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C:\Users\georg\Desktop\"/>
    </mc:Choice>
  </mc:AlternateContent>
  <xr:revisionPtr revIDLastSave="0" documentId="13_ncr:1_{E062153D-5FD2-4BED-9950-118C334AFA75}" xr6:coauthVersionLast="47" xr6:coauthVersionMax="47" xr10:uidLastSave="{00000000-0000-0000-0000-000000000000}"/>
  <bookViews>
    <workbookView xWindow="-108" yWindow="-108" windowWidth="23256" windowHeight="13176" firstSheet="5" activeTab="13" xr2:uid="{C9480F91-1D3C-754A-91B5-98F737C60F46}"/>
  </bookViews>
  <sheets>
    <sheet name="Requirements" sheetId="13" r:id="rId1"/>
    <sheet name="2022 Sales" sheetId="9" r:id="rId2"/>
    <sheet name="2022 IS" sheetId="7" r:id="rId3"/>
    <sheet name="2022 BS" sheetId="8" r:id="rId4"/>
    <sheet name="&gt;&gt;&gt;&gt;&gt;" sheetId="23" r:id="rId5"/>
    <sheet name="Revenue &amp; COGS" sheetId="14" r:id="rId6"/>
    <sheet name="Opex" sheetId="16" r:id="rId7"/>
    <sheet name="Debt &amp; Depreciation" sheetId="17" r:id="rId8"/>
    <sheet name="P&amp;L" sheetId="19" r:id="rId9"/>
    <sheet name="Balance Sheet" sheetId="20" r:id="rId10"/>
    <sheet name="Cash Flow(1)" sheetId="18" state="hidden" r:id="rId11"/>
    <sheet name="Cash Flow" sheetId="28" r:id="rId12"/>
    <sheet name="DCF" sheetId="22" r:id="rId13"/>
    <sheet name="Summary Dashboard" sheetId="24"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p">#REF!</definedName>
    <definedName name="__________________________________MIT33">#REF!</definedName>
    <definedName name="__________________________________MIT35">#REF!</definedName>
    <definedName name="_____Key2" hidden="1">[1]SALES95!$P$7</definedName>
    <definedName name="____Key2" hidden="1">[2]SALES95!$P$7</definedName>
    <definedName name="___Key2" hidden="1">[2]SALES95!$P$7</definedName>
    <definedName name="__123Graph_C" hidden="1">[3]Inc!#REF!</definedName>
    <definedName name="__123Graph_D" hidden="1">'[4]CASES - LM YTD'!#REF!</definedName>
    <definedName name="__123Graph_E" hidden="1">'[4]CASES - LM YTD'!#REF!</definedName>
    <definedName name="__123GRAPH_G" hidden="1">#REF!</definedName>
    <definedName name="__123Graph_X" hidden="1">[5]Tonnage!#REF!</definedName>
    <definedName name="__FDS_HYPERLINK_TOGGLE_STATE__" hidden="1">"ON"</definedName>
    <definedName name="__Key2" hidden="1">[2]SALES95!$P$7</definedName>
    <definedName name="_10__123Graph_ACHART_111" hidden="1">[6]Menu!$D$23:$M$23</definedName>
    <definedName name="_11__123Graph_ACHART_112" hidden="1">[6]Menu!$D$17:$M$17</definedName>
    <definedName name="_12__123Graph_AChart_1A" hidden="1">#REF!</definedName>
    <definedName name="_123Graph_D1" hidden="1">[7]LIGHTMEAT!#REF!</definedName>
    <definedName name="_123Graph_E1" hidden="1">[7]LIGHTMEAT!#REF!</definedName>
    <definedName name="_13__123Graph_ACHART_26" hidden="1">[6]Menu!$D$83:$M$83</definedName>
    <definedName name="_14__123Graph_ACHART_29" hidden="1">[6]Menu!#REF!</definedName>
    <definedName name="_15__123Graph_AChart_2A" hidden="1">#REF!</definedName>
    <definedName name="_16__123Graph_ACHART_30" hidden="1">[6]Menu!$D$11:$M$11</definedName>
    <definedName name="_17__123Graph_AGROSS_MARGINS" hidden="1">#REF!</definedName>
    <definedName name="_18__123Graph_AGROWTH_REVS_A" hidden="1">#REF!</definedName>
    <definedName name="_19__123Graph_AGROWTH_REVS_B" hidden="1">#REF!</definedName>
    <definedName name="_20__123Graph_BCHART_111" hidden="1">[6]Menu!$D$24:$M$24</definedName>
    <definedName name="_20001">"upload"</definedName>
    <definedName name="_21__123Graph_BCHART_112" hidden="1">[6]Menu!$D$18:$M$18</definedName>
    <definedName name="_22__123Graph_BCHART_26" hidden="1">[6]Menu!$D$88:$M$88</definedName>
    <definedName name="_23__123Graph_BCHART_29" hidden="1">[6]Menu!#REF!</definedName>
    <definedName name="_24__123Graph_BGROSS_MARGINS" hidden="1">#REF!</definedName>
    <definedName name="_25__123Graph_BGROWTH_REVS_A" hidden="1">#REF!</definedName>
    <definedName name="_26__123Graph_BGROWTH_REVS_B" hidden="1">#REF!</definedName>
    <definedName name="_27__123Graph_CCHART_111" hidden="1">[6]Menu!$D$25:$M$25</definedName>
    <definedName name="_28__123Graph_CCHART_112" hidden="1">[6]Menu!$D$19:$M$19</definedName>
    <definedName name="_29__123Graph_CCHART_26" hidden="1">[6]Menu!$D$92:$M$92</definedName>
    <definedName name="_30__123Graph_CCHART_30" hidden="1">[6]Menu!$D$12:$M$12</definedName>
    <definedName name="_31__123Graph_CGROWTH_REVS_A" hidden="1">#REF!</definedName>
    <definedName name="_32__123Graph_CGROWTH_REVS_B" hidden="1">#REF!</definedName>
    <definedName name="_33__123Graph_DCHART_112" hidden="1">[6]Menu!$D$16:$M$16</definedName>
    <definedName name="_34__123Graph_DGROWTH_REVS_A" hidden="1">#REF!</definedName>
    <definedName name="_35__123Graph_DGROWTH_REVS_B" hidden="1">#REF!</definedName>
    <definedName name="_36__123Graph_XCHART_112" hidden="1">[6]Menu!$AF$15:$AO$15</definedName>
    <definedName name="_37__123Graph_XChart_1A" hidden="1">#REF!</definedName>
    <definedName name="_38__123Graph_XChart_2A" hidden="1">#REF!</definedName>
    <definedName name="_39__123Graph_XCHART_30" hidden="1">[6]Menu!$AF$15:$AO$15</definedName>
    <definedName name="_46_0_S" hidden="1">#REF!</definedName>
    <definedName name="_47_0_S" hidden="1">#REF!</definedName>
    <definedName name="_48_0_S" hidden="1">#REF!</definedName>
    <definedName name="_55_0_Table2_" hidden="1">#REF!</definedName>
    <definedName name="_56_0_Table2_" hidden="1">#REF!</definedName>
    <definedName name="_57_0_Table2_" hidden="1">#REF!</definedName>
    <definedName name="_64_0_Table2_" hidden="1">#REF!</definedName>
    <definedName name="_65_0_Table2_" hidden="1">#REF!</definedName>
    <definedName name="_66_0_Table2_" hidden="1">#REF!</definedName>
    <definedName name="_7_0_Table2_" hidden="1">#REF!</definedName>
    <definedName name="_8_0_Table2_" hidden="1">#REF!</definedName>
    <definedName name="_9_0_Table2_" hidden="1">#REF!</definedName>
    <definedName name="_a1" hidden="1">{#N/A,#N/A,FALSE,"Synth";"parc_DC",#N/A,FALSE,"parc";#N/A,#N/A,FALSE,"CA prest";#N/A,#N/A,FALSE,"Ratio CA";#N/A,#N/A,FALSE,"Trafic";"CR_GSM_acté_DC",#N/A,FALSE,"CR GSM_acté";#N/A,#N/A,FALSE,"Abonnés";#N/A,#N/A,FALSE,"Créances";#N/A,#N/A,FALSE,"Effectifs"}</definedName>
    <definedName name="_Dist_Values" hidden="1">#REF!</definedName>
    <definedName name="_Fill" hidden="1">#REF!</definedName>
    <definedName name="_Key1" hidden="1">#REF!</definedName>
    <definedName name="_Key2" hidden="1">[2]SALES97!$A$7</definedName>
    <definedName name="_Order1" hidden="1">0</definedName>
    <definedName name="_Order2" hidden="1">0</definedName>
    <definedName name="_Parse_Out" hidden="1">#REF!</definedName>
    <definedName name="_r"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_Sort" hidden="1">#REF!</definedName>
    <definedName name="_Table1_In1" hidden="1">#REF!</definedName>
    <definedName name="_Table1_Out" hidden="1">#REF!</definedName>
    <definedName name="_Table2_In1" hidden="1">#REF!</definedName>
    <definedName name="_Table2_In2" hidden="1">#REF!</definedName>
    <definedName name="_Table2_Out" hidden="1">#REF!</definedName>
    <definedName name="aaa" hidden="1">{#N/A,#N/A,FALSE,"Aging Summary";#N/A,#N/A,FALSE,"Ratio Analysis";#N/A,#N/A,FALSE,"Test 120 Day Accts";#N/A,#N/A,FALSE,"Tickmarks"}</definedName>
    <definedName name="aab" hidden="1">{#N/A,#N/A,FALSE,"Aging Summary";#N/A,#N/A,FALSE,"Ratio Analysis";#N/A,#N/A,FALSE,"Test 120 Day Accts";#N/A,#N/A,FALSE,"Tickmarks"}</definedName>
    <definedName name="alsdkfj" hidden="1">{#N/A,#N/A,FALSE,"DCF2";#N/A,#N/A,FALSE,"DCF comm";#N/A,#N/A,FALSE,"Relief Fr Royalty";#N/A,#N/A,FALSE,"Asset Charges";#N/A,#N/A,FALSE,"Workforce";#N/A,#N/A,FALSE,"WACC Recon"}</definedName>
    <definedName name="Amortization">'[8]8. Business Loan'!$H$2:$L$38</definedName>
    <definedName name="as" hidden="1">{#N/A,#N/A,FALSE,"DCF comm";#N/A,#N/A,FALSE,"DCF2";#N/A,#N/A,FALSE,"Relief Fr Royalty";#N/A,#N/A,FALSE,"Asset Charges";#N/A,#N/A,FALSE,"Workforce";#N/A,#N/A,FALSE,"WACC Recon"}</definedName>
    <definedName name="AS2DocOpenMode" hidden="1">"AS2DocumentEdit"</definedName>
    <definedName name="AS2HasNoAutoHeaderFooter" hidden="1">" "</definedName>
    <definedName name="AS2NamedRange" hidden="1">54</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d" hidden="1">{#N/A,#N/A,FALSE,"DCF2";#N/A,#N/A,FALSE,"DCF comm";#N/A,#N/A,FALSE,"Relief Fr Royalty";#N/A,#N/A,FALSE,"Asset Charges";#N/A,#N/A,FALSE,"Workforce";#N/A,#N/A,FALSE,"WACC Recon"}</definedName>
    <definedName name="ax" hidden="1">{"Cover",#N/A,FALSE,"Cover";"trans_sum_print",#N/A,FALSE,"Transaction Summary";"earnings_impact_6yr",#N/A,FALSE,"Earnings Impact";"accr_dil_6yr",#N/A,FALSE,"accretion dilution";"prof_inc_stmt_6yr",#N/A,FALSE,"Pro Forma Income Statement";"contr_anal_6yr",#N/A,FALSE,"Contribution_Analysis";"Acquiror_6yr",#N/A,FALSE,"Acquirer";"Target_6yr",#N/A,FALSE,"Target";"HasGets-yr6",#N/A,FALSE,"Has-Gets"}</definedName>
    <definedName name="B" hidden="1">{#N/A,#N/A,FALSE,"Synth";"parc_DC",#N/A,FALSE,"parc";#N/A,#N/A,FALSE,"CA prest";#N/A,#N/A,FALSE,"Ratio CA";#N/A,#N/A,FALSE,"Trafic";"CR_GSM_acté_DC",#N/A,FALSE,"CR GSM_acté";#N/A,#N/A,FALSE,"Abonnés";#N/A,#N/A,FALSE,"Créances";#N/A,#N/A,FALSE,"Effectifs"}</definedName>
    <definedName name="bbb" hidden="1">{#N/A,#N/A,FALSE,"Aging Summary";#N/A,#N/A,FALSE,"Ratio Analysis";#N/A,#N/A,FALSE,"Test 120 Day Accts";#N/A,#N/A,FALSE,"Tickmarks"}</definedName>
    <definedName name="BEN">#REF!</definedName>
    <definedName name="BG_Del" hidden="1">15</definedName>
    <definedName name="BG_Ins" hidden="1">4</definedName>
    <definedName name="BG_Mod" hidden="1">6</definedName>
    <definedName name="Bonus">1%</definedName>
    <definedName name="ccc" hidden="1">{#N/A,#N/A,FALSE,"Aging Summary";#N/A,#N/A,FALSE,"Ratio Analysis";#N/A,#N/A,FALSE,"Test 120 Day Accts";#N/A,#N/A,FALSE,"Tickmarks"}</definedName>
    <definedName name="CIQWBGuid" hidden="1">"Baron_Dec 2011_120412.xlsx"</definedName>
    <definedName name="CLA">#REF!</definedName>
    <definedName name="D"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da" hidden="1">{#N/A,#N/A,FALSE,"Transaction_Sum_debt_Stats";#N/A,#N/A,FALSE,"Earnings Impact";#N/A,#N/A,FALSE,"Sensitivity Table"}</definedName>
    <definedName name="ddd" hidden="1">{#N/A,#N/A,FALSE,"Aging Summary";#N/A,#N/A,FALSE,"Ratio Analysis";#N/A,#N/A,FALSE,"Test 120 Day Accts";#N/A,#N/A,FALSE,"Tickmarks"}</definedName>
    <definedName name="DigitsA">666</definedName>
    <definedName name="Discount" hidden="1">{#N/A,#N/A,FALSE,"Aging Summary";#N/A,#N/A,FALSE,"Ratio Analysis";#N/A,#N/A,FALSE,"Test 120 Day Accts";#N/A,#N/A,FALSE,"Tickmarks"}</definedName>
    <definedName name="DMD_CHANGE_IN_ACCRUED_EXP_MGMT">"upload"</definedName>
    <definedName name="draft">'[9]Client Data'!$D$17</definedName>
    <definedName name="e" hidden="1">{"Cover",#N/A,FALSE,"Cover";"trans_sum_print",#N/A,FALSE,"Transaction Summary";"earnings_impact_4yrQQ",#N/A,FALSE,"Earnings Impact";"accr_dil_4yr",#N/A,FALSE,"accretion dilution"}</definedName>
    <definedName name="ewfwe" hidden="1">{#N/A,#N/A,FALSE,"Che-Ga";#N/A,#N/A,FALSE,"Iv-Sm";#N/A,#N/A,FALSE,"So-We";#N/A,#N/A,FALSE,"Me-Po";#N/A,#N/A,FALSE,"Be-Bo";#N/A,#N/A,FALSE,"Cha-Ki";#N/A,#N/A,FALSE,"In";#N/A,#N/A,FALSE,"Schedule 23";#N/A,#N/A,FALSE,"Schedule 22";#N/A,#N/A,FALSE,"WACC"}</definedName>
    <definedName name="ExchRate20011231">9.17</definedName>
    <definedName name="fff" hidden="1">{#N/A,#N/A,FALSE,"Aging Summary";#N/A,#N/A,FALSE,"Ratio Analysis";#N/A,#N/A,FALSE,"Test 120 Day Accts";#N/A,#N/A,FALSE,"Tickmarks"}</definedName>
    <definedName name="FRESNO">#REF!</definedName>
    <definedName name="GENADM">#REF!</definedName>
    <definedName name="ggg" hidden="1">{#N/A,#N/A,FALSE,"Aging Summary";#N/A,#N/A,FALSE,"Ratio Analysis";#N/A,#N/A,FALSE,"Test 120 Day Accts";#N/A,#N/A,FALSE,"Tickmarks"}</definedName>
    <definedName name="GRANDT">#REF!</definedName>
    <definedName name="GVKey">"012141-01"</definedName>
    <definedName name="hhh" hidden="1">{#N/A,#N/A,FALSE,"Aging Summary";#N/A,#N/A,FALSE,"Ratio Analysis";#N/A,#N/A,FALSE,"Test 120 Day Accts";#N/A,#N/A,FALSE,"Tickmarks"}</definedName>
    <definedName name="HQ" hidden="1">{#N/A,#N/A,FALSE,"6405";#N/A,#N/A,FALSE,"6406";#N/A,#N/A,FALSE,"6409";#N/A,#N/A,FALSE,"6425";#N/A,#N/A,FALSE,"6426";#N/A,#N/A,FALSE,"6427";#N/A,#N/A,FALSE,"6440";#N/A,#N/A,FALSE,"6441";#N/A,#N/A,FALSE,"6442";#N/A,#N/A,FALSE,"6443"}</definedName>
    <definedName name="iii" hidden="1">{#N/A,#N/A,FALSE,"Aging Summary";#N/A,#N/A,FALSE,"Ratio Analysis";#N/A,#N/A,FALSE,"Test 120 Day Accts";#N/A,#N/A,FALSE,"Tickmarks"}</definedName>
    <definedName name="INCR">1.05</definedName>
    <definedName name="IP">[10]Inputs!$O$104</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SSET_BACKED_FDIC" hidden="1">"c6301"</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FDIC" hidden="1">"c6350"</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V_RATE" hidden="1">"c2192"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Y" hidden="1">10000</definedName>
    <definedName name="IQ_DAILY" hidden="1">500000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EARNING_ASSETS_FDIC" hidden="1">"c6360"</definedName>
    <definedName name="IQ_EARNING_ASSETS_YIELD_FDIC" hidden="1">"c6724"</definedName>
    <definedName name="IQ_EARNINGS_COVERAGE_NET_CHARGE_OFFS_FDIC" hidden="1">"c6735"</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ICIENCY_RATIO_FDIC" hidden="1">"c6736"</definedName>
    <definedName name="IQ_EPS" hidden="1">"IQ_EPS"</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EPS_PRIMARY" hidden="1">"c2232"</definedName>
    <definedName name="IQ_EST_EPS_SURPRISE" hidden="1">"c1635"</definedName>
    <definedName name="IQ_EST_NUM_BUY_REUT" hidden="1">"c3869"</definedName>
    <definedName name="IQ_EST_NUM_BUY_THOM" hidden="1">"c5165"</definedName>
    <definedName name="IQ_EST_NUM_HOLD_REUT" hidden="1">"c3871"</definedName>
    <definedName name="IQ_EST_NUM_HOLD_THOM" hidden="1">"c5167"</definedName>
    <definedName name="IQ_EST_NUM_OUTPERFORM_REUT" hidden="1">"c3870"</definedName>
    <definedName name="IQ_EST_NUM_OUTPERFORM_THOM" hidden="1">"c5166"</definedName>
    <definedName name="IQ_EST_NUM_SELL_REUT" hidden="1">"c3873"</definedName>
    <definedName name="IQ_EST_NUM_SELL_THOM" hidden="1">"c5169"</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XPENSE_CODE_">"assign"</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H" hidden="1">100000</definedName>
    <definedName name="IQ_FHLB_ADVANCES_FDIC" hidden="1">"c6366"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HELD_MATURITY_FDIC" hidden="1">"c6408"</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TOTAL_FDIC" hidden="1">"c6569"</definedName>
    <definedName name="IQ_INT_FED_FUNDS_FDIC" hidden="1">"c6566"</definedName>
    <definedName name="IQ_INT_FOREIGN_DEPOSITS_FDIC" hidden="1">"c6565"</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RATE_CONTRACTS_FDIC" hidden="1">"c6512"</definedName>
    <definedName name="IQ_INTEREST_RATE_EXPOSURES_FDIC" hidden="1">"c6662"</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IFE_INSURANCE_ASSETS_FDIC" hidden="1">"c6372"</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M" hidden="1">2000</definedName>
    <definedName name="IQ_LTM_DATE" hidden="1">"IQ_LTM_DATE"</definedName>
    <definedName name="IQ_LTMMONTH" hidden="1">120000</definedName>
    <definedName name="IQ_MAINT_CAPEX_ACT_OR_EST" hidden="1">"c4458"</definedName>
    <definedName name="IQ_MATURITY_ONE_YEAR_LESS_FDIC" hidden="1">"c6425"</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42185.1177893519</definedName>
    <definedName name="IQ_NAV_ACT_OR_EST" hidden="1">"c2225"</definedName>
    <definedName name="IQ_NET_CHARGE_OFFS_FDIC" hidden="1">"c6641"</definedName>
    <definedName name="IQ_NET_CHARGE_OFFS_LOANS_FDIC" hidden="1">"c6751"</definedName>
    <definedName name="IQ_NET_INCOME_FDIC" hidden="1">"c6587"</definedName>
    <definedName name="IQ_NET_INT_INC_BNK_FDIC" hidden="1">"c6570"</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BER_DEPOSITS_LESS_THAN_100K_FDIC" hidden="1">"c6495"</definedName>
    <definedName name="IQ_NUMBER_DEPOSITS_MORE_THAN_100K_FDIC" hidden="1">"c6493"</definedName>
    <definedName name="IQ_OBLIGATIONS_OF_STATES_TOTAL_LOANS_FOREIGN_FDIC" hidden="1">"c6447"</definedName>
    <definedName name="IQ_OBLIGATIONS_STATES_FDIC" hidden="1">"c6431"</definedName>
    <definedName name="IQ_OG_TOTAL_OIL_PRODUCTON" hidden="1">"c2059"</definedName>
    <definedName name="IQ_OPENED55" hidden="1">1</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SSETS_FDIC" hidden="1">"c6338"</definedName>
    <definedName name="IQ_OTHER_BORROWED_FUNDS_FDIC" hidden="1">"c6345"</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INSURANCE_FEES_FDIC" hidden="1">"c6672"</definedName>
    <definedName name="IQ_OTHER_INTANGIBLE_FDIC" hidden="1">"c6337"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NON_INT_EXP_FDIC" hidden="1">"c6578"</definedName>
    <definedName name="IQ_OTHER_NON_INT_EXPENSE_FDIC" hidden="1">"c6679"</definedName>
    <definedName name="IQ_OTHER_NON_INT_INC_FDIC" hidden="1">"c6676"</definedName>
    <definedName name="IQ_OTHER_OFF_BS_LIAB_FDIC" hidden="1">"c6533"</definedName>
    <definedName name="IQ_OTHER_RE_OWNED_FDIC" hidden="1">"c6330"</definedName>
    <definedName name="IQ_OTHER_SAVINGS_DEPOSITS_FDIC" hidden="1">"c6554"</definedName>
    <definedName name="IQ_OTHER_TRANSACTIONS_FDIC" hidden="1">"c6504"</definedName>
    <definedName name="IQ_OTHER_UNUSED_COMMITMENTS_FDIC" hidden="1">"c6530"</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INSURED_FDIC" hidden="1">"c6374"</definedName>
    <definedName name="IQ_PLEDGED_SECURITIES_FDIC" hidden="1">"c6401"</definedName>
    <definedName name="IQ_PRE_TAX_INCOME_FDIC" hidden="1">"c6581"</definedName>
    <definedName name="IQ_PREFERRED_FDIC" hidden="1">"c6349"</definedName>
    <definedName name="IQ_PREMISES_EQUIPMENT_FDIC" hidden="1">"c6577"</definedName>
    <definedName name="IQ_PRETAX_RETURN_ASSETS_FDIC" hidden="1">"c6731"</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FDIC" hidden="1">"c6730"</definedName>
    <definedName name="IQ_RETURN_EQUITY_FDIC" hidden="1">"c6732"</definedName>
    <definedName name="IQ_REVALUATION_GAINS_FDIC" hidden="1">"c6428"</definedName>
    <definedName name="IQ_REVALUATION_LOSSES_FDIC" hidden="1">"c6429"</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RVICE_CHARGES_FDIC" hidden="1">"c6572"</definedName>
    <definedName name="IQ_SHAREOUTSTANDING" hidden="1">"c1347"</definedName>
    <definedName name="IQ_STATES_NONTRANSACTION_ACCOUNTS_FDIC" hidden="1">"c6547"</definedName>
    <definedName name="IQ_STATES_TOTAL_DEPOSITS_FDIC" hidden="1">"c6473"</definedName>
    <definedName name="IQ_STATES_TRANSACTION_ACCOUNTS_FDIC" hidden="1">"c6539"</definedName>
    <definedName name="IQ_SUB_DEBT_FDIC" hidden="1">"c6346"</definedName>
    <definedName name="IQ_SURPLUS_FDIC" hidden="1">"c6351"</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SSETS_FDIC" hidden="1">"c6339"</definedName>
    <definedName name="IQ_TOTAL_CHARGE_OFFS_FDIC" hidden="1">"c6603"</definedName>
    <definedName name="IQ_TOTAL_DEBT_SECURITIES_FDIC" hidden="1">"c6410"</definedName>
    <definedName name="IQ_TOTAL_DEPOSITS_FDIC" hidden="1">"c6342"</definedName>
    <definedName name="IQ_TOTAL_EMPLOYEES_FDIC" hidden="1">"c6355"</definedName>
    <definedName name="IQ_TOTAL_LIAB_EQUITY_FDIC" hidden="1">"c6354"</definedName>
    <definedName name="IQ_TOTAL_LIABILITIES_FDIC" hidden="1">"c6348"</definedName>
    <definedName name="IQ_TOTAL_LOANS_LEASES_NON_ACCRUAL_FFIEC" hidden="1">"c13757"</definedName>
    <definedName name="IQ_TOTAL_PENSION_OBLIGATION" hidden="1">"c1292"</definedName>
    <definedName name="IQ_TOTAL_RECOVERIES_FDIC" hidden="1">"c6622"</definedName>
    <definedName name="IQ_TOTAL_REV_BNK_FDIC" hidden="1">"c6786"</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RB14" hidden="1">"$B$15:$B$518"</definedName>
    <definedName name="IQRB16" hidden="1">"$B$17:$B$520"</definedName>
    <definedName name="IQRB17" hidden="1">"$B$18:$B$1278"</definedName>
    <definedName name="IQRB18" hidden="1">"$B$19:$B$522"</definedName>
    <definedName name="IQRB23" hidden="1">"$B$24:$B$1285"</definedName>
    <definedName name="IQRBB17" hidden="1">"$BB$18:$BB$1299"</definedName>
    <definedName name="IQRC14" hidden="1">"$C$15:$C$119"</definedName>
    <definedName name="IQRC4" hidden="1">"$C$5:$C$265"</definedName>
    <definedName name="IQRD14" hidden="1">"$D$15:$D$38"</definedName>
    <definedName name="IQRD4" hidden="1">"$D$5:$D$265"</definedName>
    <definedName name="IQRE4" hidden="1">"$E$5:$E$265"</definedName>
    <definedName name="IQRF4" hidden="1">"$F$5:$F$265"</definedName>
    <definedName name="IQRG4" hidden="1">"$G$5:$G$265"</definedName>
    <definedName name="IQRH4" hidden="1">"$H$5:$H$265"</definedName>
    <definedName name="IQRI4" hidden="1">"$I$5:$I$265"</definedName>
    <definedName name="IQRJ4" hidden="1">"$J$5:$J$265"</definedName>
    <definedName name="IQRK4" hidden="1">"$K$5:$K$265"</definedName>
    <definedName name="IQRL4" hidden="1">"$L$5:$L$265"</definedName>
    <definedName name="IQRM4" hidden="1">"$M$5:$M$265"</definedName>
    <definedName name="IQRN4" hidden="1">"$N$5:$N$113"</definedName>
    <definedName name="IQRO4" hidden="1">"$O$5:$O$265"</definedName>
    <definedName name="IQRVOLDATASHEETB23" hidden="1">'[11]VOL DATA SHEET'!$B$24:$B$2542</definedName>
    <definedName name="jjj" hidden="1">{#N/A,#N/A,FALSE,"Aging Summary";#N/A,#N/A,FALSE,"Ratio Analysis";#N/A,#N/A,FALSE,"Test 120 Day Accts";#N/A,#N/A,FALSE,"Tickmarks"}</definedName>
    <definedName name="KELT">#REF!</definedName>
    <definedName name="kevin" hidden="1">{#N/A,#N/A,FALSE,"Aging Summary";#N/A,#N/A,FALSE,"Ratio Analysis";#N/A,#N/A,FALSE,"Test 120 Day Accts";#N/A,#N/A,FALSE,"Tickmarks"}</definedName>
    <definedName name="kkk" hidden="1">{#N/A,#N/A,FALSE,"Aging Summary";#N/A,#N/A,FALSE,"Ratio Analysis";#N/A,#N/A,FALSE,"Test 120 Day Accts";#N/A,#N/A,FALSE,"Tickmarks"}</definedName>
    <definedName name="LABB">#REF!</definedName>
    <definedName name="LG">16.7%</definedName>
    <definedName name="ListOffset" hidden="1">1</definedName>
    <definedName name="LIVER">#REF!</definedName>
    <definedName name="lkj" hidden="1">{#N/A,#N/A,FALSE,"DCF2";#N/A,#N/A,FALSE,"DCF comm";#N/A,#N/A,FALSE,"Relief Fr Royalty";#N/A,#N/A,FALSE,"Asset Charges";#N/A,#N/A,FALSE,"Workforce";#N/A,#N/A,FALSE,"WACC Recon"}</definedName>
    <definedName name="lkjlk" hidden="1">{#N/A,#N/A,FALSE,"Summary";#N/A,#N/A,FALSE,"IS";#N/A,#N/A,FALSE,"Bal Sheet";#N/A,#N/A,FALSE,"DCF2";#N/A,#N/A,FALSE,"DCF2_wComm";#N/A,#N/A,FALSE,"Relief Fr Royalty";#N/A,#N/A,FALSE,"Asset Charges";#N/A,#N/A,FALSE,"Royalty_Rate";#N/A,#N/A,FALSE,"Workforce";#N/A,#N/A,FALSE,"Attrition Rate";#N/A,#N/A,FALSE,"Adj_WACC";#N/A,#N/A,FALSE,"WACC"}</definedName>
    <definedName name="lll" hidden="1">{#N/A,#N/A,FALSE,"Aging Summary";#N/A,#N/A,FALSE,"Ratio Analysis";#N/A,#N/A,FALSE,"Test 120 Day Accts";#N/A,#N/A,FALSE,"Tickmarks"}</definedName>
    <definedName name="LTgrowth">'[12]DCF Method'!$D$74</definedName>
    <definedName name="LV">#REF!</definedName>
    <definedName name="Misc" hidden="1">{#N/A,#N/A,FALSE,"Sign";#N/A,#N/A,FALSE,"Assets";#N/A,#N/A,FALSE,"Liab";#N/A,#N/A,FALSE,"Inc";#N/A,#N/A,FALSE,"Inc-Over";#N/A,#N/A,FALSE,"Equity";#N/A,#N/A,FALSE,"Cash";#N/A,#N/A,FALSE,"Cash-Over";#N/A,#N/A,FALSE,"Rep#4";#N/A,#N/A,FALSE,"TNE";#N/A,#N/A,FALSE,"III1";#N/A,#N/A,FALSE,"III2";#N/A,#N/A,FALSE,"III3"}</definedName>
    <definedName name="MON">#REF!</definedName>
    <definedName name="MonthNames">{"Jan","Feb","Mar","Apr","May","Jun","Jul","Aug","Sep","Oct","Nov","Dec";"January","February","March","April","May","June","July","August","September","October","November","December"}</definedName>
    <definedName name="namea" hidden="1">{#N/A,#N/A,FALSE,"DCF comm";#N/A,#N/A,FALSE,"DCF2";#N/A,#N/A,FALSE,"Relief Fr Royalty";#N/A,#N/A,FALSE,"Asset Charges";#N/A,#N/A,FALSE,"Workforce";#N/A,#N/A,FALSE,"WACC Recon"}</definedName>
    <definedName name="nanci" hidden="1">{#N/A,#N/A,FALSE,"Aging Summary";#N/A,#N/A,FALSE,"Ratio Analysis";#N/A,#N/A,FALSE,"Test 120 Day Accts";#N/A,#N/A,FALSE,"Tickmarks"}</definedName>
    <definedName name="NEW">"96EF96AD-243F-11D3-8B7D-DF72A4219E59"</definedName>
    <definedName name="NI">12.2%</definedName>
    <definedName name="NIa">10.5%</definedName>
    <definedName name="NMBB">#REF!</definedName>
    <definedName name="NvsASD">"V2002-07-31"</definedName>
    <definedName name="NvsAutoDrillOk">"VN"</definedName>
    <definedName name="NvsElapsedTime">0.0000810185229056515</definedName>
    <definedName name="NvsEndTime">37475.47875</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"V2000-01-01"</definedName>
    <definedName name="NvsPanelSetid">"VSHARE"</definedName>
    <definedName name="NvsReqBU">"VRECTI"</definedName>
    <definedName name="NvsReqBUOnly">"VY"</definedName>
    <definedName name="NvsStyleNme">"FNIS Consol Bal Sheet.xls"</definedName>
    <definedName name="NvsTransLed">"VN"</definedName>
    <definedName name="NvsTreeASD">"V2002-07-31"</definedName>
    <definedName name="NvsValTbl.ACCOUNT">"ACCT_TYPE_TBL"</definedName>
    <definedName name="NvsValTbl.BUSINESS_UNIT">"BUS_UNIT_TBL_FS"</definedName>
    <definedName name="NvsValTbl.DEPTID">"DEPT_TBL"</definedName>
    <definedName name="o" hidden="1">{#N/A,#N/A,FALSE,"New Depr Sch-150% DB";#N/A,#N/A,FALSE,"Cash Flows RLP";#N/A,#N/A,FALSE,"IRR";#N/A,#N/A,FALSE,"Proforma IS";#N/A,#N/A,FALSE,"Assumptions"}</definedName>
    <definedName name="OREGON">#REF!</definedName>
    <definedName name="PA">4380</definedName>
    <definedName name="pbFileName">MID(CELL("filename"),FIND("[",CELL("FILENAME"))+1,(FIND("]",CELL("FILENAME"))) - (FIND("[",CELL("FILENAME"))+1))</definedName>
    <definedName name="pbPrinterFormat">"\\SGB24831\P0047496 on Ne05:"</definedName>
    <definedName name="pbStartPageNumber">1</definedName>
    <definedName name="pbUpdatePageNumbering">TRUE</definedName>
    <definedName name="PEN">7.5%</definedName>
    <definedName name="pigout" hidden="1">{#N/A,#N/A,FALSE,"Aging Summary";#N/A,#N/A,FALSE,"Ratio Analysis";#N/A,#N/A,FALSE,"Test 120 Day Accts";#N/A,#N/A,FALSE,"Tickmarks"}</definedName>
    <definedName name="_xlnm.Print_Area">#REF!</definedName>
    <definedName name="PRINT_AREA_MI">#REF!</definedName>
    <definedName name="_xlnm.Print_Titles" localSheetId="3">'2022 BS'!$3:$5</definedName>
    <definedName name="_xlnm.Print_Titles" localSheetId="9">'Balance Sheet'!$3:$5</definedName>
    <definedName name="ReportGroup" hidden="1">0</definedName>
    <definedName name="s">{#N/A,#N/A,FALSE,"Transaction_Sum_debt_Stats";#N/A,#N/A,FALSE,"Earnings Impact";#N/A,#N/A,FALSE,"Sensitivity Table"}</definedName>
    <definedName name="sa" hidden="1">{"Cover",#N/A,FALSE,"Cover";"trans_sum_print",#N/A,FALSE,"Transaction Summary";"earnings_impact_5yr",#N/A,FALSE,"Earnings Impact";"accr_dil_5yr",#N/A,FALSE,"accretion dilution";"prof_inc_stmt_5yr",#N/A,FALSE,"Pro Forma Income Statement";"contr_anal_5yr",#N/A,FALSE,"Contribution_Analysis";"Acquiror_5yr",#N/A,FALSE,"Acquirer";"Target_5yr",#N/A,FALSE,"Target";"HasGets-yr5",#N/A,FALSE,"Has-Gets"}</definedName>
    <definedName name="salary">[0]!salary</definedName>
    <definedName name="Set">" "</definedName>
    <definedName name="SM">#REF!</definedName>
    <definedName name="SMBB">#REF!</definedName>
    <definedName name="source" hidden="1">{#N/A,#N/A,FALSE,"Aging Summary";#N/A,#N/A,FALSE,"Ratio Analysis";#N/A,#N/A,FALSE,"Test 120 Day Accts";#N/A,#N/A,FALSE,"Tickmarks"}</definedName>
    <definedName name="source2" hidden="1">{#N/A,#N/A,FALSE,"Aging Summary";#N/A,#N/A,FALSE,"Ratio Analysis";#N/A,#N/A,FALSE,"Test 120 Day Accts";#N/A,#N/A,FALSE,"Tickmarks"}</definedName>
    <definedName name="source24" hidden="1">{#N/A,#N/A,FALSE,"Aging Summary";#N/A,#N/A,FALSE,"Ratio Analysis";#N/A,#N/A,FALSE,"Test 120 Day Accts";#N/A,#N/A,FALSE,"Tickmarks"}</definedName>
    <definedName name="source26" hidden="1">{#N/A,#N/A,FALSE,"Aging Summary";#N/A,#N/A,FALSE,"Ratio Analysis";#N/A,#N/A,FALSE,"Test 120 Day Accts";#N/A,#N/A,FALSE,"Tickmarks"}</definedName>
    <definedName name="source3" hidden="1">{#N/A,#N/A,FALSE,"Aging Summary";#N/A,#N/A,FALSE,"Ratio Analysis";#N/A,#N/A,FALSE,"Test 120 Day Accts";#N/A,#N/A,FALSE,"Tickmarks"}</definedName>
    <definedName name="source4" hidden="1">{#N/A,#N/A,FALSE,"Aging Summary";#N/A,#N/A,FALSE,"Ratio Analysis";#N/A,#N/A,FALSE,"Test 120 Day Accts";#N/A,#N/A,FALSE,"Tickmarks"}</definedName>
    <definedName name="SPSet">"current"</definedName>
    <definedName name="SPWS_WBID">"13B58E51-4C05-11D4-98D6-0010A4E042E5"</definedName>
    <definedName name="Spws_wbid2">"96EF96AD-243F-11D3-8B7D-DF72A4219E59"</definedName>
    <definedName name="sss" hidden="1">{#N/A,#N/A,FALSE,"Aging Summary";#N/A,#N/A,FALSE,"Ratio Analysis";#N/A,#N/A,FALSE,"Test 120 Day Accts";#N/A,#N/A,FALSE,"Tickmarks"}</definedName>
    <definedName name="stupid" hidden="1">{#N/A,#N/A,FALSE,"DCF2";#N/A,#N/A,FALSE,"DCF comm";#N/A,#N/A,FALSE,"Relief Fr Royalty";#N/A,#N/A,FALSE,"Asset Charges";#N/A,#N/A,FALSE,"Workforce";#N/A,#N/A,FALSE,"WACC Recon"}</definedName>
    <definedName name="t">'[13]Tracor:MarconiNoAm-CS'!$A$52:$CA$214</definedName>
    <definedName name="TextRefCopyRangeCount" hidden="1">2</definedName>
    <definedName name="TIC2Revenue">'[14]Market Multiple'!$S$11,'[14]Market Multiple'!$S$13:$S$20</definedName>
    <definedName name="Ticker">"ARDNA"</definedName>
    <definedName name="TOTAL">#REF!</definedName>
    <definedName name="Transaction_Summary_of_Project">"summary"</definedName>
    <definedName name="ttt" hidden="1">{#N/A,#N/A,FALSE,"Aging Summary";#N/A,#N/A,FALSE,"Ratio Analysis";#N/A,#N/A,FALSE,"Test 120 Day Accts";#N/A,#N/A,FALSE,"Tickmarks"}</definedName>
    <definedName name="TX">#REF!</definedName>
    <definedName name="UTAH">#REF!</definedName>
    <definedName name="uuu" hidden="1">{#N/A,#N/A,FALSE,"Aging Summary";#N/A,#N/A,FALSE,"Ratio Analysis";#N/A,#N/A,FALSE,"Test 120 Day Accts";#N/A,#N/A,FALSE,"Tickmarks"}</definedName>
    <definedName name="WAS" hidden="1">{#N/A,#N/A,FALSE,"Income";#N/A,#N/A,FALSE,"Cost of Goods Sold";#N/A,#N/A,FALSE,"Other Costs";#N/A,#N/A,FALSE,"Other Income";#N/A,#N/A,FALSE,"Taxes";#N/A,#N/A,FALSE,"Other Deductions";#N/A,#N/A,FALSE,"Compensation of Officers"}</definedName>
    <definedName name="what" hidden="1">{#N/A,#N/A,FALSE,"Summary";#N/A,#N/A,FALSE,"IS";#N/A,#N/A,FALSE,"Bal Sheet";#N/A,#N/A,FALSE,"DCF2";#N/A,#N/A,FALSE,"DCF2_wComm";#N/A,#N/A,FALSE,"Relief Fr Royalty";#N/A,#N/A,FALSE,"Asset Charges";#N/A,#N/A,FALSE,"Royalty_Rate";#N/A,#N/A,FALSE,"Workforce";#N/A,#N/A,FALSE,"Attrition Rate";#N/A,#N/A,FALSE,"Adj_WACC";#N/A,#N/A,FALSE,"WACC"}</definedName>
    <definedName name="whatever" hidden="1">{#N/A,#N/A,FALSE,"DCF comm";#N/A,#N/A,FALSE,"DCF2";#N/A,#N/A,FALSE,"Relief Fr Royalty";#N/A,#N/A,FALSE,"Asset Charges";#N/A,#N/A,FALSE,"Workforce";#N/A,#N/A,FALSE,"WACC Recon"}</definedName>
    <definedName name="wrd.2._.pagers.3" hidden="1">{"Cover",#N/A,FALSE,"Cover";"Summary",#N/A,FALSE,"Summarpage"}</definedName>
    <definedName name="wrn.1." hidden="1">{"cover",#N/A,TRUE,"Cover";"toc1",#N/A,TRUE,"TOC";"ts1",#N/A,TRUE,"Transaction Summary";"ei",#N/A,TRUE,"Earnings Impact";"ad",#N/A,TRUE,"accretion dilution"}</definedName>
    <definedName name="wrn.10." hidden="1">{"cover",#N/A,TRUE,"Cover";"toc3",#N/A,TRUE,"TOC";"over",#N/A,TRUE,"Overview";"ts2",#N/A,TRUE,"Det_Trans_Sum";"ei1c",#N/A,TRUE,"Earnings Impact";"ad1",#N/A,TRUE,"accretion dilution";"pfis1",#N/A,TRUE,"Pro Forma Income Statement";"acq1c",#N/A,TRUE,"Acquirer";"tar1c",#N/A,TRUE,"Target"}</definedName>
    <definedName name="wrn.11." hidden="1">{"cover",#N/A,TRUE,"Cover";"toc3",#N/A,TRUE,"TOC";"over",#N/A,TRUE,"Overview";"ts2",#N/A,TRUE,"Det_Trans_Sum";"ei2c",#N/A,TRUE,"Earnings Impact";"ad2",#N/A,TRUE,"accretion dilution";"pfis2",#N/A,TRUE,"Pro Forma Income Statement";"acq2c",#N/A,TRUE,"Acquirer";"tar2c",#N/A,TRUE,"Target"}</definedName>
    <definedName name="wrn.12." hidden="1">{"cover",#N/A,TRUE,"Cover";"toc3",#N/A,TRUE,"TOC";"over",#N/A,TRUE,"Overview";"ts2",#N/A,TRUE,"Det_Trans_Sum";"ei3c",#N/A,TRUE,"Earnings Impact";"ad3",#N/A,TRUE,"accretion dilution";"pfis3",#N/A,TRUE,"Pro Forma Income Statement";"acq3c",#N/A,TRUE,"Acquirer";"tar3c",#N/A,TRUE,"Target"}</definedName>
    <definedName name="wrn.13." hidden="1">{"cover",#N/A,TRUE,"Cover";"toc4",#N/A,TRUE,"TOC";"over",#N/A,TRUE,"Overview";"ts2",#N/A,TRUE,"Det_Trans_Sum";"eic",#N/A,TRUE,"Earnings Impact";"ad",#N/A,TRUE,"accretion dilution";"tas",#N/A,TRUE,"TaintedShares";"hg",#N/A,TRUE,"Has-Gets";"pfis",#N/A,TRUE,"Pro Forma Income Statement";"ca",#N/A,TRUE,"Contribution_Analysis";"acqc",#N/A,TRUE,"Acquirer";"tarc",#N/A,TRUE,"Target"}</definedName>
    <definedName name="wrn.14." hidden="1">{"cover",#N/A,TRUE,"Cover";"toc4",#N/A,TRUE,"TOC";"over",#N/A,TRUE,"Overview";"ts2",#N/A,TRUE,"Det_Trans_Sum";"ei1c",#N/A,TRUE,"Earnings Impact";"ad1",#N/A,TRUE,"accretion dilution";"tas",#N/A,TRUE,"TaintedShares";"hg1",#N/A,TRUE,"Has-Gets";"pfis1",#N/A,TRUE,"Pro Forma Income Statement";"ca1",#N/A,TRUE,"Contribution_Analysis";"acq1c",#N/A,TRUE,"Acquirer";"tar1c",#N/A,TRUE,"Target"}</definedName>
    <definedName name="wrn.15." hidden="1">{"cover",#N/A,TRUE,"Cover";"toc4",#N/A,TRUE,"TOC";"over",#N/A,TRUE,"Overview";"ts2",#N/A,TRUE,"Det_Trans_Sum";"ei2c",#N/A,TRUE,"Earnings Impact";"ad2",#N/A,TRUE,"accretion dilution";"tas",#N/A,TRUE,"TaintedShares";"hg2",#N/A,TRUE,"Has-Gets";"pfis2",#N/A,TRUE,"Pro Forma Income Statement";"ca2",#N/A,TRUE,"Contribution_Analysis";"acq2c",#N/A,TRUE,"Acquirer";"tar2c",#N/A,TRUE,"Target"}</definedName>
    <definedName name="wrn.16." hidden="1">{"cover",#N/A,TRUE,"Cover";"toc4",#N/A,TRUE,"TOC";"over",#N/A,TRUE,"Overview";"ts2",#N/A,TRUE,"Det_Trans_Sum";"ei3c",#N/A,TRUE,"Earnings Impact";"ad3",#N/A,TRUE,"accretion dilution";"tas",#N/A,TRUE,"TaintedShares";"hg3",#N/A,TRUE,"Has-Gets";"pfis3",#N/A,TRUE,"Pro Forma Income Statement";"ca3",#N/A,TRUE,"Contribution_Analysis";"acq3c",#N/A,TRUE,"Acquirer";"tar3c",#N/A,TRUE,"Target"}</definedName>
    <definedName name="wrn.17." hidden="1">{"cover",#N/A,TRUE,"Cover";"toc5",#N/A,TRUE,"TOC";"over",#N/A,TRUE,"Overview";"ts2",#N/A,TRUE,"Det_Trans_Sum";"eic",#N/A,TRUE,"Earnings Impact";"ad",#N/A,TRUE,"accretion dilution";"pfis",#N/A,TRUE,"Pro Forma Income Statement";"ca",#N/A,TRUE,"Contribution_Analysis";"acqc",#N/A,TRUE,"Acquirer";"tarc",#N/A,TRUE,"Target"}</definedName>
    <definedName name="wrn.18." hidden="1">{"cover",#N/A,TRUE,"Cover";"toc5",#N/A,TRUE,"TOC";"over",#N/A,TRUE,"Overview";"ts2",#N/A,TRUE,"Det_Trans_Sum";"ei1c",#N/A,TRUE,"Earnings Impact";"ad1",#N/A,TRUE,"accretion dilution";"pfis1",#N/A,TRUE,"Pro Forma Income Statement";"ca1",#N/A,TRUE,"Contribution_Analysis";"acq1c",#N/A,TRUE,"Acquirer";"tar1c",#N/A,TRUE,"Target"}</definedName>
    <definedName name="wrn.19." hidden="1">{"cover",#N/A,TRUE,"Cover";"toc5",#N/A,TRUE,"TOC";"ts2",#N/A,TRUE,"Det_Trans_Sum";"over",#N/A,TRUE,"Overview";"ei2c",#N/A,TRUE,"Earnings Impact";"ad2",#N/A,TRUE,"accretion dilution";"pfis2",#N/A,TRUE,"Pro Forma Income Statement";"ca2",#N/A,TRUE,"Contribution_Analysis";"acq2c",#N/A,TRUE,"Acquirer";"tar2c",#N/A,TRUE,"Target"}</definedName>
    <definedName name="wrn.2." hidden="1">{"cover",#N/A,TRUE,"Cover";"toc1",#N/A,TRUE,"TOC";"ts1",#N/A,TRUE,"Transaction Summary";"ei1",#N/A,TRUE,"Earnings Impact";"ad1",#N/A,TRUE,"accretion dilution"}</definedName>
    <definedName name="wrn.2._.pagers." hidden="1">{"Cover",#N/A,FALSE,"Cover";"Summary",#N/A,FALSE,"Summarpage"}</definedName>
    <definedName name="wrn.2._.pagers.2" hidden="1">{"Cover",#N/A,FALSE,"Cover";"Summary",#N/A,FALSE,"Summarpage"}</definedName>
    <definedName name="wrn.20." hidden="1">{"cover",#N/A,TRUE,"Cover";"toc5",#N/A,TRUE,"TOC";"over",#N/A,TRUE,"Overview";"ts2",#N/A,TRUE,"Det_Trans_Sum";"ei3c",#N/A,TRUE,"Earnings Impact";"ad3",#N/A,TRUE,"accretion dilution";"pfis3",#N/A,TRUE,"Pro Forma Income Statement";"ca3",#N/A,TRUE,"Contribution_Analysis";"acq3c",#N/A,TRUE,"Acquirer";"tar3c",#N/A,TRUE,"Target"}</definedName>
    <definedName name="wrn.21." hidden="1">{"cover",#N/A,TRUE,"Cover";"toc6",#N/A,TRUE,"TOC";"over",#N/A,TRUE,"Overview";"ts2",#N/A,TRUE,"Det_Trans_Sum";"eic",#N/A,TRUE,"Earnings Impact";"ad",#N/A,TRUE,"accretion dilution";"hg",#N/A,TRUE,"Has-Gets";"pfis",#N/A,TRUE,"Pro Forma Income Statement";"ca",#N/A,TRUE,"Contribution_Analysis";"acqc",#N/A,TRUE,"Acquirer";"tarc",#N/A,TRUE,"Target"}</definedName>
    <definedName name="wrn.22." hidden="1">{"cover",#N/A,TRUE,"Cover";"toc6",#N/A,TRUE,"TOC";"over",#N/A,TRUE,"Overview";"ts2",#N/A,TRUE,"Det_Trans_Sum";"ei1c",#N/A,TRUE,"Earnings Impact";"ad1",#N/A,TRUE,"accretion dilution";"hg1",#N/A,TRUE,"Has-Gets";"pfis1",#N/A,TRUE,"Pro Forma Income Statement";"ca1",#N/A,TRUE,"Contribution_Analysis";"acq1c",#N/A,TRUE,"Acquirer";"tar1c",#N/A,TRUE,"Target"}</definedName>
    <definedName name="wrn.23." hidden="1">{"cover",#N/A,TRUE,"Cover";"toc6",#N/A,TRUE,"TOC";"pfis3",#N/A,TRUE,"Overview";"ts2",#N/A,TRUE,"Det_Trans_Sum";"ei2c",#N/A,TRUE,"Earnings Impact";"ad2",#N/A,TRUE,"accretion dilution";"hg2",#N/A,TRUE,"Has-Gets";"pfis2",#N/A,TRUE,"Pro Forma Income Statement";"ca2",#N/A,TRUE,"Contribution_Analysis";"acq2c",#N/A,TRUE,"Acquirer";"tar2c",#N/A,TRUE,"Target"}</definedName>
    <definedName name="wrn.24." hidden="1">{"cover",#N/A,TRUE,"Cover";"toc6",#N/A,TRUE,"TOC";"over",#N/A,TRUE,"Overview";"ts2",#N/A,TRUE,"Det_Trans_Sum";"ei3c",#N/A,TRUE,"Earnings Impact";"ad3",#N/A,TRUE,"accretion dilution";"hg3",#N/A,TRUE,"Has-Gets";"pfis",#N/A,TRUE,"Pro Forma Income Statement";"ca3",#N/A,TRUE,"Contribution_Analysis";"acq3c",#N/A,TRUE,"Acquirer";"tar3c",#N/A,TRUE,"Target"}</definedName>
    <definedName name="wrn.25." hidden="1">{"cover",#N/A,TRUE,"Cover";"toc3",#N/A,TRUE,"TOC";"over",#N/A,TRUE,"Overview";"ts2",#N/A,TRUE,"Det_Trans_Sum";"ei",#N/A,TRUE,"Earnings Impact";"ad",#N/A,TRUE,"accretion dilution";"pfis",#N/A,TRUE,"Pro Forma Income Statement";"acq",#N/A,TRUE,"Acquirer";"tar",#N/A,TRUE,"Target"}</definedName>
    <definedName name="wrn.26." hidden="1">{"cover",#N/A,TRUE,"Cover";"toc3",#N/A,TRUE,"TOC";"over",#N/A,TRUE,"Overview";"ts2",#N/A,TRUE,"Det_Trans_Sum";"ei1",#N/A,TRUE,"Earnings Impact";"ad1",#N/A,TRUE,"accretion dilution";"pfis1",#N/A,TRUE,"Pro Forma Income Statement";"acq1",#N/A,TRUE,"Acquirer";"tar1",#N/A,TRUE,"Target"}</definedName>
    <definedName name="wrn.27." hidden="1">{"cover",#N/A,TRUE,"Cover";"toc3",#N/A,TRUE,"TOC";"over",#N/A,TRUE,"Overview";"ts2",#N/A,TRUE,"Det_Trans_Sum";"ei2",#N/A,TRUE,"Earnings Impact";"ad2",#N/A,TRUE,"accretion dilution";"pfis2",#N/A,TRUE,"Pro Forma Income Statement";"acq2",#N/A,TRUE,"Acquirer";"tar2",#N/A,TRUE,"Target"}</definedName>
    <definedName name="wrn.28." hidden="1">{"cover",#N/A,TRUE,"Cover";"toc3",#N/A,TRUE,"TOC";"over",#N/A,TRUE,"Overview";"ts2",#N/A,TRUE,"Det_Trans_Sum";"ei3",#N/A,TRUE,"Earnings Impact";"ad3",#N/A,TRUE,"accretion dilution";"pfis3",#N/A,TRUE,"Pro Forma Income Statement";"acq3",#N/A,TRUE,"Acquirer";"tar3",#N/A,TRUE,"Target"}</definedName>
    <definedName name="wrn.29." hidden="1">{"cover",#N/A,TRUE,"Cover";"toc4",#N/A,TRUE,"TOC";"over",#N/A,TRUE,"Overview";"ts2",#N/A,TRUE,"Det_Trans_Sum";"ei",#N/A,TRUE,"Earnings Impact";"ad",#N/A,TRUE,"accretion dilution";"tas",#N/A,TRUE,"TaintedShares";"hg",#N/A,TRUE,"Has-Gets";"pfis",#N/A,TRUE,"Pro Forma Income Statement";"ca",#N/A,TRUE,"Contribution_Analysis";"acq",#N/A,TRUE,"Acquirer";"tar",#N/A,TRUE,"Target"}</definedName>
    <definedName name="wrn.3." hidden="1">{"cover",#N/A,TRUE,"Cover";"toc1",#N/A,TRUE,"TOC";"ts1",#N/A,TRUE,"Transaction Summary";"ei2",#N/A,TRUE,"Earnings Impact";"ad2",#N/A,TRUE,"accretion dilution"}</definedName>
    <definedName name="wrn.30." hidden="1">{"cover",#N/A,TRUE,"Cover";"toc4",#N/A,TRUE,"TOC";"over",#N/A,TRUE,"Overview";"ts2",#N/A,TRUE,"Det_Trans_Sum";"ei1",#N/A,TRUE,"Earnings Impact";"ad1",#N/A,TRUE,"accretion dilution";"tas",#N/A,TRUE,"TaintedShares";"hg1",#N/A,TRUE,"Has-Gets";"pfis1",#N/A,TRUE,"Pro Forma Income Statement";"ca1",#N/A,TRUE,"Contribution_Analysis";"acq1",#N/A,TRUE,"Acquirer";"tar1",#N/A,TRUE,"Target"}</definedName>
    <definedName name="wrn.31." hidden="1">{"cover",#N/A,TRUE,"Cover";"toc4",#N/A,TRUE,"TOC";"over",#N/A,TRUE,"Overview";"ts2",#N/A,TRUE,"Det_Trans_Sum";"ei2",#N/A,TRUE,"Earnings Impact";"ad2",#N/A,TRUE,"accretion dilution";"tas",#N/A,TRUE,"TaintedShares";"hg2",#N/A,TRUE,"Has-Gets";"pfis2",#N/A,TRUE,"Pro Forma Income Statement";"ca2",#N/A,TRUE,"Contribution_Analysis";"acq2",#N/A,TRUE,"Acquirer";"tar2",#N/A,TRUE,"Target"}</definedName>
    <definedName name="wrn.32." hidden="1">{"cover",#N/A,TRUE,"Cover";"toc4",#N/A,TRUE,"TOC";"over",#N/A,TRUE,"Overview";"ts2",#N/A,TRUE,"Det_Trans_Sum";"ei3",#N/A,TRUE,"Earnings Impact";"ad3",#N/A,TRUE,"accretion dilution";"tas",#N/A,TRUE,"TaintedShares";"hg3",#N/A,TRUE,"Has-Gets";"pfis3",#N/A,TRUE,"Pro Forma Income Statement";"ca3",#N/A,TRUE,"Contribution_Analysis";"acq3",#N/A,TRUE,"Acquirer";"tar3",#N/A,TRUE,"Target"}</definedName>
    <definedName name="wrn.33." hidden="1">{"cover",#N/A,TRUE,"Cover";"toc5",#N/A,TRUE,"TOC";"over",#N/A,TRUE,"Overview";"ts2",#N/A,TRUE,"Det_Trans_Sum";"ei",#N/A,TRUE,"Earnings Impact";"ad",#N/A,TRUE,"accretion dilution";"pfis",#N/A,TRUE,"Pro Forma Income Statement";"ca",#N/A,TRUE,"Contribution_Analysis";"acq",#N/A,TRUE,"Acquirer";"tar",#N/A,TRUE,"Target"}</definedName>
    <definedName name="wrn.34." hidden="1">{"cover",#N/A,TRUE,"Cover";"toc5",#N/A,TRUE,"TOC";"over",#N/A,TRUE,"Overview";"ts2",#N/A,TRUE,"Det_Trans_Sum";"ei1",#N/A,TRUE,"Earnings Impact";"ad1",#N/A,TRUE,"accretion dilution";"pfis1",#N/A,TRUE,"Pro Forma Income Statement";"ca1",#N/A,TRUE,"Contribution_Analysis";"acq1",#N/A,TRUE,"Acquirer";"tar1",#N/A,TRUE,"Target"}</definedName>
    <definedName name="wrn.35." hidden="1">{"cover",#N/A,TRUE,"Cover";"toc5",#N/A,TRUE,"TOC";"over",#N/A,TRUE,"Overview";"ts2",#N/A,TRUE,"Det_Trans_Sum";"ei2",#N/A,TRUE,"Earnings Impact";"ad2",#N/A,TRUE,"accretion dilution";"pfis2",#N/A,TRUE,"Pro Forma Income Statement";"ca2",#N/A,TRUE,"Contribution_Analysis";"acq2",#N/A,TRUE,"Acquirer";"tar2",#N/A,TRUE,"Target"}</definedName>
    <definedName name="wrn.36." hidden="1">{"cover",#N/A,TRUE,"Cover";"toc5",#N/A,TRUE,"TOC";"over",#N/A,TRUE,"Overview";"ts2",#N/A,TRUE,"Det_Trans_Sum";"ei3",#N/A,TRUE,"Earnings Impact";"ad3",#N/A,TRUE,"accretion dilution";"pfis3",#N/A,TRUE,"Pro Forma Income Statement";"ca3",#N/A,TRUE,"Contribution_Analysis";"acq3",#N/A,TRUE,"Acquirer";"tar3",#N/A,TRUE,"Target"}</definedName>
    <definedName name="wrn.37." hidden="1">{"cover",#N/A,TRUE,"Cover";"toc6",#N/A,TRUE,"TOC";"over",#N/A,TRUE,"Overview";"ts2",#N/A,TRUE,"Det_Trans_Sum";"ei",#N/A,TRUE,"Earnings Impact";"ad",#N/A,TRUE,"accretion dilution";"hg",#N/A,TRUE,"Has-Gets";"pfis",#N/A,TRUE,"Pro Forma Income Statement";"ca",#N/A,TRUE,"Contribution_Analysis";"acq",#N/A,TRUE,"Acquirer";"tar",#N/A,TRUE,"Target"}</definedName>
    <definedName name="wrn.38." hidden="1">{"cover",#N/A,TRUE,"Cover";"toc6",#N/A,TRUE,"TOC";"over",#N/A,TRUE,"Overview";"ts2",#N/A,TRUE,"Det_Trans_Sum";"ei1",#N/A,TRUE,"Earnings Impact";"ad1",#N/A,TRUE,"accretion dilution";"hg1",#N/A,TRUE,"Has-Gets";"pfis1",#N/A,TRUE,"Pro Forma Income Statement";"ca1",#N/A,TRUE,"Contribution_Analysis";"acq1",#N/A,TRUE,"Acquirer";"tar1",#N/A,TRUE,"Target"}</definedName>
    <definedName name="wrn.39." hidden="1">{"cover",#N/A,TRUE,"Cover";"toc6",#N/A,TRUE,"TOC";"over",#N/A,TRUE,"Overview";"ts2",#N/A,TRUE,"Det_Trans_Sum";"ei2",#N/A,TRUE,"Earnings Impact";"ad2",#N/A,TRUE,"accretion dilution";"hg2",#N/A,TRUE,"Has-Gets";"pfis2",#N/A,TRUE,"Pro Forma Income Statement";"ca2",#N/A,TRUE,"Contribution_Analysis";"acq2",#N/A,TRUE,"Acquirer";"tar2",#N/A,TRUE,"Target"}</definedName>
    <definedName name="wrn.4." hidden="1">{"toc1",#N/A,FALSE,"TOC";"cover",#N/A,FALSE,"Cover";"ts1",#N/A,FALSE,"Transaction Summary";"ei3",#N/A,FALSE,"Earnings Impact";"ad3",#N/A,FALSE,"accretion dilution"}</definedName>
    <definedName name="wrn.40." hidden="1">{"cover",#N/A,TRUE,"Cover";"toc6",#N/A,TRUE,"TOC";"over",#N/A,TRUE,"Overview";"ts2",#N/A,TRUE,"Det_Trans_Sum";"ei3",#N/A,TRUE,"Earnings Impact";"ad3",#N/A,TRUE,"accretion dilution";"hg3",#N/A,TRUE,"Has-Gets";"pfis3",#N/A,TRUE,"Pro Forma Income Statement";"ca3",#N/A,TRUE,"Contribution_Analysis";"acq3",#N/A,TRUE,"Acquirer";"tar3",#N/A,TRUE,"Target"}</definedName>
    <definedName name="wrn.41." hidden="1">{"cover",#N/A,TRUE,"Cover";"toc7",#N/A,TRUE,"TOC";"over",#N/A,TRUE,"Overview";"ts2",#N/A,TRUE,"Det_Trans_Sum";"eic",#N/A,TRUE,"Earnings Impact";"ad",#N/A,TRUE,"accretion dilution";"pfis",#N/A,TRUE,"Pro Forma Income Statement";"profba",#N/A,TRUE,"Pro Forma Balance Sheet";"acqc",#N/A,TRUE,"Acquirer";"tarc",#N/A,TRUE,"Target"}</definedName>
    <definedName name="wrn.42." hidden="1">{"cover",#N/A,TRUE,"Cover";"toc7",#N/A,TRUE,"TOC";"over",#N/A,TRUE,"Overview";"ts2",#N/A,TRUE,"Det_Trans_Sum";"ei1c",#N/A,TRUE,"Earnings Impact";"ad1",#N/A,TRUE,"accretion dilution";"pfis1",#N/A,TRUE,"Pro Forma Income Statement";"profba",#N/A,TRUE,"Pro Forma Balance Sheet";"acq1c",#N/A,TRUE,"Acquirer";"tar1c",#N/A,TRUE,"Target"}</definedName>
    <definedName name="wrn.43." hidden="1">{"cover",#N/A,TRUE,"Cover";"toc7",#N/A,TRUE,"TOC";"over",#N/A,TRUE,"Overview";"ts2",#N/A,TRUE,"Det_Trans_Sum";"ei2c",#N/A,TRUE,"Earnings Impact";"ad2",#N/A,TRUE,"accretion dilution";"pfis2",#N/A,TRUE,"Pro Forma Income Statement";"profba",#N/A,TRUE,"Pro Forma Balance Sheet";"acq2c",#N/A,TRUE,"Acquirer";"tar2c",#N/A,TRUE,"Target"}</definedName>
    <definedName name="wrn.44." hidden="1">{"cover",#N/A,TRUE,"Cover";"toc7",#N/A,TRUE,"TOC";"over",#N/A,TRUE,"Overview";"ts2",#N/A,TRUE,"Det_Trans_Sum";"ei3c",#N/A,TRUE,"Earnings Impact";"ad3",#N/A,TRUE,"accretion dilution";"pfis3",#N/A,TRUE,"Pro Forma Income Statement";"profba",#N/A,TRUE,"Pro Forma Balance Sheet";"acq3c",#N/A,TRUE,"Acquirer";"tar3c",#N/A,TRUE,"Target"}</definedName>
    <definedName name="wrn.45." hidden="1">{"cover",#N/A,TRUE,"Cover";"toc8",#N/A,TRUE,"TOC";"over",#N/A,TRUE,"Overview";"ts2",#N/A,TRUE,"Det_Trans_Sum";"eic",#N/A,TRUE,"Earnings Impact";"ad",#N/A,TRUE,"accretion dilution";"pfis",#N/A,TRUE,"Pro Forma Income Statement";"ca",#N/A,TRUE,"Contribution_Analysis";"profba",#N/A,TRUE,"Pro Forma Balance Sheet";"acqc",#N/A,TRUE,"Acquirer";"tarc",#N/A,TRUE,"Target"}</definedName>
    <definedName name="wrn.46." hidden="1">{"cover",#N/A,TRUE,"Cover";"toc8",#N/A,TRUE,"TOC";"over",#N/A,TRUE,"Overview";"ts2",#N/A,TRUE,"Det_Trans_Sum";"ei1c",#N/A,TRUE,"Earnings Impact";"ad1",#N/A,TRUE,"accretion dilution";"pfis1",#N/A,TRUE,"Pro Forma Income Statement";"ca1",#N/A,TRUE,"Contribution_Analysis";"profba",#N/A,TRUE,"Pro Forma Balance Sheet";"acq1c",#N/A,TRUE,"Acquirer";"tar1c",#N/A,TRUE,"Target"}</definedName>
    <definedName name="wrn.47." hidden="1">{"cover",#N/A,TRUE,"Cover";"toc8",#N/A,TRUE,"TOC";"over",#N/A,TRUE,"Overview";"ts2",#N/A,TRUE,"Det_Trans_Sum";"ei2c",#N/A,TRUE,"Earnings Impact";"ad2",#N/A,TRUE,"accretion dilution";"pfis2",#N/A,TRUE,"Pro Forma Income Statement";"ca2",#N/A,TRUE,"Contribution_Analysis";"profba",#N/A,TRUE,"Pro Forma Balance Sheet";"acq2c",#N/A,TRUE,"Acquirer";"tar2c",#N/A,TRUE,"Target"}</definedName>
    <definedName name="wrn.48." hidden="1">{"cover",#N/A,TRUE,"Cover";"toc8",#N/A,TRUE,"TOC";"over",#N/A,TRUE,"Overview";"ts2",#N/A,TRUE,"Det_Trans_Sum";"ei3c",#N/A,TRUE,"Earnings Impact";"ad3",#N/A,TRUE,"accretion dilution";"pfis3",#N/A,TRUE,"Pro Forma Income Statement";"ca3",#N/A,TRUE,"Contribution_Analysis";"profba",#N/A,TRUE,"Pro Forma Balance Sheet";"acq3c",#N/A,TRUE,"Acquirer";"tar3c",#N/A,TRUE,"Target"}</definedName>
    <definedName name="wrn.49." hidden="1">{"cover",#N/A,TRUE,"Cover";"toc9",#N/A,TRUE,"TOC";"over",#N/A,TRUE,"Overview";"ts2",#N/A,TRUE,"Det_Trans_Sum";"eic",#N/A,TRUE,"Earnings Impact";"ad",#N/A,TRUE,"accretion dilution";"tas",#N/A,TRUE,"TaintedShares";"hg",#N/A,TRUE,"Has-Gets";"pfis",#N/A,TRUE,"Pro Forma Income Statement";"ca",#N/A,TRUE,"Contribution_Analysis";"profba",#N/A,TRUE,"Pro Forma Balance Sheet";"acqc",#N/A,TRUE,"Acquirer";"tarc",#N/A,TRUE,"Target"}</definedName>
    <definedName name="wrn.5." hidden="1">{"cover",#N/A,TRUE,"Cover";"toc2",#N/A,TRUE,"TOC";"ts1",#N/A,TRUE,"Transaction Summary";"ei",#N/A,TRUE,"Earnings Impact";"ad",#N/A,TRUE,"accretion dilution";"hg",#N/A,TRUE,"Has-Gets"}</definedName>
    <definedName name="wrn.50." hidden="1">{"cover",#N/A,TRUE,"Cover";"toc9",#N/A,TRUE,"TOC";"over",#N/A,TRUE,"Overview";"ts2",#N/A,TRUE,"Det_Trans_Sum";"ei1c",#N/A,TRUE,"Earnings Impact";"ad1",#N/A,TRUE,"accretion dilution";"tas",#N/A,TRUE,"TaintedShares";"hg1",#N/A,TRUE,"Has-Gets";"pfis1",#N/A,TRUE,"Pro Forma Income Statement";"ca1",#N/A,TRUE,"Contribution_Analysis";"profba",#N/A,TRUE,"Pro Forma Balance Sheet";"acq1c",#N/A,TRUE,"Acquirer";"tar1c",#N/A,TRUE,"Target"}</definedName>
    <definedName name="wrn.51." hidden="1">{"cover",#N/A,TRUE,"Cover";"toc9",#N/A,TRUE,"TOC";"over",#N/A,TRUE,"Overview";"ei2c",#N/A,TRUE,"Earnings Impact";"ts2",#N/A,TRUE,"Det_Trans_Sum";"ad2",#N/A,TRUE,"accretion dilution";"tas",#N/A,TRUE,"TaintedShares";"hg2",#N/A,TRUE,"Has-Gets";"pfis2",#N/A,TRUE,"Pro Forma Income Statement";"ca2",#N/A,TRUE,"Contribution_Analysis";"profba",#N/A,TRUE,"Pro Forma Balance Sheet";"acq2c",#N/A,TRUE,"Acquirer";"tar2c",#N/A,TRUE,"Target"}</definedName>
    <definedName name="wrn.52." hidden="1">{"cover",#N/A,TRUE,"Cover";"toc9",#N/A,TRUE,"TOC";"over",#N/A,TRUE,"Overview";"ts2",#N/A,TRUE,"Det_Trans_Sum";"ei3c",#N/A,TRUE,"Earnings Impact";"ad3",#N/A,TRUE,"accretion dilution";"tas",#N/A,TRUE,"TaintedShares";"hg3",#N/A,TRUE,"Has-Gets";"pfis3",#N/A,TRUE,"Pro Forma Income Statement";"ca3",#N/A,TRUE,"Contribution_Analysis";"profba",#N/A,TRUE,"Pro Forma Balance Sheet";"acq3c",#N/A,TRUE,"Acquirer";"tar3c",#N/A,TRUE,"Target"}</definedName>
    <definedName name="wrn.53." hidden="1">{"cover",#N/A,TRUE,"Cover";"toc10",#N/A,TRUE,"TOC";"over",#N/A,TRUE,"Overview";"ts2",#N/A,TRUE,"Det_Trans_Sum";"eic",#N/A,TRUE,"Earnings Impact";"ad",#N/A,TRUE,"accretion dilution";"hg",#N/A,TRUE,"Has-Gets";"pfis",#N/A,TRUE,"Pro Forma Income Statement";"ca",#N/A,TRUE,"Contribution_Analysis";"profba",#N/A,TRUE,"Pro Forma Balance Sheet";"acqc",#N/A,TRUE,"Acquirer";"tarc",#N/A,TRUE,"Target"}</definedName>
    <definedName name="wrn.54." hidden="1">{"cover",#N/A,TRUE,"Cover";"toc10",#N/A,TRUE,"TOC";"over",#N/A,TRUE,"Overview";"over",#N/A,TRUE,"Det_Trans_Sum";"ei1c",#N/A,TRUE,"Earnings Impact";"ad1",#N/A,TRUE,"accretion dilution";"hg1",#N/A,TRUE,"Has-Gets";"pfis1",#N/A,TRUE,"Pro Forma Income Statement";"ca1",#N/A,TRUE,"Contribution_Analysis";"profba",#N/A,TRUE,"Pro Forma Balance Sheet";"acq1c",#N/A,TRUE,"Acquirer";"tar1c",#N/A,TRUE,"Target"}</definedName>
    <definedName name="wrn.55." hidden="1">{"cover",#N/A,TRUE,"Cover";"toc10",#N/A,TRUE,"TOC";"over",#N/A,TRUE,"Overview";"ts2",#N/A,TRUE,"Det_Trans_Sum";"ei2c",#N/A,TRUE,"Earnings Impact";"ad2",#N/A,TRUE,"accretion dilution";"hg2",#N/A,TRUE,"Has-Gets";"pfis2",#N/A,TRUE,"Pro Forma Income Statement";"ca2",#N/A,TRUE,"Contribution_Analysis";"profba",#N/A,TRUE,"Pro Forma Balance Sheet";"acq2c",#N/A,TRUE,"Acquirer";"tar2c",#N/A,TRUE,"Target"}</definedName>
    <definedName name="wrn.56." hidden="1">{"cover",#N/A,TRUE,"Cover";"toc10",#N/A,TRUE,"TOC";"over",#N/A,TRUE,"Overview";"ts2",#N/A,TRUE,"Det_Trans_Sum";"ei3c",#N/A,TRUE,"Earnings Impact";"ad3",#N/A,TRUE,"accretion dilution";"hg3",#N/A,TRUE,"Has-Gets";"pfis3",#N/A,TRUE,"Pro Forma Income Statement";"ca3",#N/A,TRUE,"Contribution_Analysis";"profba",#N/A,TRUE,"Pro Forma Balance Sheet";"acq3c",#N/A,TRUE,"Acquirer";"tar3c",#N/A,TRUE,"Target"}</definedName>
    <definedName name="wrn.57." hidden="1">{"cover",#N/A,TRUE,"Cover";"toc7",#N/A,TRUE,"TOC";"over",#N/A,TRUE,"Overview";"ts2",#N/A,TRUE,"Det_Trans_Sum";"ei",#N/A,TRUE,"Earnings Impact";"ad",#N/A,TRUE,"accretion dilution";"pfis",#N/A,TRUE,"Pro Forma Income Statement";"profba",#N/A,TRUE,"Pro Forma Balance Sheet";"acq",#N/A,TRUE,"Acquirer";"tar",#N/A,TRUE,"Target"}</definedName>
    <definedName name="wrn.58." hidden="1">{"cover",#N/A,TRUE,"Cover";"toc7",#N/A,TRUE,"TOC";"over",#N/A,TRUE,"Overview";"ts2",#N/A,TRUE,"Det_Trans_Sum";"ei1",#N/A,TRUE,"Earnings Impact";"ad1",#N/A,TRUE,"accretion dilution";"pfis1",#N/A,TRUE,"Pro Forma Income Statement";"profba",#N/A,TRUE,"Pro Forma Balance Sheet";"acq1",#N/A,TRUE,"Acquirer";"tar1",#N/A,TRUE,"Target"}</definedName>
    <definedName name="wrn.59." hidden="1">{"cover",#N/A,TRUE,"Cover";"toc7",#N/A,TRUE,"TOC";"over",#N/A,TRUE,"Overview";"ts2",#N/A,TRUE,"Det_Trans_Sum";"ei2",#N/A,TRUE,"Earnings Impact";"ad2",#N/A,TRUE,"accretion dilution";"pfis2",#N/A,TRUE,"Pro Forma Income Statement";"profba",#N/A,TRUE,"Pro Forma Balance Sheet";"acq2",#N/A,TRUE,"Acquirer";"tar2",#N/A,TRUE,"Target"}</definedName>
    <definedName name="wrn.6." hidden="1">{"cover",#N/A,TRUE,"Cover";"toc2",#N/A,TRUE,"TOC";"ts1",#N/A,TRUE,"Transaction Summary";"ei1",#N/A,TRUE,"Earnings Impact";"ad1",#N/A,TRUE,"accretion dilution";"hg1",#N/A,TRUE,"Has-Gets"}</definedName>
    <definedName name="wrn.60." hidden="1">{"cover",#N/A,TRUE,"Cover";"toc7",#N/A,TRUE,"TOC";"over",#N/A,TRUE,"Overview";"ts2",#N/A,TRUE,"Det_Trans_Sum";"ei3",#N/A,TRUE,"Earnings Impact";"ad3",#N/A,TRUE,"accretion dilution";"pfis3",#N/A,TRUE,"Pro Forma Income Statement";"profba",#N/A,TRUE,"Pro Forma Balance Sheet";"acq3",#N/A,TRUE,"Acquirer";"tar3",#N/A,TRUE,"Target"}</definedName>
    <definedName name="wrn.61." hidden="1">{"cover",#N/A,TRUE,"Cover";"toc8",#N/A,TRUE,"TOC";"over",#N/A,TRUE,"Overview";"ts2",#N/A,TRUE,"Det_Trans_Sum";"ei",#N/A,TRUE,"Earnings Impact";"ad",#N/A,TRUE,"accretion dilution";"tas",#N/A,TRUE,"TaintedShares";"hg",#N/A,TRUE,"Has-Gets";"pfis",#N/A,TRUE,"Pro Forma Income Statement";"ca",#N/A,TRUE,"Contribution_Analysis";"profba",#N/A,TRUE,"Pro Forma Balance Sheet";"acq",#N/A,TRUE,"Acquirer";"tar",#N/A,TRUE,"Target"}</definedName>
    <definedName name="wrn.62." hidden="1">{"cover",#N/A,TRUE,"Cover";"toc8",#N/A,TRUE,"TOC";"over",#N/A,TRUE,"Overview";"ts2",#N/A,TRUE,"Det_Trans_Sum";"ei1",#N/A,TRUE,"Earnings Impact";"ad1",#N/A,TRUE,"accretion dilution";"tas",#N/A,TRUE,"TaintedShares";"hg1",#N/A,TRUE,"Has-Gets";"pfis1",#N/A,TRUE,"Pro Forma Income Statement";"ca1",#N/A,TRUE,"Contribution_Analysis";"profba",#N/A,TRUE,"Pro Forma Balance Sheet";"acq1",#N/A,TRUE,"Acquirer";"tar1",#N/A,TRUE,"Target"}</definedName>
    <definedName name="wrn.63." hidden="1">{"cover",#N/A,TRUE,"Cover";"toc8",#N/A,TRUE,"TOC";"over",#N/A,TRUE,"Overview";"ts2",#N/A,TRUE,"Det_Trans_Sum";"ei2",#N/A,TRUE,"Earnings Impact";"ad2",#N/A,TRUE,"accretion dilution";"tas",#N/A,TRUE,"TaintedShares";"hg2",#N/A,TRUE,"Has-Gets";"pfis2",#N/A,TRUE,"Pro Forma Income Statement";"ca2",#N/A,TRUE,"Contribution_Analysis";"profba",#N/A,TRUE,"Pro Forma Balance Sheet";"acq2",#N/A,TRUE,"Acquirer";"tar2",#N/A,TRUE,"Target"}</definedName>
    <definedName name="wrn.64." hidden="1">{"cover",#N/A,TRUE,"Cover";"toc8",#N/A,TRUE,"TOC";"over",#N/A,TRUE,"Overview";"ts2",#N/A,TRUE,"Det_Trans_Sum";"ei3",#N/A,TRUE,"Earnings Impact";"ad3",#N/A,TRUE,"accretion dilution";"tas",#N/A,TRUE,"TaintedShares";"hg3",#N/A,TRUE,"Has-Gets";"pfis3",#N/A,TRUE,"Pro Forma Income Statement";"ca3",#N/A,TRUE,"Contribution_Analysis";"profba",#N/A,TRUE,"Pro Forma Balance Sheet";"acq3",#N/A,TRUE,"Acquirer";"tar3",#N/A,TRUE,"Target"}</definedName>
    <definedName name="wrn.65." hidden="1">{"cover",#N/A,TRUE,"Cover";"toc9",#N/A,TRUE,"TOC";"over",#N/A,TRUE,"Overview";"ts2",#N/A,TRUE,"Det_Trans_Sum";"ei",#N/A,TRUE,"Earnings Impact";"ad1",#N/A,TRUE,"accretion dilution";"pfis",#N/A,TRUE,"Pro Forma Income Statement";"ca",#N/A,TRUE,"Contribution_Analysis";"profba",#N/A,TRUE,"Pro Forma Balance Sheet";"acq",#N/A,TRUE,"Acquirer";"tar",#N/A,TRUE,"Target"}</definedName>
    <definedName name="wrn.66." hidden="1">{"cover",#N/A,TRUE,"Cover";"toc9",#N/A,TRUE,"TOC";"over",#N/A,TRUE,"Overview";"ts2",#N/A,TRUE,"Det_Trans_Sum";"ei1",#N/A,TRUE,"Earnings Impact";"ad1",#N/A,TRUE,"accretion dilution";"pfis1",#N/A,TRUE,"Pro Forma Income Statement";"ca1",#N/A,TRUE,"Contribution_Analysis";"profba",#N/A,TRUE,"Pro Forma Balance Sheet";"acq1",#N/A,TRUE,"Acquirer";"tar1",#N/A,TRUE,"Target"}</definedName>
    <definedName name="wrn.67." hidden="1">{"cover",#N/A,TRUE,"Cover";"toc9",#N/A,TRUE,"TOC";"over",#N/A,TRUE,"Overview";"ts2",#N/A,TRUE,"Det_Trans_Sum";"ei2",#N/A,TRUE,"Earnings Impact";"ad2",#N/A,TRUE,"accretion dilution";"pfis2",#N/A,TRUE,"Pro Forma Income Statement";"ca2",#N/A,TRUE,"Contribution_Analysis";"profba",#N/A,TRUE,"Pro Forma Balance Sheet";"acq2",#N/A,TRUE,"Acquirer";"tar2",#N/A,TRUE,"Target"}</definedName>
    <definedName name="wrn.68." hidden="1">{"cover",#N/A,TRUE,"Cover";"toc9",#N/A,TRUE,"TOC";"over",#N/A,TRUE,"Overview";"ts2",#N/A,TRUE,"Det_Trans_Sum";"ei3",#N/A,TRUE,"Earnings Impact";"ad3",#N/A,TRUE,"accretion dilution";"pfis3",#N/A,TRUE,"Pro Forma Income Statement";"ca3",#N/A,TRUE,"Contribution_Analysis";"profba",#N/A,TRUE,"Pro Forma Balance Sheet";"acq3",#N/A,TRUE,"Acquirer";"tar3",#N/A,TRUE,"Target"}</definedName>
    <definedName name="wrn.69." hidden="1">{"cover",#N/A,TRUE,"Cover";"toc10",#N/A,TRUE,"TOC";"over",#N/A,TRUE,"Overview";"ts2",#N/A,TRUE,"Det_Trans_Sum";"ei",#N/A,TRUE,"Earnings Impact";"ad",#N/A,TRUE,"accretion dilution";"hg",#N/A,TRUE,"Has-Gets";"pfis",#N/A,TRUE,"Pro Forma Income Statement";"ca",#N/A,TRUE,"Contribution_Analysis";"profba",#N/A,TRUE,"Pro Forma Balance Sheet";"acq",#N/A,TRUE,"Acquirer";"tar",#N/A,TRUE,"Target"}</definedName>
    <definedName name="wrn.7." hidden="1">{"cover",#N/A,TRUE,"Cover";"toc2",#N/A,TRUE,"TOC";"ts1",#N/A,TRUE,"Transaction Summary";"ei2c",#N/A,TRUE,"Earnings Impact";"ad2",#N/A,TRUE,"accretion dilution";"hg2",#N/A,TRUE,"Has-Gets"}</definedName>
    <definedName name="wrn.70." hidden="1">{"cover",#N/A,TRUE,"Cover";"toc10",#N/A,TRUE,"TOC";"over",#N/A,TRUE,"Overview";"ts2",#N/A,TRUE,"Det_Trans_Sum";"ei1",#N/A,TRUE,"Earnings Impact";"ad1",#N/A,TRUE,"accretion dilution";"hg",#N/A,TRUE,"Has-Gets";"pfis1",#N/A,TRUE,"Pro Forma Income Statement";"ca1",#N/A,TRUE,"Contribution_Analysis";"profba",#N/A,TRUE,"Pro Forma Balance Sheet";"acq1",#N/A,TRUE,"Acquirer";"tar1",#N/A,TRUE,"Target"}</definedName>
    <definedName name="wrn.71." hidden="1">{"cover",#N/A,TRUE,"Cover";"toc10",#N/A,TRUE,"TOC";"over",#N/A,TRUE,"Overview";"ts2",#N/A,TRUE,"Det_Trans_Sum";"ei2",#N/A,TRUE,"Earnings Impact";"ad2",#N/A,TRUE,"accretion dilution";"hg2",#N/A,TRUE,"Has-Gets";"pfis2",#N/A,TRUE,"Pro Forma Income Statement";"ca2",#N/A,TRUE,"Contribution_Analysis";"profba",#N/A,TRUE,"Pro Forma Balance Sheet";"acq2",#N/A,TRUE,"Acquirer";"tar2",#N/A,TRUE,"Target"}</definedName>
    <definedName name="wrn.72." hidden="1">{"cover",#N/A,TRUE,"Cover";"toc10",#N/A,TRUE,"TOC";"over",#N/A,TRUE,"Overview";"ts2",#N/A,TRUE,"Det_Trans_Sum";"ei3",#N/A,TRUE,"Earnings Impact";"ad3",#N/A,TRUE,"accretion dilution";"hg3",#N/A,TRUE,"Has-Gets";"pfis3",#N/A,TRUE,"Pro Forma Income Statement";"ca3",#N/A,TRUE,"Contribution_Analysis";"profba",#N/A,TRUE,"Pro Forma Balance Sheet";"acq3",#N/A,TRUE,"Acquirer";"tar3",#N/A,TRUE,"Target"}</definedName>
    <definedName name="wrn.8." hidden="1">{"cover",#N/A,TRUE,"Cover";"toc2",#N/A,TRUE,"TOC";"ts1",#N/A,TRUE,"Transaction Summary";"ei3",#N/A,TRUE,"Earnings Impact";"ad3",#N/A,TRUE,"accretion dilution";"hg3",#N/A,TRUE,"Has-Gets"}</definedName>
    <definedName name="wrn.9." hidden="1">{"cover",#N/A,TRUE,"Cover";"toc3",#N/A,TRUE,"TOC";"over",#N/A,TRUE,"Overview";"ts2",#N/A,TRUE,"Det_Trans_Sum";"eic",#N/A,TRUE,"Earnings Impact";"ad",#N/A,TRUE,"accretion dilution";"pfis",#N/A,TRUE,"Pro Forma Income Statement";"acqc",#N/A,TRUE,"Acquirer";"tarc",#N/A,TRUE,"Target"}</definedName>
    <definedName name="wrn.Aging._.and._.Trend._.Analysis." hidden="1">{#N/A,#N/A,FALSE,"Aging Summary";#N/A,#N/A,FALSE,"Ratio Analysis";#N/A,#N/A,FALSE,"Test 120 Day Accts";#N/A,#N/A,FALSE,"Tickmarks"}</definedName>
    <definedName name="wrn.All._.Sheets." hidden="1">{#N/A,#N/A,FALSE,"6405";#N/A,#N/A,FALSE,"6406";#N/A,#N/A,FALSE,"6409";#N/A,#N/A,FALSE,"6425";#N/A,#N/A,FALSE,"6426";#N/A,#N/A,FALSE,"6427";#N/A,#N/A,FALSE,"6440";#N/A,#N/A,FALSE,"6441";#N/A,#N/A,FALSE,"6442";#N/A,#N/A,FALSE,"6443"}</definedName>
    <definedName name="wrn.austria." hidden="1">{#N/A,#N/A,FALSE,"DCF comm";#N/A,#N/A,FALSE,"DCF2";#N/A,#N/A,FALSE,"Relief Fr Royalty";#N/A,#N/A,FALSE,"Asset Charges";#N/A,#N/A,FALSE,"Workforce";#N/A,#N/A,FALSE,"WACC Recon"}</definedName>
    <definedName name="wrn.Basic._.Report." hidden="1">{#N/A,#N/A,FALSE,"New Depr Sch-150% DB";#N/A,#N/A,FALSE,"Cash Flows RLP";#N/A,#N/A,FALSE,"IRR";#N/A,#N/A,FALSE,"Proforma IS";#N/A,#N/A,FALSE,"Assumptions"}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Report." hidden="1">{#N/A,#N/A,FALSE,"Assumptions";#N/A,#N/A,FALSE,"Proforma IS";#N/A,#N/A,FALSE,"Cash Flows RLP";#N/A,#N/A,FALSE,"IRR";#N/A,#N/A,FALSE,"New Depr Sch-150% DB";#N/A,#N/A,FALSE,"Comments"}</definedName>
    <definedName name="wrn.Complete.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Derek." hidden="1">{#N/A,#N/A,FALSE,"Transaction_Sum_debt_Stats";#N/A,#N/A,FALSE,"Earnings Impact";#N/A,#N/A,FALSE,"Sensitivity Table"}</definedName>
    <definedName name="wrn.DOC." hidden="1">{#N/A,#N/A,FALSE,"Sign";#N/A,#N/A,FALSE,"Assets";#N/A,#N/A,FALSE,"Liab";#N/A,#N/A,FALSE,"Inc";#N/A,#N/A,FALSE,"Inc-Over";#N/A,#N/A,FALSE,"Equity";#N/A,#N/A,FALSE,"Cash";#N/A,#N/A,FALSE,"Cash-Over";#N/A,#N/A,FALSE,"Rep#4";#N/A,#N/A,FALSE,"TNE";#N/A,#N/A,FALSE,"III1";#N/A,#N/A,FALSE,"III2";#N/A,#N/A,FALSE,"III3"}</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Income._.Detail." hidden="1">{#N/A,#N/A,FALSE,"Income";#N/A,#N/A,FALSE,"Cost of Goods Sold";#N/A,#N/A,FALSE,"Other Costs";#N/A,#N/A,FALSE,"Other Income";#N/A,#N/A,FALSE,"Taxes";#N/A,#N/A,FALSE,"Other Deductions";#N/A,#N/A,FALSE,"Compensation of Officers"}</definedName>
    <definedName name="wrn.MergerModel." hidden="1">{"Deal",#N/A,FALSE,"Deal";"acquiror",#N/A,FALSE,"Acquiror";"Target",#N/A,FALSE,"Target"}</definedName>
    <definedName name="wrn.Nico." hidden="1">{#N/A,#N/A,TRUE,"Cover";#N/A,#N/A,TRUE,"Transaction Summary";#N/A,#N/A,TRUE,"Earnings Impact";#N/A,#N/A,TRUE,"accretion dilution"}</definedName>
    <definedName name="wrn.Period._.And._.YTD." hidden="1">{#N/A,#N/A,FALSE,"SLM - REGION - YTD";#N/A,#N/A,FALSE,"SLM - REGION - PERIOD";#N/A,#N/A,FALSE,"TUNA - REGION - YTD";#N/A,#N/A,FALSE,"TUNA - REGION - PERIOD";#N/A,#N/A,FALSE,"S&amp;H - REGION - YTD";#N/A,#N/A,FALSE,"S&amp;H - REGION - PERIOD";#N/A,#N/A,FALSE,"SPECIALTIES";#N/A,#N/A,FALSE,"TL SEAFOOD";#N/A,#N/A,FALSE,"Ret Price"}</definedName>
    <definedName name="wrn.print." hidden="1">{#N/A,#N/A,FALSE,"Japan 2003";#N/A,#N/A,FALSE,"Sheet2"}</definedName>
    <definedName name="wrn.Print._.Report." hidden="1">{#N/A,#N/A,TRUE,"Title";#N/A,#N/A,TRUE,"Consol";#N/A,#N/A,TRUE,"DCF";#N/A,#N/A,TRUE,"Oroweat";#N/A,#N/A,TRUE,"Entenmann's";#N/A,#N/A,TRUE,"Thomas";#N/A,#N/A,TRUE,"Boboli";#N/A,#N/A,TRUE,"Lender's";#N/A,#N/A,TRUE,"Section";#N/A,#N/A,TRUE,"Acc-dil";#N/A,#N/A,TRUE,"Acquiror";#N/A,#N/A,TRUE,"Target";#N/A,#N/A,TRUE,"Sosa";#N/A,#N/A,TRUE,"Truman";#N/A,#N/A,TRUE,"Bimbo";#N/A,#N/A,TRUE,"Camden"}</definedName>
    <definedName name="wrn.Pulp." hidden="1">{"Pulp Production",#N/A,FALSE,"Pulp";"Pulp Earnings",#N/A,FALSE,"Pulp"}</definedName>
    <definedName name="wrn.Pulp.2" hidden="1">{"Pulp Production",#N/A,FALSE,"Pulp";"Pulp Earnings",#N/A,FALSE,"Pulp"}</definedName>
    <definedName name="wrn.Pulp.3" hidden="1">{"Pulp Production",#N/A,FALSE,"Pulp";"Pulp Earnings",#N/A,FALSE,"Pulp"}</definedName>
    <definedName name="wrn.QQ_Quick_Merge_3yr." hidden="1">{"Cover",#N/A,FALSE,"Cover";"trans_sum_print",#N/A,FALSE,"Transaction Summary";"earnings_impact_3yr",#N/A,FALSE,"Earnings Impact";"accr_dil_3yr",#N/A,FALSE,"accretion dilution";"prof_inc_stmt_3yr",#N/A,FALSE,"Pro Forma Income Statement";"contr_anal_3yr",#N/A,FALSE,"Contribution_Analysis";"Acquiror_3yr",#N/A,FALSE,"Acquirer";"Target_3yr",#N/A,FALSE,"Target";"HasGets-3yr",#N/A,FALSE,"Has-Gets"}</definedName>
    <definedName name="wrn.QQ_Quick_Merge_4yr." hidden="1">{"Cover",#N/A,FALSE,"Cover";"trans_sum_print",#N/A,FALSE,"Transaction Summary";"earnings_impact_4yr",#N/A,FALSE,"Earnings Impact";"accr_dil_4yr",#N/A,FALSE,"accretion dilution";"prof_inc_stmt_4yr",#N/A,FALSE,"Pro Forma Income Statement";"contr_anal_4yr",#N/A,FALSE,"Contribution_Analysis";"Target_4yr",#N/A,FALSE,"Target";"Acquiror_4yr",#N/A,FALSE,"Acquirer";"HasGets-4yr",#N/A,FALSE,"Has-Gets"}</definedName>
    <definedName name="wrn.QQ_Quick_Merge_5yr." hidden="1">{"Cover",#N/A,FALSE,"Cover";"trans_sum_print",#N/A,FALSE,"Transaction Summary";"earnings_impact_5yr",#N/A,FALSE,"Earnings Impact";"accr_dil_5yr",#N/A,FALSE,"accretion dilution";"prof_inc_stmt_5yr",#N/A,FALSE,"Pro Forma Income Statement";"contr_anal_5yr",#N/A,FALSE,"Contribution_Analysis";"Acquiror_5yr",#N/A,FALSE,"Acquirer";"Target_5yr",#N/A,FALSE,"Target";"HasGets-yr5",#N/A,FALSE,"Has-Gets"}</definedName>
    <definedName name="wrn.QQ_Quick_Merge_6yr." hidden="1">{"Cover",#N/A,FALSE,"Cover";"trans_sum_print",#N/A,FALSE,"Transaction Summary";"earnings_impact_6yr",#N/A,FALSE,"Earnings Impact";"accr_dil_6yr",#N/A,FALSE,"accretion dilution";"prof_inc_stmt_6yr",#N/A,FALSE,"Pro Forma Income Statement";"contr_anal_6yr",#N/A,FALSE,"Contribution_Analysis";"Acquiror_6yr",#N/A,FALSE,"Acquirer";"Target_6yr",#N/A,FALSE,"Target";"HasGets-yr6",#N/A,FALSE,"Has-Gets"}</definedName>
    <definedName name="wrn.QQQ_Quick_Merge_3yr." hidden="1">{"Cover",#N/A,FALSE,"Cover";"trans_sum_print",#N/A,FALSE,"Transaction Summary";"earnings_impact_3yrQQ",#N/A,FALSE,"Earnings Impact";"accr_dil_3yr",#N/A,FALSE,"accretion dilution"}</definedName>
    <definedName name="wrn.QQQ_Quick_Merge_4yr." hidden="1">{"Cover",#N/A,FALSE,"Cover";"trans_sum_print",#N/A,FALSE,"Transaction Summary";"earnings_impact_4yrQQ",#N/A,FALSE,"Earnings Impact";"accr_dil_4yr",#N/A,FALSE,"accretion dilution"}</definedName>
    <definedName name="wrn.QQQ_Quick_Merge_5yr." hidden="1">{"Cover",#N/A,FALSE,"Cover";"trans_sum_print",#N/A,FALSE,"Transaction Summary";"earnings_impact_5yrQQ",#N/A,FALSE,"Earnings Impact";"accr_dil_5yr",#N/A,FALSE,"accretion dilution"}</definedName>
    <definedName name="wrn.QQQ_Quick_Merge_6yr." hidden="1">{"Cover",#N/A,FALSE,"Cover";"trans_sum_print",#N/A,FALSE,"Transaction Summary";"earnings_impact_6yrQQ",#N/A,FALSE,"Earnings Impact";"accr_dil_6yr",#N/A,FALSE,"accretion dilution"}</definedName>
    <definedName name="wrn.Quick_Merge_3yr." hidden="1">{"Cover",#N/A,FALSE,"Cover";"trans_sum_debt",#N/A,FALSE,"Transaction_Sum_debt_Stats";"earnings_impact_3yr",#N/A,FALSE,"Earnings Impact";"accr_dil_3yr",#N/A,FALSE,"accretion dilution";"prof_inc_stmt_3yr",#N/A,FALSE,"Pro Forma Income Statement";"contr_anal_3yr",#N/A,FALSE,"Contribution_Analysis";"bal_adj",#N/A,FALSE,"Pro Forma Balance Sheet";"Acquiror_3yr",#N/A,FALSE,"Acquirer";"Target_3yr",#N/A,FALSE,"Target";"HasGets-3yr",#N/A,FALSE,"Has-Gets"}</definedName>
    <definedName name="wrn.Quick_Merge_4yr." hidden="1">{"Cover",#N/A,FALSE,"Cover";"trans_sum_debt",#N/A,FALSE,"Transaction_Sum_debt_Stats";"earnings_impact_4yr",#N/A,FALSE,"Earnings Impact";"accr_dil_4yr",#N/A,FALSE,"accretion dilution";"prof_inc_stmt_4yr",#N/A,FALSE,"Pro Forma Income Statement";"contr_anal_4yr",#N/A,FALSE,"Contribution_Analysis";"bal_adj",#N/A,FALSE,"Pro Forma Balance Sheet";"Acquiror_4yr",#N/A,FALSE,"Acquirer";"Target_4yr",#N/A,FALSE,"Target";"HasGets-4yr",#N/A,FALSE,"Has-Gets"}</definedName>
    <definedName name="wrn.Quick_Merge_5yr." hidden="1">{"Cover",#N/A,FALSE,"Cover";"trans_sum_debt",#N/A,FALSE,"Transaction_Sum_debt_Stats";"earnings_impact_5yr",#N/A,FALSE,"Earnings Impact";"accr_dil_5yr",#N/A,FALSE,"accretion dilution";"prof_inc_stmt_5yr",#N/A,FALSE,"Pro Forma Income Statement";"contr_anal_5yr",#N/A,FALSE,"Contribution_Analysis";"bal_adj",#N/A,FALSE,"Pro Forma Balance Sheet";"Acquiror_5yr",#N/A,FALSE,"Acquirer";"Target_5yr",#N/A,FALSE,"Target";"HasGets-yr5",#N/A,FALSE,"Has-Gets"}</definedName>
    <definedName name="wrn.Quick_Merge_6yr." hidden="1">{"Cover",#N/A,FALSE,"Cover";"trans_sum_debt",#N/A,FALSE,"Transaction_Sum_debt_Stats";"earnings_impact_6yr",#N/A,FALSE,"Earnings Impact";"accr_dil_6yr",#N/A,FALSE,"accretion dilution";"prof_inc_stmt_6yr",#N/A,FALSE,"Pro Forma Income Statement";"contr_anal_6yr",#N/A,FALSE,"Contribution_Analysis";"bal_adj",#N/A,FALSE,"Pro Forma Balance Sheet";"Acquiror_6yr",#N/A,FALSE,"Acquirer";"Target_6yr",#N/A,FALSE,"Target";"HasGets-yr6",#N/A,FALSE,"Has-Gets"}</definedName>
    <definedName name="wrn.Riverwood_comp_model." hidden="1">{#N/A,#N/A,FALSE,"Che-Ga";#N/A,#N/A,FALSE,"Iv-Sm";#N/A,#N/A,FALSE,"So-We";#N/A,#N/A,FALSE,"Me-Po";#N/A,#N/A,FALSE,"Be-Bo";#N/A,#N/A,FALSE,"Cha-Ki";#N/A,#N/A,FALSE,"In";#N/A,#N/A,FALSE,"Schedule 23";#N/A,#N/A,FALSE,"Schedule 22";#N/A,#N/A,FALSE,"WACC"}</definedName>
    <definedName name="wrn.Special." hidden="1">{#N/A,#N/A,FALSE,"ISS";#N/A,#N/A,FALSE,"LOSS";#N/A,#N/A,FALSE,"GRO"}</definedName>
    <definedName name="wrn.viking." hidden="1">{#N/A,#N/A,FALSE,"DCF2";#N/A,#N/A,FALSE,"DCF comm";#N/A,#N/A,FALSE,"Relief Fr Royalty";#N/A,#N/A,FALSE,"Asset Charges";#N/A,#N/A,FALSE,"Workforce";#N/A,#N/A,FALSE,"WACC Recon"}</definedName>
    <definedName name="XREF_COLUMN_1" hidden="1">#REF!</definedName>
    <definedName name="XREF_COLUMN_2" hidden="1">#REF!</definedName>
    <definedName name="XRefActiveRow" hidden="1">#REF!</definedName>
    <definedName name="XRefColumnsCount" hidden="1">1</definedName>
    <definedName name="XRefCopy1" hidden="1">#REF!</definedName>
    <definedName name="XRefCopy1Row" hidden="1">#REF!</definedName>
    <definedName name="XRefCopy2" hidden="1">#REF!</definedName>
    <definedName name="XRefCopy3" hidden="1">#REF!</definedName>
    <definedName name="XRefCopy5" hidden="1">#REF!</definedName>
    <definedName name="XRefCopy5Row" hidden="1">#REF!</definedName>
    <definedName name="XRefCopyRangeCount" hidden="1">2</definedName>
    <definedName name="XRefPaste1" hidden="1">#REF!</definedName>
    <definedName name="XRefPaste1Row" hidden="1">#REF!</definedName>
    <definedName name="XRefPasteRangeCount" hidden="1">1</definedName>
    <definedName name="xxx" hidden="1">{#N/A,#N/A,FALSE,"Aging Summary";#N/A,#N/A,FALSE,"Ratio Analysis";#N/A,#N/A,FALSE,"Test 120 Day Accts";#N/A,#N/A,FALSE,"Tickmarks"}</definedName>
    <definedName name="yyy" hidden="1">{#N/A,#N/A,FALSE,"Aging Summary";#N/A,#N/A,FALSE,"Ratio Analysis";#N/A,#N/A,FALSE,"Test 120 Day Accts";#N/A,#N/A,FALSE,"Tickmarks"}</definedName>
    <definedName name="zzz" hidden="1">{#N/A,#N/A,FALSE,"Aging Summary";#N/A,#N/A,FALSE,"Ratio Analysis";#N/A,#N/A,FALSE,"Test 120 Day Accts";#N/A,#N/A,FALSE,"Tickmarks"}</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1" i="28" l="1"/>
  <c r="Q32" i="19"/>
  <c r="C14" i="16"/>
  <c r="C13" i="16"/>
  <c r="C12" i="16"/>
  <c r="C11" i="16"/>
  <c r="C10" i="16"/>
  <c r="C9" i="16"/>
  <c r="R24" i="28"/>
  <c r="E47" i="24"/>
  <c r="D47" i="24"/>
  <c r="G27" i="20"/>
  <c r="F28" i="28"/>
  <c r="G25" i="28"/>
  <c r="H25" i="28"/>
  <c r="I25" i="28"/>
  <c r="J25" i="28"/>
  <c r="K25" i="28"/>
  <c r="L25" i="28"/>
  <c r="M25" i="28"/>
  <c r="N25" i="28"/>
  <c r="O25" i="28"/>
  <c r="P25" i="28"/>
  <c r="Q25" i="28"/>
  <c r="F25" i="28"/>
  <c r="G19" i="28"/>
  <c r="H19" i="28"/>
  <c r="I19" i="28"/>
  <c r="J19" i="28"/>
  <c r="K19" i="28"/>
  <c r="L19" i="28"/>
  <c r="M19" i="28"/>
  <c r="N19" i="28"/>
  <c r="O19" i="28"/>
  <c r="P19" i="28"/>
  <c r="Q19" i="28"/>
  <c r="F19" i="28"/>
  <c r="G9" i="28"/>
  <c r="H9" i="28"/>
  <c r="I9" i="28"/>
  <c r="J9" i="28"/>
  <c r="K9" i="28"/>
  <c r="L9" i="28"/>
  <c r="M9" i="28"/>
  <c r="N9" i="28"/>
  <c r="O9" i="28"/>
  <c r="P9" i="28"/>
  <c r="Q9" i="28"/>
  <c r="F9" i="28"/>
  <c r="R23" i="28"/>
  <c r="R22" i="28"/>
  <c r="R18" i="28"/>
  <c r="R17" i="28"/>
  <c r="R16" i="28"/>
  <c r="F47" i="24" l="1"/>
  <c r="R19" i="28"/>
  <c r="R25" i="28"/>
  <c r="F47" i="13" l="1"/>
  <c r="I42" i="13"/>
  <c r="I43" i="13" s="1"/>
  <c r="I47" i="13" s="1"/>
  <c r="E43" i="13"/>
  <c r="E44" i="13" s="1"/>
  <c r="E42" i="13"/>
  <c r="D71" i="22"/>
  <c r="I6" i="24"/>
  <c r="J6" i="24" s="1"/>
  <c r="K6" i="24" s="1"/>
  <c r="L6" i="24" s="1"/>
  <c r="I65" i="22"/>
  <c r="J65" i="22" s="1"/>
  <c r="K65" i="22" s="1"/>
  <c r="L65" i="22" s="1"/>
  <c r="S23" i="14"/>
  <c r="S22" i="14"/>
  <c r="S21" i="14"/>
  <c r="I45" i="13" l="1"/>
  <c r="J42" i="13" s="1"/>
  <c r="J43" i="13" s="1"/>
  <c r="J47" i="13" s="1"/>
  <c r="M92" i="22"/>
  <c r="M90" i="22"/>
  <c r="L90" i="22"/>
  <c r="K90" i="22"/>
  <c r="M88" i="22"/>
  <c r="L88" i="22"/>
  <c r="K88" i="22"/>
  <c r="J88" i="22"/>
  <c r="I88" i="22"/>
  <c r="K86" i="22"/>
  <c r="J86" i="22"/>
  <c r="I86" i="22"/>
  <c r="H86" i="22"/>
  <c r="H93" i="22" s="1"/>
  <c r="G86" i="22"/>
  <c r="G93" i="22" s="1"/>
  <c r="H85" i="22"/>
  <c r="I85" i="22" s="1"/>
  <c r="J85" i="22" s="1"/>
  <c r="K85" i="22" s="1"/>
  <c r="L85" i="22" s="1"/>
  <c r="M85" i="22" s="1"/>
  <c r="C87" i="22"/>
  <c r="C88" i="22" s="1"/>
  <c r="C89" i="22" s="1"/>
  <c r="C90" i="22" s="1"/>
  <c r="C91" i="22" s="1"/>
  <c r="C92" i="22" s="1"/>
  <c r="D44" i="22"/>
  <c r="H44" i="22" s="1"/>
  <c r="F43" i="22"/>
  <c r="F44" i="22"/>
  <c r="L34" i="22"/>
  <c r="K34" i="22"/>
  <c r="J34" i="22"/>
  <c r="I34" i="22"/>
  <c r="H34" i="22"/>
  <c r="F32" i="22"/>
  <c r="F33" i="22"/>
  <c r="F34" i="22"/>
  <c r="F35" i="22"/>
  <c r="F36" i="22"/>
  <c r="F31" i="22"/>
  <c r="F20" i="22"/>
  <c r="F19" i="22"/>
  <c r="F11" i="22"/>
  <c r="F9" i="22"/>
  <c r="J45" i="13" l="1"/>
  <c r="K42" i="13" s="1"/>
  <c r="K45" i="13" s="1"/>
  <c r="F12" i="22"/>
  <c r="F7" i="24" s="1"/>
  <c r="F45" i="22"/>
  <c r="L93" i="22"/>
  <c r="K43" i="22" s="1"/>
  <c r="F37" i="22"/>
  <c r="I93" i="22"/>
  <c r="H43" i="22" s="1"/>
  <c r="M93" i="22"/>
  <c r="L43" i="22" s="1"/>
  <c r="J93" i="22"/>
  <c r="I43" i="22" s="1"/>
  <c r="K93" i="22"/>
  <c r="J43" i="22" s="1"/>
  <c r="F21" i="22"/>
  <c r="D25" i="22"/>
  <c r="D24" i="22"/>
  <c r="K43" i="13" l="1"/>
  <c r="K47" i="13" s="1"/>
  <c r="I48" i="13" s="1"/>
  <c r="L45" i="22"/>
  <c r="L55" i="22"/>
  <c r="K45" i="22"/>
  <c r="K55" i="22"/>
  <c r="I45" i="22"/>
  <c r="I55" i="22"/>
  <c r="J45" i="22"/>
  <c r="J55" i="22"/>
  <c r="H45" i="22"/>
  <c r="H55" i="22"/>
  <c r="F27" i="22"/>
  <c r="F28" i="22" s="1"/>
  <c r="F8" i="24" s="1"/>
  <c r="F39" i="22" l="1"/>
  <c r="F40" i="22" s="1"/>
  <c r="F47" i="22" l="1"/>
  <c r="F51" i="22" s="1"/>
  <c r="F52" i="22" s="1"/>
  <c r="F9" i="24" s="1"/>
  <c r="I5" i="22" l="1"/>
  <c r="J5" i="22" s="1"/>
  <c r="K5" i="22" s="1"/>
  <c r="L5" i="22" s="1"/>
  <c r="F11" i="20"/>
  <c r="F19" i="20"/>
  <c r="G29" i="20"/>
  <c r="G23" i="20"/>
  <c r="G24" i="20" s="1"/>
  <c r="G14" i="20"/>
  <c r="G10" i="20"/>
  <c r="G15" i="20"/>
  <c r="F30" i="20"/>
  <c r="F24" i="20"/>
  <c r="F15" i="20"/>
  <c r="F32" i="19"/>
  <c r="G32" i="19"/>
  <c r="H32" i="19"/>
  <c r="I32" i="19"/>
  <c r="J32" i="19"/>
  <c r="K32" i="19"/>
  <c r="L32" i="19"/>
  <c r="M32" i="19"/>
  <c r="N32" i="19"/>
  <c r="O32" i="19"/>
  <c r="P32" i="19"/>
  <c r="F33" i="19"/>
  <c r="G33" i="19"/>
  <c r="H33" i="19"/>
  <c r="H35" i="19" s="1"/>
  <c r="I33" i="19"/>
  <c r="J33" i="19"/>
  <c r="K33" i="19"/>
  <c r="L33" i="19"/>
  <c r="M33" i="19"/>
  <c r="N33" i="19"/>
  <c r="O33" i="19"/>
  <c r="P33" i="19"/>
  <c r="E33" i="19"/>
  <c r="E32" i="19"/>
  <c r="R25" i="18"/>
  <c r="R23" i="18"/>
  <c r="R22" i="18"/>
  <c r="Q24" i="18"/>
  <c r="Q26" i="18" s="1"/>
  <c r="P24" i="18"/>
  <c r="P26" i="18" s="1"/>
  <c r="O24" i="18"/>
  <c r="O26" i="18" s="1"/>
  <c r="N24" i="18"/>
  <c r="N26" i="18" s="1"/>
  <c r="M24" i="18"/>
  <c r="M26" i="18" s="1"/>
  <c r="L24" i="18"/>
  <c r="L26" i="18" s="1"/>
  <c r="K24" i="18"/>
  <c r="K26" i="18" s="1"/>
  <c r="J24" i="18"/>
  <c r="J26" i="18" s="1"/>
  <c r="I24" i="18"/>
  <c r="I26" i="18" s="1"/>
  <c r="H24" i="18"/>
  <c r="H26" i="18" s="1"/>
  <c r="G24" i="18"/>
  <c r="G26" i="18" s="1"/>
  <c r="R16" i="18"/>
  <c r="R17" i="18"/>
  <c r="R18" i="18"/>
  <c r="Q19" i="18"/>
  <c r="P19" i="18"/>
  <c r="O19" i="18"/>
  <c r="N19" i="18"/>
  <c r="M19" i="18"/>
  <c r="L19" i="18"/>
  <c r="K19" i="18"/>
  <c r="J19" i="18"/>
  <c r="I19" i="18"/>
  <c r="H19" i="18"/>
  <c r="G19" i="18"/>
  <c r="F24" i="18"/>
  <c r="F26" i="18" s="1"/>
  <c r="F19" i="18"/>
  <c r="R19" i="18" s="1"/>
  <c r="F7" i="18"/>
  <c r="R14" i="17"/>
  <c r="G17" i="20" s="1"/>
  <c r="Q14" i="17"/>
  <c r="P14" i="17"/>
  <c r="O14" i="17"/>
  <c r="N14" i="17"/>
  <c r="M14" i="17"/>
  <c r="L14" i="17"/>
  <c r="K14" i="17"/>
  <c r="J14" i="17"/>
  <c r="I14" i="17"/>
  <c r="H14" i="17"/>
  <c r="G14" i="17"/>
  <c r="F14" i="17"/>
  <c r="R8" i="17"/>
  <c r="G8" i="17"/>
  <c r="H8" i="17"/>
  <c r="I8" i="17"/>
  <c r="J8" i="17"/>
  <c r="K8" i="17"/>
  <c r="L8" i="17"/>
  <c r="M8" i="17"/>
  <c r="N8" i="17"/>
  <c r="O8" i="17"/>
  <c r="P8" i="17"/>
  <c r="Q8" i="17"/>
  <c r="F8" i="17"/>
  <c r="F12" i="16"/>
  <c r="R15" i="14"/>
  <c r="R16" i="14" s="1"/>
  <c r="Q15" i="14"/>
  <c r="Q16" i="14" s="1"/>
  <c r="P15" i="14"/>
  <c r="P16" i="14" s="1"/>
  <c r="O15" i="14"/>
  <c r="O16" i="14" s="1"/>
  <c r="N15" i="14"/>
  <c r="N16" i="14" s="1"/>
  <c r="M15" i="14"/>
  <c r="M16" i="14" s="1"/>
  <c r="L15" i="14"/>
  <c r="L16" i="14" s="1"/>
  <c r="K15" i="14"/>
  <c r="K16" i="14" s="1"/>
  <c r="J15" i="14"/>
  <c r="J16" i="14" s="1"/>
  <c r="I15" i="14"/>
  <c r="I16" i="14" s="1"/>
  <c r="H15" i="14"/>
  <c r="H16" i="14" s="1"/>
  <c r="G15" i="14"/>
  <c r="G16" i="14" s="1"/>
  <c r="R8" i="14"/>
  <c r="R9" i="14" s="1"/>
  <c r="R11" i="14" s="1"/>
  <c r="P14" i="19" s="1"/>
  <c r="Q8" i="14"/>
  <c r="Q9" i="14" s="1"/>
  <c r="P8" i="14"/>
  <c r="P9" i="14" s="1"/>
  <c r="O8" i="14"/>
  <c r="O9" i="14" s="1"/>
  <c r="N8" i="14"/>
  <c r="N9" i="14" s="1"/>
  <c r="N11" i="14" s="1"/>
  <c r="L14" i="19" s="1"/>
  <c r="M8" i="14"/>
  <c r="M9" i="14" s="1"/>
  <c r="L8" i="14"/>
  <c r="L9" i="14" s="1"/>
  <c r="K8" i="14"/>
  <c r="K9" i="14" s="1"/>
  <c r="J8" i="14"/>
  <c r="J9" i="14" s="1"/>
  <c r="J11" i="14" s="1"/>
  <c r="I8" i="14"/>
  <c r="I9" i="14" s="1"/>
  <c r="H8" i="14"/>
  <c r="H9" i="14" s="1"/>
  <c r="G8" i="14"/>
  <c r="R26" i="7"/>
  <c r="R25" i="7"/>
  <c r="R24" i="7"/>
  <c r="R23" i="7"/>
  <c r="R22" i="7"/>
  <c r="R21" i="7"/>
  <c r="G12" i="16" l="1"/>
  <c r="E24" i="19"/>
  <c r="J35" i="19"/>
  <c r="F35" i="19"/>
  <c r="N35" i="19"/>
  <c r="O35" i="19"/>
  <c r="K35" i="19"/>
  <c r="G35" i="19"/>
  <c r="P35" i="19"/>
  <c r="E35" i="19"/>
  <c r="M35" i="19"/>
  <c r="I35" i="19"/>
  <c r="L35" i="19"/>
  <c r="R26" i="18"/>
  <c r="R24" i="18"/>
  <c r="G43" i="22"/>
  <c r="S8" i="14"/>
  <c r="I18" i="14"/>
  <c r="G15" i="19" s="1"/>
  <c r="I17" i="14"/>
  <c r="G10" i="19" s="1"/>
  <c r="M18" i="14"/>
  <c r="K15" i="19" s="1"/>
  <c r="M17" i="14"/>
  <c r="Q18" i="14"/>
  <c r="O15" i="19" s="1"/>
  <c r="Q17" i="14"/>
  <c r="O10" i="19" s="1"/>
  <c r="H14" i="19"/>
  <c r="F32" i="20"/>
  <c r="F35" i="20"/>
  <c r="Q33" i="19"/>
  <c r="H11" i="14"/>
  <c r="H10" i="14"/>
  <c r="L11" i="14"/>
  <c r="L10" i="14"/>
  <c r="P11" i="14"/>
  <c r="P10" i="14"/>
  <c r="I10" i="14"/>
  <c r="I11" i="14"/>
  <c r="M10" i="14"/>
  <c r="M11" i="14"/>
  <c r="Q10" i="14"/>
  <c r="Q11" i="14"/>
  <c r="J18" i="14"/>
  <c r="H15" i="19" s="1"/>
  <c r="J17" i="14"/>
  <c r="H10" i="19" s="1"/>
  <c r="N18" i="14"/>
  <c r="L15" i="19" s="1"/>
  <c r="L16" i="19" s="1"/>
  <c r="N17" i="14"/>
  <c r="R18" i="14"/>
  <c r="P15" i="19" s="1"/>
  <c r="P16" i="19" s="1"/>
  <c r="R17" i="14"/>
  <c r="P10" i="19" s="1"/>
  <c r="I19" i="14"/>
  <c r="G18" i="14"/>
  <c r="E15" i="19" s="1"/>
  <c r="G17" i="14"/>
  <c r="E10" i="19" s="1"/>
  <c r="S16" i="14"/>
  <c r="K18" i="14"/>
  <c r="I15" i="19" s="1"/>
  <c r="K17" i="14"/>
  <c r="I10" i="19" s="1"/>
  <c r="O18" i="14"/>
  <c r="M15" i="19" s="1"/>
  <c r="O17" i="14"/>
  <c r="M10" i="19" s="1"/>
  <c r="K11" i="14"/>
  <c r="K10" i="14"/>
  <c r="O11" i="14"/>
  <c r="O10" i="14"/>
  <c r="H17" i="14"/>
  <c r="F10" i="19" s="1"/>
  <c r="H18" i="14"/>
  <c r="F15" i="19" s="1"/>
  <c r="L17" i="14"/>
  <c r="L18" i="14"/>
  <c r="J15" i="19" s="1"/>
  <c r="P17" i="14"/>
  <c r="N10" i="19" s="1"/>
  <c r="P18" i="14"/>
  <c r="N15" i="19" s="1"/>
  <c r="J10" i="14"/>
  <c r="N10" i="14"/>
  <c r="R10" i="14"/>
  <c r="S15" i="14"/>
  <c r="G9" i="14"/>
  <c r="F30" i="8"/>
  <c r="F24" i="8"/>
  <c r="F15" i="8"/>
  <c r="F11" i="8"/>
  <c r="Q34" i="7"/>
  <c r="P34" i="7"/>
  <c r="O34" i="7"/>
  <c r="N34" i="7"/>
  <c r="M34" i="7"/>
  <c r="L34" i="7"/>
  <c r="K34" i="7"/>
  <c r="J34" i="7"/>
  <c r="I34" i="7"/>
  <c r="H34" i="7"/>
  <c r="G34" i="7"/>
  <c r="F34" i="7"/>
  <c r="R33" i="7"/>
  <c r="R32" i="7"/>
  <c r="Q16" i="7"/>
  <c r="P16" i="7"/>
  <c r="O16" i="7"/>
  <c r="N16" i="7"/>
  <c r="M16" i="7"/>
  <c r="L16" i="7"/>
  <c r="K16" i="7"/>
  <c r="J16" i="7"/>
  <c r="I16" i="7"/>
  <c r="H16" i="7"/>
  <c r="G16" i="7"/>
  <c r="F16" i="7"/>
  <c r="R15" i="7"/>
  <c r="R14" i="7"/>
  <c r="Q11" i="7"/>
  <c r="P11" i="7"/>
  <c r="O11" i="7"/>
  <c r="N11" i="7"/>
  <c r="M11" i="7"/>
  <c r="L11" i="7"/>
  <c r="K11" i="7"/>
  <c r="J11" i="7"/>
  <c r="I11" i="7"/>
  <c r="H11" i="7"/>
  <c r="G11" i="7"/>
  <c r="F11" i="7"/>
  <c r="R10" i="7"/>
  <c r="R9" i="7"/>
  <c r="H12" i="16" l="1"/>
  <c r="F24" i="19"/>
  <c r="Q35" i="19"/>
  <c r="G44" i="22"/>
  <c r="G45" i="22" s="1"/>
  <c r="R22" i="14"/>
  <c r="Q11" i="18" s="1"/>
  <c r="J22" i="14"/>
  <c r="I11" i="18" s="1"/>
  <c r="H16" i="19"/>
  <c r="Q15" i="19"/>
  <c r="G20" i="22" s="1"/>
  <c r="N19" i="14"/>
  <c r="L10" i="19"/>
  <c r="M19" i="14"/>
  <c r="K10" i="19"/>
  <c r="Q19" i="14"/>
  <c r="L19" i="14"/>
  <c r="J10" i="19"/>
  <c r="N22" i="14"/>
  <c r="M11" i="18" s="1"/>
  <c r="R12" i="14"/>
  <c r="R21" i="14"/>
  <c r="P9" i="19"/>
  <c r="P11" i="19" s="1"/>
  <c r="P18" i="19" s="1"/>
  <c r="K12" i="14"/>
  <c r="I9" i="19"/>
  <c r="I11" i="19" s="1"/>
  <c r="K21" i="14"/>
  <c r="O14" i="19"/>
  <c r="O16" i="19" s="1"/>
  <c r="Q22" i="14"/>
  <c r="P11" i="18" s="1"/>
  <c r="G14" i="19"/>
  <c r="G16" i="19" s="1"/>
  <c r="I22" i="14"/>
  <c r="H11" i="18" s="1"/>
  <c r="L12" i="14"/>
  <c r="J9" i="19"/>
  <c r="L21" i="14"/>
  <c r="N12" i="14"/>
  <c r="N21" i="14"/>
  <c r="L9" i="19"/>
  <c r="K22" i="14"/>
  <c r="J11" i="18" s="1"/>
  <c r="I14" i="19"/>
  <c r="O9" i="19"/>
  <c r="O11" i="19" s="1"/>
  <c r="O18" i="19" s="1"/>
  <c r="Q21" i="14"/>
  <c r="G9" i="19"/>
  <c r="G11" i="19" s="1"/>
  <c r="G18" i="19" s="1"/>
  <c r="I21" i="14"/>
  <c r="J14" i="19"/>
  <c r="J16" i="19" s="1"/>
  <c r="L22" i="14"/>
  <c r="K11" i="18" s="1"/>
  <c r="J12" i="14"/>
  <c r="J21" i="14"/>
  <c r="H9" i="19"/>
  <c r="H11" i="19" s="1"/>
  <c r="H18" i="19" s="1"/>
  <c r="M9" i="19"/>
  <c r="M11" i="19" s="1"/>
  <c r="O21" i="14"/>
  <c r="M22" i="14"/>
  <c r="L11" i="18" s="1"/>
  <c r="K14" i="19"/>
  <c r="K16" i="19" s="1"/>
  <c r="N9" i="19"/>
  <c r="N11" i="19" s="1"/>
  <c r="P21" i="14"/>
  <c r="F9" i="19"/>
  <c r="F11" i="19" s="1"/>
  <c r="H21" i="14"/>
  <c r="O22" i="14"/>
  <c r="N11" i="18" s="1"/>
  <c r="M14" i="19"/>
  <c r="M16" i="19" s="1"/>
  <c r="M12" i="14"/>
  <c r="K9" i="19"/>
  <c r="M21" i="14"/>
  <c r="P22" i="14"/>
  <c r="O11" i="18" s="1"/>
  <c r="N14" i="19"/>
  <c r="N16" i="19" s="1"/>
  <c r="H22" i="14"/>
  <c r="G11" i="18" s="1"/>
  <c r="F14" i="19"/>
  <c r="F16" i="19" s="1"/>
  <c r="K19" i="14"/>
  <c r="S18" i="14"/>
  <c r="P19" i="14"/>
  <c r="H19" i="14"/>
  <c r="Q12" i="14"/>
  <c r="Q23" i="14" s="1"/>
  <c r="I12" i="14"/>
  <c r="I23" i="14" s="1"/>
  <c r="G11" i="14"/>
  <c r="G10" i="14"/>
  <c r="S9" i="14"/>
  <c r="O12" i="14"/>
  <c r="O19" i="14"/>
  <c r="R19" i="14"/>
  <c r="J19" i="14"/>
  <c r="P12" i="14"/>
  <c r="H12" i="14"/>
  <c r="S17" i="14"/>
  <c r="G19" i="14"/>
  <c r="R34" i="7"/>
  <c r="R11" i="7"/>
  <c r="L18" i="7"/>
  <c r="P18" i="7"/>
  <c r="H18" i="7"/>
  <c r="I18" i="7"/>
  <c r="M18" i="7"/>
  <c r="Q18" i="7"/>
  <c r="F18" i="7"/>
  <c r="J18" i="7"/>
  <c r="N18" i="7"/>
  <c r="R16" i="7"/>
  <c r="G18" i="7"/>
  <c r="K18" i="7"/>
  <c r="O18" i="7"/>
  <c r="F19" i="8"/>
  <c r="F32" i="8"/>
  <c r="I12" i="16" l="1"/>
  <c r="G24" i="19"/>
  <c r="R23" i="14"/>
  <c r="P23" i="14"/>
  <c r="O23" i="14"/>
  <c r="M23" i="14"/>
  <c r="N23" i="14"/>
  <c r="K11" i="19"/>
  <c r="K18" i="19" s="1"/>
  <c r="Q10" i="19"/>
  <c r="G11" i="22" s="1"/>
  <c r="J23" i="14"/>
  <c r="L11" i="19"/>
  <c r="L18" i="19" s="1"/>
  <c r="J11" i="19"/>
  <c r="J18" i="19" s="1"/>
  <c r="K23" i="14"/>
  <c r="H23" i="14"/>
  <c r="L23" i="14"/>
  <c r="F18" i="19"/>
  <c r="N18" i="19"/>
  <c r="M18" i="19"/>
  <c r="L10" i="18"/>
  <c r="L7" i="16"/>
  <c r="P10" i="18"/>
  <c r="P7" i="16"/>
  <c r="G21" i="14"/>
  <c r="E9" i="19"/>
  <c r="G10" i="18"/>
  <c r="G7" i="16"/>
  <c r="M7" i="16"/>
  <c r="M10" i="18"/>
  <c r="S11" i="14"/>
  <c r="G22" i="14"/>
  <c r="F11" i="18" s="1"/>
  <c r="R11" i="18" s="1"/>
  <c r="E14" i="19"/>
  <c r="E16" i="19" s="1"/>
  <c r="I7" i="16"/>
  <c r="I10" i="18"/>
  <c r="H10" i="18"/>
  <c r="H7" i="16"/>
  <c r="I16" i="19"/>
  <c r="I18" i="19" s="1"/>
  <c r="J10" i="18"/>
  <c r="J7" i="16"/>
  <c r="Q7" i="16"/>
  <c r="Q10" i="18"/>
  <c r="O10" i="18"/>
  <c r="O7" i="16"/>
  <c r="N7" i="16"/>
  <c r="N10" i="18"/>
  <c r="K7" i="16"/>
  <c r="K10" i="18"/>
  <c r="S19" i="14"/>
  <c r="G12" i="14"/>
  <c r="S10" i="14"/>
  <c r="G27" i="7"/>
  <c r="I27" i="7"/>
  <c r="L27" i="7"/>
  <c r="N27" i="7"/>
  <c r="H27" i="7"/>
  <c r="O27" i="7"/>
  <c r="J27" i="7"/>
  <c r="Q27" i="7"/>
  <c r="K27" i="7"/>
  <c r="M27" i="7"/>
  <c r="P27" i="7"/>
  <c r="R18" i="7"/>
  <c r="F35" i="8"/>
  <c r="J12" i="16" l="1"/>
  <c r="H24" i="19"/>
  <c r="D16" i="22"/>
  <c r="H11" i="22"/>
  <c r="I11" i="22" s="1"/>
  <c r="J9" i="16"/>
  <c r="J11" i="16"/>
  <c r="I23" i="19" s="1"/>
  <c r="J13" i="16"/>
  <c r="I25" i="19" s="1"/>
  <c r="J14" i="16"/>
  <c r="I26" i="19" s="1"/>
  <c r="H14" i="16"/>
  <c r="G26" i="19" s="1"/>
  <c r="H13" i="16"/>
  <c r="G25" i="19" s="1"/>
  <c r="H9" i="16"/>
  <c r="H11" i="16"/>
  <c r="G23" i="19" s="1"/>
  <c r="G13" i="16"/>
  <c r="F25" i="19" s="1"/>
  <c r="G11" i="16"/>
  <c r="F23" i="19" s="1"/>
  <c r="G14" i="16"/>
  <c r="F26" i="19" s="1"/>
  <c r="G9" i="16"/>
  <c r="E11" i="19"/>
  <c r="E18" i="19" s="1"/>
  <c r="Q9" i="19"/>
  <c r="P14" i="16"/>
  <c r="O26" i="19" s="1"/>
  <c r="P9" i="16"/>
  <c r="P11" i="16"/>
  <c r="O23" i="19" s="1"/>
  <c r="P13" i="16"/>
  <c r="O25" i="19" s="1"/>
  <c r="L14" i="16"/>
  <c r="K26" i="19" s="1"/>
  <c r="L13" i="16"/>
  <c r="K25" i="19" s="1"/>
  <c r="L9" i="16"/>
  <c r="L11" i="16"/>
  <c r="K23" i="19" s="1"/>
  <c r="S12" i="14"/>
  <c r="G23" i="14"/>
  <c r="N9" i="16"/>
  <c r="N11" i="16"/>
  <c r="M23" i="19" s="1"/>
  <c r="N13" i="16"/>
  <c r="M25" i="19" s="1"/>
  <c r="N14" i="16"/>
  <c r="M26" i="19" s="1"/>
  <c r="F10" i="18"/>
  <c r="F7" i="16"/>
  <c r="K13" i="16"/>
  <c r="J25" i="19" s="1"/>
  <c r="K11" i="16"/>
  <c r="J23" i="19" s="1"/>
  <c r="K14" i="16"/>
  <c r="J26" i="19" s="1"/>
  <c r="K9" i="16"/>
  <c r="O13" i="16"/>
  <c r="N25" i="19" s="1"/>
  <c r="O11" i="16"/>
  <c r="N23" i="19" s="1"/>
  <c r="O9" i="16"/>
  <c r="O14" i="16"/>
  <c r="N26" i="19" s="1"/>
  <c r="Q13" i="16"/>
  <c r="P25" i="19" s="1"/>
  <c r="Q14" i="16"/>
  <c r="P26" i="19" s="1"/>
  <c r="Q9" i="16"/>
  <c r="Q11" i="16"/>
  <c r="P23" i="19" s="1"/>
  <c r="Q14" i="19"/>
  <c r="I11" i="16"/>
  <c r="H23" i="19" s="1"/>
  <c r="I13" i="16"/>
  <c r="H25" i="19" s="1"/>
  <c r="I14" i="16"/>
  <c r="H26" i="19" s="1"/>
  <c r="I9" i="16"/>
  <c r="M13" i="16"/>
  <c r="L25" i="19" s="1"/>
  <c r="M14" i="16"/>
  <c r="L26" i="19" s="1"/>
  <c r="M9" i="16"/>
  <c r="M11" i="16"/>
  <c r="L23" i="19" s="1"/>
  <c r="J29" i="7"/>
  <c r="J36" i="7"/>
  <c r="F27" i="7"/>
  <c r="O36" i="7"/>
  <c r="K36" i="7"/>
  <c r="N36" i="7"/>
  <c r="K12" i="16" l="1"/>
  <c r="I24" i="19"/>
  <c r="H20" i="22"/>
  <c r="J11" i="22"/>
  <c r="I20" i="22"/>
  <c r="H21" i="19"/>
  <c r="I10" i="16"/>
  <c r="H22" i="19" s="1"/>
  <c r="G19" i="22"/>
  <c r="Q16" i="19"/>
  <c r="R10" i="18"/>
  <c r="L10" i="16"/>
  <c r="K22" i="19" s="1"/>
  <c r="K21" i="19"/>
  <c r="G21" i="19"/>
  <c r="H10" i="16"/>
  <c r="G22" i="19" s="1"/>
  <c r="M10" i="16"/>
  <c r="L22" i="19" s="1"/>
  <c r="L21" i="19"/>
  <c r="J21" i="19"/>
  <c r="K10" i="16"/>
  <c r="J22" i="19" s="1"/>
  <c r="O21" i="19"/>
  <c r="P10" i="16"/>
  <c r="O22" i="19" s="1"/>
  <c r="Q10" i="16"/>
  <c r="P22" i="19" s="1"/>
  <c r="P21" i="19"/>
  <c r="N21" i="19"/>
  <c r="O10" i="16"/>
  <c r="N22" i="19" s="1"/>
  <c r="J10" i="16"/>
  <c r="I22" i="19" s="1"/>
  <c r="I21" i="19"/>
  <c r="F11" i="16"/>
  <c r="F9" i="16"/>
  <c r="F14" i="16"/>
  <c r="F13" i="16"/>
  <c r="R7" i="16"/>
  <c r="N10" i="16"/>
  <c r="M22" i="19" s="1"/>
  <c r="M21" i="19"/>
  <c r="G9" i="22"/>
  <c r="G12" i="22" s="1"/>
  <c r="G7" i="24" s="1"/>
  <c r="Q11" i="19"/>
  <c r="F21" i="19"/>
  <c r="G10" i="16"/>
  <c r="F22" i="19" s="1"/>
  <c r="H29" i="7"/>
  <c r="H36" i="7"/>
  <c r="I29" i="7"/>
  <c r="I36" i="7"/>
  <c r="P29" i="7"/>
  <c r="P36" i="7"/>
  <c r="M29" i="7"/>
  <c r="M36" i="7"/>
  <c r="G29" i="7"/>
  <c r="G36" i="7"/>
  <c r="Q29" i="7"/>
  <c r="Q36" i="7"/>
  <c r="L29" i="7"/>
  <c r="L36" i="7"/>
  <c r="F29" i="7"/>
  <c r="F36" i="7"/>
  <c r="K29" i="7"/>
  <c r="R27" i="7"/>
  <c r="N29" i="7"/>
  <c r="O29" i="7"/>
  <c r="L12" i="16" l="1"/>
  <c r="J24" i="19"/>
  <c r="Q18" i="19"/>
  <c r="J20" i="22"/>
  <c r="K11" i="22"/>
  <c r="H15" i="16"/>
  <c r="H12" i="18" s="1"/>
  <c r="H13" i="18" s="1"/>
  <c r="H28" i="18" s="1"/>
  <c r="I15" i="16"/>
  <c r="I12" i="18" s="1"/>
  <c r="I13" i="18" s="1"/>
  <c r="I28" i="18" s="1"/>
  <c r="G15" i="16"/>
  <c r="G12" i="18" s="1"/>
  <c r="G13" i="18" s="1"/>
  <c r="G28" i="18" s="1"/>
  <c r="J15" i="16"/>
  <c r="J12" i="18" s="1"/>
  <c r="J13" i="18" s="1"/>
  <c r="J28" i="18" s="1"/>
  <c r="F27" i="19"/>
  <c r="F37" i="19" s="1"/>
  <c r="I27" i="19"/>
  <c r="I29" i="19" s="1"/>
  <c r="J8" i="28" s="1"/>
  <c r="J13" i="28" s="1"/>
  <c r="J30" i="28" s="1"/>
  <c r="R9" i="16"/>
  <c r="F10" i="16"/>
  <c r="F15" i="16" s="1"/>
  <c r="E21" i="19"/>
  <c r="G21" i="22"/>
  <c r="H9" i="22"/>
  <c r="H12" i="22" s="1"/>
  <c r="H7" i="24" s="1"/>
  <c r="D15" i="22"/>
  <c r="R11" i="16"/>
  <c r="E23" i="19"/>
  <c r="Q23" i="19" s="1"/>
  <c r="G33" i="22" s="1"/>
  <c r="E25" i="19"/>
  <c r="Q25" i="19" s="1"/>
  <c r="R13" i="16"/>
  <c r="J27" i="19"/>
  <c r="G27" i="19"/>
  <c r="R14" i="16"/>
  <c r="E26" i="19"/>
  <c r="Q26" i="19" s="1"/>
  <c r="G36" i="22" s="1"/>
  <c r="K15" i="16"/>
  <c r="K12" i="18" s="1"/>
  <c r="K13" i="18" s="1"/>
  <c r="K28" i="18" s="1"/>
  <c r="L15" i="16"/>
  <c r="L12" i="18" s="1"/>
  <c r="L13" i="18" s="1"/>
  <c r="L28" i="18" s="1"/>
  <c r="H27" i="19"/>
  <c r="R29" i="7"/>
  <c r="R36" i="7"/>
  <c r="M12" i="16" l="1"/>
  <c r="K24" i="19"/>
  <c r="K27" i="19" s="1"/>
  <c r="K29" i="19" s="1"/>
  <c r="L8" i="28" s="1"/>
  <c r="L13" i="28" s="1"/>
  <c r="L30" i="28" s="1"/>
  <c r="K20" i="22"/>
  <c r="L11" i="22"/>
  <c r="F29" i="19"/>
  <c r="G8" i="28" s="1"/>
  <c r="G13" i="28" s="1"/>
  <c r="G30" i="28" s="1"/>
  <c r="I37" i="19"/>
  <c r="G35" i="22"/>
  <c r="G29" i="19"/>
  <c r="H8" i="28" s="1"/>
  <c r="H13" i="28" s="1"/>
  <c r="H30" i="28" s="1"/>
  <c r="G37" i="19"/>
  <c r="G27" i="22"/>
  <c r="F12" i="18"/>
  <c r="H37" i="19"/>
  <c r="H29" i="19"/>
  <c r="I8" i="28" s="1"/>
  <c r="I13" i="28" s="1"/>
  <c r="I30" i="28" s="1"/>
  <c r="J29" i="19"/>
  <c r="K8" i="28" s="1"/>
  <c r="K13" i="28" s="1"/>
  <c r="K30" i="28" s="1"/>
  <c r="J37" i="19"/>
  <c r="Q21" i="19"/>
  <c r="G31" i="22" s="1"/>
  <c r="H19" i="22"/>
  <c r="I9" i="22"/>
  <c r="I12" i="22" s="1"/>
  <c r="I7" i="24" s="1"/>
  <c r="E22" i="19"/>
  <c r="Q22" i="19" s="1"/>
  <c r="G32" i="22" s="1"/>
  <c r="R10" i="16"/>
  <c r="K37" i="19" l="1"/>
  <c r="N12" i="16"/>
  <c r="L24" i="19"/>
  <c r="L27" i="19" s="1"/>
  <c r="M15" i="16"/>
  <c r="L20" i="22"/>
  <c r="E27" i="19"/>
  <c r="E37" i="19" s="1"/>
  <c r="H35" i="22"/>
  <c r="H57" i="22"/>
  <c r="H36" i="22"/>
  <c r="H32" i="22"/>
  <c r="H33" i="22"/>
  <c r="H31" i="22"/>
  <c r="I19" i="22"/>
  <c r="J9" i="22"/>
  <c r="J12" i="22" s="1"/>
  <c r="J7" i="24" s="1"/>
  <c r="G28" i="22"/>
  <c r="G8" i="24" s="1"/>
  <c r="H21" i="22"/>
  <c r="F13" i="18"/>
  <c r="L29" i="19" l="1"/>
  <c r="M8" i="28" s="1"/>
  <c r="M13" i="28" s="1"/>
  <c r="M30" i="28" s="1"/>
  <c r="L37" i="19"/>
  <c r="O12" i="16"/>
  <c r="M24" i="19"/>
  <c r="M27" i="19" s="1"/>
  <c r="N15" i="16"/>
  <c r="N12" i="18" s="1"/>
  <c r="N13" i="18" s="1"/>
  <c r="N28" i="18" s="1"/>
  <c r="M12" i="18"/>
  <c r="E29" i="19"/>
  <c r="F8" i="28" s="1"/>
  <c r="J19" i="22"/>
  <c r="K9" i="22"/>
  <c r="K12" i="22" s="1"/>
  <c r="K7" i="24" s="1"/>
  <c r="H27" i="22"/>
  <c r="I21" i="22"/>
  <c r="H37" i="22"/>
  <c r="F28" i="18"/>
  <c r="I57" i="22"/>
  <c r="I31" i="22"/>
  <c r="I35" i="22"/>
  <c r="I32" i="22"/>
  <c r="I36" i="22"/>
  <c r="I33" i="22"/>
  <c r="M37" i="19" l="1"/>
  <c r="M29" i="19"/>
  <c r="N8" i="28" s="1"/>
  <c r="N13" i="28" s="1"/>
  <c r="N30" i="28" s="1"/>
  <c r="P12" i="16"/>
  <c r="N24" i="19"/>
  <c r="N27" i="19" s="1"/>
  <c r="O15" i="16"/>
  <c r="O12" i="18" s="1"/>
  <c r="O13" i="18" s="1"/>
  <c r="O28" i="18" s="1"/>
  <c r="M13" i="18"/>
  <c r="F13" i="28"/>
  <c r="I27" i="22"/>
  <c r="I28" i="22" s="1"/>
  <c r="I8" i="24" s="1"/>
  <c r="F30" i="18"/>
  <c r="G7" i="18" s="1"/>
  <c r="G30" i="18" s="1"/>
  <c r="H7" i="18" s="1"/>
  <c r="H30" i="18" s="1"/>
  <c r="I7" i="18" s="1"/>
  <c r="I30" i="18" s="1"/>
  <c r="J7" i="18" s="1"/>
  <c r="J30" i="18" s="1"/>
  <c r="K7" i="18" s="1"/>
  <c r="K30" i="18" s="1"/>
  <c r="L7" i="18" s="1"/>
  <c r="L30" i="18" s="1"/>
  <c r="M7" i="18" s="1"/>
  <c r="H39" i="22"/>
  <c r="H28" i="22"/>
  <c r="H8" i="24" s="1"/>
  <c r="J21" i="22"/>
  <c r="I37" i="22"/>
  <c r="J57" i="22"/>
  <c r="J32" i="22"/>
  <c r="J31" i="22"/>
  <c r="J35" i="22"/>
  <c r="J36" i="22"/>
  <c r="J33" i="22"/>
  <c r="K19" i="22"/>
  <c r="L9" i="22"/>
  <c r="L12" i="22" s="1"/>
  <c r="L7" i="24" s="1"/>
  <c r="M28" i="18" l="1"/>
  <c r="M30" i="18" s="1"/>
  <c r="N7" i="18" s="1"/>
  <c r="N30" i="18" s="1"/>
  <c r="O7" i="18" s="1"/>
  <c r="O30" i="18" s="1"/>
  <c r="P7" i="18" s="1"/>
  <c r="N29" i="19"/>
  <c r="O8" i="28" s="1"/>
  <c r="O13" i="28" s="1"/>
  <c r="O30" i="28" s="1"/>
  <c r="N37" i="19"/>
  <c r="Q12" i="16"/>
  <c r="O24" i="19"/>
  <c r="O27" i="19" s="1"/>
  <c r="P15" i="16"/>
  <c r="F30" i="28"/>
  <c r="F32" i="28" s="1"/>
  <c r="G28" i="28" s="1"/>
  <c r="G32" i="28" s="1"/>
  <c r="H28" i="28" s="1"/>
  <c r="H32" i="28" s="1"/>
  <c r="I28" i="28" s="1"/>
  <c r="I32" i="28" s="1"/>
  <c r="J28" i="28" s="1"/>
  <c r="J32" i="28" s="1"/>
  <c r="K28" i="28" s="1"/>
  <c r="K32" i="28" s="1"/>
  <c r="L28" i="28" s="1"/>
  <c r="L32" i="28" s="1"/>
  <c r="M28" i="28" s="1"/>
  <c r="M32" i="28" s="1"/>
  <c r="N28" i="28" s="1"/>
  <c r="N32" i="28" s="1"/>
  <c r="O28" i="28" s="1"/>
  <c r="J27" i="22"/>
  <c r="J28" i="22" s="1"/>
  <c r="J8" i="24" s="1"/>
  <c r="I39" i="22"/>
  <c r="I40" i="22" s="1"/>
  <c r="L19" i="22"/>
  <c r="J37" i="22"/>
  <c r="H40" i="22"/>
  <c r="H47" i="22"/>
  <c r="H51" i="22" s="1"/>
  <c r="K31" i="22"/>
  <c r="K32" i="22"/>
  <c r="K33" i="22"/>
  <c r="K36" i="22"/>
  <c r="K57" i="22"/>
  <c r="K35" i="22"/>
  <c r="K21" i="22"/>
  <c r="O32" i="28" l="1"/>
  <c r="P28" i="28" s="1"/>
  <c r="P24" i="19"/>
  <c r="Q15" i="16"/>
  <c r="Q12" i="18" s="1"/>
  <c r="Q13" i="18" s="1"/>
  <c r="Q28" i="18" s="1"/>
  <c r="R12" i="16"/>
  <c r="P12" i="18"/>
  <c r="O37" i="19"/>
  <c r="O29" i="19"/>
  <c r="P8" i="28" s="1"/>
  <c r="P13" i="28" s="1"/>
  <c r="P30" i="28" s="1"/>
  <c r="I47" i="22"/>
  <c r="I51" i="22" s="1"/>
  <c r="I52" i="22" s="1"/>
  <c r="I9" i="24" s="1"/>
  <c r="J39" i="22"/>
  <c r="J47" i="22" s="1"/>
  <c r="J49" i="22" s="1"/>
  <c r="J51" i="22" s="1"/>
  <c r="K27" i="22"/>
  <c r="K28" i="22" s="1"/>
  <c r="K8" i="24" s="1"/>
  <c r="K37" i="22"/>
  <c r="L21" i="22"/>
  <c r="H52" i="22"/>
  <c r="H9" i="24" s="1"/>
  <c r="H60" i="22"/>
  <c r="L57" i="22"/>
  <c r="L32" i="22"/>
  <c r="L33" i="22"/>
  <c r="L36" i="22"/>
  <c r="L35" i="22"/>
  <c r="L31" i="22"/>
  <c r="P32" i="28" l="1"/>
  <c r="Q28" i="28" s="1"/>
  <c r="R15" i="16"/>
  <c r="P13" i="18"/>
  <c r="R12" i="18"/>
  <c r="Q24" i="19"/>
  <c r="P27" i="19"/>
  <c r="I60" i="22"/>
  <c r="J40" i="22"/>
  <c r="K39" i="22"/>
  <c r="K40" i="22" s="1"/>
  <c r="L37" i="22"/>
  <c r="L27" i="22"/>
  <c r="L28" i="22" s="1"/>
  <c r="L8" i="24" s="1"/>
  <c r="J52" i="22"/>
  <c r="J9" i="24" s="1"/>
  <c r="J60" i="22"/>
  <c r="H62" i="22"/>
  <c r="H61" i="22"/>
  <c r="P28" i="18" l="1"/>
  <c r="R13" i="18"/>
  <c r="G34" i="22"/>
  <c r="G37" i="22" s="1"/>
  <c r="G39" i="22" s="1"/>
  <c r="Q27" i="19"/>
  <c r="P37" i="19"/>
  <c r="P29" i="19"/>
  <c r="Q8" i="28" s="1"/>
  <c r="I61" i="22"/>
  <c r="I62" i="22"/>
  <c r="J62" i="22" s="1"/>
  <c r="K47" i="22"/>
  <c r="K49" i="22" s="1"/>
  <c r="K51" i="22" s="1"/>
  <c r="K52" i="22" s="1"/>
  <c r="K9" i="24" s="1"/>
  <c r="L39" i="22"/>
  <c r="L47" i="22" s="1"/>
  <c r="L49" i="22" s="1"/>
  <c r="L51" i="22" s="1"/>
  <c r="J61" i="22"/>
  <c r="Q37" i="19" l="1"/>
  <c r="G28" i="20" s="1"/>
  <c r="G30" i="20" s="1"/>
  <c r="Q29" i="19"/>
  <c r="G47" i="22"/>
  <c r="G51" i="22" s="1"/>
  <c r="G52" i="22" s="1"/>
  <c r="G9" i="24" s="1"/>
  <c r="G40" i="22"/>
  <c r="Q13" i="28"/>
  <c r="R8" i="28"/>
  <c r="P30" i="18"/>
  <c r="Q7" i="18" s="1"/>
  <c r="Q30" i="18" s="1"/>
  <c r="R28" i="18"/>
  <c r="K60" i="22"/>
  <c r="K61" i="22" s="1"/>
  <c r="L40" i="22"/>
  <c r="L60" i="22"/>
  <c r="L52" i="22"/>
  <c r="L9" i="24" s="1"/>
  <c r="R30" i="18" l="1"/>
  <c r="Q30" i="28"/>
  <c r="Q32" i="28" s="1"/>
  <c r="G9" i="20" s="1"/>
  <c r="G11" i="20" s="1"/>
  <c r="G19" i="20" s="1"/>
  <c r="R13" i="28"/>
  <c r="G32" i="20"/>
  <c r="D48" i="24"/>
  <c r="K62" i="22"/>
  <c r="L62" i="22" s="1"/>
  <c r="L61" i="22"/>
  <c r="D49" i="24" l="1"/>
  <c r="F48" i="24"/>
  <c r="G35" i="20"/>
  <c r="D51" i="24" l="1"/>
  <c r="D66" i="22" l="1"/>
  <c r="J67" i="22" s="1"/>
  <c r="J68" i="22" s="1"/>
  <c r="D26" i="24"/>
  <c r="K67" i="22" l="1"/>
  <c r="K68" i="22" s="1"/>
  <c r="H67" i="22"/>
  <c r="H68" i="22" s="1"/>
  <c r="L67" i="22"/>
  <c r="L68" i="22" s="1"/>
  <c r="L72" i="22"/>
  <c r="I67" i="22"/>
  <c r="I68" i="22" s="1"/>
  <c r="L73" i="22" l="1"/>
  <c r="H77" i="22" s="1"/>
  <c r="H76" i="22"/>
  <c r="H78" i="22" s="1"/>
  <c r="D30"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Asher Georgy</author>
  </authors>
  <commentList>
    <comment ref="C72" authorId="0" shapeId="0" xr:uid="{51FDF444-C740-4C00-8878-4FC860C0DF02}">
      <text>
        <r>
          <rPr>
            <b/>
            <sz val="9"/>
            <color indexed="81"/>
            <rFont val="Tahoma"/>
            <family val="2"/>
          </rPr>
          <t>Asher Georgy:</t>
        </r>
        <r>
          <rPr>
            <sz val="9"/>
            <color indexed="81"/>
            <rFont val="Tahoma"/>
            <family val="2"/>
          </rPr>
          <t xml:space="preserve">
Calculated by FCF * (1 + g) / (d - g), where d is the discount rate, and g is the terminal growth rate.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Asher Georgy</author>
  </authors>
  <commentList>
    <comment ref="D25" authorId="0" shapeId="0" xr:uid="{58761877-AF88-4FCF-BCAA-88704369D1EA}">
      <text>
        <r>
          <rPr>
            <b/>
            <sz val="9"/>
            <color indexed="81"/>
            <rFont val="Tahoma"/>
            <family val="2"/>
          </rPr>
          <t>Change values to perform scenario analysis.</t>
        </r>
      </text>
    </comment>
    <comment ref="E48" authorId="0" shapeId="0" xr:uid="{C1589D51-C7B8-4224-B0B9-0DB160C8B689}">
      <text>
        <r>
          <rPr>
            <b/>
            <sz val="9"/>
            <color indexed="81"/>
            <rFont val="Tahoma"/>
            <family val="2"/>
          </rPr>
          <t>Asher Georgy:</t>
        </r>
        <r>
          <rPr>
            <sz val="9"/>
            <color indexed="81"/>
            <rFont val="Tahoma"/>
            <family val="2"/>
          </rPr>
          <t xml:space="preserve">
Dividend rate is 10% in similar industries.</t>
        </r>
      </text>
    </comment>
  </commentList>
</comments>
</file>

<file path=xl/sharedStrings.xml><?xml version="1.0" encoding="utf-8"?>
<sst xmlns="http://schemas.openxmlformats.org/spreadsheetml/2006/main" count="504" uniqueCount="212">
  <si>
    <t>Net Profit Margin %</t>
  </si>
  <si>
    <t>Revenue</t>
  </si>
  <si>
    <t>Total Revenue</t>
  </si>
  <si>
    <t>Net Income</t>
  </si>
  <si>
    <t>Advertising</t>
  </si>
  <si>
    <t>Insurance (Liability and Property)</t>
  </si>
  <si>
    <t>Rent</t>
  </si>
  <si>
    <t>Operating Income</t>
  </si>
  <si>
    <t>Other Expenses</t>
  </si>
  <si>
    <t>Depreciation</t>
  </si>
  <si>
    <t>Commercial Loan Interest</t>
  </si>
  <si>
    <t>Total Other Expenses</t>
  </si>
  <si>
    <t>Assets</t>
  </si>
  <si>
    <t>Current Assets</t>
  </si>
  <si>
    <t>Cash</t>
  </si>
  <si>
    <t>Inventory</t>
  </si>
  <si>
    <t>Total Current Assets</t>
  </si>
  <si>
    <t>Fixed Assets</t>
  </si>
  <si>
    <t>Total Fixed Assets</t>
  </si>
  <si>
    <t>Less:  Accumulated Depreciation</t>
  </si>
  <si>
    <t>Total Assets</t>
  </si>
  <si>
    <t>Liabilities</t>
  </si>
  <si>
    <t>Total Liabilities</t>
  </si>
  <si>
    <t>Owner's Equity</t>
  </si>
  <si>
    <t>Common Stock</t>
  </si>
  <si>
    <t>Retained Earnings</t>
  </si>
  <si>
    <t>Dividends Dispersed</t>
  </si>
  <si>
    <t>Total Owner's Equity</t>
  </si>
  <si>
    <t>Total Liabilities and Owner's Equity</t>
  </si>
  <si>
    <t>Month</t>
  </si>
  <si>
    <t>January</t>
  </si>
  <si>
    <t>February</t>
  </si>
  <si>
    <t>March</t>
  </si>
  <si>
    <t>April</t>
  </si>
  <si>
    <t>May</t>
  </si>
  <si>
    <t>June</t>
  </si>
  <si>
    <t>July</t>
  </si>
  <si>
    <t>August</t>
  </si>
  <si>
    <t>September</t>
  </si>
  <si>
    <t>October</t>
  </si>
  <si>
    <t>November</t>
  </si>
  <si>
    <t>December</t>
  </si>
  <si>
    <t>Jo's 3D4U</t>
  </si>
  <si>
    <t>2022 Income Statement</t>
  </si>
  <si>
    <t>Total</t>
  </si>
  <si>
    <t>2022 Y/E Balance Sheet</t>
  </si>
  <si>
    <t>As of end of 12/31/2022</t>
  </si>
  <si>
    <t>Premium Services</t>
  </si>
  <si>
    <t>Regular Services Sold</t>
  </si>
  <si>
    <t>Price / Service - Regular</t>
  </si>
  <si>
    <t>Price / Service - Premium</t>
  </si>
  <si>
    <t>2022 Sales Data</t>
  </si>
  <si>
    <t>Printing Machine</t>
  </si>
  <si>
    <t>Liabilities and Shareholder's Equity</t>
  </si>
  <si>
    <t>Debt</t>
  </si>
  <si>
    <t>Regular 3D Printing Services</t>
  </si>
  <si>
    <t>Gross Profit</t>
  </si>
  <si>
    <t>Premium 3D Printing Services</t>
  </si>
  <si>
    <t>Cost of Goods Sold</t>
  </si>
  <si>
    <t>Operating Expenses</t>
  </si>
  <si>
    <t>Salaries</t>
  </si>
  <si>
    <t>Bonus and Payroll Benefits</t>
  </si>
  <si>
    <t>Total Operating Expenses</t>
  </si>
  <si>
    <t>Other G&amp;A</t>
  </si>
  <si>
    <t>Total Cost of Goods Sold</t>
  </si>
  <si>
    <t>2022 Income Statement ($)</t>
  </si>
  <si>
    <t>2022 Y/E Balance Sheet ($)</t>
  </si>
  <si>
    <t>2023 Revenue &amp; COGS Forecast</t>
  </si>
  <si>
    <t>Assumptions</t>
  </si>
  <si>
    <t>Units</t>
  </si>
  <si>
    <t>2022 Unit Sales</t>
  </si>
  <si>
    <t>YoY Growth</t>
  </si>
  <si>
    <t>2023 Unit Sales</t>
  </si>
  <si>
    <t>Unit Price</t>
  </si>
  <si>
    <t>Cost Per Unit</t>
  </si>
  <si>
    <t>COGS</t>
  </si>
  <si>
    <t>#</t>
  </si>
  <si>
    <t>$</t>
  </si>
  <si>
    <t xml:space="preserve">Content first, then format to make it look pretty at the end. </t>
  </si>
  <si>
    <t>Format percentages in italics and grey.</t>
  </si>
  <si>
    <t xml:space="preserve">Have all the assumptions in the same column. </t>
  </si>
  <si>
    <t>Same year in the same column across tabs.</t>
  </si>
  <si>
    <t>Use a black font for calculations within the tab.</t>
  </si>
  <si>
    <t>Use a green font for linking from other tabs.</t>
  </si>
  <si>
    <t>Use a blue font for hard coded inputs.</t>
  </si>
  <si>
    <t>Fincancil modelling best practices</t>
  </si>
  <si>
    <t>Total Gross Profit</t>
  </si>
  <si>
    <t>2023 Operating Expense Forecast</t>
  </si>
  <si>
    <t>Projected Operating Expenses</t>
  </si>
  <si>
    <t>2023 Projected Total Revenue</t>
  </si>
  <si>
    <t>Interest Payments</t>
  </si>
  <si>
    <t>3D Printing Machine - Jan 2022</t>
  </si>
  <si>
    <t>Straightline Depreciation Years</t>
  </si>
  <si>
    <t>2023 Cash Flow Statement</t>
  </si>
  <si>
    <t>Cash Flow Statement ($)</t>
  </si>
  <si>
    <t>Beginning Cash Balance</t>
  </si>
  <si>
    <t>Cash Flow from Operating Activites</t>
  </si>
  <si>
    <t>Cash from Sales</t>
  </si>
  <si>
    <t>Operating Expense</t>
  </si>
  <si>
    <t>Net Cash Flow from Operating Activities</t>
  </si>
  <si>
    <t>Cash Flow from Investing Activites</t>
  </si>
  <si>
    <t>Capex Purchases</t>
  </si>
  <si>
    <t>Capex Sales Proceeds</t>
  </si>
  <si>
    <t>Acquisiton, Net of Sales Proceeds</t>
  </si>
  <si>
    <t>Net Cash Flow from Investing Activities</t>
  </si>
  <si>
    <t>Cash Flow from Financing Activites</t>
  </si>
  <si>
    <t>Proceeds from Debt</t>
  </si>
  <si>
    <t>Dividends Paid</t>
  </si>
  <si>
    <t>Net Cash Flow from Financing Activities</t>
  </si>
  <si>
    <t>Net Increase (or decrease) in Cash Flow</t>
  </si>
  <si>
    <t>Ending Cash Balance</t>
  </si>
  <si>
    <t>2023 Income Statement</t>
  </si>
  <si>
    <t>2023 Income Statement ($)</t>
  </si>
  <si>
    <t>2023 Y/E Balance Sheet</t>
  </si>
  <si>
    <t>2023 Y/E Balance Sheet ($)</t>
  </si>
  <si>
    <t>As of end of 12/31/2023</t>
  </si>
  <si>
    <t>Discounted Cash Flow</t>
  </si>
  <si>
    <t>2023A</t>
  </si>
  <si>
    <t>2022A</t>
  </si>
  <si>
    <t>Regular 3D</t>
  </si>
  <si>
    <t>Premium 3D</t>
  </si>
  <si>
    <t>Gross Profit Margin %</t>
  </si>
  <si>
    <t>Purchased</t>
  </si>
  <si>
    <t>Years depreciated</t>
  </si>
  <si>
    <t>Total Depreciation</t>
  </si>
  <si>
    <t>Earnings Before Tax</t>
  </si>
  <si>
    <t>Taxes</t>
  </si>
  <si>
    <t>Net Income Margin %</t>
  </si>
  <si>
    <t>Cash Flow Adjustments</t>
  </si>
  <si>
    <t>Add: Depreciation</t>
  </si>
  <si>
    <t>Less: CapEx</t>
  </si>
  <si>
    <t>Less: Working Capital</t>
  </si>
  <si>
    <t>Net Cash Flow</t>
  </si>
  <si>
    <t>Add/(Less): Debt</t>
  </si>
  <si>
    <t>Net Cash Flow Margin %</t>
  </si>
  <si>
    <t>Cumulative Cash Flow</t>
  </si>
  <si>
    <t>Discount rate</t>
  </si>
  <si>
    <t>Terminal Value</t>
  </si>
  <si>
    <t>Long-term growth rate</t>
  </si>
  <si>
    <t>Period Discounting</t>
  </si>
  <si>
    <t>Present Value Factor</t>
  </si>
  <si>
    <t>Present Value of Cash Flows:</t>
  </si>
  <si>
    <t>Years 1 - 5 (Discrete Cash Flows)</t>
  </si>
  <si>
    <t>Documentation:</t>
  </si>
  <si>
    <r>
      <rPr>
        <sz val="11"/>
        <color theme="4"/>
        <rFont val="Calibri"/>
        <family val="2"/>
        <scheme val="minor"/>
      </rPr>
      <t>Hard coded inputs are formatted blue</t>
    </r>
    <r>
      <rPr>
        <sz val="11"/>
        <color theme="1"/>
        <rFont val="Calibri"/>
        <family val="2"/>
        <scheme val="minor"/>
      </rPr>
      <t xml:space="preserve">, </t>
    </r>
    <r>
      <rPr>
        <sz val="11"/>
        <color rgb="FF00B050"/>
        <rFont val="Calibri"/>
        <family val="2"/>
        <scheme val="minor"/>
      </rPr>
      <t>figures linked from another sheet is formatted green</t>
    </r>
    <r>
      <rPr>
        <sz val="11"/>
        <color theme="1"/>
        <rFont val="Calibri"/>
        <family val="2"/>
        <scheme val="minor"/>
      </rPr>
      <t xml:space="preserve">, and black font is used for calculations made within this sheet. </t>
    </r>
  </si>
  <si>
    <t xml:space="preserve">There are two different services forecasted here: 'Regular' and 'Premium' 3D printing services. </t>
  </si>
  <si>
    <t>Adjust the 'Assumptions' column for dynamic scenario analysis.</t>
  </si>
  <si>
    <t>Rent is assumed to stay constant throughout the year.</t>
  </si>
  <si>
    <t>Bonus and payroll benefits are assumed to be a percentage of Salaries expense for the month.</t>
  </si>
  <si>
    <t xml:space="preserve">Column F has been shrunk to serve as a checkpoint when using Ctrl + Right/Left arrow to navigate the table. </t>
  </si>
  <si>
    <r>
      <t>Hard coded inputs are formatted blue</t>
    </r>
    <r>
      <rPr>
        <sz val="11"/>
        <color rgb="FF000000"/>
        <rFont val="Calibri"/>
        <family val="2"/>
        <scheme val="minor"/>
      </rPr>
      <t xml:space="preserve">, </t>
    </r>
    <r>
      <rPr>
        <sz val="11"/>
        <color rgb="FF00B050"/>
        <rFont val="Calibri"/>
        <family val="2"/>
        <scheme val="minor"/>
      </rPr>
      <t>figures linked from another sheet is formatted green</t>
    </r>
    <r>
      <rPr>
        <sz val="11"/>
        <color rgb="FF000000"/>
        <rFont val="Calibri"/>
        <family val="2"/>
        <scheme val="minor"/>
      </rPr>
      <t xml:space="preserve">, and black font is used for calculations made within this sheet. </t>
    </r>
  </si>
  <si>
    <t>Steps:</t>
  </si>
  <si>
    <t xml:space="preserve">Built a 5 year P&amp;L projection from revenue to net income. </t>
  </si>
  <si>
    <t>Apply adjustments on net income to get Cash Flow projections.</t>
  </si>
  <si>
    <t xml:space="preserve">Apply WACC to cash flows. </t>
  </si>
  <si>
    <t>Calculate WACC.</t>
  </si>
  <si>
    <t>Calculate Terminal Value.</t>
  </si>
  <si>
    <t xml:space="preserve">Years as column headers are marked E for expected and A for actual historical figures. </t>
  </si>
  <si>
    <t>Historical Revenue Growth %</t>
  </si>
  <si>
    <t>Historical Cost of Goods Sold as a % of Revenue</t>
  </si>
  <si>
    <t>YoY Growth Rate</t>
  </si>
  <si>
    <t>Net Profit</t>
  </si>
  <si>
    <t>Discounted Terminal Value</t>
  </si>
  <si>
    <t>Discounted Cash Flow (Discrete):</t>
  </si>
  <si>
    <t>Total Present Value:</t>
  </si>
  <si>
    <t>Free Cash Flow Forecast ($M)</t>
  </si>
  <si>
    <t>Depreciation Calculation</t>
  </si>
  <si>
    <t>Appendix:</t>
  </si>
  <si>
    <t>DCF Summary Dashboard</t>
  </si>
  <si>
    <t>Summary Output</t>
  </si>
  <si>
    <t>DCF Sensitivity Table</t>
  </si>
  <si>
    <t>Output (DCF):</t>
  </si>
  <si>
    <t>Long-Term Growth Rate Inputs</t>
  </si>
  <si>
    <t>2023 Debt Payments &amp; Depreciation Calculation</t>
  </si>
  <si>
    <t>Debt Payments</t>
  </si>
  <si>
    <r>
      <t>Hard coded inputs are formatted blue</t>
    </r>
    <r>
      <rPr>
        <sz val="12"/>
        <color rgb="FF000000"/>
        <rFont val="Calibri"/>
        <family val="2"/>
        <scheme val="minor"/>
      </rPr>
      <t xml:space="preserve">, </t>
    </r>
    <r>
      <rPr>
        <sz val="12"/>
        <color rgb="FF00B050"/>
        <rFont val="Calibri"/>
        <family val="2"/>
        <scheme val="minor"/>
      </rPr>
      <t>figures linked from another sheet is formatted green</t>
    </r>
    <r>
      <rPr>
        <sz val="12"/>
        <color rgb="FF000000"/>
        <rFont val="Calibri"/>
        <family val="2"/>
        <scheme val="minor"/>
      </rPr>
      <t>.</t>
    </r>
  </si>
  <si>
    <t xml:space="preserve">Salaries, Advertising, Insurane and Other G&amp;A are assumed to be a percentage of Total Revenue each month. </t>
  </si>
  <si>
    <t>36 month</t>
  </si>
  <si>
    <t>50k</t>
  </si>
  <si>
    <t>Annual interest</t>
  </si>
  <si>
    <t>Payment of principal</t>
  </si>
  <si>
    <t>Annual</t>
  </si>
  <si>
    <t>Total annual payment</t>
  </si>
  <si>
    <t>Opening</t>
  </si>
  <si>
    <t>Interest</t>
  </si>
  <si>
    <t>Repayment</t>
  </si>
  <si>
    <t>Closing</t>
  </si>
  <si>
    <t>Repayment of Debt</t>
  </si>
  <si>
    <t>Debt Interest Payments</t>
  </si>
  <si>
    <t xml:space="preserve">Debt payments are assumed to be interest only. Principal repayment is at the end of the 36 month period. </t>
  </si>
  <si>
    <t>Total payment</t>
  </si>
  <si>
    <t>Net Income (EBIDTA)</t>
  </si>
  <si>
    <t>Interest Expenses</t>
  </si>
  <si>
    <t>2023 Cash Flow Forecast</t>
  </si>
  <si>
    <t xml:space="preserve">Closing inventory assumed to stay the same. </t>
  </si>
  <si>
    <t>No new fixed assets were purchased.</t>
  </si>
  <si>
    <t>No new debts were taken.</t>
  </si>
  <si>
    <t>No new Equity were issued.</t>
  </si>
  <si>
    <t>No dividends were dispersed.</t>
  </si>
  <si>
    <t>Net Profit (EBIDTA)</t>
  </si>
  <si>
    <t>As a startup, the company is exempt from taxes for the initial years.</t>
  </si>
  <si>
    <t>Expected long-term growth rate</t>
  </si>
  <si>
    <t>WACC Calculation</t>
  </si>
  <si>
    <t>Equity</t>
  </si>
  <si>
    <t>Volume</t>
  </si>
  <si>
    <t>Rate of Return</t>
  </si>
  <si>
    <t>WACC</t>
  </si>
  <si>
    <t>Sum</t>
  </si>
  <si>
    <t>Product</t>
  </si>
  <si>
    <t>Source of Finance</t>
  </si>
  <si>
    <t xml:space="preserve">Discount rate is calculated in the appendix below. </t>
  </si>
  <si>
    <t xml:space="preserve">Discount rate is calculated in the 'Summary Dashboard' sheet.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</si>
</sst>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0_);\(0\)"/>
    <numFmt numFmtId="167" formatCode="_(* #,##0.0##_);_(* \(#,##0.0##\)_)\ ;_(* \-_)"/>
    <numFmt numFmtId="168" formatCode="0&quot;E&quot;"/>
    <numFmt numFmtId="169" formatCode="#0.0%_);\(#0.0%\);\-_)"/>
    <numFmt numFmtId="170" formatCode="_([$$-409]* #,##0_);_([$$-409]* \(#,##0\);_([$$-409]* &quot;-&quot;??_);_(@_)"/>
    <numFmt numFmtId="171" formatCode="&quot;$&quot;0.0,,&quot;M&quot;"/>
    <numFmt numFmtId="172" formatCode="0.0%"/>
  </numFmts>
  <fonts count="6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8"/>
      <color rgb="FF000000"/>
      <name val="Arial"/>
      <family val="2"/>
    </font>
    <font>
      <u/>
      <sz val="8"/>
      <color theme="10"/>
      <name val="Arial"/>
      <family val="2"/>
    </font>
    <font>
      <sz val="10"/>
      <name val="Arial"/>
      <family val="2"/>
    </font>
    <font>
      <sz val="8"/>
      <color indexed="8"/>
      <name val="Arial"/>
      <family val="2"/>
    </font>
    <font>
      <sz val="9"/>
      <name val="Arial"/>
      <family val="2"/>
    </font>
    <font>
      <b/>
      <sz val="12"/>
      <name val="Calibri"/>
      <family val="2"/>
    </font>
    <font>
      <sz val="12"/>
      <name val="Calibri"/>
      <family val="2"/>
    </font>
    <font>
      <b/>
      <sz val="12"/>
      <color rgb="FF0000FF"/>
      <name val="Calibri"/>
      <family val="2"/>
    </font>
    <font>
      <sz val="12"/>
      <color rgb="FF0000FF"/>
      <name val="Calibri"/>
      <family val="2"/>
    </font>
    <font>
      <sz val="12"/>
      <color theme="1"/>
      <name val="Calibri"/>
      <family val="2"/>
    </font>
    <font>
      <sz val="12"/>
      <color rgb="FFFF0000"/>
      <name val="Calibri"/>
      <family val="2"/>
    </font>
    <font>
      <sz val="11"/>
      <name val="Times New Roman"/>
      <family val="1"/>
    </font>
    <font>
      <b/>
      <sz val="12"/>
      <color theme="1"/>
      <name val="Calibri"/>
      <family val="2"/>
      <scheme val="minor"/>
    </font>
    <font>
      <sz val="8"/>
      <name val="Calibri"/>
      <family val="2"/>
      <scheme val="minor"/>
    </font>
    <font>
      <sz val="12"/>
      <color rgb="FF0070C0"/>
      <name val="Calibri"/>
      <family val="2"/>
      <scheme val="minor"/>
    </font>
    <font>
      <b/>
      <u/>
      <sz val="11"/>
      <color theme="1"/>
      <name val="Calibri"/>
      <family val="2"/>
      <scheme val="minor"/>
    </font>
    <font>
      <sz val="12"/>
      <color theme="9"/>
      <name val="Calibri"/>
      <family val="2"/>
      <scheme val="minor"/>
    </font>
    <font>
      <b/>
      <sz val="9"/>
      <color indexed="81"/>
      <name val="Tahoma"/>
      <family val="2"/>
    </font>
    <font>
      <sz val="12"/>
      <color theme="4"/>
      <name val="Calibri"/>
      <family val="2"/>
      <scheme val="minor"/>
    </font>
    <font>
      <sz val="12"/>
      <color theme="0" tint="-0.499984740745262"/>
      <name val="Calibri"/>
      <family val="2"/>
    </font>
    <font>
      <sz val="12"/>
      <color theme="0" tint="-0.499984740745262"/>
      <name val="Calibri"/>
      <family val="2"/>
      <scheme val="minor"/>
    </font>
    <font>
      <i/>
      <sz val="12"/>
      <color theme="0" tint="-0.499984740745262"/>
      <name val="Calibri"/>
      <family val="2"/>
      <scheme val="minor"/>
    </font>
    <font>
      <i/>
      <sz val="12"/>
      <color theme="0" tint="-0.499984740745262"/>
      <name val="Calibri"/>
      <family val="2"/>
    </font>
    <font>
      <b/>
      <sz val="12"/>
      <color rgb="FF0070C0"/>
      <name val="Calibri"/>
      <family val="2"/>
      <scheme val="minor"/>
    </font>
    <font>
      <u/>
      <sz val="12"/>
      <color theme="10"/>
      <name val="Calibri"/>
      <family val="2"/>
      <scheme val="minor"/>
    </font>
    <font>
      <b/>
      <sz val="15"/>
      <color theme="3"/>
      <name val="Calibri"/>
      <family val="2"/>
      <scheme val="minor"/>
    </font>
    <font>
      <b/>
      <sz val="11"/>
      <color theme="3"/>
      <name val="Calibri"/>
      <family val="2"/>
      <scheme val="minor"/>
    </font>
    <font>
      <b/>
      <sz val="11"/>
      <color theme="1"/>
      <name val="Calibri"/>
      <family val="2"/>
      <scheme val="minor"/>
    </font>
    <font>
      <b/>
      <sz val="16"/>
      <color theme="3"/>
      <name val="Calibri"/>
      <family val="2"/>
      <scheme val="minor"/>
    </font>
    <font>
      <u/>
      <sz val="12"/>
      <color theme="1"/>
      <name val="Calibri"/>
      <family val="2"/>
      <scheme val="minor"/>
    </font>
    <font>
      <sz val="12"/>
      <color rgb="FF00B050"/>
      <name val="Calibri"/>
      <family val="2"/>
      <scheme val="minor"/>
    </font>
    <font>
      <sz val="11"/>
      <color theme="4"/>
      <name val="Calibri"/>
      <family val="2"/>
      <scheme val="minor"/>
    </font>
    <font>
      <sz val="11"/>
      <color rgb="FF00B050"/>
      <name val="Calibri"/>
      <family val="2"/>
      <scheme val="minor"/>
    </font>
    <font>
      <b/>
      <sz val="12"/>
      <color theme="0" tint="-0.499984740745262"/>
      <name val="Calibri"/>
      <family val="2"/>
      <scheme val="minor"/>
    </font>
    <font>
      <b/>
      <sz val="12"/>
      <color theme="3"/>
      <name val="Calibri"/>
      <family val="2"/>
      <scheme val="minor"/>
    </font>
    <font>
      <sz val="9"/>
      <color indexed="81"/>
      <name val="Tahoma"/>
      <family val="2"/>
    </font>
    <font>
      <b/>
      <sz val="14"/>
      <color theme="3"/>
      <name val="Calibri"/>
      <family val="2"/>
      <scheme val="minor"/>
    </font>
    <font>
      <b/>
      <sz val="14"/>
      <color theme="1"/>
      <name val="Calibri"/>
      <family val="2"/>
      <scheme val="minor"/>
    </font>
    <font>
      <u/>
      <sz val="12"/>
      <color rgb="FF000000"/>
      <name val="Calibri"/>
      <family val="2"/>
      <scheme val="minor"/>
    </font>
    <font>
      <sz val="12"/>
      <color rgb="FF000000"/>
      <name val="Calibri"/>
      <family val="2"/>
      <scheme val="minor"/>
    </font>
    <font>
      <sz val="11"/>
      <color rgb="FF000000"/>
      <name val="Calibri"/>
      <family val="2"/>
      <scheme val="minor"/>
    </font>
    <font>
      <sz val="11"/>
      <color rgb="FF4472C4"/>
      <name val="Calibri"/>
      <family val="2"/>
      <scheme val="minor"/>
    </font>
    <font>
      <u/>
      <sz val="11"/>
      <color theme="1"/>
      <name val="Calibri"/>
      <family val="2"/>
      <scheme val="minor"/>
    </font>
    <font>
      <sz val="12"/>
      <color rgb="FF00B050"/>
      <name val="Calibri"/>
      <family val="2"/>
    </font>
    <font>
      <u/>
      <sz val="8"/>
      <color theme="10"/>
      <name val="Calibri"/>
      <family val="2"/>
      <scheme val="minor"/>
    </font>
    <font>
      <sz val="10"/>
      <color theme="10"/>
      <name val="Calibri"/>
      <family val="2"/>
      <scheme val="minor"/>
    </font>
    <font>
      <sz val="14"/>
      <color rgb="FF0070C0"/>
      <name val="Calibri"/>
      <family val="2"/>
      <scheme val="minor"/>
    </font>
    <font>
      <sz val="14"/>
      <color theme="1"/>
      <name val="Calibri"/>
      <family val="2"/>
      <scheme val="minor"/>
    </font>
    <font>
      <sz val="14"/>
      <name val="Calibri"/>
      <family val="2"/>
    </font>
    <font>
      <b/>
      <sz val="14"/>
      <name val="Calibri"/>
      <family val="2"/>
    </font>
    <font>
      <i/>
      <sz val="14"/>
      <color theme="0" tint="-0.499984740745262"/>
      <name val="Calibri"/>
      <family val="2"/>
      <scheme val="minor"/>
    </font>
    <font>
      <b/>
      <sz val="14"/>
      <color rgb="FF0070C0"/>
      <name val="Calibri"/>
      <family val="2"/>
      <scheme val="minor"/>
    </font>
    <font>
      <sz val="14"/>
      <color rgb="FF00B050"/>
      <name val="Calibri"/>
      <family val="2"/>
      <scheme val="minor"/>
    </font>
    <font>
      <sz val="12"/>
      <color rgb="FF4472C4"/>
      <name val="Calibri"/>
      <family val="2"/>
      <scheme val="minor"/>
    </font>
    <font>
      <b/>
      <sz val="12"/>
      <color rgb="FF00B050"/>
      <name val="Calibri"/>
      <family val="2"/>
      <scheme val="minor"/>
    </font>
    <font>
      <sz val="12"/>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41">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bottom style="medium">
        <color indexed="64"/>
      </bottom>
      <diagonal/>
    </border>
    <border>
      <left/>
      <right/>
      <top style="medium">
        <color indexed="64"/>
      </top>
      <bottom style="double">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double">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bottom style="thick">
        <color theme="4"/>
      </bottom>
      <diagonal/>
    </border>
    <border>
      <left/>
      <right/>
      <top/>
      <bottom style="medium">
        <color theme="4" tint="0.39997558519241921"/>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thin">
        <color theme="4"/>
      </top>
      <bottom style="double">
        <color theme="4"/>
      </bottom>
      <diagonal/>
    </border>
    <border>
      <left/>
      <right style="medium">
        <color indexed="64"/>
      </right>
      <top style="thin">
        <color theme="4"/>
      </top>
      <bottom style="double">
        <color theme="4"/>
      </bottom>
      <diagonal/>
    </border>
    <border>
      <left style="medium">
        <color indexed="64"/>
      </left>
      <right/>
      <top style="thin">
        <color indexed="64"/>
      </top>
      <bottom style="double">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theme="4"/>
      </top>
      <bottom style="double">
        <color theme="4"/>
      </bottom>
      <diagonal/>
    </border>
    <border>
      <left style="medium">
        <color indexed="64"/>
      </left>
      <right/>
      <top style="medium">
        <color indexed="64"/>
      </top>
      <bottom style="medium">
        <color theme="4" tint="0.39997558519241921"/>
      </bottom>
      <diagonal/>
    </border>
    <border>
      <left/>
      <right/>
      <top style="medium">
        <color indexed="64"/>
      </top>
      <bottom style="medium">
        <color theme="4" tint="0.39997558519241921"/>
      </bottom>
      <diagonal/>
    </border>
    <border>
      <left/>
      <right style="medium">
        <color indexed="64"/>
      </right>
      <top style="medium">
        <color indexed="64"/>
      </top>
      <bottom style="medium">
        <color theme="4" tint="0.39997558519241921"/>
      </bottom>
      <diagonal/>
    </border>
    <border>
      <left style="medium">
        <color indexed="64"/>
      </left>
      <right style="medium">
        <color indexed="64"/>
      </right>
      <top style="medium">
        <color indexed="64"/>
      </top>
      <bottom style="medium">
        <color theme="4" tint="0.39997558519241921"/>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diagonal/>
    </border>
    <border>
      <left/>
      <right style="medium">
        <color indexed="64"/>
      </right>
      <top/>
      <bottom style="thin">
        <color indexed="64"/>
      </bottom>
      <diagonal/>
    </border>
    <border>
      <left/>
      <right/>
      <top/>
      <bottom style="double">
        <color theme="4"/>
      </bottom>
      <diagonal/>
    </border>
  </borders>
  <cellStyleXfs count="22">
    <xf numFmtId="0" fontId="0" fillId="0" borderId="0"/>
    <xf numFmtId="43" fontId="5" fillId="0" borderId="0" applyFont="0" applyFill="0" applyBorder="0" applyAlignment="0" applyProtection="0"/>
    <xf numFmtId="9" fontId="5" fillId="0" borderId="0" applyFont="0" applyFill="0" applyBorder="0" applyAlignment="0" applyProtection="0"/>
    <xf numFmtId="0" fontId="6" fillId="0" borderId="0"/>
    <xf numFmtId="0" fontId="7" fillId="0" borderId="0" applyNumberFormat="0" applyFill="0" applyBorder="0" applyAlignment="0" applyProtection="0"/>
    <xf numFmtId="0" fontId="8" fillId="0" borderId="0"/>
    <xf numFmtId="0" fontId="9" fillId="0" borderId="0" applyAlignment="0"/>
    <xf numFmtId="9" fontId="6"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44" fontId="10"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4" fontId="17" fillId="0" borderId="0" applyFont="0" applyFill="0" applyBorder="0" applyAlignment="0" applyProtection="0"/>
    <xf numFmtId="0" fontId="4" fillId="0" borderId="0"/>
    <xf numFmtId="44" fontId="5" fillId="0" borderId="0" applyFont="0" applyFill="0" applyBorder="0" applyAlignment="0" applyProtection="0"/>
    <xf numFmtId="0" fontId="30" fillId="0" borderId="0" applyNumberFormat="0" applyFill="0" applyBorder="0" applyAlignment="0" applyProtection="0"/>
    <xf numFmtId="0" fontId="31" fillId="0" borderId="21" applyNumberFormat="0" applyFill="0" applyAlignment="0" applyProtection="0"/>
    <xf numFmtId="0" fontId="32" fillId="0" borderId="22" applyNumberFormat="0" applyFill="0" applyAlignment="0" applyProtection="0"/>
    <xf numFmtId="0" fontId="33" fillId="0" borderId="23" applyNumberFormat="0" applyFill="0" applyAlignment="0" applyProtection="0"/>
  </cellStyleXfs>
  <cellXfs count="297">
    <xf numFmtId="0" fontId="0" fillId="0" borderId="0" xfId="0"/>
    <xf numFmtId="0" fontId="11" fillId="0" borderId="0" xfId="8" applyFont="1"/>
    <xf numFmtId="0" fontId="12" fillId="0" borderId="0" xfId="8" applyFont="1"/>
    <xf numFmtId="9" fontId="12" fillId="0" borderId="0" xfId="8" applyNumberFormat="1" applyFont="1"/>
    <xf numFmtId="10" fontId="12" fillId="0" borderId="0" xfId="8" applyNumberFormat="1" applyFont="1"/>
    <xf numFmtId="10" fontId="12" fillId="0" borderId="0" xfId="2" applyNumberFormat="1" applyFont="1"/>
    <xf numFmtId="0" fontId="11" fillId="0" borderId="0" xfId="8" applyFont="1" applyAlignment="1">
      <alignment horizontal="center"/>
    </xf>
    <xf numFmtId="0" fontId="11" fillId="0" borderId="0" xfId="8" applyFont="1" applyAlignment="1">
      <alignment horizontal="right"/>
    </xf>
    <xf numFmtId="0" fontId="12" fillId="0" borderId="0" xfId="8" applyFont="1" applyAlignment="1">
      <alignment horizontal="center"/>
    </xf>
    <xf numFmtId="164" fontId="12" fillId="0" borderId="0" xfId="9" applyNumberFormat="1" applyFont="1" applyFill="1" applyBorder="1" applyAlignment="1">
      <alignment horizontal="center"/>
    </xf>
    <xf numFmtId="164" fontId="12" fillId="0" borderId="0" xfId="9" applyNumberFormat="1" applyFont="1" applyBorder="1"/>
    <xf numFmtId="165" fontId="14" fillId="0" borderId="7" xfId="9" applyNumberFormat="1" applyFont="1" applyFill="1" applyBorder="1" applyAlignment="1" applyProtection="1">
      <alignment horizontal="center"/>
      <protection locked="0"/>
    </xf>
    <xf numFmtId="165" fontId="12" fillId="0" borderId="0" xfId="9" applyNumberFormat="1" applyFont="1" applyFill="1" applyBorder="1" applyAlignment="1">
      <alignment horizontal="center"/>
    </xf>
    <xf numFmtId="164" fontId="12" fillId="0" borderId="0" xfId="8" applyNumberFormat="1" applyFont="1"/>
    <xf numFmtId="165" fontId="12" fillId="0" borderId="7" xfId="9" applyNumberFormat="1" applyFont="1" applyFill="1" applyBorder="1" applyAlignment="1">
      <alignment horizontal="center"/>
    </xf>
    <xf numFmtId="165" fontId="12" fillId="0" borderId="8" xfId="9" applyNumberFormat="1" applyFont="1" applyFill="1" applyBorder="1" applyAlignment="1">
      <alignment horizontal="center"/>
    </xf>
    <xf numFmtId="165" fontId="12" fillId="0" borderId="0" xfId="9" applyNumberFormat="1" applyFont="1" applyFill="1" applyAlignment="1">
      <alignment horizontal="center"/>
    </xf>
    <xf numFmtId="164" fontId="12" fillId="0" borderId="0" xfId="9" applyNumberFormat="1" applyFont="1"/>
    <xf numFmtId="165" fontId="14" fillId="0" borderId="0" xfId="9" applyNumberFormat="1" applyFont="1" applyFill="1" applyAlignment="1" applyProtection="1">
      <alignment horizontal="center"/>
      <protection locked="0"/>
    </xf>
    <xf numFmtId="165" fontId="12" fillId="0" borderId="0" xfId="8" applyNumberFormat="1" applyFont="1"/>
    <xf numFmtId="164" fontId="15" fillId="0" borderId="0" xfId="9" applyNumberFormat="1" applyFont="1"/>
    <xf numFmtId="44" fontId="16" fillId="0" borderId="0" xfId="8" applyNumberFormat="1" applyFont="1"/>
    <xf numFmtId="43" fontId="12" fillId="0" borderId="0" xfId="9" applyFont="1"/>
    <xf numFmtId="1" fontId="12" fillId="0" borderId="0" xfId="8" applyNumberFormat="1" applyFont="1"/>
    <xf numFmtId="0" fontId="12" fillId="0" borderId="0" xfId="8" applyFont="1" applyAlignment="1">
      <alignment horizontal="right"/>
    </xf>
    <xf numFmtId="37" fontId="12" fillId="0" borderId="0" xfId="8" applyNumberFormat="1" applyFont="1" applyAlignment="1">
      <alignment horizontal="center"/>
    </xf>
    <xf numFmtId="4" fontId="12" fillId="0" borderId="0" xfId="8" applyNumberFormat="1" applyFont="1"/>
    <xf numFmtId="0" fontId="11" fillId="0" borderId="9" xfId="8" applyFont="1" applyBorder="1" applyAlignment="1">
      <alignment horizontal="center"/>
    </xf>
    <xf numFmtId="0" fontId="11" fillId="0" borderId="10" xfId="8" applyFont="1" applyBorder="1" applyAlignment="1">
      <alignment horizontal="center"/>
    </xf>
    <xf numFmtId="0" fontId="11" fillId="0" borderId="11" xfId="8" applyFont="1" applyBorder="1" applyAlignment="1">
      <alignment horizontal="center"/>
    </xf>
    <xf numFmtId="3" fontId="12" fillId="0" borderId="0" xfId="8" applyNumberFormat="1" applyFont="1" applyAlignment="1">
      <alignment horizontal="center"/>
    </xf>
    <xf numFmtId="0" fontId="12" fillId="0" borderId="1" xfId="8" applyFont="1" applyBorder="1" applyAlignment="1">
      <alignment horizontal="center"/>
    </xf>
    <xf numFmtId="3" fontId="14" fillId="0" borderId="0" xfId="8" applyNumberFormat="1" applyFont="1" applyAlignment="1">
      <alignment horizontal="center"/>
    </xf>
    <xf numFmtId="4" fontId="14" fillId="0" borderId="2" xfId="8" applyNumberFormat="1" applyFont="1" applyBorder="1" applyAlignment="1">
      <alignment horizontal="center"/>
    </xf>
    <xf numFmtId="0" fontId="12" fillId="0" borderId="3" xfId="8" applyFont="1" applyBorder="1" applyAlignment="1">
      <alignment horizontal="center"/>
    </xf>
    <xf numFmtId="3" fontId="14" fillId="0" borderId="4" xfId="8" applyNumberFormat="1" applyFont="1" applyBorder="1" applyAlignment="1">
      <alignment horizontal="center"/>
    </xf>
    <xf numFmtId="4" fontId="14" fillId="0" borderId="5" xfId="8" applyNumberFormat="1" applyFont="1" applyBorder="1" applyAlignment="1">
      <alignment horizontal="center"/>
    </xf>
    <xf numFmtId="4" fontId="14" fillId="0" borderId="0" xfId="8" applyNumberFormat="1" applyFont="1" applyAlignment="1">
      <alignment horizontal="center"/>
    </xf>
    <xf numFmtId="0" fontId="11" fillId="0" borderId="7" xfId="8" applyFont="1" applyBorder="1"/>
    <xf numFmtId="0" fontId="12" fillId="0" borderId="7" xfId="8" applyFont="1" applyBorder="1"/>
    <xf numFmtId="0" fontId="11" fillId="0" borderId="7" xfId="8" applyFont="1" applyBorder="1" applyAlignment="1">
      <alignment horizontal="right"/>
    </xf>
    <xf numFmtId="14" fontId="13" fillId="0" borderId="7" xfId="8" applyNumberFormat="1" applyFont="1" applyBorder="1" applyAlignment="1" applyProtection="1">
      <alignment horizontal="center"/>
      <protection locked="0"/>
    </xf>
    <xf numFmtId="14" fontId="13" fillId="0" borderId="7" xfId="8" applyNumberFormat="1" applyFont="1" applyBorder="1" applyAlignment="1" applyProtection="1">
      <alignment horizontal="center" wrapText="1"/>
      <protection locked="0"/>
    </xf>
    <xf numFmtId="14" fontId="11" fillId="0" borderId="7" xfId="8" applyNumberFormat="1" applyFont="1" applyBorder="1" applyAlignment="1" applyProtection="1">
      <alignment horizontal="left"/>
      <protection locked="0"/>
    </xf>
    <xf numFmtId="164" fontId="14" fillId="0" borderId="0" xfId="1" applyNumberFormat="1" applyFont="1" applyFill="1" applyBorder="1" applyAlignment="1" applyProtection="1">
      <alignment horizontal="center"/>
      <protection locked="0"/>
    </xf>
    <xf numFmtId="164" fontId="14" fillId="0" borderId="7" xfId="1" applyNumberFormat="1" applyFont="1" applyFill="1" applyBorder="1" applyAlignment="1" applyProtection="1">
      <alignment horizontal="center"/>
      <protection locked="0"/>
    </xf>
    <xf numFmtId="164" fontId="12" fillId="0" borderId="0" xfId="1" applyNumberFormat="1" applyFont="1" applyFill="1" applyBorder="1" applyAlignment="1">
      <alignment horizontal="center"/>
    </xf>
    <xf numFmtId="164" fontId="12" fillId="0" borderId="7" xfId="1" applyNumberFormat="1" applyFont="1" applyFill="1" applyBorder="1" applyAlignment="1">
      <alignment horizontal="center"/>
    </xf>
    <xf numFmtId="164" fontId="12" fillId="0" borderId="8" xfId="1" applyNumberFormat="1" applyFont="1" applyFill="1" applyBorder="1" applyAlignment="1">
      <alignment horizontal="center"/>
    </xf>
    <xf numFmtId="164" fontId="12" fillId="0" borderId="0" xfId="1" applyNumberFormat="1" applyFont="1" applyAlignment="1">
      <alignment horizontal="right"/>
    </xf>
    <xf numFmtId="164" fontId="12" fillId="0" borderId="0" xfId="1" applyNumberFormat="1" applyFont="1" applyBorder="1" applyAlignment="1">
      <alignment horizontal="right"/>
    </xf>
    <xf numFmtId="164" fontId="12" fillId="0" borderId="12" xfId="1" applyNumberFormat="1" applyFont="1" applyBorder="1" applyAlignment="1">
      <alignment horizontal="right"/>
    </xf>
    <xf numFmtId="164" fontId="12" fillId="0" borderId="0" xfId="1" applyNumberFormat="1" applyFont="1" applyFill="1" applyBorder="1" applyAlignment="1">
      <alignment horizontal="right"/>
    </xf>
    <xf numFmtId="164" fontId="12" fillId="0" borderId="6" xfId="1" applyNumberFormat="1" applyFont="1" applyBorder="1" applyAlignment="1">
      <alignment horizontal="right"/>
    </xf>
    <xf numFmtId="164" fontId="12" fillId="0" borderId="13" xfId="1" applyNumberFormat="1" applyFont="1" applyBorder="1" applyAlignment="1">
      <alignment horizontal="right"/>
    </xf>
    <xf numFmtId="0" fontId="18" fillId="0" borderId="0" xfId="0" applyFont="1"/>
    <xf numFmtId="1" fontId="0" fillId="0" borderId="0" xfId="0" applyNumberFormat="1"/>
    <xf numFmtId="164" fontId="0" fillId="0" borderId="0" xfId="1" applyNumberFormat="1" applyFont="1"/>
    <xf numFmtId="164" fontId="0" fillId="0" borderId="0" xfId="0" applyNumberFormat="1"/>
    <xf numFmtId="0" fontId="4" fillId="0" borderId="0" xfId="16"/>
    <xf numFmtId="0" fontId="21" fillId="0" borderId="0" xfId="16" applyFont="1"/>
    <xf numFmtId="0" fontId="0" fillId="0" borderId="0" xfId="0" applyAlignment="1">
      <alignment horizontal="center" vertical="center"/>
    </xf>
    <xf numFmtId="0" fontId="20" fillId="0" borderId="0" xfId="0" applyFont="1" applyAlignment="1">
      <alignment horizontal="center"/>
    </xf>
    <xf numFmtId="168" fontId="18" fillId="0" borderId="0" xfId="0" applyNumberFormat="1" applyFont="1"/>
    <xf numFmtId="0" fontId="0" fillId="0" borderId="7" xfId="0" applyBorder="1"/>
    <xf numFmtId="169" fontId="27" fillId="0" borderId="0" xfId="2" applyNumberFormat="1" applyFont="1"/>
    <xf numFmtId="0" fontId="28" fillId="0" borderId="0" xfId="8" applyFont="1"/>
    <xf numFmtId="0" fontId="29" fillId="0" borderId="0" xfId="0" applyFont="1" applyAlignment="1">
      <alignment horizontal="center"/>
    </xf>
    <xf numFmtId="164" fontId="0" fillId="0" borderId="7" xfId="0" applyNumberFormat="1" applyBorder="1"/>
    <xf numFmtId="0" fontId="26" fillId="0" borderId="7" xfId="0" applyFont="1" applyBorder="1"/>
    <xf numFmtId="169" fontId="27" fillId="0" borderId="7" xfId="2" applyNumberFormat="1" applyFont="1"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0" fillId="0" borderId="7" xfId="0" applyFont="1" applyBorder="1" applyAlignment="1">
      <alignment horizontal="center"/>
    </xf>
    <xf numFmtId="0" fontId="0" fillId="0" borderId="19" xfId="0" applyBorder="1"/>
    <xf numFmtId="0" fontId="3" fillId="0" borderId="0" xfId="16" applyFont="1"/>
    <xf numFmtId="0" fontId="18" fillId="0" borderId="16" xfId="0" applyFont="1" applyBorder="1"/>
    <xf numFmtId="0" fontId="0" fillId="0" borderId="0" xfId="0" applyAlignment="1">
      <alignment horizontal="center"/>
    </xf>
    <xf numFmtId="9" fontId="20" fillId="0" borderId="0" xfId="2" applyFont="1" applyBorder="1" applyAlignment="1">
      <alignment horizontal="center"/>
    </xf>
    <xf numFmtId="6" fontId="20" fillId="0" borderId="0" xfId="0" applyNumberFormat="1" applyFont="1" applyAlignment="1">
      <alignment horizontal="center"/>
    </xf>
    <xf numFmtId="164" fontId="0" fillId="0" borderId="0" xfId="1" applyNumberFormat="1" applyFont="1" applyBorder="1"/>
    <xf numFmtId="164" fontId="18" fillId="0" borderId="17" xfId="0" applyNumberFormat="1" applyFont="1" applyBorder="1"/>
    <xf numFmtId="164" fontId="33" fillId="0" borderId="23" xfId="21" applyNumberFormat="1"/>
    <xf numFmtId="0" fontId="34" fillId="0" borderId="21" xfId="19" applyFont="1"/>
    <xf numFmtId="0" fontId="35" fillId="0" borderId="0" xfId="0" applyFont="1"/>
    <xf numFmtId="0" fontId="36" fillId="0" borderId="0" xfId="0" applyFont="1"/>
    <xf numFmtId="0" fontId="0" fillId="0" borderId="16" xfId="0" applyBorder="1" applyAlignment="1">
      <alignment horizontal="left" indent="1"/>
    </xf>
    <xf numFmtId="0" fontId="18" fillId="0" borderId="29" xfId="0" applyFont="1" applyBorder="1"/>
    <xf numFmtId="9" fontId="26" fillId="0" borderId="0" xfId="2" applyFont="1" applyBorder="1" applyAlignment="1">
      <alignment horizontal="center"/>
    </xf>
    <xf numFmtId="0" fontId="0" fillId="2" borderId="0" xfId="0" applyFill="1"/>
    <xf numFmtId="0" fontId="18" fillId="2" borderId="0" xfId="0" applyFont="1" applyFill="1"/>
    <xf numFmtId="0" fontId="0" fillId="0" borderId="29" xfId="0" applyBorder="1" applyAlignment="1">
      <alignment horizontal="left" indent="1"/>
    </xf>
    <xf numFmtId="6" fontId="26" fillId="0" borderId="0" xfId="0" applyNumberFormat="1" applyFont="1" applyAlignment="1">
      <alignment horizontal="center"/>
    </xf>
    <xf numFmtId="0" fontId="26" fillId="0" borderId="0" xfId="0" applyFont="1"/>
    <xf numFmtId="0" fontId="39" fillId="0" borderId="0" xfId="0" applyFont="1"/>
    <xf numFmtId="164" fontId="0" fillId="0" borderId="17" xfId="1" applyNumberFormat="1" applyFont="1" applyBorder="1"/>
    <xf numFmtId="164" fontId="0" fillId="0" borderId="17" xfId="0" applyNumberFormat="1" applyBorder="1"/>
    <xf numFmtId="0" fontId="3" fillId="0" borderId="0" xfId="0" applyFont="1"/>
    <xf numFmtId="0" fontId="18" fillId="0" borderId="23" xfId="21" applyFont="1"/>
    <xf numFmtId="164" fontId="18" fillId="0" borderId="23" xfId="21" applyNumberFormat="1" applyFont="1"/>
    <xf numFmtId="164" fontId="22" fillId="0" borderId="0" xfId="1" applyNumberFormat="1" applyFont="1" applyBorder="1"/>
    <xf numFmtId="0" fontId="11" fillId="0" borderId="16" xfId="8" applyFont="1" applyBorder="1"/>
    <xf numFmtId="9" fontId="20" fillId="0" borderId="0" xfId="0" applyNumberFormat="1" applyFont="1" applyAlignment="1">
      <alignment horizontal="center" vertical="center"/>
    </xf>
    <xf numFmtId="10" fontId="20" fillId="0" borderId="0" xfId="0" applyNumberFormat="1" applyFont="1" applyAlignment="1">
      <alignment horizontal="center" vertical="center"/>
    </xf>
    <xf numFmtId="0" fontId="18" fillId="0" borderId="27" xfId="21" applyFont="1" applyBorder="1"/>
    <xf numFmtId="164" fontId="18" fillId="0" borderId="28" xfId="21" applyNumberFormat="1" applyFont="1" applyBorder="1"/>
    <xf numFmtId="0" fontId="0" fillId="0" borderId="7" xfId="0" applyBorder="1" applyAlignment="1">
      <alignment horizontal="center" vertical="center"/>
    </xf>
    <xf numFmtId="0" fontId="0" fillId="0" borderId="7" xfId="0" applyBorder="1" applyAlignment="1">
      <alignment horizontal="center"/>
    </xf>
    <xf numFmtId="164" fontId="0" fillId="0" borderId="7" xfId="1" applyNumberFormat="1" applyFont="1" applyBorder="1"/>
    <xf numFmtId="0" fontId="0" fillId="0" borderId="30" xfId="0" applyBorder="1"/>
    <xf numFmtId="0" fontId="0" fillId="0" borderId="31" xfId="0" applyBorder="1"/>
    <xf numFmtId="164" fontId="0" fillId="0" borderId="30" xfId="1" applyNumberFormat="1" applyFont="1" applyBorder="1"/>
    <xf numFmtId="164" fontId="18" fillId="0" borderId="32" xfId="21" applyNumberFormat="1" applyFont="1" applyBorder="1"/>
    <xf numFmtId="0" fontId="40" fillId="0" borderId="33" xfId="20" applyFont="1" applyBorder="1" applyAlignment="1">
      <alignment horizontal="left" vertical="center"/>
    </xf>
    <xf numFmtId="0" fontId="40" fillId="0" borderId="34" xfId="20" applyFont="1" applyBorder="1"/>
    <xf numFmtId="0" fontId="40" fillId="0" borderId="34" xfId="20" applyFont="1" applyBorder="1" applyAlignment="1">
      <alignment horizontal="center" vertical="center"/>
    </xf>
    <xf numFmtId="0" fontId="40" fillId="0" borderId="36" xfId="20" applyFont="1" applyBorder="1"/>
    <xf numFmtId="0" fontId="40" fillId="0" borderId="34" xfId="20" applyFont="1" applyBorder="1" applyAlignment="1">
      <alignment horizontal="center"/>
    </xf>
    <xf numFmtId="0" fontId="12" fillId="0" borderId="16" xfId="8" applyFont="1" applyBorder="1"/>
    <xf numFmtId="0" fontId="40" fillId="0" borderId="35" xfId="20" applyFont="1" applyBorder="1" applyAlignment="1">
      <alignment horizontal="center" vertical="center"/>
    </xf>
    <xf numFmtId="0" fontId="40" fillId="0" borderId="36" xfId="20" applyFont="1" applyBorder="1" applyAlignment="1">
      <alignment horizontal="center" vertical="center"/>
    </xf>
    <xf numFmtId="0" fontId="18" fillId="0" borderId="30" xfId="0" applyFont="1" applyBorder="1"/>
    <xf numFmtId="1" fontId="18" fillId="0" borderId="30" xfId="0" applyNumberFormat="1" applyFont="1" applyBorder="1"/>
    <xf numFmtId="164" fontId="18" fillId="0" borderId="30" xfId="0" applyNumberFormat="1" applyFont="1" applyBorder="1"/>
    <xf numFmtId="164" fontId="33" fillId="0" borderId="32" xfId="21" applyNumberFormat="1" applyBorder="1"/>
    <xf numFmtId="0" fontId="40" fillId="0" borderId="36" xfId="20" applyFont="1" applyBorder="1" applyAlignment="1">
      <alignment horizontal="center"/>
    </xf>
    <xf numFmtId="0" fontId="40" fillId="0" borderId="0" xfId="20" applyFont="1" applyBorder="1"/>
    <xf numFmtId="6" fontId="20" fillId="0" borderId="0" xfId="0" applyNumberFormat="1" applyFont="1" applyAlignment="1">
      <alignment horizontal="center" vertical="center"/>
    </xf>
    <xf numFmtId="0" fontId="40" fillId="0" borderId="33" xfId="20" applyFont="1" applyBorder="1"/>
    <xf numFmtId="0" fontId="20" fillId="0" borderId="0" xfId="0" applyFont="1" applyAlignment="1">
      <alignment horizontal="center" vertical="center"/>
    </xf>
    <xf numFmtId="0" fontId="40" fillId="0" borderId="34" xfId="20" applyFont="1" applyBorder="1" applyAlignment="1">
      <alignment horizontal="left"/>
    </xf>
    <xf numFmtId="0" fontId="40" fillId="0" borderId="33" xfId="20" applyFont="1" applyBorder="1" applyAlignment="1">
      <alignment horizontal="left"/>
    </xf>
    <xf numFmtId="167" fontId="24" fillId="0" borderId="0" xfId="0" applyNumberFormat="1" applyFont="1"/>
    <xf numFmtId="166" fontId="18" fillId="0" borderId="23" xfId="21" applyNumberFormat="1" applyFont="1"/>
    <xf numFmtId="167" fontId="18" fillId="0" borderId="23" xfId="21" applyNumberFormat="1" applyFont="1"/>
    <xf numFmtId="166" fontId="18" fillId="0" borderId="32" xfId="21" applyNumberFormat="1" applyFont="1" applyBorder="1"/>
    <xf numFmtId="167" fontId="24" fillId="0" borderId="30" xfId="0" applyNumberFormat="1" applyFont="1" applyBorder="1"/>
    <xf numFmtId="167" fontId="18" fillId="0" borderId="32" xfId="21" applyNumberFormat="1" applyFont="1" applyBorder="1"/>
    <xf numFmtId="0" fontId="11" fillId="0" borderId="18" xfId="8" applyFont="1" applyBorder="1"/>
    <xf numFmtId="164" fontId="12" fillId="0" borderId="7" xfId="1" applyNumberFormat="1" applyFont="1" applyBorder="1" applyAlignment="1">
      <alignment horizontal="right"/>
    </xf>
    <xf numFmtId="0" fontId="12" fillId="0" borderId="30" xfId="8" applyFont="1" applyBorder="1"/>
    <xf numFmtId="9" fontId="12" fillId="0" borderId="30" xfId="8" applyNumberFormat="1" applyFont="1" applyBorder="1"/>
    <xf numFmtId="10" fontId="12" fillId="0" borderId="30" xfId="8" applyNumberFormat="1" applyFont="1" applyBorder="1"/>
    <xf numFmtId="0" fontId="12" fillId="0" borderId="31" xfId="8" applyFont="1" applyBorder="1"/>
    <xf numFmtId="0" fontId="12" fillId="0" borderId="30" xfId="8" applyFont="1" applyBorder="1" applyAlignment="1">
      <alignment horizontal="right"/>
    </xf>
    <xf numFmtId="164" fontId="12" fillId="0" borderId="30" xfId="1" applyNumberFormat="1" applyFont="1" applyBorder="1" applyAlignment="1">
      <alignment horizontal="right"/>
    </xf>
    <xf numFmtId="164" fontId="12" fillId="0" borderId="37" xfId="1" applyNumberFormat="1" applyFont="1" applyBorder="1" applyAlignment="1">
      <alignment horizontal="right"/>
    </xf>
    <xf numFmtId="164" fontId="12" fillId="0" borderId="31" xfId="1" applyNumberFormat="1" applyFont="1" applyBorder="1" applyAlignment="1">
      <alignment horizontal="right"/>
    </xf>
    <xf numFmtId="164" fontId="18" fillId="0" borderId="23" xfId="21" applyNumberFormat="1" applyFont="1" applyAlignment="1">
      <alignment horizontal="right"/>
    </xf>
    <xf numFmtId="0" fontId="33" fillId="0" borderId="23" xfId="21"/>
    <xf numFmtId="164" fontId="18" fillId="0" borderId="32" xfId="21" applyNumberFormat="1" applyFont="1" applyBorder="1" applyAlignment="1">
      <alignment horizontal="right"/>
    </xf>
    <xf numFmtId="0" fontId="40" fillId="0" borderId="30" xfId="20" applyFont="1" applyBorder="1"/>
    <xf numFmtId="0" fontId="40" fillId="0" borderId="31" xfId="20" applyFont="1" applyBorder="1"/>
    <xf numFmtId="0" fontId="12" fillId="0" borderId="17" xfId="8" applyFont="1" applyBorder="1" applyAlignment="1">
      <alignment horizontal="center"/>
    </xf>
    <xf numFmtId="164" fontId="12" fillId="0" borderId="17" xfId="9" applyNumberFormat="1" applyFont="1" applyFill="1" applyBorder="1" applyAlignment="1">
      <alignment horizontal="center"/>
    </xf>
    <xf numFmtId="164" fontId="12" fillId="0" borderId="39" xfId="1" applyNumberFormat="1" applyFont="1" applyFill="1" applyBorder="1" applyAlignment="1" applyProtection="1">
      <alignment horizontal="center"/>
      <protection locked="0"/>
    </xf>
    <xf numFmtId="164" fontId="12" fillId="0" borderId="25" xfId="1" applyNumberFormat="1" applyFont="1" applyFill="1" applyBorder="1" applyAlignment="1">
      <alignment horizontal="center"/>
    </xf>
    <xf numFmtId="164" fontId="12" fillId="0" borderId="17" xfId="1" applyNumberFormat="1" applyFont="1" applyFill="1" applyBorder="1" applyAlignment="1">
      <alignment horizontal="center"/>
    </xf>
    <xf numFmtId="164" fontId="12" fillId="0" borderId="19" xfId="1" applyNumberFormat="1" applyFont="1" applyFill="1" applyBorder="1" applyAlignment="1" applyProtection="1">
      <alignment horizontal="center"/>
      <protection locked="0"/>
    </xf>
    <xf numFmtId="164" fontId="12" fillId="0" borderId="19" xfId="1" applyNumberFormat="1" applyFont="1" applyFill="1" applyBorder="1" applyAlignment="1">
      <alignment horizontal="center"/>
    </xf>
    <xf numFmtId="165" fontId="12" fillId="0" borderId="17" xfId="9" applyNumberFormat="1" applyFont="1" applyFill="1" applyBorder="1" applyAlignment="1">
      <alignment horizontal="center"/>
    </xf>
    <xf numFmtId="165" fontId="12" fillId="0" borderId="19" xfId="9" applyNumberFormat="1" applyFont="1" applyFill="1" applyBorder="1" applyAlignment="1" applyProtection="1">
      <alignment horizontal="center"/>
      <protection locked="0"/>
    </xf>
    <xf numFmtId="165" fontId="12" fillId="0" borderId="17" xfId="9" applyNumberFormat="1" applyFont="1" applyFill="1" applyBorder="1" applyAlignment="1" applyProtection="1">
      <alignment horizontal="center"/>
      <protection locked="0"/>
    </xf>
    <xf numFmtId="165" fontId="12" fillId="0" borderId="19" xfId="9" applyNumberFormat="1" applyFont="1" applyFill="1" applyBorder="1" applyAlignment="1">
      <alignment horizontal="center"/>
    </xf>
    <xf numFmtId="165" fontId="12" fillId="0" borderId="19" xfId="8" applyNumberFormat="1" applyFont="1" applyBorder="1"/>
    <xf numFmtId="0" fontId="12" fillId="0" borderId="16" xfId="8" applyFont="1" applyBorder="1" applyAlignment="1">
      <alignment horizontal="center"/>
    </xf>
    <xf numFmtId="164" fontId="12" fillId="0" borderId="16" xfId="9" applyNumberFormat="1" applyFont="1" applyFill="1" applyBorder="1" applyAlignment="1">
      <alignment horizontal="center"/>
    </xf>
    <xf numFmtId="164" fontId="14" fillId="0" borderId="16" xfId="1" applyNumberFormat="1" applyFont="1" applyFill="1" applyBorder="1" applyAlignment="1" applyProtection="1">
      <alignment horizontal="center"/>
      <protection locked="0"/>
    </xf>
    <xf numFmtId="164" fontId="14" fillId="0" borderId="18" xfId="1" applyNumberFormat="1" applyFont="1" applyFill="1" applyBorder="1" applyAlignment="1" applyProtection="1">
      <alignment horizontal="center"/>
      <protection locked="0"/>
    </xf>
    <xf numFmtId="164" fontId="12" fillId="0" borderId="16" xfId="1" applyNumberFormat="1" applyFont="1" applyFill="1" applyBorder="1" applyAlignment="1">
      <alignment horizontal="center"/>
    </xf>
    <xf numFmtId="164" fontId="12" fillId="0" borderId="18" xfId="1" applyNumberFormat="1" applyFont="1" applyFill="1" applyBorder="1" applyAlignment="1">
      <alignment horizontal="center"/>
    </xf>
    <xf numFmtId="165" fontId="12" fillId="0" borderId="16" xfId="9" applyNumberFormat="1" applyFont="1" applyFill="1" applyBorder="1" applyAlignment="1">
      <alignment horizontal="center"/>
    </xf>
    <xf numFmtId="165" fontId="14" fillId="0" borderId="18" xfId="9" applyNumberFormat="1" applyFont="1" applyFill="1" applyBorder="1" applyAlignment="1" applyProtection="1">
      <alignment horizontal="center"/>
      <protection locked="0"/>
    </xf>
    <xf numFmtId="165" fontId="14" fillId="0" borderId="16" xfId="9" applyNumberFormat="1" applyFont="1" applyFill="1" applyBorder="1" applyAlignment="1" applyProtection="1">
      <alignment horizontal="center"/>
      <protection locked="0"/>
    </xf>
    <xf numFmtId="165" fontId="12" fillId="0" borderId="18" xfId="9" applyNumberFormat="1" applyFont="1" applyFill="1" applyBorder="1" applyAlignment="1">
      <alignment horizontal="center"/>
    </xf>
    <xf numFmtId="165" fontId="12" fillId="0" borderId="18" xfId="8" applyNumberFormat="1" applyFont="1" applyBorder="1"/>
    <xf numFmtId="14" fontId="40" fillId="0" borderId="34" xfId="20" applyNumberFormat="1" applyFont="1" applyBorder="1" applyAlignment="1" applyProtection="1">
      <alignment horizontal="center" vertical="center"/>
      <protection locked="0"/>
    </xf>
    <xf numFmtId="14" fontId="40" fillId="0" borderId="36" xfId="20" applyNumberFormat="1" applyFont="1" applyBorder="1" applyAlignment="1" applyProtection="1">
      <alignment horizontal="center" vertical="center"/>
      <protection locked="0"/>
    </xf>
    <xf numFmtId="14" fontId="40" fillId="0" borderId="33" xfId="20" applyNumberFormat="1" applyFont="1" applyBorder="1" applyAlignment="1" applyProtection="1">
      <alignment horizontal="center" vertical="center" wrapText="1"/>
      <protection locked="0"/>
    </xf>
    <xf numFmtId="14" fontId="40" fillId="0" borderId="35" xfId="20" applyNumberFormat="1" applyFont="1" applyBorder="1" applyAlignment="1" applyProtection="1">
      <alignment horizontal="center" vertical="center" wrapText="1"/>
      <protection locked="0"/>
    </xf>
    <xf numFmtId="14" fontId="40" fillId="0" borderId="33" xfId="20" applyNumberFormat="1" applyFont="1" applyBorder="1" applyAlignment="1" applyProtection="1">
      <alignment horizontal="left" vertical="center"/>
      <protection locked="0"/>
    </xf>
    <xf numFmtId="164" fontId="18" fillId="0" borderId="23" xfId="21" applyNumberFormat="1" applyFont="1" applyFill="1" applyAlignment="1">
      <alignment horizontal="center"/>
    </xf>
    <xf numFmtId="164" fontId="18" fillId="0" borderId="28" xfId="21" applyNumberFormat="1" applyFont="1" applyFill="1" applyBorder="1" applyAlignment="1">
      <alignment horizontal="center"/>
    </xf>
    <xf numFmtId="0" fontId="44" fillId="0" borderId="0" xfId="0" applyFont="1"/>
    <xf numFmtId="0" fontId="47" fillId="0" borderId="0" xfId="0" applyFont="1"/>
    <xf numFmtId="0" fontId="0" fillId="0" borderId="7" xfId="0" applyBorder="1" applyAlignment="1">
      <alignment horizontal="left"/>
    </xf>
    <xf numFmtId="0" fontId="25" fillId="0" borderId="7" xfId="8" applyFont="1" applyBorder="1"/>
    <xf numFmtId="0" fontId="48" fillId="0" borderId="0" xfId="0" applyFont="1"/>
    <xf numFmtId="0" fontId="0" fillId="0" borderId="0" xfId="0" applyAlignment="1">
      <alignment horizontal="left"/>
    </xf>
    <xf numFmtId="170" fontId="18" fillId="0" borderId="23" xfId="21" applyNumberFormat="1" applyFont="1"/>
    <xf numFmtId="170" fontId="18" fillId="0" borderId="28" xfId="21" applyNumberFormat="1" applyFont="1" applyBorder="1"/>
    <xf numFmtId="168" fontId="40" fillId="0" borderId="34" xfId="20" applyNumberFormat="1" applyFont="1" applyBorder="1" applyAlignment="1">
      <alignment horizontal="center"/>
    </xf>
    <xf numFmtId="168" fontId="40" fillId="0" borderId="35" xfId="20" applyNumberFormat="1" applyFont="1" applyBorder="1" applyAlignment="1">
      <alignment horizontal="center"/>
    </xf>
    <xf numFmtId="0" fontId="25" fillId="0" borderId="0" xfId="8" applyFont="1" applyAlignment="1">
      <alignment horizontal="center" vertical="center"/>
    </xf>
    <xf numFmtId="9" fontId="20" fillId="0" borderId="0" xfId="0" applyNumberFormat="1" applyFont="1"/>
    <xf numFmtId="9" fontId="20" fillId="0" borderId="17" xfId="0" applyNumberFormat="1" applyFont="1" applyBorder="1"/>
    <xf numFmtId="164" fontId="0" fillId="0" borderId="19" xfId="0" applyNumberFormat="1" applyBorder="1"/>
    <xf numFmtId="164" fontId="18" fillId="0" borderId="0" xfId="0" applyNumberFormat="1" applyFont="1"/>
    <xf numFmtId="0" fontId="27" fillId="0" borderId="0" xfId="0" applyFont="1"/>
    <xf numFmtId="0" fontId="27" fillId="0" borderId="17" xfId="0" applyFont="1" applyBorder="1"/>
    <xf numFmtId="0" fontId="28" fillId="0" borderId="0" xfId="8" applyFont="1" applyAlignment="1">
      <alignment horizontal="left" indent="1"/>
    </xf>
    <xf numFmtId="169" fontId="27" fillId="0" borderId="0" xfId="2" applyNumberFormat="1" applyFont="1" applyBorder="1" applyAlignment="1">
      <alignment horizontal="center"/>
    </xf>
    <xf numFmtId="169" fontId="27" fillId="0" borderId="0" xfId="2" applyNumberFormat="1" applyFont="1" applyBorder="1"/>
    <xf numFmtId="169" fontId="27" fillId="0" borderId="17" xfId="2" applyNumberFormat="1" applyFont="1" applyBorder="1"/>
    <xf numFmtId="9" fontId="20" fillId="0" borderId="0" xfId="0" applyNumberFormat="1" applyFont="1" applyAlignment="1">
      <alignment horizontal="center"/>
    </xf>
    <xf numFmtId="0" fontId="25" fillId="0" borderId="18" xfId="8" applyFont="1" applyBorder="1"/>
    <xf numFmtId="169" fontId="27" fillId="0" borderId="19" xfId="2" applyNumberFormat="1" applyFont="1" applyBorder="1"/>
    <xf numFmtId="0" fontId="28" fillId="0" borderId="16" xfId="8" applyFont="1" applyBorder="1"/>
    <xf numFmtId="164" fontId="20" fillId="0" borderId="0" xfId="1" applyNumberFormat="1" applyFont="1" applyBorder="1"/>
    <xf numFmtId="164" fontId="20" fillId="0" borderId="17" xfId="1" applyNumberFormat="1" applyFont="1" applyBorder="1"/>
    <xf numFmtId="0" fontId="28" fillId="0" borderId="30" xfId="8" applyFont="1" applyBorder="1"/>
    <xf numFmtId="0" fontId="26" fillId="0" borderId="30" xfId="0" applyFont="1" applyBorder="1"/>
    <xf numFmtId="0" fontId="0" fillId="0" borderId="38" xfId="0" applyBorder="1"/>
    <xf numFmtId="0" fontId="18" fillId="0" borderId="27" xfId="21" applyFont="1" applyBorder="1" applyAlignment="1">
      <alignment horizontal="left"/>
    </xf>
    <xf numFmtId="164" fontId="36" fillId="0" borderId="0" xfId="1" applyNumberFormat="1" applyFont="1" applyBorder="1"/>
    <xf numFmtId="164" fontId="49" fillId="0" borderId="0" xfId="1" applyNumberFormat="1" applyFont="1" applyBorder="1" applyAlignment="1">
      <alignment horizontal="right"/>
    </xf>
    <xf numFmtId="164" fontId="49" fillId="0" borderId="17" xfId="1" applyNumberFormat="1" applyFont="1" applyFill="1" applyBorder="1" applyAlignment="1" applyProtection="1">
      <alignment horizontal="center"/>
      <protection locked="0"/>
    </xf>
    <xf numFmtId="165" fontId="49" fillId="0" borderId="17" xfId="9" applyNumberFormat="1" applyFont="1" applyFill="1" applyBorder="1" applyAlignment="1" applyProtection="1">
      <alignment horizontal="center"/>
      <protection locked="0"/>
    </xf>
    <xf numFmtId="164" fontId="36" fillId="0" borderId="7" xfId="1" applyNumberFormat="1" applyFont="1" applyBorder="1"/>
    <xf numFmtId="0" fontId="28" fillId="0" borderId="18" xfId="8" applyFont="1" applyBorder="1"/>
    <xf numFmtId="164" fontId="27" fillId="0" borderId="7" xfId="1" applyNumberFormat="1" applyFont="1" applyBorder="1"/>
    <xf numFmtId="164" fontId="27" fillId="0" borderId="19" xfId="1" applyNumberFormat="1" applyFont="1" applyBorder="1"/>
    <xf numFmtId="164" fontId="27" fillId="0" borderId="0" xfId="1" applyNumberFormat="1" applyFont="1" applyBorder="1"/>
    <xf numFmtId="0" fontId="50" fillId="0" borderId="16" xfId="18" applyFont="1" applyBorder="1" applyAlignment="1">
      <alignment horizontal="center" vertical="center"/>
    </xf>
    <xf numFmtId="0" fontId="51" fillId="0" borderId="0" xfId="18" applyFont="1" applyBorder="1" applyAlignment="1">
      <alignment horizontal="center" vertical="center"/>
    </xf>
    <xf numFmtId="0" fontId="18" fillId="0" borderId="0" xfId="21" applyFont="1" applyBorder="1"/>
    <xf numFmtId="164" fontId="36" fillId="0" borderId="18" xfId="1" applyNumberFormat="1" applyFont="1" applyBorder="1"/>
    <xf numFmtId="164" fontId="0" fillId="0" borderId="19" xfId="1" applyNumberFormat="1" applyFont="1" applyBorder="1"/>
    <xf numFmtId="0" fontId="5" fillId="0" borderId="0" xfId="0" applyFont="1"/>
    <xf numFmtId="0" fontId="5" fillId="0" borderId="17" xfId="0" applyFont="1" applyBorder="1"/>
    <xf numFmtId="0" fontId="0" fillId="0" borderId="18" xfId="0" applyBorder="1" applyAlignment="1">
      <alignment horizontal="left"/>
    </xf>
    <xf numFmtId="0" fontId="5" fillId="0" borderId="16" xfId="0" applyFont="1" applyBorder="1" applyAlignment="1">
      <alignment horizontal="left" indent="1"/>
    </xf>
    <xf numFmtId="0" fontId="44" fillId="0" borderId="0" xfId="0" applyFont="1" applyAlignment="1">
      <alignment horizontal="left" vertical="top"/>
    </xf>
    <xf numFmtId="0" fontId="3" fillId="0" borderId="0" xfId="0" applyFont="1" applyAlignment="1">
      <alignment horizontal="left" indent="1"/>
    </xf>
    <xf numFmtId="165" fontId="43" fillId="0" borderId="23" xfId="17" applyNumberFormat="1" applyFont="1" applyBorder="1"/>
    <xf numFmtId="0" fontId="42" fillId="0" borderId="22" xfId="20" applyFont="1"/>
    <xf numFmtId="0" fontId="52" fillId="0" borderId="0" xfId="0" applyFont="1" applyAlignment="1">
      <alignment horizontal="center"/>
    </xf>
    <xf numFmtId="0" fontId="53" fillId="0" borderId="0" xfId="0" applyFont="1"/>
    <xf numFmtId="0" fontId="54" fillId="0" borderId="0" xfId="8" applyFont="1"/>
    <xf numFmtId="2" fontId="53" fillId="0" borderId="0" xfId="0" applyNumberFormat="1" applyFont="1"/>
    <xf numFmtId="0" fontId="55" fillId="0" borderId="0" xfId="8" applyFont="1"/>
    <xf numFmtId="165" fontId="43" fillId="0" borderId="40" xfId="21" applyNumberFormat="1" applyFont="1" applyBorder="1"/>
    <xf numFmtId="164" fontId="53" fillId="0" borderId="0" xfId="0" applyNumberFormat="1" applyFont="1"/>
    <xf numFmtId="169" fontId="56" fillId="0" borderId="0" xfId="2" applyNumberFormat="1" applyFont="1"/>
    <xf numFmtId="164" fontId="53" fillId="0" borderId="0" xfId="1" applyNumberFormat="1" applyFont="1"/>
    <xf numFmtId="0" fontId="43" fillId="0" borderId="0" xfId="0" applyFont="1"/>
    <xf numFmtId="0" fontId="57" fillId="0" borderId="0" xfId="0" applyFont="1" applyAlignment="1">
      <alignment horizontal="center"/>
    </xf>
    <xf numFmtId="0" fontId="54" fillId="0" borderId="0" xfId="0" applyFont="1"/>
    <xf numFmtId="0" fontId="42" fillId="0" borderId="21" xfId="19" applyFont="1"/>
    <xf numFmtId="165" fontId="53" fillId="0" borderId="0" xfId="17" applyNumberFormat="1" applyFont="1"/>
    <xf numFmtId="0" fontId="43" fillId="0" borderId="0" xfId="21" applyFont="1" applyBorder="1"/>
    <xf numFmtId="9" fontId="58" fillId="0" borderId="0" xfId="0" applyNumberFormat="1" applyFont="1" applyAlignment="1">
      <alignment horizontal="center"/>
    </xf>
    <xf numFmtId="0" fontId="0" fillId="0" borderId="0" xfId="0" applyAlignment="1">
      <alignment horizontal="right"/>
    </xf>
    <xf numFmtId="9" fontId="0" fillId="0" borderId="0" xfId="0" applyNumberFormat="1"/>
    <xf numFmtId="0" fontId="0" fillId="3" borderId="0" xfId="0" applyFill="1"/>
    <xf numFmtId="171" fontId="36" fillId="2" borderId="0" xfId="0" applyNumberFormat="1" applyFont="1" applyFill="1"/>
    <xf numFmtId="172" fontId="36" fillId="2" borderId="0" xfId="2" applyNumberFormat="1" applyFont="1" applyFill="1"/>
    <xf numFmtId="0" fontId="40" fillId="2" borderId="22" xfId="20" applyFont="1" applyFill="1"/>
    <xf numFmtId="168" fontId="40" fillId="2" borderId="22" xfId="20" applyNumberFormat="1" applyFont="1" applyFill="1" applyAlignment="1">
      <alignment horizontal="center"/>
    </xf>
    <xf numFmtId="0" fontId="54" fillId="2" borderId="0" xfId="8" applyFont="1" applyFill="1"/>
    <xf numFmtId="9" fontId="52" fillId="2" borderId="0" xfId="0" applyNumberFormat="1" applyFont="1" applyFill="1" applyAlignment="1">
      <alignment horizontal="center"/>
    </xf>
    <xf numFmtId="0" fontId="0" fillId="2" borderId="0" xfId="0" applyFill="1" applyAlignment="1">
      <alignment horizontal="centerContinuous"/>
    </xf>
    <xf numFmtId="0" fontId="0" fillId="2" borderId="0" xfId="0" applyFill="1" applyAlignment="1">
      <alignment horizontal="right"/>
    </xf>
    <xf numFmtId="171" fontId="0" fillId="2" borderId="16" xfId="0" applyNumberFormat="1" applyFill="1" applyBorder="1"/>
    <xf numFmtId="171" fontId="0" fillId="2" borderId="0" xfId="0" applyNumberFormat="1" applyFill="1"/>
    <xf numFmtId="171" fontId="0" fillId="2" borderId="17" xfId="0" applyNumberFormat="1" applyFill="1" applyBorder="1"/>
    <xf numFmtId="171" fontId="0" fillId="2" borderId="18" xfId="0" applyNumberFormat="1" applyFill="1" applyBorder="1"/>
    <xf numFmtId="171" fontId="0" fillId="2" borderId="7" xfId="0" applyNumberFormat="1" applyFill="1" applyBorder="1"/>
    <xf numFmtId="171" fontId="0" fillId="2" borderId="19" xfId="0" applyNumberFormat="1" applyFill="1" applyBorder="1"/>
    <xf numFmtId="9" fontId="18" fillId="2" borderId="14" xfId="0" applyNumberFormat="1" applyFont="1" applyFill="1" applyBorder="1"/>
    <xf numFmtId="9" fontId="18" fillId="2" borderId="16" xfId="0" applyNumberFormat="1" applyFont="1" applyFill="1" applyBorder="1"/>
    <xf numFmtId="9" fontId="18" fillId="2" borderId="18" xfId="0" applyNumberFormat="1" applyFont="1" applyFill="1" applyBorder="1"/>
    <xf numFmtId="9" fontId="18" fillId="2" borderId="24" xfId="0" applyNumberFormat="1" applyFont="1" applyFill="1" applyBorder="1"/>
    <xf numFmtId="9" fontId="18" fillId="2" borderId="20" xfId="0" applyNumberFormat="1" applyFont="1" applyFill="1" applyBorder="1"/>
    <xf numFmtId="9" fontId="18" fillId="2" borderId="26" xfId="0" applyNumberFormat="1" applyFont="1" applyFill="1" applyBorder="1"/>
    <xf numFmtId="0" fontId="59" fillId="0" borderId="0" xfId="0" applyFont="1"/>
    <xf numFmtId="8" fontId="0" fillId="0" borderId="0" xfId="0" applyNumberFormat="1"/>
    <xf numFmtId="0" fontId="18" fillId="0" borderId="23" xfId="21" applyFont="1" applyAlignment="1">
      <alignment horizontal="center"/>
    </xf>
    <xf numFmtId="0" fontId="18" fillId="0" borderId="32" xfId="21" applyFont="1" applyBorder="1" applyAlignment="1">
      <alignment horizontal="center"/>
    </xf>
    <xf numFmtId="164" fontId="18" fillId="0" borderId="0" xfId="21" applyNumberFormat="1" applyFont="1" applyBorder="1"/>
    <xf numFmtId="164" fontId="60" fillId="0" borderId="0" xfId="1" applyNumberFormat="1" applyFont="1" applyBorder="1"/>
    <xf numFmtId="164" fontId="18" fillId="0" borderId="0" xfId="1" applyNumberFormat="1" applyFont="1" applyBorder="1"/>
    <xf numFmtId="10" fontId="5" fillId="0" borderId="0" xfId="2" applyNumberFormat="1" applyFont="1" applyAlignment="1">
      <alignment horizontal="center"/>
    </xf>
    <xf numFmtId="1" fontId="0" fillId="0" borderId="0" xfId="0" applyNumberFormat="1" applyAlignment="1">
      <alignment horizontal="right"/>
    </xf>
    <xf numFmtId="9" fontId="36" fillId="0" borderId="17" xfId="0" applyNumberFormat="1" applyFont="1" applyBorder="1" applyAlignment="1">
      <alignment horizontal="right"/>
    </xf>
    <xf numFmtId="9" fontId="24" fillId="0" borderId="19" xfId="0" applyNumberFormat="1" applyFont="1" applyBorder="1" applyAlignment="1">
      <alignment horizontal="right"/>
    </xf>
    <xf numFmtId="0" fontId="40" fillId="0" borderId="35" xfId="20" applyFont="1" applyBorder="1" applyAlignment="1">
      <alignment horizontal="left"/>
    </xf>
    <xf numFmtId="165" fontId="0" fillId="0" borderId="0" xfId="17" applyNumberFormat="1" applyFont="1" applyAlignment="1">
      <alignment horizontal="right"/>
    </xf>
    <xf numFmtId="164" fontId="36" fillId="0" borderId="0" xfId="1" applyNumberFormat="1" applyFont="1" applyBorder="1" applyAlignment="1">
      <alignment horizontal="right"/>
    </xf>
    <xf numFmtId="164" fontId="36" fillId="0" borderId="7" xfId="1" applyNumberFormat="1" applyFont="1" applyBorder="1" applyAlignment="1">
      <alignment horizontal="right"/>
    </xf>
    <xf numFmtId="166" fontId="18" fillId="0" borderId="32" xfId="21" applyNumberFormat="1" applyFont="1" applyBorder="1" applyAlignment="1">
      <alignment horizontal="right"/>
    </xf>
    <xf numFmtId="167" fontId="61" fillId="0" borderId="30" xfId="0" applyNumberFormat="1" applyFont="1" applyBorder="1"/>
    <xf numFmtId="0" fontId="2" fillId="0" borderId="0" xfId="0" applyFont="1"/>
    <xf numFmtId="0" fontId="40" fillId="0" borderId="34" xfId="20" applyFont="1" applyBorder="1" applyAlignment="1">
      <alignment horizontal="center" vertical="center"/>
    </xf>
  </cellXfs>
  <cellStyles count="22">
    <cellStyle name="Comma" xfId="1" builtinId="3"/>
    <cellStyle name="Comma 2" xfId="9" xr:uid="{9467E38C-C7D1-C94E-BFE8-B959005B1618}"/>
    <cellStyle name="Comma 3" xfId="13" xr:uid="{A44A1039-8205-3744-816B-D03DFF026D26}"/>
    <cellStyle name="Currency" xfId="17" builtinId="4"/>
    <cellStyle name="Currency 2" xfId="11" xr:uid="{695584ED-3B3B-0F43-8D50-A8A15C61A34C}"/>
    <cellStyle name="Currency 3" xfId="15" xr:uid="{DD397449-7FD9-0D43-AB09-C5B50093A24C}"/>
    <cellStyle name="Heading 1" xfId="19" builtinId="16"/>
    <cellStyle name="Heading 3" xfId="20" builtinId="18"/>
    <cellStyle name="Hyperlink" xfId="18" builtinId="8"/>
    <cellStyle name="Hyperlink 2" xfId="4" xr:uid="{2011D856-DAE5-0D4C-98A5-D4704485FC68}"/>
    <cellStyle name="Normal" xfId="0" builtinId="0"/>
    <cellStyle name="Normal 2" xfId="3" xr:uid="{A5E2189D-DDCC-C94F-860C-948A85D5D98E}"/>
    <cellStyle name="Normal 2 2" xfId="5" xr:uid="{CEBF5BA0-5A5A-2D49-B4EF-601B7C9818F3}"/>
    <cellStyle name="Normal 3" xfId="8" xr:uid="{A184D466-6D4B-294B-AB5A-233DC6972A46}"/>
    <cellStyle name="Normal 4" xfId="12" xr:uid="{2A2454C9-E119-D74A-98A4-205E9CF69D92}"/>
    <cellStyle name="Normal 5" xfId="16" xr:uid="{DF828EE1-3765-49C6-8D3A-BE6BBACBEA5F}"/>
    <cellStyle name="Percent" xfId="2" builtinId="5"/>
    <cellStyle name="Percent 2" xfId="7" xr:uid="{622957AE-0A0D-CF41-A897-BBEAF6FF4318}"/>
    <cellStyle name="Percent 3" xfId="10" xr:uid="{3F4D4217-7812-7F43-AFB3-852D16BC3499}"/>
    <cellStyle name="Percent 4" xfId="14" xr:uid="{4C87A4DF-5A53-6047-9226-D6FD3E0905A2}"/>
    <cellStyle name="TextNormal" xfId="6" xr:uid="{EEEAB3D1-1A13-6D44-8213-32CFF5356465}"/>
    <cellStyle name="Total" xfId="21" builtinId="25"/>
  </cellStyles>
  <dxfs count="2">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externalLink" Target="externalLinks/externalLink14.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 Dashboard'!$C$7</c:f>
              <c:strCache>
                <c:ptCount val="1"/>
                <c:pt idx="0">
                  <c:v>Total Revenue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Dashboard'!$F$6:$L$6</c:f>
              <c:strCache>
                <c:ptCount val="7"/>
                <c:pt idx="0">
                  <c:v>2022A</c:v>
                </c:pt>
                <c:pt idx="1">
                  <c:v>2023A</c:v>
                </c:pt>
                <c:pt idx="2">
                  <c:v>2024E</c:v>
                </c:pt>
                <c:pt idx="3">
                  <c:v>2025E</c:v>
                </c:pt>
                <c:pt idx="4">
                  <c:v>2026E</c:v>
                </c:pt>
                <c:pt idx="5">
                  <c:v>2027E</c:v>
                </c:pt>
                <c:pt idx="6">
                  <c:v>2028E</c:v>
                </c:pt>
              </c:strCache>
            </c:strRef>
          </c:cat>
          <c:val>
            <c:numRef>
              <c:f>'Summary Dashboard'!$F$7:$L$7</c:f>
              <c:numCache>
                <c:formatCode>"$"0.0,,"M"</c:formatCode>
                <c:ptCount val="7"/>
                <c:pt idx="0">
                  <c:v>1175400</c:v>
                </c:pt>
                <c:pt idx="1">
                  <c:v>1362263.75</c:v>
                </c:pt>
                <c:pt idx="2">
                  <c:v>1591070.875</c:v>
                </c:pt>
                <c:pt idx="3">
                  <c:v>1810355.4500000002</c:v>
                </c:pt>
                <c:pt idx="4">
                  <c:v>1969626.4830000005</c:v>
                </c:pt>
                <c:pt idx="5">
                  <c:v>2083994.6638500006</c:v>
                </c:pt>
                <c:pt idx="6">
                  <c:v>2146514.5037655011</c:v>
                </c:pt>
              </c:numCache>
            </c:numRef>
          </c:val>
          <c:extLst>
            <c:ext xmlns:c16="http://schemas.microsoft.com/office/drawing/2014/chart" uri="{C3380CC4-5D6E-409C-BE32-E72D297353CC}">
              <c16:uniqueId val="{00000000-1C9D-4A7F-AEF3-05F5BB23B035}"/>
            </c:ext>
          </c:extLst>
        </c:ser>
        <c:dLbls>
          <c:showLegendKey val="0"/>
          <c:showVal val="0"/>
          <c:showCatName val="0"/>
          <c:showSerName val="0"/>
          <c:showPercent val="0"/>
          <c:showBubbleSize val="0"/>
        </c:dLbls>
        <c:gapWidth val="104"/>
        <c:overlap val="-27"/>
        <c:axId val="443706816"/>
        <c:axId val="443707296"/>
      </c:barChart>
      <c:catAx>
        <c:axId val="44370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707296"/>
        <c:crosses val="autoZero"/>
        <c:auto val="1"/>
        <c:lblAlgn val="ctr"/>
        <c:lblOffset val="100"/>
        <c:noMultiLvlLbl val="0"/>
      </c:catAx>
      <c:valAx>
        <c:axId val="443707296"/>
        <c:scaling>
          <c:orientation val="minMax"/>
        </c:scaling>
        <c:delete val="0"/>
        <c:axPos val="l"/>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70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 Trends</a:t>
            </a:r>
            <a:r>
              <a:rPr lang="en-US" baseline="0"/>
              <a:t> %</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 Dashboard'!$C$8</c:f>
              <c:strCache>
                <c:ptCount val="1"/>
                <c:pt idx="0">
                  <c:v>Gross Profit Margin %</c:v>
                </c:pt>
              </c:strCache>
            </c:strRef>
          </c:tx>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Dashboard'!$F$6:$L$6</c:f>
              <c:strCache>
                <c:ptCount val="7"/>
                <c:pt idx="0">
                  <c:v>2022A</c:v>
                </c:pt>
                <c:pt idx="1">
                  <c:v>2023A</c:v>
                </c:pt>
                <c:pt idx="2">
                  <c:v>2024E</c:v>
                </c:pt>
                <c:pt idx="3">
                  <c:v>2025E</c:v>
                </c:pt>
                <c:pt idx="4">
                  <c:v>2026E</c:v>
                </c:pt>
                <c:pt idx="5">
                  <c:v>2027E</c:v>
                </c:pt>
                <c:pt idx="6">
                  <c:v>2028E</c:v>
                </c:pt>
              </c:strCache>
            </c:strRef>
          </c:cat>
          <c:val>
            <c:numRef>
              <c:f>'Summary Dashboard'!$F$8:$L$8</c:f>
              <c:numCache>
                <c:formatCode>0.0%</c:formatCode>
                <c:ptCount val="7"/>
                <c:pt idx="0">
                  <c:v>0.61435256083035561</c:v>
                </c:pt>
                <c:pt idx="1">
                  <c:v>0.62964389238133944</c:v>
                </c:pt>
                <c:pt idx="2">
                  <c:v>0.62025760244652828</c:v>
                </c:pt>
                <c:pt idx="3">
                  <c:v>0.6219110747008274</c:v>
                </c:pt>
                <c:pt idx="4">
                  <c:v>0.62226369433417084</c:v>
                </c:pt>
                <c:pt idx="5">
                  <c:v>0.62262760114288573</c:v>
                </c:pt>
                <c:pt idx="6">
                  <c:v>0.62262760114288584</c:v>
                </c:pt>
              </c:numCache>
            </c:numRef>
          </c:val>
          <c:smooth val="0"/>
          <c:extLst>
            <c:ext xmlns:c16="http://schemas.microsoft.com/office/drawing/2014/chart" uri="{C3380CC4-5D6E-409C-BE32-E72D297353CC}">
              <c16:uniqueId val="{00000000-4FDC-41D9-A7D7-E248C03BD747}"/>
            </c:ext>
          </c:extLst>
        </c:ser>
        <c:ser>
          <c:idx val="1"/>
          <c:order val="1"/>
          <c:tx>
            <c:strRef>
              <c:f>'Summary Dashboard'!$C$9</c:f>
              <c:strCache>
                <c:ptCount val="1"/>
                <c:pt idx="0">
                  <c:v>Net Income Margin %</c:v>
                </c:pt>
              </c:strCache>
            </c:strRef>
          </c:tx>
          <c:spPr>
            <a:ln w="28575" cap="rnd">
              <a:solidFill>
                <a:schemeClr val="accent5">
                  <a:tint val="77000"/>
                </a:schemeClr>
              </a:solidFill>
              <a:round/>
            </a:ln>
            <a:effectLst/>
          </c:spPr>
          <c:marker>
            <c:symbol val="circle"/>
            <c:size val="5"/>
            <c:spPr>
              <a:solidFill>
                <a:schemeClr val="accent5">
                  <a:tint val="77000"/>
                </a:schemeClr>
              </a:solidFill>
              <a:ln w="9525">
                <a:solidFill>
                  <a:schemeClr val="accent5">
                    <a:tint val="77000"/>
                  </a:schemeClr>
                </a:solidFill>
              </a:ln>
              <a:effectLst/>
            </c:spPr>
          </c:marker>
          <c:val>
            <c:numRef>
              <c:f>'Summary Dashboard'!$F$9:$L$9</c:f>
              <c:numCache>
                <c:formatCode>0.0%</c:formatCode>
                <c:ptCount val="7"/>
                <c:pt idx="0">
                  <c:v>7.375191424196019E-2</c:v>
                </c:pt>
                <c:pt idx="1">
                  <c:v>0.15984484135597821</c:v>
                </c:pt>
                <c:pt idx="2">
                  <c:v>0.24707012973259279</c:v>
                </c:pt>
                <c:pt idx="3">
                  <c:v>0.26585455414294473</c:v>
                </c:pt>
                <c:pt idx="4">
                  <c:v>0.21576494248224423</c:v>
                </c:pt>
                <c:pt idx="5">
                  <c:v>0.22286196503496875</c:v>
                </c:pt>
                <c:pt idx="6">
                  <c:v>0.22132645246600266</c:v>
                </c:pt>
              </c:numCache>
            </c:numRef>
          </c:val>
          <c:smooth val="0"/>
          <c:extLst>
            <c:ext xmlns:c16="http://schemas.microsoft.com/office/drawing/2014/chart" uri="{C3380CC4-5D6E-409C-BE32-E72D297353CC}">
              <c16:uniqueId val="{00000001-4FDC-41D9-A7D7-E248C03BD747}"/>
            </c:ext>
          </c:extLst>
        </c:ser>
        <c:dLbls>
          <c:showLegendKey val="0"/>
          <c:showVal val="0"/>
          <c:showCatName val="0"/>
          <c:showSerName val="0"/>
          <c:showPercent val="0"/>
          <c:showBubbleSize val="0"/>
        </c:dLbls>
        <c:marker val="1"/>
        <c:smooth val="0"/>
        <c:axId val="1700200175"/>
        <c:axId val="1700196815"/>
      </c:lineChart>
      <c:catAx>
        <c:axId val="170020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196815"/>
        <c:crosses val="autoZero"/>
        <c:auto val="1"/>
        <c:lblAlgn val="ctr"/>
        <c:lblOffset val="100"/>
        <c:noMultiLvlLbl val="0"/>
      </c:catAx>
      <c:valAx>
        <c:axId val="1700196815"/>
        <c:scaling>
          <c:orientation val="minMax"/>
          <c:max val="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200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529240</xdr:colOff>
      <xdr:row>26</xdr:row>
      <xdr:rowOff>175260</xdr:rowOff>
    </xdr:to>
    <xdr:pic>
      <xdr:nvPicPr>
        <xdr:cNvPr id="3" name="Picture 2" descr="A screenshot of a computer screen&#10;&#10;Description automatically generated">
          <a:extLst>
            <a:ext uri="{FF2B5EF4-FFF2-40B4-BE49-F238E27FC236}">
              <a16:creationId xmlns:a16="http://schemas.microsoft.com/office/drawing/2014/main" id="{73025E5B-EA9F-AAF0-0F7B-15B475DD0C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433460" cy="5326380"/>
        </a:xfrm>
        <a:prstGeom prst="rect">
          <a:avLst/>
        </a:prstGeom>
      </xdr:spPr>
    </xdr:pic>
    <xdr:clientData/>
  </xdr:twoCellAnchor>
  <xdr:twoCellAnchor>
    <xdr:from>
      <xdr:col>1</xdr:col>
      <xdr:colOff>259080</xdr:colOff>
      <xdr:row>48</xdr:row>
      <xdr:rowOff>91440</xdr:rowOff>
    </xdr:from>
    <xdr:to>
      <xdr:col>19</xdr:col>
      <xdr:colOff>129540</xdr:colOff>
      <xdr:row>53</xdr:row>
      <xdr:rowOff>45720</xdr:rowOff>
    </xdr:to>
    <xdr:sp macro="" textlink="">
      <xdr:nvSpPr>
        <xdr:cNvPr id="4" name="Rectangle: Rounded Corners 3">
          <a:extLst>
            <a:ext uri="{FF2B5EF4-FFF2-40B4-BE49-F238E27FC236}">
              <a16:creationId xmlns:a16="http://schemas.microsoft.com/office/drawing/2014/main" id="{4B1B9A49-9622-686B-7BDC-7421ED4F37EB}"/>
            </a:ext>
          </a:extLst>
        </xdr:cNvPr>
        <xdr:cNvSpPr/>
      </xdr:nvSpPr>
      <xdr:spPr>
        <a:xfrm>
          <a:off x="929640" y="9601200"/>
          <a:ext cx="12214860" cy="9448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b="0" i="0">
              <a:solidFill>
                <a:schemeClr val="lt1"/>
              </a:solidFill>
              <a:effectLst/>
              <a:latin typeface="+mn-lt"/>
              <a:ea typeface="+mn-ea"/>
              <a:cs typeface="+mn-cs"/>
            </a:rPr>
            <a:t>The Excel PMT function is designed to calculate the payment for a loan based on constant payments and a constant interest rate. The function assumes that each payment includes both principal and interest portions, resulting in equal total payments throughout the loan term. This is why method 1, with equal total payments, is recommended by the PMT function.</a:t>
          </a:r>
        </a:p>
        <a:p>
          <a:r>
            <a:rPr lang="en-US" sz="1100" b="0" i="0">
              <a:solidFill>
                <a:schemeClr val="lt1"/>
              </a:solidFill>
              <a:effectLst/>
              <a:latin typeface="+mn-lt"/>
              <a:ea typeface="+mn-ea"/>
              <a:cs typeface="+mn-cs"/>
            </a:rPr>
            <a:t>Method 1 (Equal Total Payments) is commonly known as an amortizing loan, where each payment covers both principal repayment and interest. This method ensures a consistent and predictable payment amount, making it easier for borrowers to plan their budgets. </a:t>
          </a:r>
        </a:p>
        <a:p>
          <a:pPr algn="l"/>
          <a:endParaRPr lang="en-US" sz="1100"/>
        </a:p>
      </xdr:txBody>
    </xdr:sp>
    <xdr:clientData/>
  </xdr:twoCellAnchor>
  <xdr:twoCellAnchor editAs="oneCell">
    <xdr:from>
      <xdr:col>0</xdr:col>
      <xdr:colOff>0</xdr:colOff>
      <xdr:row>56</xdr:row>
      <xdr:rowOff>0</xdr:rowOff>
    </xdr:from>
    <xdr:to>
      <xdr:col>16</xdr:col>
      <xdr:colOff>605450</xdr:colOff>
      <xdr:row>83</xdr:row>
      <xdr:rowOff>7620</xdr:rowOff>
    </xdr:to>
    <xdr:pic>
      <xdr:nvPicPr>
        <xdr:cNvPr id="2" name="Picture 1" descr="A screenshot of a black and white document&#10;&#10;Description automatically generated">
          <a:extLst>
            <a:ext uri="{FF2B5EF4-FFF2-40B4-BE49-F238E27FC236}">
              <a16:creationId xmlns:a16="http://schemas.microsoft.com/office/drawing/2014/main" id="{50678294-090A-4F1E-A5E0-5507209A9A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745480"/>
          <a:ext cx="11509670" cy="53568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3809</xdr:colOff>
      <xdr:row>10</xdr:row>
      <xdr:rowOff>7620</xdr:rowOff>
    </xdr:from>
    <xdr:to>
      <xdr:col>6</xdr:col>
      <xdr:colOff>113638</xdr:colOff>
      <xdr:row>21</xdr:row>
      <xdr:rowOff>99060</xdr:rowOff>
    </xdr:to>
    <xdr:graphicFrame macro="">
      <xdr:nvGraphicFramePr>
        <xdr:cNvPr id="2" name="Chart 1">
          <a:extLst>
            <a:ext uri="{FF2B5EF4-FFF2-40B4-BE49-F238E27FC236}">
              <a16:creationId xmlns:a16="http://schemas.microsoft.com/office/drawing/2014/main" id="{33EF984D-C169-5503-184C-22D661FE8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156210</xdr:colOff>
      <xdr:row>10</xdr:row>
      <xdr:rowOff>11430</xdr:rowOff>
    </xdr:from>
    <xdr:to>
      <xdr:col>11</xdr:col>
      <xdr:colOff>632460</xdr:colOff>
      <xdr:row>21</xdr:row>
      <xdr:rowOff>103710</xdr:rowOff>
    </xdr:to>
    <xdr:graphicFrame macro="">
      <xdr:nvGraphicFramePr>
        <xdr:cNvPr id="4" name="Chart 3">
          <a:extLst>
            <a:ext uri="{FF2B5EF4-FFF2-40B4-BE49-F238E27FC236}">
              <a16:creationId xmlns:a16="http://schemas.microsoft.com/office/drawing/2014/main" id="{10CBF18C-CFA8-6DD9-6E79-19B67CE58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1264920</xdr:colOff>
      <xdr:row>28</xdr:row>
      <xdr:rowOff>182880</xdr:rowOff>
    </xdr:from>
    <xdr:to>
      <xdr:col>3</xdr:col>
      <xdr:colOff>152400</xdr:colOff>
      <xdr:row>38</xdr:row>
      <xdr:rowOff>137160</xdr:rowOff>
    </xdr:to>
    <xdr:sp macro="" textlink="">
      <xdr:nvSpPr>
        <xdr:cNvPr id="5" name="Rectangle 4">
          <a:extLst>
            <a:ext uri="{FF2B5EF4-FFF2-40B4-BE49-F238E27FC236}">
              <a16:creationId xmlns:a16="http://schemas.microsoft.com/office/drawing/2014/main" id="{984E420D-F27A-8CD8-196E-B04B17855FD0}"/>
            </a:ext>
          </a:extLst>
        </xdr:cNvPr>
        <xdr:cNvSpPr/>
      </xdr:nvSpPr>
      <xdr:spPr>
        <a:xfrm rot="16200000">
          <a:off x="784860" y="5958840"/>
          <a:ext cx="1828800" cy="594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Discount Rate</a:t>
          </a:r>
          <a:r>
            <a:rPr lang="en-US" sz="1100" baseline="0">
              <a:solidFill>
                <a:sysClr val="windowText" lastClr="000000"/>
              </a:solidFill>
            </a:rPr>
            <a:t> Inputs</a:t>
          </a:r>
          <a:endParaRPr lang="en-US" sz="110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mp/herco_cust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hyd0041/R10Valuation/Sol/Temp/herco_cust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My%20Documents\DOC\Audit%20Response\AuditRespFS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WINDOWS\TEMP\03%20OB\Santa%20Fe%20Springs\WM-LM%20FUNCT%20P&amp;L%20QR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windows\TEMP\SFS%20Y2000%20Budg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TEMP\SWE%20Credit%20Rating%20Graph%206_28_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Y2002%20Budget\UCS\UCS%20-%200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macbookpro/Downloads/Case+Study+1+-+Financial+Forecast+(Completed).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Shared/_BVAL/_Engagements/Ascent%20Media/2008/SIC%20BEV/model/AscentMedia_SIC_BEV_03.25.2009.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mao/AppData/Local/Microsoft/Windows/Temporary%20Internet%20Files/Content.Outlook/LRWGMDEB/Baron%202010.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adriasmith/AppData/Local/Microsoft/Windows/Temporary%20Internet%20Files/Content.Outlook/01THU6WM/CIQ/Volatility%20Worksheet.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Shared/_BVAL/_Engagements/Gebbia_StockCross/Gebbia_StockCross%20103109/Model/StockCross%20Model%20103109%20draft%20120409%20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EMP/Working%20Files/DCF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USERS\Shared\FCP\clients\In-N-Out\Business%20Enterprise%20Valuation\Models\INO%20valuation%20model%2012-27-04.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Attrition Rate"/>
      <sheetName val="SALE00"/>
      <sheetName val="SALES99"/>
      <sheetName val="SALES98"/>
      <sheetName val="SALES97"/>
      <sheetName val="SALES96"/>
      <sheetName val="SALES9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P7">
            <v>61792.5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ES95"/>
      <sheetName val="SALES97"/>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sheetName val="CHSummary"/>
      <sheetName val="Assets"/>
      <sheetName val="Liab"/>
      <sheetName val="Inc"/>
      <sheetName val="Cash"/>
      <sheetName val="GL Inc Stmt"/>
      <sheetName val="Revenue"/>
      <sheetName val="GL Bal Sht"/>
      <sheetName val="TB new"/>
      <sheetName val="BNSummary"/>
      <sheetName val="24M IS w DeNovo"/>
      <sheetName val="24M IS Ex DeNovo"/>
      <sheetName val="BNBS"/>
      <sheetName val="BNCF"/>
      <sheetName val="End Audit Resp Sheets"/>
      <sheetName val="Sign"/>
      <sheetName val="Inc-Over"/>
      <sheetName val="Equity"/>
      <sheetName val="Cash Activity Adj."/>
      <sheetName val="Cash-Over"/>
      <sheetName val="Rep#4"/>
      <sheetName val="III1"/>
      <sheetName val="III2"/>
      <sheetName val="III3"/>
      <sheetName val="TNE"/>
      <sheetName val="G&amp;A Allo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FS P &amp; L YTD"/>
      <sheetName val="FY2003 TOTAL UCS"/>
      <sheetName val="FY2003 UCS VARIANCE - LM"/>
      <sheetName val="FY2003  UCS VARIANCE -  WM"/>
      <sheetName val="P &amp; L YTD FG WHSE"/>
      <sheetName val="CASES - LM YTD"/>
      <sheetName val="CASES - WM YTD"/>
      <sheetName val="FY2003  UCS VARIANCE -  WHSE"/>
    </sheetNames>
    <sheetDataSet>
      <sheetData sheetId="0" refreshError="1"/>
      <sheetData sheetId="1"/>
      <sheetData sheetId="2"/>
      <sheetData sheetId="3"/>
      <sheetData sheetId="4" refreshError="1"/>
      <sheetData sheetId="5"/>
      <sheetData sheetId="6"/>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Tonnage"/>
      <sheetName val="Assumptions"/>
      <sheetName val="Benefits"/>
      <sheetName val="Benefits Support"/>
      <sheetName val="Direct Labor"/>
      <sheetName val="DL Support"/>
      <sheetName val="Cluster Pack"/>
      <sheetName val="CP Support"/>
      <sheetName val="Indirect Labor"/>
      <sheetName val="IL Support"/>
      <sheetName val="Cannery"/>
      <sheetName val="Fish Cost"/>
      <sheetName val="Plant Supplies"/>
      <sheetName val="Utilities"/>
      <sheetName val="Utilities BU"/>
      <sheetName val="Factory Burden"/>
      <sheetName val="Leases"/>
      <sheetName val="Insurance"/>
      <sheetName val="Taxes"/>
      <sheetName val="G&amp;A"/>
      <sheetName val="M&amp;R Matl"/>
      <sheetName val="M&amp;R Labor"/>
      <sheetName val="M&amp;R To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Notes"/>
      <sheetName val="ImportHistory"/>
      <sheetName val="Data"/>
      <sheetName val="Cover"/>
      <sheetName val="Fin Perf "/>
      <sheetName val="SO Credit level 7 5 yr "/>
      <sheetName val="SO Credit level 7 10yr"/>
      <sheetName val="SO Credit level 7 20yr "/>
      <sheetName val="SO Credit level 8 5 yr"/>
      <sheetName val="SO Credit level 8 10yr"/>
      <sheetName val="SO Credit level 8 20yr"/>
      <sheetName val="Total Company ratio"/>
      <sheetName val="Total Company Income"/>
      <sheetName val="Total Comapny BS CF"/>
      <sheetName val="Total Comapny coverage ratio "/>
      <sheetName val="SO Credit level 4"/>
      <sheetName val="SO Credit level 5"/>
      <sheetName val="FINANCIALS"/>
      <sheetName val="Discounted Cash Flow Model"/>
      <sheetName val="Main"/>
      <sheetName val="CSH"/>
      <sheetName val="Advances"/>
      <sheetName val="O-1 (277)"/>
      <sheetName val="O-1 (521)"/>
      <sheetName val="O-1 (626) "/>
      <sheetName val="BEV"/>
      <sheetName val="List"/>
      <sheetName val="entity"/>
      <sheetName val="Sheet1"/>
      <sheetName val="Regional Simple Averages"/>
      <sheetName val="ERPs by country"/>
      <sheetName val="Fin_Perf_"/>
      <sheetName val="Multiples"/>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GHTMEAT"/>
      <sheetName val="WHITEMEAT"/>
      <sheetName val="INPUT"/>
    </sheetNames>
    <sheetDataSet>
      <sheetData sheetId="0"/>
      <sheetData sheetId="1"/>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 Business Loan"/>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ient Data"/>
      <sheetName val="Cover"/>
      <sheetName val="Index"/>
      <sheetName val="SFAS 142"/>
      <sheetName val="PWERM"/>
      <sheetName val="Option Method"/>
      <sheetName val="EXHIBITS&gt;&gt;"/>
      <sheetName val="Normalized IS"/>
      <sheetName val="Asset Method"/>
      <sheetName val="Summary"/>
      <sheetName val="BS"/>
      <sheetName val="IS"/>
      <sheetName val="Ratios"/>
      <sheetName val="DCF"/>
      <sheetName val="DCF CS"/>
      <sheetName val="WACC"/>
      <sheetName val="Control Premium"/>
      <sheetName val="Trans Multiples"/>
      <sheetName val="DLOM"/>
      <sheetName val="Mandelbaum"/>
      <sheetName val="COMPARE TO LAST YEAR"/>
      <sheetName val="WORKPAPERS&gt;&gt;"/>
      <sheetName val="Form 1120"/>
      <sheetName val="Form 1120S"/>
      <sheetName val="Form 1065"/>
      <sheetName val="IS (Internal)"/>
      <sheetName val="Depreciation"/>
      <sheetName val="Net Income"/>
      <sheetName val="Trans. Method"/>
      <sheetName val="GPC Method"/>
      <sheetName val="GPC Multiples"/>
      <sheetName val="DLOC"/>
      <sheetName val="Studies"/>
      <sheetName val="Risk-Free"/>
      <sheetName val="Vol Summary"/>
      <sheetName val="Selected Data"/>
      <sheetName val="Projections"/>
      <sheetName val="EBITDA"/>
      <sheetName val="CAPEX"/>
      <sheetName val="Working Cap"/>
      <sheetName val="Vols"/>
      <sheetName val="Returns"/>
      <sheetName val="Prices"/>
      <sheetName val="RMA data"/>
      <sheetName val="CLIENT DATA&gt;&gt; "/>
      <sheetName val="Forecast-prior yr."/>
      <sheetName val="Forecast"/>
      <sheetName val="IS 2005"/>
      <sheetName val="IS 2006"/>
      <sheetName val="BS 2005"/>
      <sheetName val="BS 2006"/>
      <sheetName val="BS 2007"/>
      <sheetName val="Co 55 PL 11.30.08"/>
      <sheetName val="Co 55 PL 12.31.07"/>
      <sheetName val="Co 55 BS 11.30.08"/>
      <sheetName val="Co 55 BS 12.31.07"/>
      <sheetName val="NOT USED&gt;&gt;"/>
      <sheetName val="Revenue"/>
      <sheetName val="Shares #"/>
      <sheetName val="Options"/>
      <sheetName val="Data"/>
      <sheetName val="Module1"/>
    </sheetNames>
    <sheetDataSet>
      <sheetData sheetId="0" refreshError="1">
        <row r="8">
          <cell r="D8" t="str">
            <v>Ascent Media Group, Inc.</v>
          </cell>
        </row>
        <row r="17">
          <cell r="D17" t="str">
            <v>Yes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Inputs"/>
      <sheetName val="Page No."/>
      <sheetName val="Comp - Sub"/>
      <sheetName val="Multiples Analy"/>
      <sheetName val="WACC"/>
      <sheetName val="ICOC"/>
      <sheetName val="Workpapers--&gt;"/>
      <sheetName val="Multiples"/>
      <sheetName val="M. (Trends)"/>
      <sheetName val="Ratios"/>
      <sheetName val="R.(Trends)"/>
      <sheetName val="WC Ratios"/>
      <sheetName val="HFA"/>
      <sheetName val="IS"/>
      <sheetName val="BS"/>
      <sheetName val="WACC-In"/>
      <sheetName val="Beta"/>
      <sheetName val="Comp 1"/>
      <sheetName val="Comp 2"/>
      <sheetName val="Comp 3"/>
      <sheetName val="Comp 4"/>
      <sheetName val="Comp 5"/>
      <sheetName val="Comp 6"/>
      <sheetName val="Comp 7"/>
      <sheetName val="Comp 8"/>
      <sheetName val="Comp 9"/>
      <sheetName val="Comp 10"/>
      <sheetName val="Beta Data"/>
      <sheetName val="Suppl-&gt;"/>
      <sheetName val="GLC Memo"/>
      <sheetName val="Multiples Adj"/>
      <sheetName val="DLOM"/>
    </sheetNames>
    <sheetDataSet>
      <sheetData sheetId="0" refreshError="1"/>
      <sheetData sheetId="1">
        <row r="104">
          <cell r="O104">
            <v>1</v>
          </cell>
        </row>
      </sheetData>
      <sheetData sheetId="2" refreshError="1"/>
      <sheetData sheetId="3" refreshError="1"/>
      <sheetData sheetId="4" refreshError="1"/>
      <sheetData sheetId="5" refreshError="1"/>
      <sheetData sheetId="6" refreshError="1"/>
      <sheetData sheetId="7" refreshError="1"/>
      <sheetData sheetId="8" refreshError="1"/>
      <sheetData sheetId="9">
        <row r="9">
          <cell r="D9">
            <v>2006</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CIQHiddenCacheSheet"/>
      <sheetName val="VOL"/>
      <sheetName val="VOL DATA SHEET"/>
    </sheetNames>
    <sheetDataSet>
      <sheetData sheetId="0" refreshError="1"/>
      <sheetData sheetId="1"/>
      <sheetData sheetId="2">
        <row r="24">
          <cell r="B24">
            <v>41395</v>
          </cell>
        </row>
        <row r="25">
          <cell r="B25">
            <v>41394</v>
          </cell>
        </row>
        <row r="26">
          <cell r="B26">
            <v>41393</v>
          </cell>
        </row>
        <row r="27">
          <cell r="B27">
            <v>41390</v>
          </cell>
        </row>
        <row r="28">
          <cell r="B28">
            <v>41389</v>
          </cell>
        </row>
        <row r="29">
          <cell r="B29">
            <v>41388</v>
          </cell>
        </row>
        <row r="30">
          <cell r="B30">
            <v>41387</v>
          </cell>
        </row>
        <row r="31">
          <cell r="B31">
            <v>41386</v>
          </cell>
        </row>
        <row r="32">
          <cell r="B32">
            <v>41383</v>
          </cell>
        </row>
        <row r="33">
          <cell r="B33">
            <v>41382</v>
          </cell>
        </row>
        <row r="34">
          <cell r="B34">
            <v>41381</v>
          </cell>
        </row>
        <row r="35">
          <cell r="B35">
            <v>41380</v>
          </cell>
        </row>
        <row r="36">
          <cell r="B36">
            <v>41379</v>
          </cell>
        </row>
        <row r="37">
          <cell r="B37">
            <v>41376</v>
          </cell>
        </row>
        <row r="38">
          <cell r="B38">
            <v>41375</v>
          </cell>
        </row>
        <row r="39">
          <cell r="B39">
            <v>41374</v>
          </cell>
        </row>
        <row r="40">
          <cell r="B40">
            <v>41373</v>
          </cell>
        </row>
        <row r="41">
          <cell r="B41">
            <v>41372</v>
          </cell>
        </row>
        <row r="42">
          <cell r="B42">
            <v>41369</v>
          </cell>
        </row>
        <row r="43">
          <cell r="B43">
            <v>41368</v>
          </cell>
        </row>
        <row r="44">
          <cell r="B44">
            <v>41367</v>
          </cell>
        </row>
        <row r="45">
          <cell r="B45">
            <v>41366</v>
          </cell>
        </row>
        <row r="46">
          <cell r="B46">
            <v>41365</v>
          </cell>
        </row>
        <row r="47">
          <cell r="B47">
            <v>41361</v>
          </cell>
        </row>
        <row r="48">
          <cell r="B48">
            <v>41360</v>
          </cell>
        </row>
        <row r="49">
          <cell r="B49">
            <v>41359</v>
          </cell>
        </row>
        <row r="50">
          <cell r="B50">
            <v>41358</v>
          </cell>
        </row>
        <row r="51">
          <cell r="B51">
            <v>41355</v>
          </cell>
        </row>
        <row r="52">
          <cell r="B52">
            <v>41354</v>
          </cell>
        </row>
        <row r="53">
          <cell r="B53">
            <v>41353</v>
          </cell>
        </row>
        <row r="54">
          <cell r="B54">
            <v>41352</v>
          </cell>
        </row>
        <row r="55">
          <cell r="B55">
            <v>41351</v>
          </cell>
        </row>
        <row r="56">
          <cell r="B56">
            <v>41348</v>
          </cell>
        </row>
        <row r="57">
          <cell r="B57">
            <v>41347</v>
          </cell>
        </row>
        <row r="58">
          <cell r="B58">
            <v>41346</v>
          </cell>
        </row>
        <row r="59">
          <cell r="B59">
            <v>41345</v>
          </cell>
        </row>
        <row r="60">
          <cell r="B60">
            <v>41344</v>
          </cell>
        </row>
        <row r="61">
          <cell r="B61">
            <v>41341</v>
          </cell>
        </row>
        <row r="62">
          <cell r="B62">
            <v>41340</v>
          </cell>
        </row>
        <row r="63">
          <cell r="B63">
            <v>41339</v>
          </cell>
        </row>
        <row r="64">
          <cell r="B64">
            <v>41338</v>
          </cell>
        </row>
        <row r="65">
          <cell r="B65">
            <v>41337</v>
          </cell>
        </row>
        <row r="66">
          <cell r="B66">
            <v>41334</v>
          </cell>
        </row>
        <row r="67">
          <cell r="B67">
            <v>41333</v>
          </cell>
        </row>
        <row r="68">
          <cell r="B68">
            <v>41332</v>
          </cell>
        </row>
        <row r="69">
          <cell r="B69">
            <v>41331</v>
          </cell>
        </row>
        <row r="70">
          <cell r="B70">
            <v>41330</v>
          </cell>
        </row>
        <row r="71">
          <cell r="B71">
            <v>41327</v>
          </cell>
        </row>
        <row r="72">
          <cell r="B72">
            <v>41326</v>
          </cell>
        </row>
        <row r="73">
          <cell r="B73">
            <v>41325</v>
          </cell>
        </row>
        <row r="74">
          <cell r="B74">
            <v>41324</v>
          </cell>
        </row>
        <row r="75">
          <cell r="B75">
            <v>41320</v>
          </cell>
        </row>
        <row r="76">
          <cell r="B76">
            <v>41319</v>
          </cell>
        </row>
        <row r="77">
          <cell r="B77">
            <v>41318</v>
          </cell>
        </row>
        <row r="78">
          <cell r="B78">
            <v>41317</v>
          </cell>
        </row>
        <row r="79">
          <cell r="B79">
            <v>41316</v>
          </cell>
        </row>
        <row r="80">
          <cell r="B80">
            <v>41313</v>
          </cell>
        </row>
        <row r="81">
          <cell r="B81">
            <v>41312</v>
          </cell>
        </row>
        <row r="82">
          <cell r="B82">
            <v>41311</v>
          </cell>
        </row>
        <row r="83">
          <cell r="B83">
            <v>41310</v>
          </cell>
        </row>
        <row r="84">
          <cell r="B84">
            <v>41309</v>
          </cell>
        </row>
        <row r="85">
          <cell r="B85">
            <v>41306</v>
          </cell>
        </row>
        <row r="86">
          <cell r="B86">
            <v>41305</v>
          </cell>
        </row>
        <row r="87">
          <cell r="B87">
            <v>41304</v>
          </cell>
        </row>
        <row r="88">
          <cell r="B88">
            <v>41303</v>
          </cell>
        </row>
        <row r="89">
          <cell r="B89">
            <v>41302</v>
          </cell>
        </row>
        <row r="90">
          <cell r="B90">
            <v>41299</v>
          </cell>
        </row>
        <row r="91">
          <cell r="B91">
            <v>41298</v>
          </cell>
        </row>
        <row r="92">
          <cell r="B92">
            <v>41297</v>
          </cell>
        </row>
        <row r="93">
          <cell r="B93">
            <v>41296</v>
          </cell>
        </row>
        <row r="94">
          <cell r="B94">
            <v>41292</v>
          </cell>
        </row>
        <row r="95">
          <cell r="B95">
            <v>41291</v>
          </cell>
        </row>
        <row r="96">
          <cell r="B96">
            <v>41290</v>
          </cell>
        </row>
        <row r="97">
          <cell r="B97">
            <v>41289</v>
          </cell>
        </row>
        <row r="98">
          <cell r="B98">
            <v>41288</v>
          </cell>
        </row>
        <row r="99">
          <cell r="B99">
            <v>41285</v>
          </cell>
        </row>
        <row r="100">
          <cell r="B100">
            <v>41284</v>
          </cell>
        </row>
        <row r="101">
          <cell r="B101">
            <v>41283</v>
          </cell>
        </row>
        <row r="102">
          <cell r="B102">
            <v>41282</v>
          </cell>
        </row>
        <row r="103">
          <cell r="B103">
            <v>41281</v>
          </cell>
        </row>
        <row r="104">
          <cell r="B104">
            <v>41278</v>
          </cell>
        </row>
        <row r="105">
          <cell r="B105">
            <v>41277</v>
          </cell>
        </row>
        <row r="106">
          <cell r="B106">
            <v>41276</v>
          </cell>
        </row>
        <row r="107">
          <cell r="B107">
            <v>41274</v>
          </cell>
        </row>
        <row r="108">
          <cell r="B108">
            <v>41271</v>
          </cell>
        </row>
        <row r="109">
          <cell r="B109">
            <v>41270</v>
          </cell>
        </row>
        <row r="110">
          <cell r="B110">
            <v>41269</v>
          </cell>
        </row>
        <row r="111">
          <cell r="B111">
            <v>41267</v>
          </cell>
        </row>
        <row r="112">
          <cell r="B112">
            <v>41264</v>
          </cell>
        </row>
        <row r="113">
          <cell r="B113">
            <v>41263</v>
          </cell>
        </row>
        <row r="114">
          <cell r="B114">
            <v>41262</v>
          </cell>
        </row>
        <row r="115">
          <cell r="B115">
            <v>41261</v>
          </cell>
        </row>
        <row r="116">
          <cell r="B116">
            <v>41260</v>
          </cell>
        </row>
        <row r="117">
          <cell r="B117">
            <v>41257</v>
          </cell>
        </row>
        <row r="118">
          <cell r="B118">
            <v>41256</v>
          </cell>
        </row>
        <row r="119">
          <cell r="B119">
            <v>41255</v>
          </cell>
        </row>
        <row r="120">
          <cell r="B120">
            <v>41254</v>
          </cell>
        </row>
        <row r="121">
          <cell r="B121">
            <v>41253</v>
          </cell>
        </row>
        <row r="122">
          <cell r="B122">
            <v>41250</v>
          </cell>
        </row>
        <row r="123">
          <cell r="B123">
            <v>41249</v>
          </cell>
        </row>
        <row r="124">
          <cell r="B124">
            <v>41248</v>
          </cell>
        </row>
        <row r="125">
          <cell r="B125">
            <v>41247</v>
          </cell>
        </row>
        <row r="126">
          <cell r="B126">
            <v>41246</v>
          </cell>
        </row>
        <row r="127">
          <cell r="B127">
            <v>41243</v>
          </cell>
        </row>
        <row r="128">
          <cell r="B128">
            <v>41242</v>
          </cell>
        </row>
        <row r="129">
          <cell r="B129">
            <v>41241</v>
          </cell>
        </row>
        <row r="130">
          <cell r="B130">
            <v>41240</v>
          </cell>
        </row>
        <row r="131">
          <cell r="B131">
            <v>41239</v>
          </cell>
        </row>
        <row r="132">
          <cell r="B132">
            <v>41236</v>
          </cell>
        </row>
        <row r="133">
          <cell r="B133">
            <v>41234</v>
          </cell>
        </row>
        <row r="134">
          <cell r="B134">
            <v>41233</v>
          </cell>
        </row>
        <row r="135">
          <cell r="B135">
            <v>41232</v>
          </cell>
        </row>
        <row r="136">
          <cell r="B136">
            <v>41229</v>
          </cell>
        </row>
        <row r="137">
          <cell r="B137">
            <v>41228</v>
          </cell>
        </row>
        <row r="138">
          <cell r="B138">
            <v>41227</v>
          </cell>
        </row>
        <row r="139">
          <cell r="B139">
            <v>41226</v>
          </cell>
        </row>
        <row r="140">
          <cell r="B140">
            <v>41225</v>
          </cell>
        </row>
        <row r="141">
          <cell r="B141">
            <v>41222</v>
          </cell>
        </row>
        <row r="142">
          <cell r="B142">
            <v>41221</v>
          </cell>
        </row>
        <row r="143">
          <cell r="B143">
            <v>41220</v>
          </cell>
        </row>
        <row r="144">
          <cell r="B144">
            <v>41219</v>
          </cell>
        </row>
        <row r="145">
          <cell r="B145">
            <v>41218</v>
          </cell>
        </row>
        <row r="146">
          <cell r="B146">
            <v>41215</v>
          </cell>
        </row>
        <row r="147">
          <cell r="B147">
            <v>41214</v>
          </cell>
        </row>
        <row r="148">
          <cell r="B148">
            <v>41213</v>
          </cell>
        </row>
        <row r="149">
          <cell r="B149">
            <v>41208</v>
          </cell>
        </row>
        <row r="150">
          <cell r="B150">
            <v>41207</v>
          </cell>
        </row>
        <row r="151">
          <cell r="B151">
            <v>41206</v>
          </cell>
        </row>
        <row r="152">
          <cell r="B152">
            <v>41205</v>
          </cell>
        </row>
        <row r="153">
          <cell r="B153">
            <v>41204</v>
          </cell>
        </row>
        <row r="154">
          <cell r="B154">
            <v>41201</v>
          </cell>
        </row>
        <row r="155">
          <cell r="B155">
            <v>41200</v>
          </cell>
        </row>
        <row r="156">
          <cell r="B156">
            <v>41199</v>
          </cell>
        </row>
        <row r="157">
          <cell r="B157">
            <v>41198</v>
          </cell>
        </row>
        <row r="158">
          <cell r="B158">
            <v>41197</v>
          </cell>
        </row>
        <row r="159">
          <cell r="B159">
            <v>41194</v>
          </cell>
        </row>
        <row r="160">
          <cell r="B160">
            <v>41193</v>
          </cell>
        </row>
        <row r="161">
          <cell r="B161">
            <v>41192</v>
          </cell>
        </row>
        <row r="162">
          <cell r="B162">
            <v>41191</v>
          </cell>
        </row>
        <row r="163">
          <cell r="B163">
            <v>41190</v>
          </cell>
        </row>
        <row r="164">
          <cell r="B164">
            <v>41187</v>
          </cell>
        </row>
        <row r="165">
          <cell r="B165">
            <v>41186</v>
          </cell>
        </row>
        <row r="166">
          <cell r="B166">
            <v>41185</v>
          </cell>
        </row>
        <row r="167">
          <cell r="B167">
            <v>41184</v>
          </cell>
        </row>
        <row r="168">
          <cell r="B168">
            <v>41183</v>
          </cell>
        </row>
        <row r="169">
          <cell r="B169">
            <v>41180</v>
          </cell>
        </row>
        <row r="170">
          <cell r="B170">
            <v>41179</v>
          </cell>
        </row>
        <row r="171">
          <cell r="B171">
            <v>41178</v>
          </cell>
        </row>
        <row r="172">
          <cell r="B172">
            <v>41177</v>
          </cell>
        </row>
        <row r="173">
          <cell r="B173">
            <v>41176</v>
          </cell>
        </row>
        <row r="174">
          <cell r="B174">
            <v>41173</v>
          </cell>
        </row>
        <row r="175">
          <cell r="B175">
            <v>41172</v>
          </cell>
        </row>
        <row r="176">
          <cell r="B176">
            <v>41171</v>
          </cell>
        </row>
        <row r="177">
          <cell r="B177">
            <v>41170</v>
          </cell>
        </row>
        <row r="178">
          <cell r="B178">
            <v>41169</v>
          </cell>
        </row>
        <row r="179">
          <cell r="B179">
            <v>41166</v>
          </cell>
        </row>
        <row r="180">
          <cell r="B180">
            <v>41165</v>
          </cell>
        </row>
        <row r="181">
          <cell r="B181">
            <v>41164</v>
          </cell>
        </row>
        <row r="182">
          <cell r="B182">
            <v>41163</v>
          </cell>
        </row>
        <row r="183">
          <cell r="B183">
            <v>41162</v>
          </cell>
        </row>
        <row r="184">
          <cell r="B184">
            <v>41159</v>
          </cell>
        </row>
        <row r="185">
          <cell r="B185">
            <v>41158</v>
          </cell>
        </row>
        <row r="186">
          <cell r="B186">
            <v>41157</v>
          </cell>
        </row>
        <row r="187">
          <cell r="B187">
            <v>41156</v>
          </cell>
        </row>
        <row r="188">
          <cell r="B188">
            <v>41152</v>
          </cell>
        </row>
        <row r="189">
          <cell r="B189">
            <v>41151</v>
          </cell>
        </row>
        <row r="190">
          <cell r="B190">
            <v>41150</v>
          </cell>
        </row>
        <row r="191">
          <cell r="B191">
            <v>41149</v>
          </cell>
        </row>
        <row r="192">
          <cell r="B192">
            <v>41148</v>
          </cell>
        </row>
        <row r="193">
          <cell r="B193">
            <v>41145</v>
          </cell>
        </row>
        <row r="194">
          <cell r="B194">
            <v>41144</v>
          </cell>
        </row>
        <row r="195">
          <cell r="B195">
            <v>41143</v>
          </cell>
        </row>
        <row r="196">
          <cell r="B196">
            <v>41142</v>
          </cell>
        </row>
        <row r="197">
          <cell r="B197">
            <v>41141</v>
          </cell>
        </row>
        <row r="198">
          <cell r="B198">
            <v>41138</v>
          </cell>
        </row>
        <row r="199">
          <cell r="B199">
            <v>41137</v>
          </cell>
        </row>
        <row r="200">
          <cell r="B200">
            <v>41136</v>
          </cell>
        </row>
        <row r="201">
          <cell r="B201">
            <v>41135</v>
          </cell>
        </row>
        <row r="202">
          <cell r="B202">
            <v>41134</v>
          </cell>
        </row>
        <row r="203">
          <cell r="B203">
            <v>41131</v>
          </cell>
        </row>
        <row r="204">
          <cell r="B204">
            <v>41130</v>
          </cell>
        </row>
        <row r="205">
          <cell r="B205">
            <v>41129</v>
          </cell>
        </row>
        <row r="206">
          <cell r="B206">
            <v>41128</v>
          </cell>
        </row>
        <row r="207">
          <cell r="B207">
            <v>41127</v>
          </cell>
        </row>
        <row r="208">
          <cell r="B208">
            <v>41124</v>
          </cell>
        </row>
        <row r="209">
          <cell r="B209">
            <v>41123</v>
          </cell>
        </row>
        <row r="210">
          <cell r="B210">
            <v>41122</v>
          </cell>
        </row>
        <row r="211">
          <cell r="B211">
            <v>41121</v>
          </cell>
        </row>
        <row r="212">
          <cell r="B212">
            <v>41120</v>
          </cell>
        </row>
        <row r="213">
          <cell r="B213">
            <v>41117</v>
          </cell>
        </row>
        <row r="214">
          <cell r="B214">
            <v>41116</v>
          </cell>
        </row>
        <row r="215">
          <cell r="B215">
            <v>41115</v>
          </cell>
        </row>
        <row r="216">
          <cell r="B216">
            <v>41114</v>
          </cell>
        </row>
        <row r="217">
          <cell r="B217">
            <v>41113</v>
          </cell>
        </row>
        <row r="218">
          <cell r="B218">
            <v>41110</v>
          </cell>
        </row>
        <row r="219">
          <cell r="B219">
            <v>41109</v>
          </cell>
        </row>
        <row r="220">
          <cell r="B220">
            <v>41108</v>
          </cell>
        </row>
        <row r="221">
          <cell r="B221">
            <v>41107</v>
          </cell>
        </row>
        <row r="222">
          <cell r="B222">
            <v>41106</v>
          </cell>
        </row>
        <row r="223">
          <cell r="B223">
            <v>41103</v>
          </cell>
        </row>
        <row r="224">
          <cell r="B224">
            <v>41102</v>
          </cell>
        </row>
        <row r="225">
          <cell r="B225">
            <v>41101</v>
          </cell>
        </row>
        <row r="226">
          <cell r="B226">
            <v>41100</v>
          </cell>
        </row>
        <row r="227">
          <cell r="B227">
            <v>41099</v>
          </cell>
        </row>
        <row r="228">
          <cell r="B228">
            <v>41096</v>
          </cell>
        </row>
        <row r="229">
          <cell r="B229">
            <v>41095</v>
          </cell>
        </row>
        <row r="230">
          <cell r="B230">
            <v>41093</v>
          </cell>
        </row>
        <row r="231">
          <cell r="B231">
            <v>41092</v>
          </cell>
        </row>
        <row r="232">
          <cell r="B232">
            <v>41089</v>
          </cell>
        </row>
        <row r="233">
          <cell r="B233">
            <v>41088</v>
          </cell>
        </row>
        <row r="234">
          <cell r="B234">
            <v>41087</v>
          </cell>
        </row>
        <row r="235">
          <cell r="B235">
            <v>41086</v>
          </cell>
        </row>
        <row r="236">
          <cell r="B236">
            <v>41085</v>
          </cell>
        </row>
        <row r="237">
          <cell r="B237">
            <v>41082</v>
          </cell>
        </row>
        <row r="238">
          <cell r="B238">
            <v>41081</v>
          </cell>
        </row>
        <row r="239">
          <cell r="B239">
            <v>41080</v>
          </cell>
        </row>
        <row r="240">
          <cell r="B240">
            <v>41079</v>
          </cell>
        </row>
        <row r="241">
          <cell r="B241">
            <v>41078</v>
          </cell>
        </row>
        <row r="242">
          <cell r="B242">
            <v>41075</v>
          </cell>
        </row>
        <row r="243">
          <cell r="B243">
            <v>41074</v>
          </cell>
        </row>
        <row r="244">
          <cell r="B244">
            <v>41073</v>
          </cell>
        </row>
        <row r="245">
          <cell r="B245">
            <v>41072</v>
          </cell>
        </row>
        <row r="246">
          <cell r="B246">
            <v>41071</v>
          </cell>
        </row>
        <row r="247">
          <cell r="B247">
            <v>41068</v>
          </cell>
        </row>
        <row r="248">
          <cell r="B248">
            <v>41067</v>
          </cell>
        </row>
        <row r="249">
          <cell r="B249">
            <v>41066</v>
          </cell>
        </row>
        <row r="250">
          <cell r="B250">
            <v>41065</v>
          </cell>
        </row>
        <row r="251">
          <cell r="B251">
            <v>41064</v>
          </cell>
        </row>
        <row r="252">
          <cell r="B252">
            <v>41061</v>
          </cell>
        </row>
        <row r="253">
          <cell r="B253">
            <v>41060</v>
          </cell>
        </row>
        <row r="254">
          <cell r="B254">
            <v>41059</v>
          </cell>
        </row>
        <row r="255">
          <cell r="B255">
            <v>41058</v>
          </cell>
        </row>
        <row r="256">
          <cell r="B256">
            <v>41054</v>
          </cell>
        </row>
        <row r="257">
          <cell r="B257">
            <v>41053</v>
          </cell>
        </row>
        <row r="258">
          <cell r="B258">
            <v>41052</v>
          </cell>
        </row>
        <row r="259">
          <cell r="B259">
            <v>41051</v>
          </cell>
        </row>
        <row r="260">
          <cell r="B260">
            <v>41050</v>
          </cell>
        </row>
        <row r="261">
          <cell r="B261">
            <v>41047</v>
          </cell>
        </row>
        <row r="262">
          <cell r="B262">
            <v>41046</v>
          </cell>
        </row>
        <row r="263">
          <cell r="B263">
            <v>41045</v>
          </cell>
        </row>
        <row r="264">
          <cell r="B264">
            <v>41044</v>
          </cell>
        </row>
        <row r="265">
          <cell r="B265">
            <v>41043</v>
          </cell>
        </row>
        <row r="266">
          <cell r="B266">
            <v>41040</v>
          </cell>
        </row>
        <row r="267">
          <cell r="B267">
            <v>41039</v>
          </cell>
        </row>
        <row r="268">
          <cell r="B268">
            <v>41038</v>
          </cell>
        </row>
        <row r="269">
          <cell r="B269">
            <v>41037</v>
          </cell>
        </row>
        <row r="270">
          <cell r="B270">
            <v>41036</v>
          </cell>
        </row>
        <row r="271">
          <cell r="B271">
            <v>41033</v>
          </cell>
        </row>
        <row r="272">
          <cell r="B272">
            <v>41032</v>
          </cell>
        </row>
        <row r="273">
          <cell r="B273">
            <v>41031</v>
          </cell>
        </row>
        <row r="274">
          <cell r="B274">
            <v>41030</v>
          </cell>
        </row>
        <row r="275">
          <cell r="B275">
            <v>41029</v>
          </cell>
        </row>
        <row r="276">
          <cell r="B276">
            <v>41026</v>
          </cell>
        </row>
        <row r="277">
          <cell r="B277">
            <v>41025</v>
          </cell>
        </row>
        <row r="278">
          <cell r="B278">
            <v>41024</v>
          </cell>
        </row>
        <row r="279">
          <cell r="B279">
            <v>41023</v>
          </cell>
        </row>
        <row r="280">
          <cell r="B280">
            <v>41022</v>
          </cell>
        </row>
        <row r="281">
          <cell r="B281">
            <v>41019</v>
          </cell>
        </row>
        <row r="282">
          <cell r="B282">
            <v>41018</v>
          </cell>
        </row>
        <row r="283">
          <cell r="B283">
            <v>41017</v>
          </cell>
        </row>
        <row r="284">
          <cell r="B284">
            <v>41016</v>
          </cell>
        </row>
        <row r="285">
          <cell r="B285">
            <v>41015</v>
          </cell>
        </row>
        <row r="286">
          <cell r="B286">
            <v>41012</v>
          </cell>
        </row>
        <row r="287">
          <cell r="B287">
            <v>41011</v>
          </cell>
        </row>
        <row r="288">
          <cell r="B288">
            <v>41010</v>
          </cell>
        </row>
        <row r="289">
          <cell r="B289">
            <v>41009</v>
          </cell>
        </row>
        <row r="290">
          <cell r="B290">
            <v>41008</v>
          </cell>
        </row>
        <row r="291">
          <cell r="B291">
            <v>41004</v>
          </cell>
        </row>
        <row r="292">
          <cell r="B292">
            <v>41003</v>
          </cell>
        </row>
        <row r="293">
          <cell r="B293">
            <v>41002</v>
          </cell>
        </row>
        <row r="294">
          <cell r="B294">
            <v>41001</v>
          </cell>
        </row>
        <row r="295">
          <cell r="B295">
            <v>40998</v>
          </cell>
        </row>
        <row r="296">
          <cell r="B296">
            <v>40997</v>
          </cell>
        </row>
        <row r="297">
          <cell r="B297">
            <v>40996</v>
          </cell>
        </row>
        <row r="298">
          <cell r="B298">
            <v>40995</v>
          </cell>
        </row>
        <row r="299">
          <cell r="B299">
            <v>40994</v>
          </cell>
        </row>
        <row r="300">
          <cell r="B300">
            <v>40991</v>
          </cell>
        </row>
        <row r="301">
          <cell r="B301">
            <v>40990</v>
          </cell>
        </row>
        <row r="302">
          <cell r="B302">
            <v>40989</v>
          </cell>
        </row>
        <row r="303">
          <cell r="B303">
            <v>40988</v>
          </cell>
        </row>
        <row r="304">
          <cell r="B304">
            <v>40987</v>
          </cell>
        </row>
        <row r="305">
          <cell r="B305">
            <v>40984</v>
          </cell>
        </row>
        <row r="306">
          <cell r="B306">
            <v>40983</v>
          </cell>
        </row>
        <row r="307">
          <cell r="B307">
            <v>40982</v>
          </cell>
        </row>
        <row r="308">
          <cell r="B308">
            <v>40981</v>
          </cell>
        </row>
        <row r="309">
          <cell r="B309">
            <v>40980</v>
          </cell>
        </row>
        <row r="310">
          <cell r="B310">
            <v>40977</v>
          </cell>
        </row>
        <row r="311">
          <cell r="B311">
            <v>40976</v>
          </cell>
        </row>
        <row r="312">
          <cell r="B312">
            <v>40975</v>
          </cell>
        </row>
        <row r="313">
          <cell r="B313">
            <v>40974</v>
          </cell>
        </row>
        <row r="314">
          <cell r="B314">
            <v>40973</v>
          </cell>
        </row>
        <row r="315">
          <cell r="B315">
            <v>40970</v>
          </cell>
        </row>
        <row r="316">
          <cell r="B316">
            <v>40969</v>
          </cell>
        </row>
        <row r="317">
          <cell r="B317">
            <v>40968</v>
          </cell>
        </row>
        <row r="318">
          <cell r="B318">
            <v>40967</v>
          </cell>
        </row>
        <row r="319">
          <cell r="B319">
            <v>40966</v>
          </cell>
        </row>
        <row r="320">
          <cell r="B320">
            <v>40963</v>
          </cell>
        </row>
        <row r="321">
          <cell r="B321">
            <v>40962</v>
          </cell>
        </row>
        <row r="322">
          <cell r="B322">
            <v>40961</v>
          </cell>
        </row>
        <row r="323">
          <cell r="B323">
            <v>40960</v>
          </cell>
        </row>
        <row r="324">
          <cell r="B324">
            <v>40956</v>
          </cell>
        </row>
        <row r="325">
          <cell r="B325">
            <v>40955</v>
          </cell>
        </row>
        <row r="326">
          <cell r="B326">
            <v>40954</v>
          </cell>
        </row>
        <row r="327">
          <cell r="B327">
            <v>40953</v>
          </cell>
        </row>
        <row r="328">
          <cell r="B328">
            <v>40952</v>
          </cell>
        </row>
        <row r="329">
          <cell r="B329">
            <v>40949</v>
          </cell>
        </row>
        <row r="330">
          <cell r="B330">
            <v>40948</v>
          </cell>
        </row>
        <row r="331">
          <cell r="B331">
            <v>40947</v>
          </cell>
        </row>
        <row r="332">
          <cell r="B332">
            <v>40946</v>
          </cell>
        </row>
        <row r="333">
          <cell r="B333">
            <v>40945</v>
          </cell>
        </row>
        <row r="334">
          <cell r="B334">
            <v>40942</v>
          </cell>
        </row>
        <row r="335">
          <cell r="B335">
            <v>40941</v>
          </cell>
        </row>
        <row r="336">
          <cell r="B336">
            <v>40940</v>
          </cell>
        </row>
        <row r="337">
          <cell r="B337">
            <v>40939</v>
          </cell>
        </row>
        <row r="338">
          <cell r="B338">
            <v>40938</v>
          </cell>
        </row>
        <row r="339">
          <cell r="B339">
            <v>40935</v>
          </cell>
        </row>
        <row r="340">
          <cell r="B340">
            <v>40934</v>
          </cell>
        </row>
        <row r="341">
          <cell r="B341">
            <v>40933</v>
          </cell>
        </row>
        <row r="342">
          <cell r="B342">
            <v>40932</v>
          </cell>
        </row>
        <row r="343">
          <cell r="B343">
            <v>40931</v>
          </cell>
        </row>
        <row r="344">
          <cell r="B344">
            <v>40928</v>
          </cell>
        </row>
        <row r="345">
          <cell r="B345">
            <v>40927</v>
          </cell>
        </row>
        <row r="346">
          <cell r="B346">
            <v>40926</v>
          </cell>
        </row>
        <row r="347">
          <cell r="B347">
            <v>40925</v>
          </cell>
        </row>
        <row r="348">
          <cell r="B348">
            <v>40921</v>
          </cell>
        </row>
        <row r="349">
          <cell r="B349">
            <v>40920</v>
          </cell>
        </row>
        <row r="350">
          <cell r="B350">
            <v>40919</v>
          </cell>
        </row>
        <row r="351">
          <cell r="B351">
            <v>40918</v>
          </cell>
        </row>
        <row r="352">
          <cell r="B352">
            <v>40917</v>
          </cell>
        </row>
        <row r="353">
          <cell r="B353">
            <v>40914</v>
          </cell>
        </row>
        <row r="354">
          <cell r="B354">
            <v>40913</v>
          </cell>
        </row>
        <row r="355">
          <cell r="B355">
            <v>40912</v>
          </cell>
        </row>
        <row r="356">
          <cell r="B356">
            <v>40911</v>
          </cell>
        </row>
        <row r="357">
          <cell r="B357">
            <v>40907</v>
          </cell>
        </row>
        <row r="358">
          <cell r="B358">
            <v>40906</v>
          </cell>
        </row>
        <row r="359">
          <cell r="B359">
            <v>40905</v>
          </cell>
        </row>
        <row r="360">
          <cell r="B360">
            <v>40904</v>
          </cell>
        </row>
        <row r="361">
          <cell r="B361">
            <v>40900</v>
          </cell>
        </row>
        <row r="362">
          <cell r="B362">
            <v>40899</v>
          </cell>
        </row>
        <row r="363">
          <cell r="B363">
            <v>40898</v>
          </cell>
        </row>
        <row r="364">
          <cell r="B364">
            <v>40897</v>
          </cell>
        </row>
        <row r="365">
          <cell r="B365">
            <v>40896</v>
          </cell>
        </row>
        <row r="366">
          <cell r="B366">
            <v>40893</v>
          </cell>
        </row>
        <row r="367">
          <cell r="B367">
            <v>40892</v>
          </cell>
        </row>
        <row r="368">
          <cell r="B368">
            <v>40891</v>
          </cell>
        </row>
        <row r="369">
          <cell r="B369">
            <v>40890</v>
          </cell>
        </row>
        <row r="370">
          <cell r="B370">
            <v>40889</v>
          </cell>
        </row>
        <row r="371">
          <cell r="B371">
            <v>40886</v>
          </cell>
        </row>
        <row r="372">
          <cell r="B372">
            <v>40885</v>
          </cell>
        </row>
        <row r="373">
          <cell r="B373">
            <v>40884</v>
          </cell>
        </row>
        <row r="374">
          <cell r="B374">
            <v>40883</v>
          </cell>
        </row>
        <row r="375">
          <cell r="B375">
            <v>40882</v>
          </cell>
        </row>
        <row r="376">
          <cell r="B376">
            <v>40879</v>
          </cell>
        </row>
        <row r="377">
          <cell r="B377">
            <v>40878</v>
          </cell>
        </row>
        <row r="378">
          <cell r="B378">
            <v>40877</v>
          </cell>
        </row>
        <row r="379">
          <cell r="B379">
            <v>40876</v>
          </cell>
        </row>
        <row r="380">
          <cell r="B380">
            <v>40875</v>
          </cell>
        </row>
        <row r="381">
          <cell r="B381">
            <v>40872</v>
          </cell>
        </row>
        <row r="382">
          <cell r="B382">
            <v>40870</v>
          </cell>
        </row>
        <row r="383">
          <cell r="B383">
            <v>40869</v>
          </cell>
        </row>
        <row r="384">
          <cell r="B384">
            <v>40868</v>
          </cell>
        </row>
        <row r="385">
          <cell r="B385">
            <v>40865</v>
          </cell>
        </row>
        <row r="386">
          <cell r="B386">
            <v>40864</v>
          </cell>
        </row>
        <row r="387">
          <cell r="B387">
            <v>40863</v>
          </cell>
        </row>
        <row r="388">
          <cell r="B388">
            <v>40862</v>
          </cell>
        </row>
        <row r="389">
          <cell r="B389">
            <v>40861</v>
          </cell>
        </row>
        <row r="390">
          <cell r="B390">
            <v>40858</v>
          </cell>
        </row>
        <row r="391">
          <cell r="B391">
            <v>40857</v>
          </cell>
        </row>
        <row r="392">
          <cell r="B392">
            <v>40856</v>
          </cell>
        </row>
        <row r="393">
          <cell r="B393">
            <v>40855</v>
          </cell>
        </row>
        <row r="394">
          <cell r="B394">
            <v>40854</v>
          </cell>
        </row>
        <row r="395">
          <cell r="B395">
            <v>40851</v>
          </cell>
        </row>
        <row r="396">
          <cell r="B396">
            <v>40850</v>
          </cell>
        </row>
        <row r="397">
          <cell r="B397">
            <v>40849</v>
          </cell>
        </row>
        <row r="398">
          <cell r="B398">
            <v>40848</v>
          </cell>
        </row>
        <row r="399">
          <cell r="B399">
            <v>40847</v>
          </cell>
        </row>
        <row r="400">
          <cell r="B400">
            <v>40844</v>
          </cell>
        </row>
        <row r="401">
          <cell r="B401">
            <v>40843</v>
          </cell>
        </row>
        <row r="402">
          <cell r="B402">
            <v>40842</v>
          </cell>
        </row>
        <row r="403">
          <cell r="B403">
            <v>40841</v>
          </cell>
        </row>
        <row r="404">
          <cell r="B404">
            <v>40840</v>
          </cell>
        </row>
        <row r="405">
          <cell r="B405">
            <v>40837</v>
          </cell>
        </row>
        <row r="406">
          <cell r="B406">
            <v>40836</v>
          </cell>
        </row>
        <row r="407">
          <cell r="B407">
            <v>40835</v>
          </cell>
        </row>
        <row r="408">
          <cell r="B408">
            <v>40834</v>
          </cell>
        </row>
        <row r="409">
          <cell r="B409">
            <v>40833</v>
          </cell>
        </row>
        <row r="410">
          <cell r="B410">
            <v>40830</v>
          </cell>
        </row>
        <row r="411">
          <cell r="B411">
            <v>40829</v>
          </cell>
        </row>
        <row r="412">
          <cell r="B412">
            <v>40828</v>
          </cell>
        </row>
        <row r="413">
          <cell r="B413">
            <v>40827</v>
          </cell>
        </row>
        <row r="414">
          <cell r="B414">
            <v>40826</v>
          </cell>
        </row>
        <row r="415">
          <cell r="B415">
            <v>40823</v>
          </cell>
        </row>
        <row r="416">
          <cell r="B416">
            <v>40822</v>
          </cell>
        </row>
        <row r="417">
          <cell r="B417">
            <v>40821</v>
          </cell>
        </row>
        <row r="418">
          <cell r="B418">
            <v>40820</v>
          </cell>
        </row>
        <row r="419">
          <cell r="B419">
            <v>40819</v>
          </cell>
        </row>
        <row r="420">
          <cell r="B420">
            <v>40816</v>
          </cell>
        </row>
        <row r="421">
          <cell r="B421">
            <v>40815</v>
          </cell>
        </row>
        <row r="422">
          <cell r="B422">
            <v>40814</v>
          </cell>
        </row>
        <row r="423">
          <cell r="B423">
            <v>40813</v>
          </cell>
        </row>
        <row r="424">
          <cell r="B424">
            <v>40812</v>
          </cell>
        </row>
        <row r="425">
          <cell r="B425">
            <v>40809</v>
          </cell>
        </row>
        <row r="426">
          <cell r="B426">
            <v>40808</v>
          </cell>
        </row>
        <row r="427">
          <cell r="B427">
            <v>40807</v>
          </cell>
        </row>
        <row r="428">
          <cell r="B428">
            <v>40806</v>
          </cell>
        </row>
        <row r="429">
          <cell r="B429">
            <v>40805</v>
          </cell>
        </row>
        <row r="430">
          <cell r="B430">
            <v>40802</v>
          </cell>
        </row>
        <row r="431">
          <cell r="B431">
            <v>40801</v>
          </cell>
        </row>
        <row r="432">
          <cell r="B432">
            <v>40800</v>
          </cell>
        </row>
        <row r="433">
          <cell r="B433">
            <v>40799</v>
          </cell>
        </row>
        <row r="434">
          <cell r="B434">
            <v>40798</v>
          </cell>
        </row>
        <row r="435">
          <cell r="B435">
            <v>40795</v>
          </cell>
        </row>
        <row r="436">
          <cell r="B436">
            <v>40794</v>
          </cell>
        </row>
        <row r="437">
          <cell r="B437">
            <v>40793</v>
          </cell>
        </row>
        <row r="438">
          <cell r="B438">
            <v>40792</v>
          </cell>
        </row>
        <row r="439">
          <cell r="B439">
            <v>40788</v>
          </cell>
        </row>
        <row r="440">
          <cell r="B440">
            <v>40787</v>
          </cell>
        </row>
        <row r="441">
          <cell r="B441">
            <v>40786</v>
          </cell>
        </row>
        <row r="442">
          <cell r="B442">
            <v>40785</v>
          </cell>
        </row>
        <row r="443">
          <cell r="B443">
            <v>40784</v>
          </cell>
        </row>
        <row r="444">
          <cell r="B444">
            <v>40781</v>
          </cell>
        </row>
        <row r="445">
          <cell r="B445">
            <v>40780</v>
          </cell>
        </row>
        <row r="446">
          <cell r="B446">
            <v>40779</v>
          </cell>
        </row>
        <row r="447">
          <cell r="B447">
            <v>40778</v>
          </cell>
        </row>
        <row r="448">
          <cell r="B448">
            <v>40777</v>
          </cell>
        </row>
        <row r="449">
          <cell r="B449">
            <v>40774</v>
          </cell>
        </row>
        <row r="450">
          <cell r="B450">
            <v>40773</v>
          </cell>
        </row>
        <row r="451">
          <cell r="B451">
            <v>40772</v>
          </cell>
        </row>
        <row r="452">
          <cell r="B452">
            <v>40771</v>
          </cell>
        </row>
        <row r="453">
          <cell r="B453">
            <v>40770</v>
          </cell>
        </row>
        <row r="454">
          <cell r="B454">
            <v>40767</v>
          </cell>
        </row>
        <row r="455">
          <cell r="B455">
            <v>40766</v>
          </cell>
        </row>
        <row r="456">
          <cell r="B456">
            <v>40765</v>
          </cell>
        </row>
        <row r="457">
          <cell r="B457">
            <v>40764</v>
          </cell>
        </row>
        <row r="458">
          <cell r="B458">
            <v>40763</v>
          </cell>
        </row>
        <row r="459">
          <cell r="B459">
            <v>40760</v>
          </cell>
        </row>
        <row r="460">
          <cell r="B460">
            <v>40759</v>
          </cell>
        </row>
        <row r="461">
          <cell r="B461">
            <v>40758</v>
          </cell>
        </row>
        <row r="462">
          <cell r="B462">
            <v>40757</v>
          </cell>
        </row>
        <row r="463">
          <cell r="B463">
            <v>40756</v>
          </cell>
        </row>
        <row r="464">
          <cell r="B464">
            <v>40753</v>
          </cell>
        </row>
        <row r="465">
          <cell r="B465">
            <v>40752</v>
          </cell>
        </row>
        <row r="466">
          <cell r="B466">
            <v>40751</v>
          </cell>
        </row>
        <row r="467">
          <cell r="B467">
            <v>40750</v>
          </cell>
        </row>
        <row r="468">
          <cell r="B468">
            <v>40749</v>
          </cell>
        </row>
        <row r="469">
          <cell r="B469">
            <v>40746</v>
          </cell>
        </row>
        <row r="470">
          <cell r="B470">
            <v>40745</v>
          </cell>
        </row>
        <row r="471">
          <cell r="B471">
            <v>40744</v>
          </cell>
        </row>
        <row r="472">
          <cell r="B472">
            <v>40743</v>
          </cell>
        </row>
        <row r="473">
          <cell r="B473">
            <v>40742</v>
          </cell>
        </row>
        <row r="474">
          <cell r="B474">
            <v>40739</v>
          </cell>
        </row>
        <row r="475">
          <cell r="B475">
            <v>40738</v>
          </cell>
        </row>
        <row r="476">
          <cell r="B476">
            <v>40737</v>
          </cell>
        </row>
        <row r="477">
          <cell r="B477">
            <v>40736</v>
          </cell>
        </row>
        <row r="478">
          <cell r="B478">
            <v>40735</v>
          </cell>
        </row>
        <row r="479">
          <cell r="B479">
            <v>40732</v>
          </cell>
        </row>
        <row r="480">
          <cell r="B480">
            <v>40731</v>
          </cell>
        </row>
        <row r="481">
          <cell r="B481">
            <v>40730</v>
          </cell>
        </row>
        <row r="482">
          <cell r="B482">
            <v>40729</v>
          </cell>
        </row>
        <row r="483">
          <cell r="B483">
            <v>40725</v>
          </cell>
        </row>
        <row r="484">
          <cell r="B484">
            <v>40724</v>
          </cell>
        </row>
        <row r="485">
          <cell r="B485">
            <v>40723</v>
          </cell>
        </row>
        <row r="486">
          <cell r="B486">
            <v>40722</v>
          </cell>
        </row>
        <row r="487">
          <cell r="B487">
            <v>40721</v>
          </cell>
        </row>
        <row r="488">
          <cell r="B488">
            <v>40718</v>
          </cell>
        </row>
        <row r="489">
          <cell r="B489">
            <v>40717</v>
          </cell>
        </row>
        <row r="490">
          <cell r="B490">
            <v>40716</v>
          </cell>
        </row>
        <row r="491">
          <cell r="B491">
            <v>40715</v>
          </cell>
        </row>
        <row r="492">
          <cell r="B492">
            <v>40714</v>
          </cell>
        </row>
        <row r="493">
          <cell r="B493">
            <v>40711</v>
          </cell>
        </row>
        <row r="494">
          <cell r="B494">
            <v>40710</v>
          </cell>
        </row>
        <row r="495">
          <cell r="B495">
            <v>40709</v>
          </cell>
        </row>
        <row r="496">
          <cell r="B496">
            <v>40708</v>
          </cell>
        </row>
        <row r="497">
          <cell r="B497">
            <v>40707</v>
          </cell>
        </row>
        <row r="498">
          <cell r="B498">
            <v>40704</v>
          </cell>
        </row>
        <row r="499">
          <cell r="B499">
            <v>40703</v>
          </cell>
        </row>
        <row r="500">
          <cell r="B500">
            <v>40702</v>
          </cell>
        </row>
        <row r="501">
          <cell r="B501">
            <v>40701</v>
          </cell>
        </row>
        <row r="502">
          <cell r="B502">
            <v>40700</v>
          </cell>
        </row>
        <row r="503">
          <cell r="B503">
            <v>40697</v>
          </cell>
        </row>
        <row r="504">
          <cell r="B504">
            <v>40696</v>
          </cell>
        </row>
        <row r="505">
          <cell r="B505">
            <v>40695</v>
          </cell>
        </row>
        <row r="506">
          <cell r="B506">
            <v>40694</v>
          </cell>
        </row>
        <row r="507">
          <cell r="B507">
            <v>40690</v>
          </cell>
        </row>
        <row r="508">
          <cell r="B508">
            <v>40689</v>
          </cell>
        </row>
        <row r="509">
          <cell r="B509">
            <v>40688</v>
          </cell>
        </row>
        <row r="510">
          <cell r="B510">
            <v>40687</v>
          </cell>
        </row>
        <row r="511">
          <cell r="B511">
            <v>40686</v>
          </cell>
        </row>
        <row r="512">
          <cell r="B512">
            <v>40683</v>
          </cell>
        </row>
        <row r="513">
          <cell r="B513">
            <v>40682</v>
          </cell>
        </row>
        <row r="514">
          <cell r="B514">
            <v>40681</v>
          </cell>
        </row>
        <row r="515">
          <cell r="B515">
            <v>40680</v>
          </cell>
        </row>
        <row r="516">
          <cell r="B516">
            <v>40679</v>
          </cell>
        </row>
        <row r="517">
          <cell r="B517">
            <v>40676</v>
          </cell>
        </row>
        <row r="518">
          <cell r="B518">
            <v>40675</v>
          </cell>
        </row>
        <row r="519">
          <cell r="B519">
            <v>40674</v>
          </cell>
        </row>
        <row r="520">
          <cell r="B520">
            <v>40673</v>
          </cell>
        </row>
        <row r="521">
          <cell r="B521">
            <v>40672</v>
          </cell>
        </row>
        <row r="522">
          <cell r="B522">
            <v>40669</v>
          </cell>
        </row>
        <row r="523">
          <cell r="B523">
            <v>40668</v>
          </cell>
        </row>
        <row r="524">
          <cell r="B524">
            <v>40667</v>
          </cell>
        </row>
        <row r="525">
          <cell r="B525">
            <v>40666</v>
          </cell>
        </row>
        <row r="526">
          <cell r="B526">
            <v>40665</v>
          </cell>
        </row>
        <row r="527">
          <cell r="B527">
            <v>40662</v>
          </cell>
        </row>
        <row r="528">
          <cell r="B528">
            <v>40661</v>
          </cell>
        </row>
        <row r="529">
          <cell r="B529">
            <v>40660</v>
          </cell>
        </row>
        <row r="530">
          <cell r="B530">
            <v>40659</v>
          </cell>
        </row>
        <row r="531">
          <cell r="B531">
            <v>40658</v>
          </cell>
        </row>
        <row r="532">
          <cell r="B532">
            <v>40654</v>
          </cell>
        </row>
        <row r="533">
          <cell r="B533">
            <v>40653</v>
          </cell>
        </row>
        <row r="534">
          <cell r="B534">
            <v>40652</v>
          </cell>
        </row>
        <row r="535">
          <cell r="B535">
            <v>40651</v>
          </cell>
        </row>
        <row r="536">
          <cell r="B536">
            <v>40648</v>
          </cell>
        </row>
        <row r="537">
          <cell r="B537">
            <v>40647</v>
          </cell>
        </row>
        <row r="538">
          <cell r="B538">
            <v>40646</v>
          </cell>
        </row>
        <row r="539">
          <cell r="B539">
            <v>40645</v>
          </cell>
        </row>
        <row r="540">
          <cell r="B540">
            <v>40644</v>
          </cell>
        </row>
        <row r="541">
          <cell r="B541">
            <v>40641</v>
          </cell>
        </row>
        <row r="542">
          <cell r="B542">
            <v>40640</v>
          </cell>
        </row>
        <row r="543">
          <cell r="B543">
            <v>40639</v>
          </cell>
        </row>
        <row r="544">
          <cell r="B544">
            <v>40638</v>
          </cell>
        </row>
        <row r="545">
          <cell r="B545">
            <v>40637</v>
          </cell>
        </row>
        <row r="546">
          <cell r="B546">
            <v>40634</v>
          </cell>
        </row>
        <row r="547">
          <cell r="B547">
            <v>40633</v>
          </cell>
        </row>
        <row r="548">
          <cell r="B548">
            <v>40632</v>
          </cell>
        </row>
        <row r="549">
          <cell r="B549">
            <v>40631</v>
          </cell>
        </row>
        <row r="550">
          <cell r="B550">
            <v>40630</v>
          </cell>
        </row>
        <row r="551">
          <cell r="B551">
            <v>40627</v>
          </cell>
        </row>
        <row r="552">
          <cell r="B552">
            <v>40626</v>
          </cell>
        </row>
        <row r="553">
          <cell r="B553">
            <v>40625</v>
          </cell>
        </row>
        <row r="554">
          <cell r="B554">
            <v>40624</v>
          </cell>
        </row>
        <row r="555">
          <cell r="B555">
            <v>40623</v>
          </cell>
        </row>
        <row r="556">
          <cell r="B556">
            <v>40620</v>
          </cell>
        </row>
        <row r="557">
          <cell r="B557">
            <v>40619</v>
          </cell>
        </row>
        <row r="558">
          <cell r="B558">
            <v>40618</v>
          </cell>
        </row>
        <row r="559">
          <cell r="B559">
            <v>40617</v>
          </cell>
        </row>
        <row r="560">
          <cell r="B560">
            <v>40616</v>
          </cell>
        </row>
        <row r="561">
          <cell r="B561">
            <v>40613</v>
          </cell>
        </row>
        <row r="562">
          <cell r="B562">
            <v>40612</v>
          </cell>
        </row>
        <row r="563">
          <cell r="B563">
            <v>40611</v>
          </cell>
        </row>
        <row r="564">
          <cell r="B564">
            <v>40610</v>
          </cell>
        </row>
        <row r="565">
          <cell r="B565">
            <v>40609</v>
          </cell>
        </row>
        <row r="566">
          <cell r="B566">
            <v>40606</v>
          </cell>
        </row>
        <row r="567">
          <cell r="B567">
            <v>40605</v>
          </cell>
        </row>
        <row r="568">
          <cell r="B568">
            <v>40604</v>
          </cell>
        </row>
        <row r="569">
          <cell r="B569">
            <v>40603</v>
          </cell>
        </row>
        <row r="570">
          <cell r="B570">
            <v>40602</v>
          </cell>
        </row>
        <row r="571">
          <cell r="B571">
            <v>40599</v>
          </cell>
        </row>
        <row r="572">
          <cell r="B572">
            <v>40598</v>
          </cell>
        </row>
        <row r="573">
          <cell r="B573">
            <v>40597</v>
          </cell>
        </row>
        <row r="574">
          <cell r="B574">
            <v>40596</v>
          </cell>
        </row>
        <row r="575">
          <cell r="B575">
            <v>40592</v>
          </cell>
        </row>
        <row r="576">
          <cell r="B576">
            <v>40591</v>
          </cell>
        </row>
        <row r="577">
          <cell r="B577">
            <v>40590</v>
          </cell>
        </row>
        <row r="578">
          <cell r="B578">
            <v>40589</v>
          </cell>
        </row>
        <row r="579">
          <cell r="B579">
            <v>40588</v>
          </cell>
        </row>
        <row r="580">
          <cell r="B580">
            <v>40585</v>
          </cell>
        </row>
        <row r="581">
          <cell r="B581">
            <v>40584</v>
          </cell>
        </row>
        <row r="582">
          <cell r="B582">
            <v>40583</v>
          </cell>
        </row>
        <row r="583">
          <cell r="B583">
            <v>40582</v>
          </cell>
        </row>
        <row r="584">
          <cell r="B584">
            <v>40581</v>
          </cell>
        </row>
        <row r="585">
          <cell r="B585">
            <v>40578</v>
          </cell>
        </row>
        <row r="586">
          <cell r="B586">
            <v>40577</v>
          </cell>
        </row>
        <row r="587">
          <cell r="B587">
            <v>40576</v>
          </cell>
        </row>
        <row r="588">
          <cell r="B588">
            <v>40575</v>
          </cell>
        </row>
        <row r="589">
          <cell r="B589">
            <v>40574</v>
          </cell>
        </row>
        <row r="590">
          <cell r="B590">
            <v>40571</v>
          </cell>
        </row>
        <row r="591">
          <cell r="B591">
            <v>40570</v>
          </cell>
        </row>
        <row r="592">
          <cell r="B592">
            <v>40569</v>
          </cell>
        </row>
        <row r="593">
          <cell r="B593">
            <v>40568</v>
          </cell>
        </row>
        <row r="594">
          <cell r="B594">
            <v>40567</v>
          </cell>
        </row>
        <row r="595">
          <cell r="B595">
            <v>40564</v>
          </cell>
        </row>
        <row r="596">
          <cell r="B596">
            <v>40563</v>
          </cell>
        </row>
        <row r="597">
          <cell r="B597">
            <v>40562</v>
          </cell>
        </row>
        <row r="598">
          <cell r="B598">
            <v>40561</v>
          </cell>
        </row>
        <row r="599">
          <cell r="B599">
            <v>40557</v>
          </cell>
        </row>
        <row r="600">
          <cell r="B600">
            <v>40556</v>
          </cell>
        </row>
        <row r="601">
          <cell r="B601">
            <v>40555</v>
          </cell>
        </row>
        <row r="602">
          <cell r="B602">
            <v>40554</v>
          </cell>
        </row>
        <row r="603">
          <cell r="B603">
            <v>40553</v>
          </cell>
        </row>
        <row r="604">
          <cell r="B604">
            <v>40550</v>
          </cell>
        </row>
        <row r="605">
          <cell r="B605">
            <v>40549</v>
          </cell>
        </row>
        <row r="606">
          <cell r="B606">
            <v>40548</v>
          </cell>
        </row>
        <row r="607">
          <cell r="B607">
            <v>40547</v>
          </cell>
        </row>
        <row r="608">
          <cell r="B608">
            <v>40546</v>
          </cell>
        </row>
        <row r="609">
          <cell r="B609">
            <v>40543</v>
          </cell>
        </row>
        <row r="610">
          <cell r="B610">
            <v>40542</v>
          </cell>
        </row>
        <row r="611">
          <cell r="B611">
            <v>40541</v>
          </cell>
        </row>
        <row r="612">
          <cell r="B612">
            <v>40540</v>
          </cell>
        </row>
        <row r="613">
          <cell r="B613">
            <v>40539</v>
          </cell>
        </row>
        <row r="614">
          <cell r="B614">
            <v>40535</v>
          </cell>
        </row>
        <row r="615">
          <cell r="B615">
            <v>40534</v>
          </cell>
        </row>
        <row r="616">
          <cell r="B616">
            <v>40533</v>
          </cell>
        </row>
        <row r="617">
          <cell r="B617">
            <v>40532</v>
          </cell>
        </row>
        <row r="618">
          <cell r="B618">
            <v>40529</v>
          </cell>
        </row>
        <row r="619">
          <cell r="B619">
            <v>40528</v>
          </cell>
        </row>
        <row r="620">
          <cell r="B620">
            <v>40527</v>
          </cell>
        </row>
        <row r="621">
          <cell r="B621">
            <v>40526</v>
          </cell>
        </row>
        <row r="622">
          <cell r="B622">
            <v>40525</v>
          </cell>
        </row>
        <row r="623">
          <cell r="B623">
            <v>40522</v>
          </cell>
        </row>
        <row r="624">
          <cell r="B624">
            <v>40521</v>
          </cell>
        </row>
        <row r="625">
          <cell r="B625">
            <v>40520</v>
          </cell>
        </row>
        <row r="626">
          <cell r="B626">
            <v>40519</v>
          </cell>
        </row>
        <row r="627">
          <cell r="B627">
            <v>40518</v>
          </cell>
        </row>
        <row r="628">
          <cell r="B628">
            <v>40515</v>
          </cell>
        </row>
        <row r="629">
          <cell r="B629">
            <v>40514</v>
          </cell>
        </row>
        <row r="630">
          <cell r="B630">
            <v>40513</v>
          </cell>
        </row>
        <row r="631">
          <cell r="B631">
            <v>40512</v>
          </cell>
        </row>
        <row r="632">
          <cell r="B632">
            <v>40511</v>
          </cell>
        </row>
        <row r="633">
          <cell r="B633">
            <v>40508</v>
          </cell>
        </row>
        <row r="634">
          <cell r="B634">
            <v>40506</v>
          </cell>
        </row>
        <row r="635">
          <cell r="B635">
            <v>40505</v>
          </cell>
        </row>
        <row r="636">
          <cell r="B636">
            <v>40504</v>
          </cell>
        </row>
        <row r="637">
          <cell r="B637">
            <v>40501</v>
          </cell>
        </row>
        <row r="638">
          <cell r="B638">
            <v>40500</v>
          </cell>
        </row>
        <row r="639">
          <cell r="B639">
            <v>40499</v>
          </cell>
        </row>
        <row r="640">
          <cell r="B640">
            <v>40498</v>
          </cell>
        </row>
        <row r="641">
          <cell r="B641">
            <v>40497</v>
          </cell>
        </row>
        <row r="642">
          <cell r="B642">
            <v>40494</v>
          </cell>
        </row>
        <row r="643">
          <cell r="B643">
            <v>40493</v>
          </cell>
        </row>
        <row r="644">
          <cell r="B644">
            <v>40492</v>
          </cell>
        </row>
        <row r="645">
          <cell r="B645">
            <v>40491</v>
          </cell>
        </row>
        <row r="646">
          <cell r="B646">
            <v>40490</v>
          </cell>
        </row>
        <row r="647">
          <cell r="B647">
            <v>40487</v>
          </cell>
        </row>
        <row r="648">
          <cell r="B648">
            <v>40486</v>
          </cell>
        </row>
        <row r="649">
          <cell r="B649">
            <v>40485</v>
          </cell>
        </row>
        <row r="650">
          <cell r="B650">
            <v>40484</v>
          </cell>
        </row>
        <row r="651">
          <cell r="B651">
            <v>40483</v>
          </cell>
        </row>
        <row r="652">
          <cell r="B652">
            <v>40480</v>
          </cell>
        </row>
        <row r="653">
          <cell r="B653">
            <v>40479</v>
          </cell>
        </row>
        <row r="654">
          <cell r="B654">
            <v>40478</v>
          </cell>
        </row>
        <row r="655">
          <cell r="B655">
            <v>40477</v>
          </cell>
        </row>
        <row r="656">
          <cell r="B656">
            <v>40476</v>
          </cell>
        </row>
        <row r="657">
          <cell r="B657">
            <v>40473</v>
          </cell>
        </row>
        <row r="658">
          <cell r="B658">
            <v>40472</v>
          </cell>
        </row>
        <row r="659">
          <cell r="B659">
            <v>40471</v>
          </cell>
        </row>
        <row r="660">
          <cell r="B660">
            <v>40470</v>
          </cell>
        </row>
        <row r="661">
          <cell r="B661">
            <v>40469</v>
          </cell>
        </row>
        <row r="662">
          <cell r="B662">
            <v>40466</v>
          </cell>
        </row>
        <row r="663">
          <cell r="B663">
            <v>40465</v>
          </cell>
        </row>
        <row r="664">
          <cell r="B664">
            <v>40464</v>
          </cell>
        </row>
        <row r="665">
          <cell r="B665">
            <v>40463</v>
          </cell>
        </row>
        <row r="666">
          <cell r="B666">
            <v>40462</v>
          </cell>
        </row>
        <row r="667">
          <cell r="B667">
            <v>40459</v>
          </cell>
        </row>
        <row r="668">
          <cell r="B668">
            <v>40458</v>
          </cell>
        </row>
        <row r="669">
          <cell r="B669">
            <v>40457</v>
          </cell>
        </row>
        <row r="670">
          <cell r="B670">
            <v>40456</v>
          </cell>
        </row>
        <row r="671">
          <cell r="B671">
            <v>40455</v>
          </cell>
        </row>
        <row r="672">
          <cell r="B672">
            <v>40452</v>
          </cell>
        </row>
        <row r="673">
          <cell r="B673">
            <v>40451</v>
          </cell>
        </row>
        <row r="674">
          <cell r="B674">
            <v>40450</v>
          </cell>
        </row>
        <row r="675">
          <cell r="B675">
            <v>40449</v>
          </cell>
        </row>
        <row r="676">
          <cell r="B676">
            <v>40448</v>
          </cell>
        </row>
        <row r="677">
          <cell r="B677">
            <v>40445</v>
          </cell>
        </row>
        <row r="678">
          <cell r="B678">
            <v>40444</v>
          </cell>
        </row>
        <row r="679">
          <cell r="B679">
            <v>40443</v>
          </cell>
        </row>
        <row r="680">
          <cell r="B680">
            <v>40442</v>
          </cell>
        </row>
        <row r="681">
          <cell r="B681">
            <v>40441</v>
          </cell>
        </row>
        <row r="682">
          <cell r="B682">
            <v>40438</v>
          </cell>
        </row>
        <row r="683">
          <cell r="B683">
            <v>40437</v>
          </cell>
        </row>
        <row r="684">
          <cell r="B684">
            <v>40436</v>
          </cell>
        </row>
        <row r="685">
          <cell r="B685">
            <v>40435</v>
          </cell>
        </row>
        <row r="686">
          <cell r="B686">
            <v>40434</v>
          </cell>
        </row>
        <row r="687">
          <cell r="B687">
            <v>40431</v>
          </cell>
        </row>
        <row r="688">
          <cell r="B688">
            <v>40430</v>
          </cell>
        </row>
        <row r="689">
          <cell r="B689">
            <v>40429</v>
          </cell>
        </row>
        <row r="690">
          <cell r="B690">
            <v>40428</v>
          </cell>
        </row>
        <row r="691">
          <cell r="B691">
            <v>40424</v>
          </cell>
        </row>
        <row r="692">
          <cell r="B692">
            <v>40423</v>
          </cell>
        </row>
        <row r="693">
          <cell r="B693">
            <v>40422</v>
          </cell>
        </row>
        <row r="694">
          <cell r="B694">
            <v>40421</v>
          </cell>
        </row>
        <row r="695">
          <cell r="B695">
            <v>40420</v>
          </cell>
        </row>
        <row r="696">
          <cell r="B696">
            <v>40417</v>
          </cell>
        </row>
        <row r="697">
          <cell r="B697">
            <v>40416</v>
          </cell>
        </row>
        <row r="698">
          <cell r="B698">
            <v>40415</v>
          </cell>
        </row>
        <row r="699">
          <cell r="B699">
            <v>40414</v>
          </cell>
        </row>
        <row r="700">
          <cell r="B700">
            <v>40413</v>
          </cell>
        </row>
        <row r="701">
          <cell r="B701">
            <v>40410</v>
          </cell>
        </row>
        <row r="702">
          <cell r="B702">
            <v>40409</v>
          </cell>
        </row>
        <row r="703">
          <cell r="B703">
            <v>40408</v>
          </cell>
        </row>
        <row r="704">
          <cell r="B704">
            <v>40407</v>
          </cell>
        </row>
        <row r="705">
          <cell r="B705">
            <v>40406</v>
          </cell>
        </row>
        <row r="706">
          <cell r="B706">
            <v>40403</v>
          </cell>
        </row>
        <row r="707">
          <cell r="B707">
            <v>40402</v>
          </cell>
        </row>
        <row r="708">
          <cell r="B708">
            <v>40401</v>
          </cell>
        </row>
        <row r="709">
          <cell r="B709">
            <v>40400</v>
          </cell>
        </row>
        <row r="710">
          <cell r="B710">
            <v>40399</v>
          </cell>
        </row>
        <row r="711">
          <cell r="B711">
            <v>40396</v>
          </cell>
        </row>
        <row r="712">
          <cell r="B712">
            <v>40395</v>
          </cell>
        </row>
        <row r="713">
          <cell r="B713">
            <v>40394</v>
          </cell>
        </row>
        <row r="714">
          <cell r="B714">
            <v>40393</v>
          </cell>
        </row>
        <row r="715">
          <cell r="B715">
            <v>40392</v>
          </cell>
        </row>
        <row r="716">
          <cell r="B716">
            <v>40389</v>
          </cell>
        </row>
        <row r="717">
          <cell r="B717">
            <v>40388</v>
          </cell>
        </row>
        <row r="718">
          <cell r="B718">
            <v>40387</v>
          </cell>
        </row>
        <row r="719">
          <cell r="B719">
            <v>40386</v>
          </cell>
        </row>
        <row r="720">
          <cell r="B720">
            <v>40385</v>
          </cell>
        </row>
        <row r="721">
          <cell r="B721">
            <v>40382</v>
          </cell>
        </row>
        <row r="722">
          <cell r="B722">
            <v>40381</v>
          </cell>
        </row>
        <row r="723">
          <cell r="B723">
            <v>40380</v>
          </cell>
        </row>
        <row r="724">
          <cell r="B724">
            <v>40379</v>
          </cell>
        </row>
        <row r="725">
          <cell r="B725">
            <v>40378</v>
          </cell>
        </row>
        <row r="726">
          <cell r="B726">
            <v>40375</v>
          </cell>
        </row>
        <row r="727">
          <cell r="B727">
            <v>40374</v>
          </cell>
        </row>
        <row r="728">
          <cell r="B728">
            <v>40373</v>
          </cell>
        </row>
        <row r="729">
          <cell r="B729">
            <v>40372</v>
          </cell>
        </row>
        <row r="730">
          <cell r="B730">
            <v>40371</v>
          </cell>
        </row>
        <row r="731">
          <cell r="B731">
            <v>40368</v>
          </cell>
        </row>
        <row r="732">
          <cell r="B732">
            <v>40367</v>
          </cell>
        </row>
        <row r="733">
          <cell r="B733">
            <v>40366</v>
          </cell>
        </row>
        <row r="734">
          <cell r="B734">
            <v>40365</v>
          </cell>
        </row>
        <row r="735">
          <cell r="B735">
            <v>40361</v>
          </cell>
        </row>
        <row r="736">
          <cell r="B736">
            <v>40360</v>
          </cell>
        </row>
        <row r="737">
          <cell r="B737">
            <v>40359</v>
          </cell>
        </row>
        <row r="738">
          <cell r="B738">
            <v>40358</v>
          </cell>
        </row>
        <row r="739">
          <cell r="B739">
            <v>40357</v>
          </cell>
        </row>
        <row r="740">
          <cell r="B740">
            <v>40354</v>
          </cell>
        </row>
        <row r="741">
          <cell r="B741">
            <v>40353</v>
          </cell>
        </row>
        <row r="742">
          <cell r="B742">
            <v>40352</v>
          </cell>
        </row>
        <row r="743">
          <cell r="B743">
            <v>40351</v>
          </cell>
        </row>
        <row r="744">
          <cell r="B744">
            <v>40350</v>
          </cell>
        </row>
        <row r="745">
          <cell r="B745">
            <v>40347</v>
          </cell>
        </row>
        <row r="746">
          <cell r="B746">
            <v>40346</v>
          </cell>
        </row>
        <row r="747">
          <cell r="B747">
            <v>40345</v>
          </cell>
        </row>
        <row r="748">
          <cell r="B748">
            <v>40344</v>
          </cell>
        </row>
        <row r="749">
          <cell r="B749">
            <v>40343</v>
          </cell>
        </row>
        <row r="750">
          <cell r="B750">
            <v>40340</v>
          </cell>
        </row>
        <row r="751">
          <cell r="B751">
            <v>40339</v>
          </cell>
        </row>
        <row r="752">
          <cell r="B752">
            <v>40338</v>
          </cell>
        </row>
        <row r="753">
          <cell r="B753">
            <v>40337</v>
          </cell>
        </row>
        <row r="754">
          <cell r="B754">
            <v>40336</v>
          </cell>
        </row>
        <row r="755">
          <cell r="B755">
            <v>40333</v>
          </cell>
        </row>
        <row r="756">
          <cell r="B756">
            <v>40332</v>
          </cell>
        </row>
        <row r="757">
          <cell r="B757">
            <v>40331</v>
          </cell>
        </row>
        <row r="758">
          <cell r="B758">
            <v>40330</v>
          </cell>
        </row>
        <row r="759">
          <cell r="B759">
            <v>40326</v>
          </cell>
        </row>
        <row r="760">
          <cell r="B760">
            <v>40325</v>
          </cell>
        </row>
        <row r="761">
          <cell r="B761">
            <v>40324</v>
          </cell>
        </row>
        <row r="762">
          <cell r="B762">
            <v>40323</v>
          </cell>
        </row>
        <row r="763">
          <cell r="B763">
            <v>40322</v>
          </cell>
        </row>
        <row r="764">
          <cell r="B764">
            <v>40319</v>
          </cell>
        </row>
        <row r="765">
          <cell r="B765">
            <v>40318</v>
          </cell>
        </row>
        <row r="766">
          <cell r="B766">
            <v>40317</v>
          </cell>
        </row>
        <row r="767">
          <cell r="B767">
            <v>40316</v>
          </cell>
        </row>
        <row r="768">
          <cell r="B768">
            <v>40315</v>
          </cell>
        </row>
        <row r="769">
          <cell r="B769">
            <v>40312</v>
          </cell>
        </row>
        <row r="770">
          <cell r="B770">
            <v>40311</v>
          </cell>
        </row>
        <row r="771">
          <cell r="B771">
            <v>40310</v>
          </cell>
        </row>
        <row r="772">
          <cell r="B772">
            <v>40309</v>
          </cell>
        </row>
        <row r="773">
          <cell r="B773">
            <v>40308</v>
          </cell>
        </row>
        <row r="774">
          <cell r="B774">
            <v>40305</v>
          </cell>
        </row>
        <row r="775">
          <cell r="B775">
            <v>40304</v>
          </cell>
        </row>
        <row r="776">
          <cell r="B776">
            <v>40303</v>
          </cell>
        </row>
        <row r="777">
          <cell r="B777">
            <v>40302</v>
          </cell>
        </row>
        <row r="778">
          <cell r="B778">
            <v>40301</v>
          </cell>
        </row>
        <row r="779">
          <cell r="B779">
            <v>40298</v>
          </cell>
        </row>
        <row r="780">
          <cell r="B780">
            <v>40297</v>
          </cell>
        </row>
        <row r="781">
          <cell r="B781">
            <v>40296</v>
          </cell>
        </row>
        <row r="782">
          <cell r="B782">
            <v>40295</v>
          </cell>
        </row>
        <row r="783">
          <cell r="B783">
            <v>40294</v>
          </cell>
        </row>
        <row r="784">
          <cell r="B784">
            <v>40291</v>
          </cell>
        </row>
        <row r="785">
          <cell r="B785">
            <v>40290</v>
          </cell>
        </row>
        <row r="786">
          <cell r="B786">
            <v>40289</v>
          </cell>
        </row>
        <row r="787">
          <cell r="B787">
            <v>40288</v>
          </cell>
        </row>
        <row r="788">
          <cell r="B788">
            <v>40287</v>
          </cell>
        </row>
        <row r="789">
          <cell r="B789">
            <v>40284</v>
          </cell>
        </row>
        <row r="790">
          <cell r="B790">
            <v>40283</v>
          </cell>
        </row>
        <row r="791">
          <cell r="B791">
            <v>40282</v>
          </cell>
        </row>
        <row r="792">
          <cell r="B792">
            <v>40281</v>
          </cell>
        </row>
        <row r="793">
          <cell r="B793">
            <v>40280</v>
          </cell>
        </row>
        <row r="794">
          <cell r="B794">
            <v>40277</v>
          </cell>
        </row>
        <row r="795">
          <cell r="B795">
            <v>40276</v>
          </cell>
        </row>
        <row r="796">
          <cell r="B796">
            <v>40275</v>
          </cell>
        </row>
        <row r="797">
          <cell r="B797">
            <v>40274</v>
          </cell>
        </row>
        <row r="798">
          <cell r="B798">
            <v>40273</v>
          </cell>
        </row>
        <row r="799">
          <cell r="B799">
            <v>40269</v>
          </cell>
        </row>
        <row r="800">
          <cell r="B800">
            <v>40268</v>
          </cell>
        </row>
        <row r="801">
          <cell r="B801">
            <v>40267</v>
          </cell>
        </row>
        <row r="802">
          <cell r="B802">
            <v>40266</v>
          </cell>
        </row>
        <row r="803">
          <cell r="B803">
            <v>40263</v>
          </cell>
        </row>
        <row r="804">
          <cell r="B804">
            <v>40262</v>
          </cell>
        </row>
        <row r="805">
          <cell r="B805">
            <v>40261</v>
          </cell>
        </row>
        <row r="806">
          <cell r="B806">
            <v>40260</v>
          </cell>
        </row>
        <row r="807">
          <cell r="B807">
            <v>40259</v>
          </cell>
        </row>
        <row r="808">
          <cell r="B808">
            <v>40256</v>
          </cell>
        </row>
        <row r="809">
          <cell r="B809">
            <v>40255</v>
          </cell>
        </row>
        <row r="810">
          <cell r="B810">
            <v>40254</v>
          </cell>
        </row>
        <row r="811">
          <cell r="B811">
            <v>40253</v>
          </cell>
        </row>
        <row r="812">
          <cell r="B812">
            <v>40252</v>
          </cell>
        </row>
        <row r="813">
          <cell r="B813">
            <v>40249</v>
          </cell>
        </row>
        <row r="814">
          <cell r="B814">
            <v>40248</v>
          </cell>
        </row>
        <row r="815">
          <cell r="B815">
            <v>40247</v>
          </cell>
        </row>
        <row r="816">
          <cell r="B816">
            <v>40246</v>
          </cell>
        </row>
        <row r="817">
          <cell r="B817">
            <v>40245</v>
          </cell>
        </row>
        <row r="818">
          <cell r="B818">
            <v>40242</v>
          </cell>
        </row>
        <row r="819">
          <cell r="B819">
            <v>40241</v>
          </cell>
        </row>
        <row r="820">
          <cell r="B820">
            <v>40240</v>
          </cell>
        </row>
        <row r="821">
          <cell r="B821">
            <v>40239</v>
          </cell>
        </row>
        <row r="822">
          <cell r="B822">
            <v>40238</v>
          </cell>
        </row>
        <row r="823">
          <cell r="B823">
            <v>40235</v>
          </cell>
        </row>
        <row r="824">
          <cell r="B824">
            <v>40234</v>
          </cell>
        </row>
        <row r="825">
          <cell r="B825">
            <v>40233</v>
          </cell>
        </row>
        <row r="826">
          <cell r="B826">
            <v>40232</v>
          </cell>
        </row>
        <row r="827">
          <cell r="B827">
            <v>40231</v>
          </cell>
        </row>
        <row r="828">
          <cell r="B828">
            <v>40228</v>
          </cell>
        </row>
        <row r="829">
          <cell r="B829">
            <v>40227</v>
          </cell>
        </row>
        <row r="830">
          <cell r="B830">
            <v>40226</v>
          </cell>
        </row>
        <row r="831">
          <cell r="B831">
            <v>40225</v>
          </cell>
        </row>
        <row r="832">
          <cell r="B832">
            <v>40221</v>
          </cell>
        </row>
        <row r="833">
          <cell r="B833">
            <v>40220</v>
          </cell>
        </row>
        <row r="834">
          <cell r="B834">
            <v>40219</v>
          </cell>
        </row>
        <row r="835">
          <cell r="B835">
            <v>40218</v>
          </cell>
        </row>
        <row r="836">
          <cell r="B836">
            <v>40217</v>
          </cell>
        </row>
        <row r="837">
          <cell r="B837">
            <v>40214</v>
          </cell>
        </row>
        <row r="838">
          <cell r="B838">
            <v>40213</v>
          </cell>
        </row>
        <row r="839">
          <cell r="B839">
            <v>40212</v>
          </cell>
        </row>
        <row r="840">
          <cell r="B840">
            <v>40211</v>
          </cell>
        </row>
        <row r="841">
          <cell r="B841">
            <v>40210</v>
          </cell>
        </row>
        <row r="842">
          <cell r="B842">
            <v>40207</v>
          </cell>
        </row>
        <row r="843">
          <cell r="B843">
            <v>40206</v>
          </cell>
        </row>
        <row r="844">
          <cell r="B844">
            <v>40205</v>
          </cell>
        </row>
        <row r="845">
          <cell r="B845">
            <v>40204</v>
          </cell>
        </row>
        <row r="846">
          <cell r="B846">
            <v>40203</v>
          </cell>
        </row>
        <row r="847">
          <cell r="B847">
            <v>40200</v>
          </cell>
        </row>
        <row r="848">
          <cell r="B848">
            <v>40199</v>
          </cell>
        </row>
        <row r="849">
          <cell r="B849">
            <v>40198</v>
          </cell>
        </row>
        <row r="850">
          <cell r="B850">
            <v>40197</v>
          </cell>
        </row>
        <row r="851">
          <cell r="B851">
            <v>40193</v>
          </cell>
        </row>
        <row r="852">
          <cell r="B852">
            <v>40192</v>
          </cell>
        </row>
        <row r="853">
          <cell r="B853">
            <v>40191</v>
          </cell>
        </row>
        <row r="854">
          <cell r="B854">
            <v>40190</v>
          </cell>
        </row>
        <row r="855">
          <cell r="B855">
            <v>40189</v>
          </cell>
        </row>
        <row r="856">
          <cell r="B856">
            <v>40186</v>
          </cell>
        </row>
        <row r="857">
          <cell r="B857">
            <v>40185</v>
          </cell>
        </row>
        <row r="858">
          <cell r="B858">
            <v>40184</v>
          </cell>
        </row>
        <row r="859">
          <cell r="B859">
            <v>40183</v>
          </cell>
        </row>
        <row r="860">
          <cell r="B860">
            <v>40182</v>
          </cell>
        </row>
        <row r="861">
          <cell r="B861">
            <v>40178</v>
          </cell>
        </row>
        <row r="862">
          <cell r="B862">
            <v>40177</v>
          </cell>
        </row>
        <row r="863">
          <cell r="B863">
            <v>40176</v>
          </cell>
        </row>
        <row r="864">
          <cell r="B864">
            <v>40175</v>
          </cell>
        </row>
        <row r="865">
          <cell r="B865">
            <v>40171</v>
          </cell>
        </row>
        <row r="866">
          <cell r="B866">
            <v>40170</v>
          </cell>
        </row>
        <row r="867">
          <cell r="B867">
            <v>40169</v>
          </cell>
        </row>
        <row r="868">
          <cell r="B868">
            <v>40168</v>
          </cell>
        </row>
        <row r="869">
          <cell r="B869">
            <v>40165</v>
          </cell>
        </row>
        <row r="870">
          <cell r="B870">
            <v>40164</v>
          </cell>
        </row>
        <row r="871">
          <cell r="B871">
            <v>40163</v>
          </cell>
        </row>
        <row r="872">
          <cell r="B872">
            <v>40162</v>
          </cell>
        </row>
        <row r="873">
          <cell r="B873">
            <v>40161</v>
          </cell>
        </row>
        <row r="874">
          <cell r="B874">
            <v>40158</v>
          </cell>
        </row>
        <row r="875">
          <cell r="B875">
            <v>40157</v>
          </cell>
        </row>
        <row r="876">
          <cell r="B876">
            <v>40156</v>
          </cell>
        </row>
        <row r="877">
          <cell r="B877">
            <v>40155</v>
          </cell>
        </row>
        <row r="878">
          <cell r="B878">
            <v>40154</v>
          </cell>
        </row>
        <row r="879">
          <cell r="B879">
            <v>40151</v>
          </cell>
        </row>
        <row r="880">
          <cell r="B880">
            <v>40150</v>
          </cell>
        </row>
        <row r="881">
          <cell r="B881">
            <v>40149</v>
          </cell>
        </row>
        <row r="882">
          <cell r="B882">
            <v>40148</v>
          </cell>
        </row>
        <row r="883">
          <cell r="B883">
            <v>40147</v>
          </cell>
        </row>
        <row r="884">
          <cell r="B884">
            <v>40144</v>
          </cell>
        </row>
        <row r="885">
          <cell r="B885">
            <v>40142</v>
          </cell>
        </row>
        <row r="886">
          <cell r="B886">
            <v>40141</v>
          </cell>
        </row>
        <row r="887">
          <cell r="B887">
            <v>40140</v>
          </cell>
        </row>
        <row r="888">
          <cell r="B888">
            <v>40137</v>
          </cell>
        </row>
        <row r="889">
          <cell r="B889">
            <v>40136</v>
          </cell>
        </row>
        <row r="890">
          <cell r="B890">
            <v>40135</v>
          </cell>
        </row>
        <row r="891">
          <cell r="B891">
            <v>40134</v>
          </cell>
        </row>
        <row r="892">
          <cell r="B892">
            <v>40133</v>
          </cell>
        </row>
        <row r="893">
          <cell r="B893">
            <v>40130</v>
          </cell>
        </row>
        <row r="894">
          <cell r="B894">
            <v>40129</v>
          </cell>
        </row>
        <row r="895">
          <cell r="B895">
            <v>40128</v>
          </cell>
        </row>
        <row r="896">
          <cell r="B896">
            <v>40127</v>
          </cell>
        </row>
        <row r="897">
          <cell r="B897">
            <v>40126</v>
          </cell>
        </row>
        <row r="898">
          <cell r="B898">
            <v>40123</v>
          </cell>
        </row>
        <row r="899">
          <cell r="B899">
            <v>40122</v>
          </cell>
        </row>
        <row r="900">
          <cell r="B900">
            <v>40121</v>
          </cell>
        </row>
        <row r="901">
          <cell r="B901">
            <v>40120</v>
          </cell>
        </row>
        <row r="902">
          <cell r="B902">
            <v>40119</v>
          </cell>
        </row>
        <row r="903">
          <cell r="B903">
            <v>40116</v>
          </cell>
        </row>
        <row r="904">
          <cell r="B904">
            <v>40115</v>
          </cell>
        </row>
        <row r="905">
          <cell r="B905">
            <v>40114</v>
          </cell>
        </row>
        <row r="906">
          <cell r="B906">
            <v>40113</v>
          </cell>
        </row>
        <row r="907">
          <cell r="B907">
            <v>40112</v>
          </cell>
        </row>
        <row r="908">
          <cell r="B908">
            <v>40109</v>
          </cell>
        </row>
        <row r="909">
          <cell r="B909">
            <v>40108</v>
          </cell>
        </row>
        <row r="910">
          <cell r="B910">
            <v>40107</v>
          </cell>
        </row>
        <row r="911">
          <cell r="B911">
            <v>40106</v>
          </cell>
        </row>
        <row r="912">
          <cell r="B912">
            <v>40105</v>
          </cell>
        </row>
        <row r="913">
          <cell r="B913">
            <v>40102</v>
          </cell>
        </row>
        <row r="914">
          <cell r="B914">
            <v>40101</v>
          </cell>
        </row>
        <row r="915">
          <cell r="B915">
            <v>40100</v>
          </cell>
        </row>
        <row r="916">
          <cell r="B916">
            <v>40099</v>
          </cell>
        </row>
        <row r="917">
          <cell r="B917">
            <v>40098</v>
          </cell>
        </row>
        <row r="918">
          <cell r="B918">
            <v>40095</v>
          </cell>
        </row>
        <row r="919">
          <cell r="B919">
            <v>40094</v>
          </cell>
        </row>
        <row r="920">
          <cell r="B920">
            <v>40093</v>
          </cell>
        </row>
        <row r="921">
          <cell r="B921">
            <v>40092</v>
          </cell>
        </row>
        <row r="922">
          <cell r="B922">
            <v>40091</v>
          </cell>
        </row>
        <row r="923">
          <cell r="B923">
            <v>40088</v>
          </cell>
        </row>
        <row r="924">
          <cell r="B924">
            <v>40087</v>
          </cell>
        </row>
        <row r="925">
          <cell r="B925">
            <v>40086</v>
          </cell>
        </row>
        <row r="926">
          <cell r="B926">
            <v>40085</v>
          </cell>
        </row>
        <row r="927">
          <cell r="B927">
            <v>40084</v>
          </cell>
        </row>
        <row r="928">
          <cell r="B928">
            <v>40081</v>
          </cell>
        </row>
        <row r="929">
          <cell r="B929">
            <v>40080</v>
          </cell>
        </row>
        <row r="930">
          <cell r="B930">
            <v>40079</v>
          </cell>
        </row>
        <row r="931">
          <cell r="B931">
            <v>40078</v>
          </cell>
        </row>
        <row r="932">
          <cell r="B932">
            <v>40077</v>
          </cell>
        </row>
        <row r="933">
          <cell r="B933">
            <v>40074</v>
          </cell>
        </row>
        <row r="934">
          <cell r="B934">
            <v>40073</v>
          </cell>
        </row>
        <row r="935">
          <cell r="B935">
            <v>40072</v>
          </cell>
        </row>
        <row r="936">
          <cell r="B936">
            <v>40071</v>
          </cell>
        </row>
        <row r="937">
          <cell r="B937">
            <v>40070</v>
          </cell>
        </row>
        <row r="938">
          <cell r="B938">
            <v>40067</v>
          </cell>
        </row>
        <row r="939">
          <cell r="B939">
            <v>40066</v>
          </cell>
        </row>
        <row r="940">
          <cell r="B940">
            <v>40065</v>
          </cell>
        </row>
        <row r="941">
          <cell r="B941">
            <v>40064</v>
          </cell>
        </row>
        <row r="942">
          <cell r="B942">
            <v>40060</v>
          </cell>
        </row>
        <row r="943">
          <cell r="B943">
            <v>40059</v>
          </cell>
        </row>
        <row r="944">
          <cell r="B944">
            <v>40058</v>
          </cell>
        </row>
        <row r="945">
          <cell r="B945">
            <v>40057</v>
          </cell>
        </row>
        <row r="946">
          <cell r="B946">
            <v>40056</v>
          </cell>
        </row>
        <row r="947">
          <cell r="B947">
            <v>40053</v>
          </cell>
        </row>
        <row r="948">
          <cell r="B948">
            <v>40052</v>
          </cell>
        </row>
        <row r="949">
          <cell r="B949">
            <v>40051</v>
          </cell>
        </row>
        <row r="950">
          <cell r="B950">
            <v>40050</v>
          </cell>
        </row>
        <row r="951">
          <cell r="B951">
            <v>40049</v>
          </cell>
        </row>
        <row r="952">
          <cell r="B952">
            <v>40046</v>
          </cell>
        </row>
        <row r="953">
          <cell r="B953">
            <v>40045</v>
          </cell>
        </row>
        <row r="954">
          <cell r="B954">
            <v>40044</v>
          </cell>
        </row>
        <row r="955">
          <cell r="B955">
            <v>40043</v>
          </cell>
        </row>
        <row r="956">
          <cell r="B956">
            <v>40042</v>
          </cell>
        </row>
        <row r="957">
          <cell r="B957">
            <v>40039</v>
          </cell>
        </row>
        <row r="958">
          <cell r="B958">
            <v>40038</v>
          </cell>
        </row>
        <row r="959">
          <cell r="B959">
            <v>40037</v>
          </cell>
        </row>
        <row r="960">
          <cell r="B960">
            <v>40036</v>
          </cell>
        </row>
        <row r="961">
          <cell r="B961">
            <v>40035</v>
          </cell>
        </row>
        <row r="962">
          <cell r="B962">
            <v>40032</v>
          </cell>
        </row>
        <row r="963">
          <cell r="B963">
            <v>40031</v>
          </cell>
        </row>
        <row r="964">
          <cell r="B964">
            <v>40030</v>
          </cell>
        </row>
        <row r="965">
          <cell r="B965">
            <v>40029</v>
          </cell>
        </row>
        <row r="966">
          <cell r="B966">
            <v>40028</v>
          </cell>
        </row>
        <row r="967">
          <cell r="B967">
            <v>40025</v>
          </cell>
        </row>
        <row r="968">
          <cell r="B968">
            <v>40024</v>
          </cell>
        </row>
        <row r="969">
          <cell r="B969">
            <v>40023</v>
          </cell>
        </row>
        <row r="970">
          <cell r="B970">
            <v>40022</v>
          </cell>
        </row>
        <row r="971">
          <cell r="B971">
            <v>40021</v>
          </cell>
        </row>
        <row r="972">
          <cell r="B972">
            <v>40018</v>
          </cell>
        </row>
        <row r="973">
          <cell r="B973">
            <v>40017</v>
          </cell>
        </row>
        <row r="974">
          <cell r="B974">
            <v>40016</v>
          </cell>
        </row>
        <row r="975">
          <cell r="B975">
            <v>40015</v>
          </cell>
        </row>
        <row r="976">
          <cell r="B976">
            <v>40014</v>
          </cell>
        </row>
        <row r="977">
          <cell r="B977">
            <v>40011</v>
          </cell>
        </row>
        <row r="978">
          <cell r="B978">
            <v>40010</v>
          </cell>
        </row>
        <row r="979">
          <cell r="B979">
            <v>40009</v>
          </cell>
        </row>
        <row r="980">
          <cell r="B980">
            <v>40008</v>
          </cell>
        </row>
        <row r="981">
          <cell r="B981">
            <v>40007</v>
          </cell>
        </row>
        <row r="982">
          <cell r="B982">
            <v>40004</v>
          </cell>
        </row>
        <row r="983">
          <cell r="B983">
            <v>40003</v>
          </cell>
        </row>
        <row r="984">
          <cell r="B984">
            <v>40002</v>
          </cell>
        </row>
        <row r="985">
          <cell r="B985">
            <v>40001</v>
          </cell>
        </row>
        <row r="986">
          <cell r="B986">
            <v>40000</v>
          </cell>
        </row>
        <row r="987">
          <cell r="B987">
            <v>39996</v>
          </cell>
        </row>
        <row r="988">
          <cell r="B988">
            <v>39995</v>
          </cell>
        </row>
        <row r="989">
          <cell r="B989">
            <v>39994</v>
          </cell>
        </row>
        <row r="990">
          <cell r="B990">
            <v>39993</v>
          </cell>
        </row>
        <row r="991">
          <cell r="B991">
            <v>39990</v>
          </cell>
        </row>
        <row r="992">
          <cell r="B992">
            <v>39989</v>
          </cell>
        </row>
        <row r="993">
          <cell r="B993">
            <v>39988</v>
          </cell>
        </row>
        <row r="994">
          <cell r="B994">
            <v>39987</v>
          </cell>
        </row>
        <row r="995">
          <cell r="B995">
            <v>39986</v>
          </cell>
        </row>
        <row r="996">
          <cell r="B996">
            <v>39983</v>
          </cell>
        </row>
        <row r="997">
          <cell r="B997">
            <v>39982</v>
          </cell>
        </row>
        <row r="998">
          <cell r="B998">
            <v>39981</v>
          </cell>
        </row>
        <row r="999">
          <cell r="B999">
            <v>39980</v>
          </cell>
        </row>
        <row r="1000">
          <cell r="B1000">
            <v>39979</v>
          </cell>
        </row>
        <row r="1001">
          <cell r="B1001">
            <v>39976</v>
          </cell>
        </row>
        <row r="1002">
          <cell r="B1002">
            <v>39975</v>
          </cell>
        </row>
        <row r="1003">
          <cell r="B1003">
            <v>39974</v>
          </cell>
        </row>
        <row r="1004">
          <cell r="B1004">
            <v>39973</v>
          </cell>
        </row>
        <row r="1005">
          <cell r="B1005">
            <v>39972</v>
          </cell>
        </row>
        <row r="1006">
          <cell r="B1006">
            <v>39969</v>
          </cell>
        </row>
        <row r="1007">
          <cell r="B1007">
            <v>39968</v>
          </cell>
        </row>
        <row r="1008">
          <cell r="B1008">
            <v>39967</v>
          </cell>
        </row>
        <row r="1009">
          <cell r="B1009">
            <v>39966</v>
          </cell>
        </row>
        <row r="1010">
          <cell r="B1010">
            <v>39965</v>
          </cell>
        </row>
        <row r="1011">
          <cell r="B1011">
            <v>39962</v>
          </cell>
        </row>
        <row r="1012">
          <cell r="B1012">
            <v>39961</v>
          </cell>
        </row>
        <row r="1013">
          <cell r="B1013">
            <v>39960</v>
          </cell>
        </row>
        <row r="1014">
          <cell r="B1014">
            <v>39959</v>
          </cell>
        </row>
        <row r="1015">
          <cell r="B1015">
            <v>39955</v>
          </cell>
        </row>
        <row r="1016">
          <cell r="B1016">
            <v>39954</v>
          </cell>
        </row>
        <row r="1017">
          <cell r="B1017">
            <v>39953</v>
          </cell>
        </row>
        <row r="1018">
          <cell r="B1018">
            <v>39952</v>
          </cell>
        </row>
        <row r="1019">
          <cell r="B1019">
            <v>39951</v>
          </cell>
        </row>
        <row r="1020">
          <cell r="B1020">
            <v>39948</v>
          </cell>
        </row>
        <row r="1021">
          <cell r="B1021">
            <v>39947</v>
          </cell>
        </row>
        <row r="1022">
          <cell r="B1022">
            <v>39946</v>
          </cell>
        </row>
        <row r="1023">
          <cell r="B1023">
            <v>39945</v>
          </cell>
        </row>
        <row r="1024">
          <cell r="B1024">
            <v>39944</v>
          </cell>
        </row>
        <row r="1025">
          <cell r="B1025">
            <v>39941</v>
          </cell>
        </row>
        <row r="1026">
          <cell r="B1026">
            <v>39940</v>
          </cell>
        </row>
        <row r="1027">
          <cell r="B1027">
            <v>39939</v>
          </cell>
        </row>
        <row r="1028">
          <cell r="B1028">
            <v>39938</v>
          </cell>
        </row>
        <row r="1029">
          <cell r="B1029">
            <v>39937</v>
          </cell>
        </row>
        <row r="1030">
          <cell r="B1030">
            <v>39934</v>
          </cell>
        </row>
        <row r="1031">
          <cell r="B1031">
            <v>39933</v>
          </cell>
        </row>
        <row r="1032">
          <cell r="B1032">
            <v>39932</v>
          </cell>
        </row>
        <row r="1033">
          <cell r="B1033">
            <v>39931</v>
          </cell>
        </row>
        <row r="1034">
          <cell r="B1034">
            <v>39930</v>
          </cell>
        </row>
        <row r="1035">
          <cell r="B1035">
            <v>39927</v>
          </cell>
        </row>
        <row r="1036">
          <cell r="B1036">
            <v>39926</v>
          </cell>
        </row>
        <row r="1037">
          <cell r="B1037">
            <v>39925</v>
          </cell>
        </row>
        <row r="1038">
          <cell r="B1038">
            <v>39924</v>
          </cell>
        </row>
        <row r="1039">
          <cell r="B1039">
            <v>39923</v>
          </cell>
        </row>
        <row r="1040">
          <cell r="B1040">
            <v>39920</v>
          </cell>
        </row>
        <row r="1041">
          <cell r="B1041">
            <v>39919</v>
          </cell>
        </row>
        <row r="1042">
          <cell r="B1042">
            <v>39918</v>
          </cell>
        </row>
        <row r="1043">
          <cell r="B1043">
            <v>39917</v>
          </cell>
        </row>
        <row r="1044">
          <cell r="B1044">
            <v>39916</v>
          </cell>
        </row>
        <row r="1045">
          <cell r="B1045">
            <v>39912</v>
          </cell>
        </row>
        <row r="1046">
          <cell r="B1046">
            <v>39911</v>
          </cell>
        </row>
        <row r="1047">
          <cell r="B1047">
            <v>39910</v>
          </cell>
        </row>
        <row r="1048">
          <cell r="B1048">
            <v>39909</v>
          </cell>
        </row>
        <row r="1049">
          <cell r="B1049">
            <v>39906</v>
          </cell>
        </row>
        <row r="1050">
          <cell r="B1050">
            <v>39905</v>
          </cell>
        </row>
        <row r="1051">
          <cell r="B1051">
            <v>39904</v>
          </cell>
        </row>
        <row r="1052">
          <cell r="B1052">
            <v>39903</v>
          </cell>
        </row>
        <row r="1053">
          <cell r="B1053">
            <v>39902</v>
          </cell>
        </row>
        <row r="1054">
          <cell r="B1054">
            <v>39899</v>
          </cell>
        </row>
        <row r="1055">
          <cell r="B1055">
            <v>39898</v>
          </cell>
        </row>
        <row r="1056">
          <cell r="B1056">
            <v>39897</v>
          </cell>
        </row>
        <row r="1057">
          <cell r="B1057">
            <v>39896</v>
          </cell>
        </row>
        <row r="1058">
          <cell r="B1058">
            <v>39895</v>
          </cell>
        </row>
        <row r="1059">
          <cell r="B1059">
            <v>39892</v>
          </cell>
        </row>
        <row r="1060">
          <cell r="B1060">
            <v>39891</v>
          </cell>
        </row>
        <row r="1061">
          <cell r="B1061">
            <v>39890</v>
          </cell>
        </row>
        <row r="1062">
          <cell r="B1062">
            <v>39889</v>
          </cell>
        </row>
        <row r="1063">
          <cell r="B1063">
            <v>39888</v>
          </cell>
        </row>
        <row r="1064">
          <cell r="B1064">
            <v>39885</v>
          </cell>
        </row>
        <row r="1065">
          <cell r="B1065">
            <v>39884</v>
          </cell>
        </row>
        <row r="1066">
          <cell r="B1066">
            <v>39883</v>
          </cell>
        </row>
        <row r="1067">
          <cell r="B1067">
            <v>39882</v>
          </cell>
        </row>
        <row r="1068">
          <cell r="B1068">
            <v>39881</v>
          </cell>
        </row>
        <row r="1069">
          <cell r="B1069">
            <v>39878</v>
          </cell>
        </row>
        <row r="1070">
          <cell r="B1070">
            <v>39877</v>
          </cell>
        </row>
        <row r="1071">
          <cell r="B1071">
            <v>39876</v>
          </cell>
        </row>
        <row r="1072">
          <cell r="B1072">
            <v>39875</v>
          </cell>
        </row>
        <row r="1073">
          <cell r="B1073">
            <v>39874</v>
          </cell>
        </row>
        <row r="1074">
          <cell r="B1074">
            <v>39871</v>
          </cell>
        </row>
        <row r="1075">
          <cell r="B1075">
            <v>39870</v>
          </cell>
        </row>
        <row r="1076">
          <cell r="B1076">
            <v>39869</v>
          </cell>
        </row>
        <row r="1077">
          <cell r="B1077">
            <v>39868</v>
          </cell>
        </row>
        <row r="1078">
          <cell r="B1078">
            <v>39867</v>
          </cell>
        </row>
        <row r="1079">
          <cell r="B1079">
            <v>39864</v>
          </cell>
        </row>
        <row r="1080">
          <cell r="B1080">
            <v>39863</v>
          </cell>
        </row>
        <row r="1081">
          <cell r="B1081">
            <v>39862</v>
          </cell>
        </row>
        <row r="1082">
          <cell r="B1082">
            <v>39861</v>
          </cell>
        </row>
        <row r="1083">
          <cell r="B1083">
            <v>39857</v>
          </cell>
        </row>
        <row r="1084">
          <cell r="B1084">
            <v>39856</v>
          </cell>
        </row>
        <row r="1085">
          <cell r="B1085">
            <v>39855</v>
          </cell>
        </row>
        <row r="1086">
          <cell r="B1086">
            <v>39854</v>
          </cell>
        </row>
        <row r="1087">
          <cell r="B1087">
            <v>39853</v>
          </cell>
        </row>
        <row r="1088">
          <cell r="B1088">
            <v>39850</v>
          </cell>
        </row>
        <row r="1089">
          <cell r="B1089">
            <v>39849</v>
          </cell>
        </row>
        <row r="1090">
          <cell r="B1090">
            <v>39848</v>
          </cell>
        </row>
        <row r="1091">
          <cell r="B1091">
            <v>39847</v>
          </cell>
        </row>
        <row r="1092">
          <cell r="B1092">
            <v>39846</v>
          </cell>
        </row>
        <row r="1093">
          <cell r="B1093">
            <v>39843</v>
          </cell>
        </row>
        <row r="1094">
          <cell r="B1094">
            <v>39842</v>
          </cell>
        </row>
        <row r="1095">
          <cell r="B1095">
            <v>39841</v>
          </cell>
        </row>
        <row r="1096">
          <cell r="B1096">
            <v>39840</v>
          </cell>
        </row>
        <row r="1097">
          <cell r="B1097">
            <v>39839</v>
          </cell>
        </row>
        <row r="1098">
          <cell r="B1098">
            <v>39836</v>
          </cell>
        </row>
        <row r="1099">
          <cell r="B1099">
            <v>39835</v>
          </cell>
        </row>
        <row r="1100">
          <cell r="B1100">
            <v>39834</v>
          </cell>
        </row>
        <row r="1101">
          <cell r="B1101">
            <v>39833</v>
          </cell>
        </row>
        <row r="1102">
          <cell r="B1102">
            <v>39829</v>
          </cell>
        </row>
        <row r="1103">
          <cell r="B1103">
            <v>39828</v>
          </cell>
        </row>
        <row r="1104">
          <cell r="B1104">
            <v>39827</v>
          </cell>
        </row>
        <row r="1105">
          <cell r="B1105">
            <v>39826</v>
          </cell>
        </row>
        <row r="1106">
          <cell r="B1106">
            <v>39825</v>
          </cell>
        </row>
        <row r="1107">
          <cell r="B1107">
            <v>39822</v>
          </cell>
        </row>
        <row r="1108">
          <cell r="B1108">
            <v>39821</v>
          </cell>
        </row>
        <row r="1109">
          <cell r="B1109">
            <v>39820</v>
          </cell>
        </row>
        <row r="1110">
          <cell r="B1110">
            <v>39819</v>
          </cell>
        </row>
        <row r="1111">
          <cell r="B1111">
            <v>39818</v>
          </cell>
        </row>
        <row r="1112">
          <cell r="B1112">
            <v>39815</v>
          </cell>
        </row>
        <row r="1113">
          <cell r="B1113">
            <v>39813</v>
          </cell>
        </row>
        <row r="1114">
          <cell r="B1114">
            <v>39812</v>
          </cell>
        </row>
        <row r="1115">
          <cell r="B1115">
            <v>39811</v>
          </cell>
        </row>
        <row r="1116">
          <cell r="B1116">
            <v>39808</v>
          </cell>
        </row>
        <row r="1117">
          <cell r="B1117">
            <v>39806</v>
          </cell>
        </row>
        <row r="1118">
          <cell r="B1118">
            <v>39805</v>
          </cell>
        </row>
        <row r="1119">
          <cell r="B1119">
            <v>39804</v>
          </cell>
        </row>
        <row r="1120">
          <cell r="B1120">
            <v>39801</v>
          </cell>
        </row>
        <row r="1121">
          <cell r="B1121">
            <v>39800</v>
          </cell>
        </row>
        <row r="1122">
          <cell r="B1122">
            <v>39799</v>
          </cell>
        </row>
        <row r="1123">
          <cell r="B1123">
            <v>39798</v>
          </cell>
        </row>
        <row r="1124">
          <cell r="B1124">
            <v>39797</v>
          </cell>
        </row>
        <row r="1125">
          <cell r="B1125">
            <v>39794</v>
          </cell>
        </row>
        <row r="1126">
          <cell r="B1126">
            <v>39793</v>
          </cell>
        </row>
        <row r="1127">
          <cell r="B1127">
            <v>39792</v>
          </cell>
        </row>
        <row r="1128">
          <cell r="B1128">
            <v>39791</v>
          </cell>
        </row>
        <row r="1129">
          <cell r="B1129">
            <v>39790</v>
          </cell>
        </row>
        <row r="1130">
          <cell r="B1130">
            <v>39787</v>
          </cell>
        </row>
        <row r="1131">
          <cell r="B1131">
            <v>39786</v>
          </cell>
        </row>
        <row r="1132">
          <cell r="B1132">
            <v>39785</v>
          </cell>
        </row>
        <row r="1133">
          <cell r="B1133">
            <v>39784</v>
          </cell>
        </row>
        <row r="1134">
          <cell r="B1134">
            <v>39783</v>
          </cell>
        </row>
        <row r="1135">
          <cell r="B1135">
            <v>39780</v>
          </cell>
        </row>
        <row r="1136">
          <cell r="B1136">
            <v>39778</v>
          </cell>
        </row>
        <row r="1137">
          <cell r="B1137">
            <v>39777</v>
          </cell>
        </row>
        <row r="1138">
          <cell r="B1138">
            <v>39776</v>
          </cell>
        </row>
        <row r="1139">
          <cell r="B1139">
            <v>39773</v>
          </cell>
        </row>
        <row r="1140">
          <cell r="B1140">
            <v>39772</v>
          </cell>
        </row>
        <row r="1141">
          <cell r="B1141">
            <v>39771</v>
          </cell>
        </row>
        <row r="1142">
          <cell r="B1142">
            <v>39770</v>
          </cell>
        </row>
        <row r="1143">
          <cell r="B1143">
            <v>39769</v>
          </cell>
        </row>
        <row r="1144">
          <cell r="B1144">
            <v>39766</v>
          </cell>
        </row>
        <row r="1145">
          <cell r="B1145">
            <v>39765</v>
          </cell>
        </row>
        <row r="1146">
          <cell r="B1146">
            <v>39764</v>
          </cell>
        </row>
        <row r="1147">
          <cell r="B1147">
            <v>39763</v>
          </cell>
        </row>
        <row r="1148">
          <cell r="B1148">
            <v>39762</v>
          </cell>
        </row>
        <row r="1149">
          <cell r="B1149">
            <v>39759</v>
          </cell>
        </row>
        <row r="1150">
          <cell r="B1150">
            <v>39758</v>
          </cell>
        </row>
        <row r="1151">
          <cell r="B1151">
            <v>39757</v>
          </cell>
        </row>
        <row r="1152">
          <cell r="B1152">
            <v>39756</v>
          </cell>
        </row>
        <row r="1153">
          <cell r="B1153">
            <v>39755</v>
          </cell>
        </row>
        <row r="1154">
          <cell r="B1154">
            <v>39752</v>
          </cell>
        </row>
        <row r="1155">
          <cell r="B1155">
            <v>39751</v>
          </cell>
        </row>
        <row r="1156">
          <cell r="B1156">
            <v>39750</v>
          </cell>
        </row>
        <row r="1157">
          <cell r="B1157">
            <v>39749</v>
          </cell>
        </row>
        <row r="1158">
          <cell r="B1158">
            <v>39748</v>
          </cell>
        </row>
        <row r="1159">
          <cell r="B1159">
            <v>39745</v>
          </cell>
        </row>
        <row r="1160">
          <cell r="B1160">
            <v>39744</v>
          </cell>
        </row>
        <row r="1161">
          <cell r="B1161">
            <v>39743</v>
          </cell>
        </row>
        <row r="1162">
          <cell r="B1162">
            <v>39742</v>
          </cell>
        </row>
        <row r="1163">
          <cell r="B1163">
            <v>39741</v>
          </cell>
        </row>
        <row r="1164">
          <cell r="B1164">
            <v>39738</v>
          </cell>
        </row>
        <row r="1165">
          <cell r="B1165">
            <v>39737</v>
          </cell>
        </row>
        <row r="1166">
          <cell r="B1166">
            <v>39736</v>
          </cell>
        </row>
        <row r="1167">
          <cell r="B1167">
            <v>39735</v>
          </cell>
        </row>
        <row r="1168">
          <cell r="B1168">
            <v>39734</v>
          </cell>
        </row>
        <row r="1169">
          <cell r="B1169">
            <v>39731</v>
          </cell>
        </row>
        <row r="1170">
          <cell r="B1170">
            <v>39730</v>
          </cell>
        </row>
        <row r="1171">
          <cell r="B1171">
            <v>39729</v>
          </cell>
        </row>
        <row r="1172">
          <cell r="B1172">
            <v>39728</v>
          </cell>
        </row>
        <row r="1173">
          <cell r="B1173">
            <v>39727</v>
          </cell>
        </row>
        <row r="1174">
          <cell r="B1174">
            <v>39724</v>
          </cell>
        </row>
        <row r="1175">
          <cell r="B1175">
            <v>39723</v>
          </cell>
        </row>
        <row r="1176">
          <cell r="B1176">
            <v>39722</v>
          </cell>
        </row>
        <row r="1177">
          <cell r="B1177">
            <v>39721</v>
          </cell>
        </row>
        <row r="1178">
          <cell r="B1178">
            <v>39720</v>
          </cell>
        </row>
        <row r="1179">
          <cell r="B1179">
            <v>39717</v>
          </cell>
        </row>
        <row r="1180">
          <cell r="B1180">
            <v>39716</v>
          </cell>
        </row>
        <row r="1181">
          <cell r="B1181">
            <v>39715</v>
          </cell>
        </row>
        <row r="1182">
          <cell r="B1182">
            <v>39714</v>
          </cell>
        </row>
        <row r="1183">
          <cell r="B1183">
            <v>39713</v>
          </cell>
        </row>
        <row r="1184">
          <cell r="B1184">
            <v>39710</v>
          </cell>
        </row>
        <row r="1185">
          <cell r="B1185">
            <v>39709</v>
          </cell>
        </row>
        <row r="1186">
          <cell r="B1186">
            <v>39708</v>
          </cell>
        </row>
        <row r="1187">
          <cell r="B1187">
            <v>39707</v>
          </cell>
        </row>
        <row r="1188">
          <cell r="B1188">
            <v>39706</v>
          </cell>
        </row>
        <row r="1189">
          <cell r="B1189">
            <v>39703</v>
          </cell>
        </row>
        <row r="1190">
          <cell r="B1190">
            <v>39702</v>
          </cell>
        </row>
        <row r="1191">
          <cell r="B1191">
            <v>39701</v>
          </cell>
        </row>
        <row r="1192">
          <cell r="B1192">
            <v>39700</v>
          </cell>
        </row>
        <row r="1193">
          <cell r="B1193">
            <v>39699</v>
          </cell>
        </row>
        <row r="1194">
          <cell r="B1194">
            <v>39696</v>
          </cell>
        </row>
        <row r="1195">
          <cell r="B1195">
            <v>39695</v>
          </cell>
        </row>
        <row r="1196">
          <cell r="B1196">
            <v>39694</v>
          </cell>
        </row>
        <row r="1197">
          <cell r="B1197">
            <v>39693</v>
          </cell>
        </row>
        <row r="1198">
          <cell r="B1198">
            <v>39689</v>
          </cell>
        </row>
        <row r="1199">
          <cell r="B1199">
            <v>39688</v>
          </cell>
        </row>
        <row r="1200">
          <cell r="B1200">
            <v>39687</v>
          </cell>
        </row>
        <row r="1201">
          <cell r="B1201">
            <v>39686</v>
          </cell>
        </row>
        <row r="1202">
          <cell r="B1202">
            <v>39685</v>
          </cell>
        </row>
        <row r="1203">
          <cell r="B1203">
            <v>39682</v>
          </cell>
        </row>
        <row r="1204">
          <cell r="B1204">
            <v>39681</v>
          </cell>
        </row>
        <row r="1205">
          <cell r="B1205">
            <v>39680</v>
          </cell>
        </row>
        <row r="1206">
          <cell r="B1206">
            <v>39679</v>
          </cell>
        </row>
        <row r="1207">
          <cell r="B1207">
            <v>39678</v>
          </cell>
        </row>
        <row r="1208">
          <cell r="B1208">
            <v>39675</v>
          </cell>
        </row>
        <row r="1209">
          <cell r="B1209">
            <v>39674</v>
          </cell>
        </row>
        <row r="1210">
          <cell r="B1210">
            <v>39673</v>
          </cell>
        </row>
        <row r="1211">
          <cell r="B1211">
            <v>39672</v>
          </cell>
        </row>
        <row r="1212">
          <cell r="B1212">
            <v>39671</v>
          </cell>
        </row>
        <row r="1213">
          <cell r="B1213">
            <v>39668</v>
          </cell>
        </row>
        <row r="1214">
          <cell r="B1214">
            <v>39667</v>
          </cell>
        </row>
        <row r="1215">
          <cell r="B1215">
            <v>39666</v>
          </cell>
        </row>
        <row r="1216">
          <cell r="B1216">
            <v>39665</v>
          </cell>
        </row>
        <row r="1217">
          <cell r="B1217">
            <v>39664</v>
          </cell>
        </row>
        <row r="1218">
          <cell r="B1218">
            <v>39661</v>
          </cell>
        </row>
        <row r="1219">
          <cell r="B1219">
            <v>39660</v>
          </cell>
        </row>
        <row r="1220">
          <cell r="B1220">
            <v>39659</v>
          </cell>
        </row>
        <row r="1221">
          <cell r="B1221">
            <v>39658</v>
          </cell>
        </row>
        <row r="1222">
          <cell r="B1222">
            <v>39657</v>
          </cell>
        </row>
        <row r="1223">
          <cell r="B1223">
            <v>39654</v>
          </cell>
        </row>
        <row r="1224">
          <cell r="B1224">
            <v>39653</v>
          </cell>
        </row>
        <row r="1225">
          <cell r="B1225">
            <v>39652</v>
          </cell>
        </row>
        <row r="1226">
          <cell r="B1226">
            <v>39651</v>
          </cell>
        </row>
        <row r="1227">
          <cell r="B1227">
            <v>39650</v>
          </cell>
        </row>
        <row r="1228">
          <cell r="B1228">
            <v>39647</v>
          </cell>
        </row>
        <row r="1229">
          <cell r="B1229">
            <v>39646</v>
          </cell>
        </row>
        <row r="1230">
          <cell r="B1230">
            <v>39645</v>
          </cell>
        </row>
        <row r="1231">
          <cell r="B1231">
            <v>39644</v>
          </cell>
        </row>
        <row r="1232">
          <cell r="B1232">
            <v>39643</v>
          </cell>
        </row>
        <row r="1233">
          <cell r="B1233">
            <v>39640</v>
          </cell>
        </row>
        <row r="1234">
          <cell r="B1234">
            <v>39639</v>
          </cell>
        </row>
        <row r="1235">
          <cell r="B1235">
            <v>39638</v>
          </cell>
        </row>
        <row r="1236">
          <cell r="B1236">
            <v>39637</v>
          </cell>
        </row>
        <row r="1237">
          <cell r="B1237">
            <v>39636</v>
          </cell>
        </row>
        <row r="1238">
          <cell r="B1238">
            <v>39632</v>
          </cell>
        </row>
        <row r="1239">
          <cell r="B1239">
            <v>39631</v>
          </cell>
        </row>
        <row r="1240">
          <cell r="B1240">
            <v>39630</v>
          </cell>
        </row>
        <row r="1241">
          <cell r="B1241">
            <v>39629</v>
          </cell>
        </row>
        <row r="1242">
          <cell r="B1242">
            <v>39626</v>
          </cell>
        </row>
        <row r="1243">
          <cell r="B1243">
            <v>39625</v>
          </cell>
        </row>
        <row r="1244">
          <cell r="B1244">
            <v>39624</v>
          </cell>
        </row>
        <row r="1245">
          <cell r="B1245">
            <v>39623</v>
          </cell>
        </row>
        <row r="1246">
          <cell r="B1246">
            <v>39622</v>
          </cell>
        </row>
        <row r="1247">
          <cell r="B1247">
            <v>39619</v>
          </cell>
        </row>
        <row r="1248">
          <cell r="B1248">
            <v>39618</v>
          </cell>
        </row>
        <row r="1249">
          <cell r="B1249">
            <v>39617</v>
          </cell>
        </row>
        <row r="1250">
          <cell r="B1250">
            <v>39616</v>
          </cell>
        </row>
        <row r="1251">
          <cell r="B1251">
            <v>39615</v>
          </cell>
        </row>
        <row r="1252">
          <cell r="B1252">
            <v>39612</v>
          </cell>
        </row>
        <row r="1253">
          <cell r="B1253">
            <v>39611</v>
          </cell>
        </row>
        <row r="1254">
          <cell r="B1254">
            <v>39610</v>
          </cell>
        </row>
        <row r="1255">
          <cell r="B1255">
            <v>39609</v>
          </cell>
        </row>
        <row r="1256">
          <cell r="B1256">
            <v>39608</v>
          </cell>
        </row>
        <row r="1257">
          <cell r="B1257">
            <v>39605</v>
          </cell>
        </row>
        <row r="1258">
          <cell r="B1258">
            <v>39604</v>
          </cell>
        </row>
        <row r="1259">
          <cell r="B1259">
            <v>39603</v>
          </cell>
        </row>
        <row r="1260">
          <cell r="B1260">
            <v>39602</v>
          </cell>
        </row>
        <row r="1261">
          <cell r="B1261">
            <v>39601</v>
          </cell>
        </row>
        <row r="1262">
          <cell r="B1262">
            <v>39598</v>
          </cell>
        </row>
        <row r="1263">
          <cell r="B1263">
            <v>39597</v>
          </cell>
        </row>
        <row r="1264">
          <cell r="B1264">
            <v>39596</v>
          </cell>
        </row>
        <row r="1265">
          <cell r="B1265">
            <v>39595</v>
          </cell>
        </row>
        <row r="1266">
          <cell r="B1266">
            <v>39591</v>
          </cell>
        </row>
        <row r="1267">
          <cell r="B1267">
            <v>39590</v>
          </cell>
        </row>
        <row r="1268">
          <cell r="B1268">
            <v>39589</v>
          </cell>
        </row>
        <row r="1269">
          <cell r="B1269">
            <v>39588</v>
          </cell>
        </row>
        <row r="1270">
          <cell r="B1270">
            <v>39587</v>
          </cell>
        </row>
        <row r="1271">
          <cell r="B1271">
            <v>39584</v>
          </cell>
        </row>
        <row r="1272">
          <cell r="B1272">
            <v>39583</v>
          </cell>
        </row>
        <row r="1273">
          <cell r="B1273">
            <v>39582</v>
          </cell>
        </row>
        <row r="1274">
          <cell r="B1274">
            <v>39581</v>
          </cell>
        </row>
        <row r="1275">
          <cell r="B1275">
            <v>39580</v>
          </cell>
        </row>
        <row r="1276">
          <cell r="B1276">
            <v>39577</v>
          </cell>
        </row>
        <row r="1277">
          <cell r="B1277">
            <v>39576</v>
          </cell>
        </row>
        <row r="1278">
          <cell r="B1278">
            <v>39575</v>
          </cell>
        </row>
        <row r="1279">
          <cell r="B1279">
            <v>39574</v>
          </cell>
        </row>
        <row r="1280">
          <cell r="B1280">
            <v>39573</v>
          </cell>
        </row>
        <row r="1281">
          <cell r="B1281">
            <v>39570</v>
          </cell>
        </row>
        <row r="1282">
          <cell r="B1282">
            <v>39569</v>
          </cell>
        </row>
        <row r="1283">
          <cell r="B1283">
            <v>39568</v>
          </cell>
        </row>
        <row r="1284">
          <cell r="B1284">
            <v>39567</v>
          </cell>
        </row>
        <row r="1285">
          <cell r="B1285">
            <v>39566</v>
          </cell>
        </row>
        <row r="1286">
          <cell r="B1286">
            <v>39563</v>
          </cell>
        </row>
        <row r="1287">
          <cell r="B1287">
            <v>39562</v>
          </cell>
        </row>
        <row r="1288">
          <cell r="B1288">
            <v>39561</v>
          </cell>
        </row>
        <row r="1289">
          <cell r="B1289">
            <v>39560</v>
          </cell>
        </row>
        <row r="1290">
          <cell r="B1290">
            <v>39559</v>
          </cell>
        </row>
        <row r="1291">
          <cell r="B1291">
            <v>39556</v>
          </cell>
        </row>
        <row r="1292">
          <cell r="B1292">
            <v>39555</v>
          </cell>
        </row>
        <row r="1293">
          <cell r="B1293">
            <v>39554</v>
          </cell>
        </row>
        <row r="1294">
          <cell r="B1294">
            <v>39553</v>
          </cell>
        </row>
        <row r="1295">
          <cell r="B1295">
            <v>39552</v>
          </cell>
        </row>
        <row r="1296">
          <cell r="B1296">
            <v>39549</v>
          </cell>
        </row>
        <row r="1297">
          <cell r="B1297">
            <v>39548</v>
          </cell>
        </row>
        <row r="1298">
          <cell r="B1298">
            <v>39547</v>
          </cell>
        </row>
        <row r="1299">
          <cell r="B1299">
            <v>39546</v>
          </cell>
        </row>
        <row r="1300">
          <cell r="B1300">
            <v>39545</v>
          </cell>
        </row>
        <row r="1301">
          <cell r="B1301">
            <v>39542</v>
          </cell>
        </row>
        <row r="1302">
          <cell r="B1302">
            <v>39541</v>
          </cell>
        </row>
        <row r="1303">
          <cell r="B1303">
            <v>39540</v>
          </cell>
        </row>
        <row r="1304">
          <cell r="B1304">
            <v>39539</v>
          </cell>
        </row>
        <row r="1305">
          <cell r="B1305">
            <v>39538</v>
          </cell>
        </row>
        <row r="1306">
          <cell r="B1306">
            <v>39535</v>
          </cell>
        </row>
        <row r="1307">
          <cell r="B1307">
            <v>39534</v>
          </cell>
        </row>
        <row r="1308">
          <cell r="B1308">
            <v>39533</v>
          </cell>
        </row>
        <row r="1309">
          <cell r="B1309">
            <v>39532</v>
          </cell>
        </row>
        <row r="1310">
          <cell r="B1310">
            <v>39531</v>
          </cell>
        </row>
        <row r="1311">
          <cell r="B1311">
            <v>39527</v>
          </cell>
        </row>
        <row r="1312">
          <cell r="B1312">
            <v>39526</v>
          </cell>
        </row>
        <row r="1313">
          <cell r="B1313">
            <v>39525</v>
          </cell>
        </row>
        <row r="1314">
          <cell r="B1314">
            <v>39524</v>
          </cell>
        </row>
        <row r="1315">
          <cell r="B1315">
            <v>39521</v>
          </cell>
        </row>
        <row r="1316">
          <cell r="B1316">
            <v>39520</v>
          </cell>
        </row>
        <row r="1317">
          <cell r="B1317">
            <v>39519</v>
          </cell>
        </row>
        <row r="1318">
          <cell r="B1318">
            <v>39518</v>
          </cell>
        </row>
        <row r="1319">
          <cell r="B1319">
            <v>39517</v>
          </cell>
        </row>
        <row r="1320">
          <cell r="B1320">
            <v>39514</v>
          </cell>
        </row>
        <row r="1321">
          <cell r="B1321">
            <v>39513</v>
          </cell>
        </row>
        <row r="1322">
          <cell r="B1322">
            <v>39512</v>
          </cell>
        </row>
        <row r="1323">
          <cell r="B1323">
            <v>39511</v>
          </cell>
        </row>
        <row r="1324">
          <cell r="B1324">
            <v>39510</v>
          </cell>
        </row>
        <row r="1325">
          <cell r="B1325">
            <v>39507</v>
          </cell>
        </row>
        <row r="1326">
          <cell r="B1326">
            <v>39506</v>
          </cell>
        </row>
        <row r="1327">
          <cell r="B1327">
            <v>39505</v>
          </cell>
        </row>
        <row r="1328">
          <cell r="B1328">
            <v>39504</v>
          </cell>
        </row>
        <row r="1329">
          <cell r="B1329">
            <v>39503</v>
          </cell>
        </row>
        <row r="1330">
          <cell r="B1330">
            <v>39500</v>
          </cell>
        </row>
        <row r="1331">
          <cell r="B1331">
            <v>39499</v>
          </cell>
        </row>
        <row r="1332">
          <cell r="B1332">
            <v>39498</v>
          </cell>
        </row>
        <row r="1333">
          <cell r="B1333">
            <v>39497</v>
          </cell>
        </row>
        <row r="1334">
          <cell r="B1334">
            <v>39493</v>
          </cell>
        </row>
        <row r="1335">
          <cell r="B1335">
            <v>39492</v>
          </cell>
        </row>
        <row r="1336">
          <cell r="B1336">
            <v>39491</v>
          </cell>
        </row>
        <row r="1337">
          <cell r="B1337">
            <v>39490</v>
          </cell>
        </row>
        <row r="1338">
          <cell r="B1338">
            <v>39489</v>
          </cell>
        </row>
        <row r="1339">
          <cell r="B1339">
            <v>39486</v>
          </cell>
        </row>
        <row r="1340">
          <cell r="B1340">
            <v>39485</v>
          </cell>
        </row>
        <row r="1341">
          <cell r="B1341">
            <v>39484</v>
          </cell>
        </row>
        <row r="1342">
          <cell r="B1342">
            <v>39483</v>
          </cell>
        </row>
        <row r="1343">
          <cell r="B1343">
            <v>39482</v>
          </cell>
        </row>
        <row r="1344">
          <cell r="B1344">
            <v>39479</v>
          </cell>
        </row>
        <row r="1345">
          <cell r="B1345">
            <v>39478</v>
          </cell>
        </row>
        <row r="1346">
          <cell r="B1346">
            <v>39477</v>
          </cell>
        </row>
        <row r="1347">
          <cell r="B1347">
            <v>39476</v>
          </cell>
        </row>
        <row r="1348">
          <cell r="B1348">
            <v>39475</v>
          </cell>
        </row>
        <row r="1349">
          <cell r="B1349">
            <v>39472</v>
          </cell>
        </row>
        <row r="1350">
          <cell r="B1350">
            <v>39471</v>
          </cell>
        </row>
        <row r="1351">
          <cell r="B1351">
            <v>39470</v>
          </cell>
        </row>
        <row r="1352">
          <cell r="B1352">
            <v>39469</v>
          </cell>
        </row>
        <row r="1353">
          <cell r="B1353">
            <v>39465</v>
          </cell>
        </row>
        <row r="1354">
          <cell r="B1354">
            <v>39464</v>
          </cell>
        </row>
        <row r="1355">
          <cell r="B1355">
            <v>39463</v>
          </cell>
        </row>
        <row r="1356">
          <cell r="B1356">
            <v>39462</v>
          </cell>
        </row>
        <row r="1357">
          <cell r="B1357">
            <v>39461</v>
          </cell>
        </row>
        <row r="1358">
          <cell r="B1358">
            <v>39458</v>
          </cell>
        </row>
        <row r="1359">
          <cell r="B1359">
            <v>39457</v>
          </cell>
        </row>
        <row r="1360">
          <cell r="B1360">
            <v>39456</v>
          </cell>
        </row>
        <row r="1361">
          <cell r="B1361">
            <v>39455</v>
          </cell>
        </row>
        <row r="1362">
          <cell r="B1362">
            <v>39454</v>
          </cell>
        </row>
        <row r="1363">
          <cell r="B1363">
            <v>39451</v>
          </cell>
        </row>
        <row r="1364">
          <cell r="B1364">
            <v>39450</v>
          </cell>
        </row>
        <row r="1365">
          <cell r="B1365">
            <v>39449</v>
          </cell>
        </row>
        <row r="1366">
          <cell r="B1366">
            <v>39447</v>
          </cell>
        </row>
        <row r="1367">
          <cell r="B1367">
            <v>39444</v>
          </cell>
        </row>
        <row r="1368">
          <cell r="B1368">
            <v>39443</v>
          </cell>
        </row>
        <row r="1369">
          <cell r="B1369">
            <v>39442</v>
          </cell>
        </row>
        <row r="1370">
          <cell r="B1370">
            <v>39440</v>
          </cell>
        </row>
        <row r="1371">
          <cell r="B1371">
            <v>39437</v>
          </cell>
        </row>
        <row r="1372">
          <cell r="B1372">
            <v>39436</v>
          </cell>
        </row>
        <row r="1373">
          <cell r="B1373">
            <v>39435</v>
          </cell>
        </row>
        <row r="1374">
          <cell r="B1374">
            <v>39434</v>
          </cell>
        </row>
        <row r="1375">
          <cell r="B1375">
            <v>39433</v>
          </cell>
        </row>
        <row r="1376">
          <cell r="B1376">
            <v>39430</v>
          </cell>
        </row>
        <row r="1377">
          <cell r="B1377">
            <v>39429</v>
          </cell>
        </row>
        <row r="1378">
          <cell r="B1378">
            <v>39428</v>
          </cell>
        </row>
        <row r="1379">
          <cell r="B1379">
            <v>39427</v>
          </cell>
        </row>
        <row r="1380">
          <cell r="B1380">
            <v>39426</v>
          </cell>
        </row>
        <row r="1381">
          <cell r="B1381">
            <v>39423</v>
          </cell>
        </row>
        <row r="1382">
          <cell r="B1382">
            <v>39422</v>
          </cell>
        </row>
        <row r="1383">
          <cell r="B1383">
            <v>39421</v>
          </cell>
        </row>
        <row r="1384">
          <cell r="B1384">
            <v>39420</v>
          </cell>
        </row>
        <row r="1385">
          <cell r="B1385">
            <v>39419</v>
          </cell>
        </row>
        <row r="1386">
          <cell r="B1386">
            <v>39416</v>
          </cell>
        </row>
        <row r="1387">
          <cell r="B1387">
            <v>39415</v>
          </cell>
        </row>
        <row r="1388">
          <cell r="B1388">
            <v>39414</v>
          </cell>
        </row>
        <row r="1389">
          <cell r="B1389">
            <v>39413</v>
          </cell>
        </row>
        <row r="1390">
          <cell r="B1390">
            <v>39412</v>
          </cell>
        </row>
        <row r="1391">
          <cell r="B1391">
            <v>39409</v>
          </cell>
        </row>
        <row r="1392">
          <cell r="B1392">
            <v>39407</v>
          </cell>
        </row>
        <row r="1393">
          <cell r="B1393">
            <v>39406</v>
          </cell>
        </row>
        <row r="1394">
          <cell r="B1394">
            <v>39405</v>
          </cell>
        </row>
        <row r="1395">
          <cell r="B1395">
            <v>39402</v>
          </cell>
        </row>
        <row r="1396">
          <cell r="B1396">
            <v>39401</v>
          </cell>
        </row>
        <row r="1397">
          <cell r="B1397">
            <v>39400</v>
          </cell>
        </row>
        <row r="1398">
          <cell r="B1398">
            <v>39399</v>
          </cell>
        </row>
        <row r="1399">
          <cell r="B1399">
            <v>39398</v>
          </cell>
        </row>
        <row r="1400">
          <cell r="B1400">
            <v>39395</v>
          </cell>
        </row>
        <row r="1401">
          <cell r="B1401">
            <v>39394</v>
          </cell>
        </row>
        <row r="1402">
          <cell r="B1402">
            <v>39393</v>
          </cell>
        </row>
        <row r="1403">
          <cell r="B1403">
            <v>39392</v>
          </cell>
        </row>
        <row r="1404">
          <cell r="B1404">
            <v>39391</v>
          </cell>
        </row>
        <row r="1405">
          <cell r="B1405">
            <v>39388</v>
          </cell>
        </row>
        <row r="1406">
          <cell r="B1406">
            <v>39387</v>
          </cell>
        </row>
        <row r="1407">
          <cell r="B1407">
            <v>39386</v>
          </cell>
        </row>
        <row r="1408">
          <cell r="B1408">
            <v>39385</v>
          </cell>
        </row>
        <row r="1409">
          <cell r="B1409">
            <v>39384</v>
          </cell>
        </row>
        <row r="1410">
          <cell r="B1410">
            <v>39381</v>
          </cell>
        </row>
        <row r="1411">
          <cell r="B1411">
            <v>39380</v>
          </cell>
        </row>
        <row r="1412">
          <cell r="B1412">
            <v>39379</v>
          </cell>
        </row>
        <row r="1413">
          <cell r="B1413">
            <v>39378</v>
          </cell>
        </row>
        <row r="1414">
          <cell r="B1414">
            <v>39377</v>
          </cell>
        </row>
        <row r="1415">
          <cell r="B1415">
            <v>39374</v>
          </cell>
        </row>
        <row r="1416">
          <cell r="B1416">
            <v>39373</v>
          </cell>
        </row>
        <row r="1417">
          <cell r="B1417">
            <v>39372</v>
          </cell>
        </row>
        <row r="1418">
          <cell r="B1418">
            <v>39371</v>
          </cell>
        </row>
        <row r="1419">
          <cell r="B1419">
            <v>39370</v>
          </cell>
        </row>
        <row r="1420">
          <cell r="B1420">
            <v>39367</v>
          </cell>
        </row>
        <row r="1421">
          <cell r="B1421">
            <v>39366</v>
          </cell>
        </row>
        <row r="1422">
          <cell r="B1422">
            <v>39365</v>
          </cell>
        </row>
        <row r="1423">
          <cell r="B1423">
            <v>39364</v>
          </cell>
        </row>
        <row r="1424">
          <cell r="B1424">
            <v>39363</v>
          </cell>
        </row>
        <row r="1425">
          <cell r="B1425">
            <v>39360</v>
          </cell>
        </row>
        <row r="1426">
          <cell r="B1426">
            <v>39359</v>
          </cell>
        </row>
        <row r="1427">
          <cell r="B1427">
            <v>39358</v>
          </cell>
        </row>
        <row r="1428">
          <cell r="B1428">
            <v>39357</v>
          </cell>
        </row>
        <row r="1429">
          <cell r="B1429">
            <v>39356</v>
          </cell>
        </row>
        <row r="1430">
          <cell r="B1430">
            <v>39353</v>
          </cell>
        </row>
        <row r="1431">
          <cell r="B1431">
            <v>39352</v>
          </cell>
        </row>
        <row r="1432">
          <cell r="B1432">
            <v>39351</v>
          </cell>
        </row>
        <row r="1433">
          <cell r="B1433">
            <v>39350</v>
          </cell>
        </row>
        <row r="1434">
          <cell r="B1434">
            <v>39349</v>
          </cell>
        </row>
        <row r="1435">
          <cell r="B1435">
            <v>39346</v>
          </cell>
        </row>
        <row r="1436">
          <cell r="B1436">
            <v>39345</v>
          </cell>
        </row>
        <row r="1437">
          <cell r="B1437">
            <v>39344</v>
          </cell>
        </row>
        <row r="1438">
          <cell r="B1438">
            <v>39343</v>
          </cell>
        </row>
        <row r="1439">
          <cell r="B1439">
            <v>39342</v>
          </cell>
        </row>
        <row r="1440">
          <cell r="B1440">
            <v>39339</v>
          </cell>
        </row>
        <row r="1441">
          <cell r="B1441">
            <v>39338</v>
          </cell>
        </row>
        <row r="1442">
          <cell r="B1442">
            <v>39337</v>
          </cell>
        </row>
        <row r="1443">
          <cell r="B1443">
            <v>39336</v>
          </cell>
        </row>
        <row r="1444">
          <cell r="B1444">
            <v>39335</v>
          </cell>
        </row>
        <row r="1445">
          <cell r="B1445">
            <v>39332</v>
          </cell>
        </row>
        <row r="1446">
          <cell r="B1446">
            <v>39331</v>
          </cell>
        </row>
        <row r="1447">
          <cell r="B1447">
            <v>39330</v>
          </cell>
        </row>
        <row r="1448">
          <cell r="B1448">
            <v>39329</v>
          </cell>
        </row>
        <row r="1449">
          <cell r="B1449">
            <v>39325</v>
          </cell>
        </row>
        <row r="1450">
          <cell r="B1450">
            <v>39324</v>
          </cell>
        </row>
        <row r="1451">
          <cell r="B1451">
            <v>39323</v>
          </cell>
        </row>
        <row r="1452">
          <cell r="B1452">
            <v>39322</v>
          </cell>
        </row>
        <row r="1453">
          <cell r="B1453">
            <v>39321</v>
          </cell>
        </row>
        <row r="1454">
          <cell r="B1454">
            <v>39318</v>
          </cell>
        </row>
        <row r="1455">
          <cell r="B1455">
            <v>39317</v>
          </cell>
        </row>
        <row r="1456">
          <cell r="B1456">
            <v>39316</v>
          </cell>
        </row>
        <row r="1457">
          <cell r="B1457">
            <v>39315</v>
          </cell>
        </row>
        <row r="1458">
          <cell r="B1458">
            <v>39314</v>
          </cell>
        </row>
        <row r="1459">
          <cell r="B1459">
            <v>39311</v>
          </cell>
        </row>
        <row r="1460">
          <cell r="B1460">
            <v>39310</v>
          </cell>
        </row>
        <row r="1461">
          <cell r="B1461">
            <v>39309</v>
          </cell>
        </row>
        <row r="1462">
          <cell r="B1462">
            <v>39308</v>
          </cell>
        </row>
        <row r="1463">
          <cell r="B1463">
            <v>39307</v>
          </cell>
        </row>
        <row r="1464">
          <cell r="B1464">
            <v>39304</v>
          </cell>
        </row>
        <row r="1465">
          <cell r="B1465">
            <v>39303</v>
          </cell>
        </row>
        <row r="1466">
          <cell r="B1466">
            <v>39302</v>
          </cell>
        </row>
        <row r="1467">
          <cell r="B1467">
            <v>39301</v>
          </cell>
        </row>
        <row r="1468">
          <cell r="B1468">
            <v>39300</v>
          </cell>
        </row>
        <row r="1469">
          <cell r="B1469">
            <v>39297</v>
          </cell>
        </row>
        <row r="1470">
          <cell r="B1470">
            <v>39296</v>
          </cell>
        </row>
        <row r="1471">
          <cell r="B1471">
            <v>39295</v>
          </cell>
        </row>
        <row r="1472">
          <cell r="B1472">
            <v>39294</v>
          </cell>
        </row>
        <row r="1473">
          <cell r="B1473">
            <v>39293</v>
          </cell>
        </row>
        <row r="1474">
          <cell r="B1474">
            <v>39290</v>
          </cell>
        </row>
        <row r="1475">
          <cell r="B1475">
            <v>39289</v>
          </cell>
        </row>
        <row r="1476">
          <cell r="B1476">
            <v>39288</v>
          </cell>
        </row>
        <row r="1477">
          <cell r="B1477">
            <v>39287</v>
          </cell>
        </row>
        <row r="1478">
          <cell r="B1478">
            <v>39286</v>
          </cell>
        </row>
        <row r="1479">
          <cell r="B1479">
            <v>39283</v>
          </cell>
        </row>
        <row r="1480">
          <cell r="B1480">
            <v>39282</v>
          </cell>
        </row>
        <row r="1481">
          <cell r="B1481">
            <v>39281</v>
          </cell>
        </row>
        <row r="1482">
          <cell r="B1482">
            <v>39280</v>
          </cell>
        </row>
        <row r="1483">
          <cell r="B1483">
            <v>39279</v>
          </cell>
        </row>
        <row r="1484">
          <cell r="B1484">
            <v>39276</v>
          </cell>
        </row>
        <row r="1485">
          <cell r="B1485">
            <v>39275</v>
          </cell>
        </row>
        <row r="1486">
          <cell r="B1486">
            <v>39274</v>
          </cell>
        </row>
        <row r="1487">
          <cell r="B1487">
            <v>39273</v>
          </cell>
        </row>
        <row r="1488">
          <cell r="B1488">
            <v>39272</v>
          </cell>
        </row>
        <row r="1489">
          <cell r="B1489">
            <v>39269</v>
          </cell>
        </row>
        <row r="1490">
          <cell r="B1490">
            <v>39268</v>
          </cell>
        </row>
        <row r="1491">
          <cell r="B1491">
            <v>39266</v>
          </cell>
        </row>
        <row r="1492">
          <cell r="B1492">
            <v>39265</v>
          </cell>
        </row>
        <row r="1493">
          <cell r="B1493">
            <v>39262</v>
          </cell>
        </row>
        <row r="1494">
          <cell r="B1494">
            <v>39261</v>
          </cell>
        </row>
        <row r="1495">
          <cell r="B1495">
            <v>39260</v>
          </cell>
        </row>
        <row r="1496">
          <cell r="B1496">
            <v>39259</v>
          </cell>
        </row>
        <row r="1497">
          <cell r="B1497">
            <v>39258</v>
          </cell>
        </row>
        <row r="1498">
          <cell r="B1498">
            <v>39255</v>
          </cell>
        </row>
        <row r="1499">
          <cell r="B1499">
            <v>39254</v>
          </cell>
        </row>
        <row r="1500">
          <cell r="B1500">
            <v>39253</v>
          </cell>
        </row>
        <row r="1501">
          <cell r="B1501">
            <v>39252</v>
          </cell>
        </row>
        <row r="1502">
          <cell r="B1502">
            <v>39251</v>
          </cell>
        </row>
        <row r="1503">
          <cell r="B1503">
            <v>39248</v>
          </cell>
        </row>
        <row r="1504">
          <cell r="B1504">
            <v>39247</v>
          </cell>
        </row>
        <row r="1505">
          <cell r="B1505">
            <v>39246</v>
          </cell>
        </row>
        <row r="1506">
          <cell r="B1506">
            <v>39245</v>
          </cell>
        </row>
        <row r="1507">
          <cell r="B1507">
            <v>39244</v>
          </cell>
        </row>
        <row r="1508">
          <cell r="B1508">
            <v>39241</v>
          </cell>
        </row>
        <row r="1509">
          <cell r="B1509">
            <v>39240</v>
          </cell>
        </row>
        <row r="1510">
          <cell r="B1510">
            <v>39239</v>
          </cell>
        </row>
        <row r="1511">
          <cell r="B1511">
            <v>39238</v>
          </cell>
        </row>
        <row r="1512">
          <cell r="B1512">
            <v>39237</v>
          </cell>
        </row>
        <row r="1513">
          <cell r="B1513">
            <v>39234</v>
          </cell>
        </row>
        <row r="1514">
          <cell r="B1514">
            <v>39233</v>
          </cell>
        </row>
        <row r="1515">
          <cell r="B1515">
            <v>39232</v>
          </cell>
        </row>
        <row r="1516">
          <cell r="B1516">
            <v>39231</v>
          </cell>
        </row>
        <row r="1517">
          <cell r="B1517">
            <v>39227</v>
          </cell>
        </row>
        <row r="1518">
          <cell r="B1518">
            <v>39226</v>
          </cell>
        </row>
        <row r="1519">
          <cell r="B1519">
            <v>39225</v>
          </cell>
        </row>
        <row r="1520">
          <cell r="B1520">
            <v>39224</v>
          </cell>
        </row>
        <row r="1521">
          <cell r="B1521">
            <v>39223</v>
          </cell>
        </row>
        <row r="1522">
          <cell r="B1522">
            <v>39220</v>
          </cell>
        </row>
        <row r="1523">
          <cell r="B1523">
            <v>39219</v>
          </cell>
        </row>
        <row r="1524">
          <cell r="B1524">
            <v>39218</v>
          </cell>
        </row>
        <row r="1525">
          <cell r="B1525">
            <v>39217</v>
          </cell>
        </row>
        <row r="1526">
          <cell r="B1526">
            <v>39216</v>
          </cell>
        </row>
        <row r="1527">
          <cell r="B1527">
            <v>39213</v>
          </cell>
        </row>
        <row r="1528">
          <cell r="B1528">
            <v>39212</v>
          </cell>
        </row>
        <row r="1529">
          <cell r="B1529">
            <v>39211</v>
          </cell>
        </row>
        <row r="1530">
          <cell r="B1530">
            <v>39210</v>
          </cell>
        </row>
        <row r="1531">
          <cell r="B1531">
            <v>39209</v>
          </cell>
        </row>
        <row r="1532">
          <cell r="B1532">
            <v>39206</v>
          </cell>
        </row>
        <row r="1533">
          <cell r="B1533">
            <v>39205</v>
          </cell>
        </row>
        <row r="1534">
          <cell r="B1534">
            <v>39204</v>
          </cell>
        </row>
        <row r="1535">
          <cell r="B1535">
            <v>39203</v>
          </cell>
        </row>
        <row r="1536">
          <cell r="B1536">
            <v>39202</v>
          </cell>
        </row>
        <row r="1537">
          <cell r="B1537">
            <v>39199</v>
          </cell>
        </row>
        <row r="1538">
          <cell r="B1538">
            <v>39198</v>
          </cell>
        </row>
        <row r="1539">
          <cell r="B1539">
            <v>39197</v>
          </cell>
        </row>
        <row r="1540">
          <cell r="B1540">
            <v>39196</v>
          </cell>
        </row>
        <row r="1541">
          <cell r="B1541">
            <v>39195</v>
          </cell>
        </row>
        <row r="1542">
          <cell r="B1542">
            <v>39192</v>
          </cell>
        </row>
        <row r="1543">
          <cell r="B1543">
            <v>39191</v>
          </cell>
        </row>
        <row r="1544">
          <cell r="B1544">
            <v>39190</v>
          </cell>
        </row>
        <row r="1545">
          <cell r="B1545">
            <v>39189</v>
          </cell>
        </row>
        <row r="1546">
          <cell r="B1546">
            <v>39188</v>
          </cell>
        </row>
        <row r="1547">
          <cell r="B1547">
            <v>39185</v>
          </cell>
        </row>
        <row r="1548">
          <cell r="B1548">
            <v>39184</v>
          </cell>
        </row>
        <row r="1549">
          <cell r="B1549">
            <v>39183</v>
          </cell>
        </row>
        <row r="1550">
          <cell r="B1550">
            <v>39182</v>
          </cell>
        </row>
        <row r="1551">
          <cell r="B1551">
            <v>39181</v>
          </cell>
        </row>
        <row r="1552">
          <cell r="B1552">
            <v>39177</v>
          </cell>
        </row>
        <row r="1553">
          <cell r="B1553">
            <v>39176</v>
          </cell>
        </row>
        <row r="1554">
          <cell r="B1554">
            <v>39175</v>
          </cell>
        </row>
        <row r="1555">
          <cell r="B1555">
            <v>39174</v>
          </cell>
        </row>
        <row r="1556">
          <cell r="B1556">
            <v>39171</v>
          </cell>
        </row>
        <row r="1557">
          <cell r="B1557">
            <v>39170</v>
          </cell>
        </row>
        <row r="1558">
          <cell r="B1558">
            <v>39169</v>
          </cell>
        </row>
        <row r="1559">
          <cell r="B1559">
            <v>39168</v>
          </cell>
        </row>
        <row r="1560">
          <cell r="B1560">
            <v>39167</v>
          </cell>
        </row>
        <row r="1561">
          <cell r="B1561">
            <v>39164</v>
          </cell>
        </row>
        <row r="1562">
          <cell r="B1562">
            <v>39163</v>
          </cell>
        </row>
        <row r="1563">
          <cell r="B1563">
            <v>39162</v>
          </cell>
        </row>
        <row r="1564">
          <cell r="B1564">
            <v>39161</v>
          </cell>
        </row>
        <row r="1565">
          <cell r="B1565">
            <v>39160</v>
          </cell>
        </row>
        <row r="1566">
          <cell r="B1566">
            <v>39157</v>
          </cell>
        </row>
        <row r="1567">
          <cell r="B1567">
            <v>39156</v>
          </cell>
        </row>
        <row r="1568">
          <cell r="B1568">
            <v>39155</v>
          </cell>
        </row>
        <row r="1569">
          <cell r="B1569">
            <v>39154</v>
          </cell>
        </row>
        <row r="1570">
          <cell r="B1570">
            <v>39153</v>
          </cell>
        </row>
        <row r="1571">
          <cell r="B1571">
            <v>39150</v>
          </cell>
        </row>
        <row r="1572">
          <cell r="B1572">
            <v>39149</v>
          </cell>
        </row>
        <row r="1573">
          <cell r="B1573">
            <v>39148</v>
          </cell>
        </row>
        <row r="1574">
          <cell r="B1574">
            <v>39147</v>
          </cell>
        </row>
        <row r="1575">
          <cell r="B1575">
            <v>39146</v>
          </cell>
        </row>
        <row r="1576">
          <cell r="B1576">
            <v>39143</v>
          </cell>
        </row>
        <row r="1577">
          <cell r="B1577">
            <v>39142</v>
          </cell>
        </row>
        <row r="1578">
          <cell r="B1578">
            <v>39141</v>
          </cell>
        </row>
        <row r="1579">
          <cell r="B1579">
            <v>39140</v>
          </cell>
        </row>
        <row r="1580">
          <cell r="B1580">
            <v>39139</v>
          </cell>
        </row>
        <row r="1581">
          <cell r="B1581">
            <v>39136</v>
          </cell>
        </row>
        <row r="1582">
          <cell r="B1582">
            <v>39135</v>
          </cell>
        </row>
        <row r="1583">
          <cell r="B1583">
            <v>39134</v>
          </cell>
        </row>
        <row r="1584">
          <cell r="B1584">
            <v>39133</v>
          </cell>
        </row>
        <row r="1585">
          <cell r="B1585">
            <v>39129</v>
          </cell>
        </row>
        <row r="1586">
          <cell r="B1586">
            <v>39128</v>
          </cell>
        </row>
        <row r="1587">
          <cell r="B1587">
            <v>39127</v>
          </cell>
        </row>
        <row r="1588">
          <cell r="B1588">
            <v>39126</v>
          </cell>
        </row>
        <row r="1589">
          <cell r="B1589">
            <v>39125</v>
          </cell>
        </row>
        <row r="1590">
          <cell r="B1590">
            <v>39122</v>
          </cell>
        </row>
        <row r="1591">
          <cell r="B1591">
            <v>39121</v>
          </cell>
        </row>
        <row r="1592">
          <cell r="B1592">
            <v>39120</v>
          </cell>
        </row>
        <row r="1593">
          <cell r="B1593">
            <v>39119</v>
          </cell>
        </row>
        <row r="1594">
          <cell r="B1594">
            <v>39118</v>
          </cell>
        </row>
        <row r="1595">
          <cell r="B1595">
            <v>39115</v>
          </cell>
        </row>
        <row r="1596">
          <cell r="B1596">
            <v>39114</v>
          </cell>
        </row>
        <row r="1597">
          <cell r="B1597">
            <v>39113</v>
          </cell>
        </row>
        <row r="1598">
          <cell r="B1598">
            <v>39112</v>
          </cell>
        </row>
        <row r="1599">
          <cell r="B1599">
            <v>39111</v>
          </cell>
        </row>
        <row r="1600">
          <cell r="B1600">
            <v>39108</v>
          </cell>
        </row>
        <row r="1601">
          <cell r="B1601">
            <v>39107</v>
          </cell>
        </row>
        <row r="1602">
          <cell r="B1602">
            <v>39106</v>
          </cell>
        </row>
        <row r="1603">
          <cell r="B1603">
            <v>39105</v>
          </cell>
        </row>
        <row r="1604">
          <cell r="B1604">
            <v>39104</v>
          </cell>
        </row>
        <row r="1605">
          <cell r="B1605">
            <v>39101</v>
          </cell>
        </row>
        <row r="1606">
          <cell r="B1606">
            <v>39100</v>
          </cell>
        </row>
        <row r="1607">
          <cell r="B1607">
            <v>39099</v>
          </cell>
        </row>
        <row r="1608">
          <cell r="B1608">
            <v>39098</v>
          </cell>
        </row>
        <row r="1609">
          <cell r="B1609">
            <v>39094</v>
          </cell>
        </row>
        <row r="1610">
          <cell r="B1610">
            <v>39093</v>
          </cell>
        </row>
        <row r="1611">
          <cell r="B1611">
            <v>39092</v>
          </cell>
        </row>
        <row r="1612">
          <cell r="B1612">
            <v>39091</v>
          </cell>
        </row>
        <row r="1613">
          <cell r="B1613">
            <v>39090</v>
          </cell>
        </row>
        <row r="1614">
          <cell r="B1614">
            <v>39087</v>
          </cell>
        </row>
        <row r="1615">
          <cell r="B1615">
            <v>39086</v>
          </cell>
        </row>
        <row r="1616">
          <cell r="B1616">
            <v>39085</v>
          </cell>
        </row>
        <row r="1617">
          <cell r="B1617">
            <v>39080</v>
          </cell>
        </row>
        <row r="1618">
          <cell r="B1618">
            <v>39079</v>
          </cell>
        </row>
        <row r="1619">
          <cell r="B1619">
            <v>39078</v>
          </cell>
        </row>
        <row r="1620">
          <cell r="B1620">
            <v>39077</v>
          </cell>
        </row>
        <row r="1621">
          <cell r="B1621">
            <v>39073</v>
          </cell>
        </row>
        <row r="1622">
          <cell r="B1622">
            <v>39072</v>
          </cell>
        </row>
        <row r="1623">
          <cell r="B1623">
            <v>39071</v>
          </cell>
        </row>
        <row r="1624">
          <cell r="B1624">
            <v>39070</v>
          </cell>
        </row>
        <row r="1625">
          <cell r="B1625">
            <v>39069</v>
          </cell>
        </row>
        <row r="1626">
          <cell r="B1626">
            <v>39066</v>
          </cell>
        </row>
        <row r="1627">
          <cell r="B1627">
            <v>39065</v>
          </cell>
        </row>
        <row r="1628">
          <cell r="B1628">
            <v>39064</v>
          </cell>
        </row>
        <row r="1629">
          <cell r="B1629">
            <v>39063</v>
          </cell>
        </row>
        <row r="1630">
          <cell r="B1630">
            <v>39062</v>
          </cell>
        </row>
        <row r="1631">
          <cell r="B1631">
            <v>39059</v>
          </cell>
        </row>
        <row r="1632">
          <cell r="B1632">
            <v>39058</v>
          </cell>
        </row>
        <row r="1633">
          <cell r="B1633">
            <v>39057</v>
          </cell>
        </row>
        <row r="1634">
          <cell r="B1634">
            <v>39056</v>
          </cell>
        </row>
        <row r="1635">
          <cell r="B1635">
            <v>39055</v>
          </cell>
        </row>
        <row r="1636">
          <cell r="B1636">
            <v>39052</v>
          </cell>
        </row>
        <row r="1637">
          <cell r="B1637">
            <v>39051</v>
          </cell>
        </row>
        <row r="1638">
          <cell r="B1638">
            <v>39050</v>
          </cell>
        </row>
        <row r="1639">
          <cell r="B1639">
            <v>39049</v>
          </cell>
        </row>
        <row r="1640">
          <cell r="B1640">
            <v>39048</v>
          </cell>
        </row>
        <row r="1641">
          <cell r="B1641">
            <v>39045</v>
          </cell>
        </row>
        <row r="1642">
          <cell r="B1642">
            <v>39043</v>
          </cell>
        </row>
        <row r="1643">
          <cell r="B1643">
            <v>39042</v>
          </cell>
        </row>
        <row r="1644">
          <cell r="B1644">
            <v>39041</v>
          </cell>
        </row>
        <row r="1645">
          <cell r="B1645">
            <v>39038</v>
          </cell>
        </row>
        <row r="1646">
          <cell r="B1646">
            <v>39037</v>
          </cell>
        </row>
        <row r="1647">
          <cell r="B1647">
            <v>39036</v>
          </cell>
        </row>
        <row r="1648">
          <cell r="B1648">
            <v>39035</v>
          </cell>
        </row>
        <row r="1649">
          <cell r="B1649">
            <v>39034</v>
          </cell>
        </row>
        <row r="1650">
          <cell r="B1650">
            <v>39031</v>
          </cell>
        </row>
        <row r="1651">
          <cell r="B1651">
            <v>39030</v>
          </cell>
        </row>
        <row r="1652">
          <cell r="B1652">
            <v>39029</v>
          </cell>
        </row>
        <row r="1653">
          <cell r="B1653">
            <v>39028</v>
          </cell>
        </row>
        <row r="1654">
          <cell r="B1654">
            <v>39027</v>
          </cell>
        </row>
        <row r="1655">
          <cell r="B1655">
            <v>39024</v>
          </cell>
        </row>
        <row r="1656">
          <cell r="B1656">
            <v>39023</v>
          </cell>
        </row>
        <row r="1657">
          <cell r="B1657">
            <v>39022</v>
          </cell>
        </row>
        <row r="1658">
          <cell r="B1658">
            <v>39021</v>
          </cell>
        </row>
        <row r="1659">
          <cell r="B1659">
            <v>39020</v>
          </cell>
        </row>
        <row r="1660">
          <cell r="B1660">
            <v>39017</v>
          </cell>
        </row>
        <row r="1661">
          <cell r="B1661">
            <v>39016</v>
          </cell>
        </row>
        <row r="1662">
          <cell r="B1662">
            <v>39015</v>
          </cell>
        </row>
        <row r="1663">
          <cell r="B1663">
            <v>39014</v>
          </cell>
        </row>
        <row r="1664">
          <cell r="B1664">
            <v>39013</v>
          </cell>
        </row>
        <row r="1665">
          <cell r="B1665">
            <v>39010</v>
          </cell>
        </row>
        <row r="1666">
          <cell r="B1666">
            <v>39009</v>
          </cell>
        </row>
        <row r="1667">
          <cell r="B1667">
            <v>39008</v>
          </cell>
        </row>
        <row r="1668">
          <cell r="B1668">
            <v>39007</v>
          </cell>
        </row>
        <row r="1669">
          <cell r="B1669">
            <v>39006</v>
          </cell>
        </row>
        <row r="1670">
          <cell r="B1670">
            <v>39003</v>
          </cell>
        </row>
        <row r="1671">
          <cell r="B1671">
            <v>39002</v>
          </cell>
        </row>
        <row r="1672">
          <cell r="B1672">
            <v>39001</v>
          </cell>
        </row>
        <row r="1673">
          <cell r="B1673">
            <v>39000</v>
          </cell>
        </row>
        <row r="1674">
          <cell r="B1674">
            <v>38999</v>
          </cell>
        </row>
        <row r="1675">
          <cell r="B1675">
            <v>38996</v>
          </cell>
        </row>
        <row r="1676">
          <cell r="B1676">
            <v>38995</v>
          </cell>
        </row>
        <row r="1677">
          <cell r="B1677">
            <v>38994</v>
          </cell>
        </row>
        <row r="1678">
          <cell r="B1678">
            <v>38993</v>
          </cell>
        </row>
        <row r="1679">
          <cell r="B1679">
            <v>38992</v>
          </cell>
        </row>
        <row r="1680">
          <cell r="B1680">
            <v>38989</v>
          </cell>
        </row>
        <row r="1681">
          <cell r="B1681">
            <v>38988</v>
          </cell>
        </row>
        <row r="1682">
          <cell r="B1682">
            <v>38987</v>
          </cell>
        </row>
        <row r="1683">
          <cell r="B1683">
            <v>38986</v>
          </cell>
        </row>
        <row r="1684">
          <cell r="B1684">
            <v>38985</v>
          </cell>
        </row>
        <row r="1685">
          <cell r="B1685">
            <v>38982</v>
          </cell>
        </row>
        <row r="1686">
          <cell r="B1686">
            <v>38981</v>
          </cell>
        </row>
        <row r="1687">
          <cell r="B1687">
            <v>38980</v>
          </cell>
        </row>
        <row r="1688">
          <cell r="B1688">
            <v>38979</v>
          </cell>
        </row>
        <row r="1689">
          <cell r="B1689">
            <v>38978</v>
          </cell>
        </row>
        <row r="1690">
          <cell r="B1690">
            <v>38975</v>
          </cell>
        </row>
        <row r="1691">
          <cell r="B1691">
            <v>38974</v>
          </cell>
        </row>
        <row r="1692">
          <cell r="B1692">
            <v>38973</v>
          </cell>
        </row>
        <row r="1693">
          <cell r="B1693">
            <v>38972</v>
          </cell>
        </row>
        <row r="1694">
          <cell r="B1694">
            <v>38971</v>
          </cell>
        </row>
        <row r="1695">
          <cell r="B1695">
            <v>38968</v>
          </cell>
        </row>
        <row r="1696">
          <cell r="B1696">
            <v>38967</v>
          </cell>
        </row>
        <row r="1697">
          <cell r="B1697">
            <v>38966</v>
          </cell>
        </row>
        <row r="1698">
          <cell r="B1698">
            <v>38965</v>
          </cell>
        </row>
        <row r="1699">
          <cell r="B1699">
            <v>38961</v>
          </cell>
        </row>
        <row r="1700">
          <cell r="B1700">
            <v>38960</v>
          </cell>
        </row>
        <row r="1701">
          <cell r="B1701">
            <v>38959</v>
          </cell>
        </row>
        <row r="1702">
          <cell r="B1702">
            <v>38958</v>
          </cell>
        </row>
        <row r="1703">
          <cell r="B1703">
            <v>38957</v>
          </cell>
        </row>
        <row r="1704">
          <cell r="B1704">
            <v>38954</v>
          </cell>
        </row>
        <row r="1705">
          <cell r="B1705">
            <v>38953</v>
          </cell>
        </row>
        <row r="1706">
          <cell r="B1706">
            <v>38952</v>
          </cell>
        </row>
        <row r="1707">
          <cell r="B1707">
            <v>38951</v>
          </cell>
        </row>
        <row r="1708">
          <cell r="B1708">
            <v>38950</v>
          </cell>
        </row>
        <row r="1709">
          <cell r="B1709">
            <v>38947</v>
          </cell>
        </row>
        <row r="1710">
          <cell r="B1710">
            <v>38946</v>
          </cell>
        </row>
        <row r="1711">
          <cell r="B1711">
            <v>38945</v>
          </cell>
        </row>
        <row r="1712">
          <cell r="B1712">
            <v>38944</v>
          </cell>
        </row>
        <row r="1713">
          <cell r="B1713">
            <v>38943</v>
          </cell>
        </row>
        <row r="1714">
          <cell r="B1714">
            <v>38940</v>
          </cell>
        </row>
        <row r="1715">
          <cell r="B1715">
            <v>38939</v>
          </cell>
        </row>
        <row r="1716">
          <cell r="B1716">
            <v>38938</v>
          </cell>
        </row>
        <row r="1717">
          <cell r="B1717">
            <v>38937</v>
          </cell>
        </row>
        <row r="1718">
          <cell r="B1718">
            <v>38936</v>
          </cell>
        </row>
        <row r="1719">
          <cell r="B1719">
            <v>38933</v>
          </cell>
        </row>
        <row r="1720">
          <cell r="B1720">
            <v>38932</v>
          </cell>
        </row>
        <row r="1721">
          <cell r="B1721">
            <v>38931</v>
          </cell>
        </row>
        <row r="1722">
          <cell r="B1722">
            <v>38930</v>
          </cell>
        </row>
        <row r="1723">
          <cell r="B1723">
            <v>38929</v>
          </cell>
        </row>
        <row r="1724">
          <cell r="B1724">
            <v>38926</v>
          </cell>
        </row>
        <row r="1725">
          <cell r="B1725">
            <v>38925</v>
          </cell>
        </row>
        <row r="1726">
          <cell r="B1726">
            <v>38924</v>
          </cell>
        </row>
        <row r="1727">
          <cell r="B1727">
            <v>38923</v>
          </cell>
        </row>
        <row r="1728">
          <cell r="B1728">
            <v>38922</v>
          </cell>
        </row>
        <row r="1729">
          <cell r="B1729">
            <v>38919</v>
          </cell>
        </row>
        <row r="1730">
          <cell r="B1730">
            <v>38918</v>
          </cell>
        </row>
        <row r="1731">
          <cell r="B1731">
            <v>38917</v>
          </cell>
        </row>
        <row r="1732">
          <cell r="B1732">
            <v>38916</v>
          </cell>
        </row>
        <row r="1733">
          <cell r="B1733">
            <v>38915</v>
          </cell>
        </row>
        <row r="1734">
          <cell r="B1734">
            <v>38912</v>
          </cell>
        </row>
        <row r="1735">
          <cell r="B1735">
            <v>38911</v>
          </cell>
        </row>
        <row r="1736">
          <cell r="B1736">
            <v>38910</v>
          </cell>
        </row>
        <row r="1737">
          <cell r="B1737">
            <v>38909</v>
          </cell>
        </row>
        <row r="1738">
          <cell r="B1738">
            <v>38908</v>
          </cell>
        </row>
        <row r="1739">
          <cell r="B1739">
            <v>38905</v>
          </cell>
        </row>
        <row r="1740">
          <cell r="B1740">
            <v>38904</v>
          </cell>
        </row>
        <row r="1741">
          <cell r="B1741">
            <v>38903</v>
          </cell>
        </row>
        <row r="1742">
          <cell r="B1742">
            <v>38901</v>
          </cell>
        </row>
        <row r="1743">
          <cell r="B1743">
            <v>38898</v>
          </cell>
        </row>
        <row r="1744">
          <cell r="B1744">
            <v>38897</v>
          </cell>
        </row>
        <row r="1745">
          <cell r="B1745">
            <v>38896</v>
          </cell>
        </row>
        <row r="1746">
          <cell r="B1746">
            <v>38895</v>
          </cell>
        </row>
        <row r="1747">
          <cell r="B1747">
            <v>38894</v>
          </cell>
        </row>
        <row r="1748">
          <cell r="B1748">
            <v>38891</v>
          </cell>
        </row>
        <row r="1749">
          <cell r="B1749">
            <v>38890</v>
          </cell>
        </row>
        <row r="1750">
          <cell r="B1750">
            <v>38889</v>
          </cell>
        </row>
        <row r="1751">
          <cell r="B1751">
            <v>38888</v>
          </cell>
        </row>
        <row r="1752">
          <cell r="B1752">
            <v>38887</v>
          </cell>
        </row>
        <row r="1753">
          <cell r="B1753">
            <v>38884</v>
          </cell>
        </row>
        <row r="1754">
          <cell r="B1754">
            <v>38883</v>
          </cell>
        </row>
        <row r="1755">
          <cell r="B1755">
            <v>38882</v>
          </cell>
        </row>
        <row r="1756">
          <cell r="B1756">
            <v>38881</v>
          </cell>
        </row>
        <row r="1757">
          <cell r="B1757">
            <v>38880</v>
          </cell>
        </row>
        <row r="1758">
          <cell r="B1758">
            <v>38877</v>
          </cell>
        </row>
        <row r="1759">
          <cell r="B1759">
            <v>38876</v>
          </cell>
        </row>
        <row r="1760">
          <cell r="B1760">
            <v>38875</v>
          </cell>
        </row>
        <row r="1761">
          <cell r="B1761">
            <v>38874</v>
          </cell>
        </row>
        <row r="1762">
          <cell r="B1762">
            <v>38873</v>
          </cell>
        </row>
        <row r="1763">
          <cell r="B1763">
            <v>38870</v>
          </cell>
        </row>
        <row r="1764">
          <cell r="B1764">
            <v>38869</v>
          </cell>
        </row>
        <row r="1765">
          <cell r="B1765">
            <v>38868</v>
          </cell>
        </row>
        <row r="1766">
          <cell r="B1766">
            <v>38867</v>
          </cell>
        </row>
        <row r="1767">
          <cell r="B1767">
            <v>38863</v>
          </cell>
        </row>
        <row r="1768">
          <cell r="B1768">
            <v>38862</v>
          </cell>
        </row>
        <row r="1769">
          <cell r="B1769">
            <v>38861</v>
          </cell>
        </row>
        <row r="1770">
          <cell r="B1770">
            <v>38860</v>
          </cell>
        </row>
        <row r="1771">
          <cell r="B1771">
            <v>38859</v>
          </cell>
        </row>
        <row r="1772">
          <cell r="B1772">
            <v>38856</v>
          </cell>
        </row>
        <row r="1773">
          <cell r="B1773">
            <v>38855</v>
          </cell>
        </row>
        <row r="1774">
          <cell r="B1774">
            <v>38854</v>
          </cell>
        </row>
        <row r="1775">
          <cell r="B1775">
            <v>38853</v>
          </cell>
        </row>
        <row r="1776">
          <cell r="B1776">
            <v>38852</v>
          </cell>
        </row>
        <row r="1777">
          <cell r="B1777">
            <v>38849</v>
          </cell>
        </row>
        <row r="1778">
          <cell r="B1778">
            <v>38848</v>
          </cell>
        </row>
        <row r="1779">
          <cell r="B1779">
            <v>38847</v>
          </cell>
        </row>
        <row r="1780">
          <cell r="B1780">
            <v>38846</v>
          </cell>
        </row>
        <row r="1781">
          <cell r="B1781">
            <v>38845</v>
          </cell>
        </row>
        <row r="1782">
          <cell r="B1782">
            <v>38842</v>
          </cell>
        </row>
        <row r="1783">
          <cell r="B1783">
            <v>38841</v>
          </cell>
        </row>
        <row r="1784">
          <cell r="B1784">
            <v>38840</v>
          </cell>
        </row>
        <row r="1785">
          <cell r="B1785">
            <v>38839</v>
          </cell>
        </row>
        <row r="1786">
          <cell r="B1786">
            <v>38838</v>
          </cell>
        </row>
        <row r="1787">
          <cell r="B1787">
            <v>38835</v>
          </cell>
        </row>
        <row r="1788">
          <cell r="B1788">
            <v>38834</v>
          </cell>
        </row>
        <row r="1789">
          <cell r="B1789">
            <v>38833</v>
          </cell>
        </row>
        <row r="1790">
          <cell r="B1790">
            <v>38832</v>
          </cell>
        </row>
        <row r="1791">
          <cell r="B1791">
            <v>38831</v>
          </cell>
        </row>
        <row r="1792">
          <cell r="B1792">
            <v>38828</v>
          </cell>
        </row>
        <row r="1793">
          <cell r="B1793">
            <v>38827</v>
          </cell>
        </row>
        <row r="1794">
          <cell r="B1794">
            <v>38826</v>
          </cell>
        </row>
        <row r="1795">
          <cell r="B1795">
            <v>38825</v>
          </cell>
        </row>
        <row r="1796">
          <cell r="B1796">
            <v>38824</v>
          </cell>
        </row>
        <row r="1797">
          <cell r="B1797">
            <v>38820</v>
          </cell>
        </row>
        <row r="1798">
          <cell r="B1798">
            <v>38819</v>
          </cell>
        </row>
        <row r="1799">
          <cell r="B1799">
            <v>38818</v>
          </cell>
        </row>
        <row r="1800">
          <cell r="B1800">
            <v>38817</v>
          </cell>
        </row>
        <row r="1801">
          <cell r="B1801">
            <v>38814</v>
          </cell>
        </row>
        <row r="1802">
          <cell r="B1802">
            <v>38813</v>
          </cell>
        </row>
        <row r="1803">
          <cell r="B1803">
            <v>38812</v>
          </cell>
        </row>
        <row r="1804">
          <cell r="B1804">
            <v>38811</v>
          </cell>
        </row>
        <row r="1805">
          <cell r="B1805">
            <v>38810</v>
          </cell>
        </row>
        <row r="1806">
          <cell r="B1806">
            <v>38807</v>
          </cell>
        </row>
        <row r="1807">
          <cell r="B1807">
            <v>38806</v>
          </cell>
        </row>
        <row r="1808">
          <cell r="B1808">
            <v>38805</v>
          </cell>
        </row>
        <row r="1809">
          <cell r="B1809">
            <v>38804</v>
          </cell>
        </row>
        <row r="1810">
          <cell r="B1810">
            <v>38803</v>
          </cell>
        </row>
        <row r="1811">
          <cell r="B1811">
            <v>38800</v>
          </cell>
        </row>
        <row r="1812">
          <cell r="B1812">
            <v>38799</v>
          </cell>
        </row>
        <row r="1813">
          <cell r="B1813">
            <v>38798</v>
          </cell>
        </row>
        <row r="1814">
          <cell r="B1814">
            <v>38797</v>
          </cell>
        </row>
        <row r="1815">
          <cell r="B1815">
            <v>38796</v>
          </cell>
        </row>
        <row r="1816">
          <cell r="B1816">
            <v>38793</v>
          </cell>
        </row>
        <row r="1817">
          <cell r="B1817">
            <v>38792</v>
          </cell>
        </row>
        <row r="1818">
          <cell r="B1818">
            <v>38791</v>
          </cell>
        </row>
        <row r="1819">
          <cell r="B1819">
            <v>38790</v>
          </cell>
        </row>
        <row r="1820">
          <cell r="B1820">
            <v>38789</v>
          </cell>
        </row>
        <row r="1821">
          <cell r="B1821">
            <v>38786</v>
          </cell>
        </row>
        <row r="1822">
          <cell r="B1822">
            <v>38785</v>
          </cell>
        </row>
        <row r="1823">
          <cell r="B1823">
            <v>38784</v>
          </cell>
        </row>
        <row r="1824">
          <cell r="B1824">
            <v>38783</v>
          </cell>
        </row>
        <row r="1825">
          <cell r="B1825">
            <v>38782</v>
          </cell>
        </row>
        <row r="1826">
          <cell r="B1826">
            <v>38779</v>
          </cell>
        </row>
        <row r="1827">
          <cell r="B1827">
            <v>38778</v>
          </cell>
        </row>
        <row r="1828">
          <cell r="B1828">
            <v>38777</v>
          </cell>
        </row>
        <row r="1829">
          <cell r="B1829">
            <v>38776</v>
          </cell>
        </row>
        <row r="1830">
          <cell r="B1830">
            <v>38775</v>
          </cell>
        </row>
        <row r="1831">
          <cell r="B1831">
            <v>38772</v>
          </cell>
        </row>
        <row r="1832">
          <cell r="B1832">
            <v>38771</v>
          </cell>
        </row>
        <row r="1833">
          <cell r="B1833">
            <v>38770</v>
          </cell>
        </row>
        <row r="1834">
          <cell r="B1834">
            <v>38769</v>
          </cell>
        </row>
        <row r="1835">
          <cell r="B1835">
            <v>38765</v>
          </cell>
        </row>
        <row r="1836">
          <cell r="B1836">
            <v>38764</v>
          </cell>
        </row>
        <row r="1837">
          <cell r="B1837">
            <v>38763</v>
          </cell>
        </row>
        <row r="1838">
          <cell r="B1838">
            <v>38762</v>
          </cell>
        </row>
        <row r="1839">
          <cell r="B1839">
            <v>38761</v>
          </cell>
        </row>
        <row r="1840">
          <cell r="B1840">
            <v>38758</v>
          </cell>
        </row>
        <row r="1841">
          <cell r="B1841">
            <v>38757</v>
          </cell>
        </row>
        <row r="1842">
          <cell r="B1842">
            <v>38756</v>
          </cell>
        </row>
        <row r="1843">
          <cell r="B1843">
            <v>38755</v>
          </cell>
        </row>
        <row r="1844">
          <cell r="B1844">
            <v>38754</v>
          </cell>
        </row>
        <row r="1845">
          <cell r="B1845">
            <v>38751</v>
          </cell>
        </row>
        <row r="1846">
          <cell r="B1846">
            <v>38750</v>
          </cell>
        </row>
        <row r="1847">
          <cell r="B1847">
            <v>38749</v>
          </cell>
        </row>
        <row r="1848">
          <cell r="B1848">
            <v>38748</v>
          </cell>
        </row>
        <row r="1849">
          <cell r="B1849">
            <v>38747</v>
          </cell>
        </row>
        <row r="1850">
          <cell r="B1850">
            <v>38744</v>
          </cell>
        </row>
        <row r="1851">
          <cell r="B1851">
            <v>38743</v>
          </cell>
        </row>
        <row r="1852">
          <cell r="B1852">
            <v>38742</v>
          </cell>
        </row>
        <row r="1853">
          <cell r="B1853">
            <v>38741</v>
          </cell>
        </row>
        <row r="1854">
          <cell r="B1854">
            <v>38740</v>
          </cell>
        </row>
        <row r="1855">
          <cell r="B1855">
            <v>38737</v>
          </cell>
        </row>
        <row r="1856">
          <cell r="B1856">
            <v>38736</v>
          </cell>
        </row>
        <row r="1857">
          <cell r="B1857">
            <v>38735</v>
          </cell>
        </row>
        <row r="1858">
          <cell r="B1858">
            <v>38734</v>
          </cell>
        </row>
        <row r="1859">
          <cell r="B1859">
            <v>38730</v>
          </cell>
        </row>
        <row r="1860">
          <cell r="B1860">
            <v>38729</v>
          </cell>
        </row>
        <row r="1861">
          <cell r="B1861">
            <v>38728</v>
          </cell>
        </row>
        <row r="1862">
          <cell r="B1862">
            <v>38727</v>
          </cell>
        </row>
        <row r="1863">
          <cell r="B1863">
            <v>38726</v>
          </cell>
        </row>
        <row r="1864">
          <cell r="B1864">
            <v>38723</v>
          </cell>
        </row>
        <row r="1865">
          <cell r="B1865">
            <v>38722</v>
          </cell>
        </row>
        <row r="1866">
          <cell r="B1866">
            <v>38721</v>
          </cell>
        </row>
        <row r="1867">
          <cell r="B1867">
            <v>38720</v>
          </cell>
        </row>
        <row r="1868">
          <cell r="B1868">
            <v>38716</v>
          </cell>
        </row>
        <row r="1869">
          <cell r="B1869">
            <v>38715</v>
          </cell>
        </row>
        <row r="1870">
          <cell r="B1870">
            <v>38714</v>
          </cell>
        </row>
        <row r="1871">
          <cell r="B1871">
            <v>38713</v>
          </cell>
        </row>
        <row r="1872">
          <cell r="B1872">
            <v>38709</v>
          </cell>
        </row>
        <row r="1873">
          <cell r="B1873">
            <v>38708</v>
          </cell>
        </row>
        <row r="1874">
          <cell r="B1874">
            <v>38707</v>
          </cell>
        </row>
        <row r="1875">
          <cell r="B1875">
            <v>38706</v>
          </cell>
        </row>
        <row r="1876">
          <cell r="B1876">
            <v>38705</v>
          </cell>
        </row>
        <row r="1877">
          <cell r="B1877">
            <v>38702</v>
          </cell>
        </row>
        <row r="1878">
          <cell r="B1878">
            <v>38701</v>
          </cell>
        </row>
        <row r="1879">
          <cell r="B1879">
            <v>38700</v>
          </cell>
        </row>
        <row r="1880">
          <cell r="B1880">
            <v>38699</v>
          </cell>
        </row>
        <row r="1881">
          <cell r="B1881">
            <v>38698</v>
          </cell>
        </row>
        <row r="1882">
          <cell r="B1882">
            <v>38695</v>
          </cell>
        </row>
        <row r="1883">
          <cell r="B1883">
            <v>38694</v>
          </cell>
        </row>
        <row r="1884">
          <cell r="B1884">
            <v>38693</v>
          </cell>
        </row>
        <row r="1885">
          <cell r="B1885">
            <v>38692</v>
          </cell>
        </row>
        <row r="1886">
          <cell r="B1886">
            <v>38691</v>
          </cell>
        </row>
        <row r="1887">
          <cell r="B1887">
            <v>38688</v>
          </cell>
        </row>
        <row r="1888">
          <cell r="B1888">
            <v>38687</v>
          </cell>
        </row>
        <row r="1889">
          <cell r="B1889">
            <v>38686</v>
          </cell>
        </row>
        <row r="1890">
          <cell r="B1890">
            <v>38685</v>
          </cell>
        </row>
        <row r="1891">
          <cell r="B1891">
            <v>38684</v>
          </cell>
        </row>
        <row r="1892">
          <cell r="B1892">
            <v>38681</v>
          </cell>
        </row>
        <row r="1893">
          <cell r="B1893">
            <v>38679</v>
          </cell>
        </row>
        <row r="1894">
          <cell r="B1894">
            <v>38678</v>
          </cell>
        </row>
        <row r="1895">
          <cell r="B1895">
            <v>38677</v>
          </cell>
        </row>
        <row r="1896">
          <cell r="B1896">
            <v>38674</v>
          </cell>
        </row>
        <row r="1897">
          <cell r="B1897">
            <v>38673</v>
          </cell>
        </row>
        <row r="1898">
          <cell r="B1898">
            <v>38672</v>
          </cell>
        </row>
        <row r="1899">
          <cell r="B1899">
            <v>38671</v>
          </cell>
        </row>
        <row r="1900">
          <cell r="B1900">
            <v>38670</v>
          </cell>
        </row>
        <row r="1901">
          <cell r="B1901">
            <v>38667</v>
          </cell>
        </row>
        <row r="1902">
          <cell r="B1902">
            <v>38666</v>
          </cell>
        </row>
        <row r="1903">
          <cell r="B1903">
            <v>38665</v>
          </cell>
        </row>
        <row r="1904">
          <cell r="B1904">
            <v>38664</v>
          </cell>
        </row>
        <row r="1905">
          <cell r="B1905">
            <v>38663</v>
          </cell>
        </row>
        <row r="1906">
          <cell r="B1906">
            <v>38660</v>
          </cell>
        </row>
        <row r="1907">
          <cell r="B1907">
            <v>38659</v>
          </cell>
        </row>
        <row r="1908">
          <cell r="B1908">
            <v>38658</v>
          </cell>
        </row>
        <row r="1909">
          <cell r="B1909">
            <v>38657</v>
          </cell>
        </row>
        <row r="1910">
          <cell r="B1910">
            <v>38656</v>
          </cell>
        </row>
        <row r="1911">
          <cell r="B1911">
            <v>38653</v>
          </cell>
        </row>
        <row r="1912">
          <cell r="B1912">
            <v>38652</v>
          </cell>
        </row>
        <row r="1913">
          <cell r="B1913">
            <v>38651</v>
          </cell>
        </row>
        <row r="1914">
          <cell r="B1914">
            <v>38650</v>
          </cell>
        </row>
        <row r="1915">
          <cell r="B1915">
            <v>38649</v>
          </cell>
        </row>
        <row r="1916">
          <cell r="B1916">
            <v>38646</v>
          </cell>
        </row>
        <row r="1917">
          <cell r="B1917">
            <v>38645</v>
          </cell>
        </row>
        <row r="1918">
          <cell r="B1918">
            <v>38644</v>
          </cell>
        </row>
        <row r="1919">
          <cell r="B1919">
            <v>38643</v>
          </cell>
        </row>
        <row r="1920">
          <cell r="B1920">
            <v>38642</v>
          </cell>
        </row>
        <row r="1921">
          <cell r="B1921">
            <v>38639</v>
          </cell>
        </row>
        <row r="1922">
          <cell r="B1922">
            <v>38638</v>
          </cell>
        </row>
        <row r="1923">
          <cell r="B1923">
            <v>38637</v>
          </cell>
        </row>
        <row r="1924">
          <cell r="B1924">
            <v>38636</v>
          </cell>
        </row>
        <row r="1925">
          <cell r="B1925">
            <v>38635</v>
          </cell>
        </row>
        <row r="1926">
          <cell r="B1926">
            <v>38632</v>
          </cell>
        </row>
        <row r="1927">
          <cell r="B1927">
            <v>38631</v>
          </cell>
        </row>
        <row r="1928">
          <cell r="B1928">
            <v>38630</v>
          </cell>
        </row>
        <row r="1929">
          <cell r="B1929">
            <v>38629</v>
          </cell>
        </row>
        <row r="1930">
          <cell r="B1930">
            <v>38628</v>
          </cell>
        </row>
        <row r="1931">
          <cell r="B1931">
            <v>38625</v>
          </cell>
        </row>
        <row r="1932">
          <cell r="B1932">
            <v>38624</v>
          </cell>
        </row>
        <row r="1933">
          <cell r="B1933">
            <v>38623</v>
          </cell>
        </row>
        <row r="1934">
          <cell r="B1934">
            <v>38622</v>
          </cell>
        </row>
        <row r="1935">
          <cell r="B1935">
            <v>38621</v>
          </cell>
        </row>
        <row r="1936">
          <cell r="B1936">
            <v>38618</v>
          </cell>
        </row>
        <row r="1937">
          <cell r="B1937">
            <v>38617</v>
          </cell>
        </row>
        <row r="1938">
          <cell r="B1938">
            <v>38616</v>
          </cell>
        </row>
        <row r="1939">
          <cell r="B1939">
            <v>38615</v>
          </cell>
        </row>
        <row r="1940">
          <cell r="B1940">
            <v>38614</v>
          </cell>
        </row>
        <row r="1941">
          <cell r="B1941">
            <v>38611</v>
          </cell>
        </row>
        <row r="1942">
          <cell r="B1942">
            <v>38610</v>
          </cell>
        </row>
        <row r="1943">
          <cell r="B1943">
            <v>38609</v>
          </cell>
        </row>
        <row r="1944">
          <cell r="B1944">
            <v>38608</v>
          </cell>
        </row>
        <row r="1945">
          <cell r="B1945">
            <v>38607</v>
          </cell>
        </row>
        <row r="1946">
          <cell r="B1946">
            <v>38604</v>
          </cell>
        </row>
        <row r="1947">
          <cell r="B1947">
            <v>38603</v>
          </cell>
        </row>
        <row r="1948">
          <cell r="B1948">
            <v>38602</v>
          </cell>
        </row>
        <row r="1949">
          <cell r="B1949">
            <v>38601</v>
          </cell>
        </row>
        <row r="1950">
          <cell r="B1950">
            <v>38597</v>
          </cell>
        </row>
        <row r="1951">
          <cell r="B1951">
            <v>38596</v>
          </cell>
        </row>
        <row r="1952">
          <cell r="B1952">
            <v>38595</v>
          </cell>
        </row>
        <row r="1953">
          <cell r="B1953">
            <v>38594</v>
          </cell>
        </row>
        <row r="1954">
          <cell r="B1954">
            <v>38593</v>
          </cell>
        </row>
        <row r="1955">
          <cell r="B1955">
            <v>38590</v>
          </cell>
        </row>
        <row r="1956">
          <cell r="B1956">
            <v>38589</v>
          </cell>
        </row>
        <row r="1957">
          <cell r="B1957">
            <v>38588</v>
          </cell>
        </row>
        <row r="1958">
          <cell r="B1958">
            <v>38587</v>
          </cell>
        </row>
        <row r="1959">
          <cell r="B1959">
            <v>38586</v>
          </cell>
        </row>
        <row r="1960">
          <cell r="B1960">
            <v>38583</v>
          </cell>
        </row>
        <row r="1961">
          <cell r="B1961">
            <v>38582</v>
          </cell>
        </row>
        <row r="1962">
          <cell r="B1962">
            <v>38581</v>
          </cell>
        </row>
        <row r="1963">
          <cell r="B1963">
            <v>38580</v>
          </cell>
        </row>
        <row r="1964">
          <cell r="B1964">
            <v>38579</v>
          </cell>
        </row>
        <row r="1965">
          <cell r="B1965">
            <v>38576</v>
          </cell>
        </row>
        <row r="1966">
          <cell r="B1966">
            <v>38575</v>
          </cell>
        </row>
        <row r="1967">
          <cell r="B1967">
            <v>38574</v>
          </cell>
        </row>
        <row r="1968">
          <cell r="B1968">
            <v>38573</v>
          </cell>
        </row>
        <row r="1969">
          <cell r="B1969">
            <v>38572</v>
          </cell>
        </row>
        <row r="1970">
          <cell r="B1970">
            <v>38569</v>
          </cell>
        </row>
        <row r="1971">
          <cell r="B1971">
            <v>38568</v>
          </cell>
        </row>
        <row r="1972">
          <cell r="B1972">
            <v>38567</v>
          </cell>
        </row>
        <row r="1973">
          <cell r="B1973">
            <v>38566</v>
          </cell>
        </row>
        <row r="1974">
          <cell r="B1974">
            <v>38565</v>
          </cell>
        </row>
        <row r="1975">
          <cell r="B1975">
            <v>38562</v>
          </cell>
        </row>
        <row r="1976">
          <cell r="B1976">
            <v>38561</v>
          </cell>
        </row>
        <row r="1977">
          <cell r="B1977">
            <v>38560</v>
          </cell>
        </row>
        <row r="1978">
          <cell r="B1978">
            <v>38559</v>
          </cell>
        </row>
        <row r="1979">
          <cell r="B1979">
            <v>38558</v>
          </cell>
        </row>
        <row r="1980">
          <cell r="B1980">
            <v>38555</v>
          </cell>
        </row>
        <row r="1981">
          <cell r="B1981">
            <v>38554</v>
          </cell>
        </row>
        <row r="1982">
          <cell r="B1982">
            <v>38553</v>
          </cell>
        </row>
        <row r="1983">
          <cell r="B1983">
            <v>38552</v>
          </cell>
        </row>
        <row r="1984">
          <cell r="B1984">
            <v>38551</v>
          </cell>
        </row>
        <row r="1985">
          <cell r="B1985">
            <v>38548</v>
          </cell>
        </row>
        <row r="1986">
          <cell r="B1986">
            <v>38547</v>
          </cell>
        </row>
        <row r="1987">
          <cell r="B1987">
            <v>38546</v>
          </cell>
        </row>
        <row r="1988">
          <cell r="B1988">
            <v>38545</v>
          </cell>
        </row>
        <row r="1989">
          <cell r="B1989">
            <v>38544</v>
          </cell>
        </row>
        <row r="1990">
          <cell r="B1990">
            <v>38541</v>
          </cell>
        </row>
        <row r="1991">
          <cell r="B1991">
            <v>38540</v>
          </cell>
        </row>
        <row r="1992">
          <cell r="B1992">
            <v>38539</v>
          </cell>
        </row>
        <row r="1993">
          <cell r="B1993">
            <v>38538</v>
          </cell>
        </row>
        <row r="1994">
          <cell r="B1994">
            <v>38534</v>
          </cell>
        </row>
        <row r="1995">
          <cell r="B1995">
            <v>38533</v>
          </cell>
        </row>
        <row r="1996">
          <cell r="B1996">
            <v>38532</v>
          </cell>
        </row>
        <row r="1997">
          <cell r="B1997">
            <v>38531</v>
          </cell>
        </row>
        <row r="1998">
          <cell r="B1998">
            <v>38530</v>
          </cell>
        </row>
        <row r="1999">
          <cell r="B1999">
            <v>38527</v>
          </cell>
        </row>
        <row r="2000">
          <cell r="B2000">
            <v>38526</v>
          </cell>
        </row>
        <row r="2001">
          <cell r="B2001">
            <v>38525</v>
          </cell>
        </row>
        <row r="2002">
          <cell r="B2002">
            <v>38524</v>
          </cell>
        </row>
        <row r="2003">
          <cell r="B2003">
            <v>38523</v>
          </cell>
        </row>
        <row r="2004">
          <cell r="B2004">
            <v>38520</v>
          </cell>
        </row>
        <row r="2005">
          <cell r="B2005">
            <v>38519</v>
          </cell>
        </row>
        <row r="2006">
          <cell r="B2006">
            <v>38518</v>
          </cell>
        </row>
        <row r="2007">
          <cell r="B2007">
            <v>38517</v>
          </cell>
        </row>
        <row r="2008">
          <cell r="B2008">
            <v>38516</v>
          </cell>
        </row>
        <row r="2009">
          <cell r="B2009">
            <v>38513</v>
          </cell>
        </row>
        <row r="2010">
          <cell r="B2010">
            <v>38512</v>
          </cell>
        </row>
        <row r="2011">
          <cell r="B2011">
            <v>38511</v>
          </cell>
        </row>
        <row r="2012">
          <cell r="B2012">
            <v>38510</v>
          </cell>
        </row>
        <row r="2013">
          <cell r="B2013">
            <v>38509</v>
          </cell>
        </row>
        <row r="2014">
          <cell r="B2014">
            <v>38506</v>
          </cell>
        </row>
        <row r="2015">
          <cell r="B2015">
            <v>38505</v>
          </cell>
        </row>
        <row r="2016">
          <cell r="B2016">
            <v>38504</v>
          </cell>
        </row>
        <row r="2017">
          <cell r="B2017">
            <v>38503</v>
          </cell>
        </row>
        <row r="2018">
          <cell r="B2018">
            <v>38499</v>
          </cell>
        </row>
        <row r="2019">
          <cell r="B2019">
            <v>38498</v>
          </cell>
        </row>
        <row r="2020">
          <cell r="B2020">
            <v>38497</v>
          </cell>
        </row>
        <row r="2021">
          <cell r="B2021">
            <v>38496</v>
          </cell>
        </row>
        <row r="2022">
          <cell r="B2022">
            <v>38495</v>
          </cell>
        </row>
        <row r="2023">
          <cell r="B2023">
            <v>38492</v>
          </cell>
        </row>
        <row r="2024">
          <cell r="B2024">
            <v>38491</v>
          </cell>
        </row>
        <row r="2025">
          <cell r="B2025">
            <v>38490</v>
          </cell>
        </row>
        <row r="2026">
          <cell r="B2026">
            <v>38489</v>
          </cell>
        </row>
        <row r="2027">
          <cell r="B2027">
            <v>38488</v>
          </cell>
        </row>
        <row r="2028">
          <cell r="B2028">
            <v>38485</v>
          </cell>
        </row>
        <row r="2029">
          <cell r="B2029">
            <v>38484</v>
          </cell>
        </row>
        <row r="2030">
          <cell r="B2030">
            <v>38483</v>
          </cell>
        </row>
        <row r="2031">
          <cell r="B2031">
            <v>38482</v>
          </cell>
        </row>
        <row r="2032">
          <cell r="B2032">
            <v>38481</v>
          </cell>
        </row>
        <row r="2033">
          <cell r="B2033">
            <v>38478</v>
          </cell>
        </row>
        <row r="2034">
          <cell r="B2034">
            <v>38477</v>
          </cell>
        </row>
        <row r="2035">
          <cell r="B2035">
            <v>38476</v>
          </cell>
        </row>
        <row r="2036">
          <cell r="B2036">
            <v>38475</v>
          </cell>
        </row>
        <row r="2037">
          <cell r="B2037">
            <v>38474</v>
          </cell>
        </row>
        <row r="2038">
          <cell r="B2038">
            <v>38471</v>
          </cell>
        </row>
        <row r="2039">
          <cell r="B2039">
            <v>38470</v>
          </cell>
        </row>
        <row r="2040">
          <cell r="B2040">
            <v>38469</v>
          </cell>
        </row>
        <row r="2041">
          <cell r="B2041">
            <v>38468</v>
          </cell>
        </row>
        <row r="2042">
          <cell r="B2042">
            <v>38467</v>
          </cell>
        </row>
        <row r="2043">
          <cell r="B2043">
            <v>38464</v>
          </cell>
        </row>
        <row r="2044">
          <cell r="B2044">
            <v>38463</v>
          </cell>
        </row>
        <row r="2045">
          <cell r="B2045">
            <v>38462</v>
          </cell>
        </row>
        <row r="2046">
          <cell r="B2046">
            <v>38461</v>
          </cell>
        </row>
        <row r="2047">
          <cell r="B2047">
            <v>38460</v>
          </cell>
        </row>
        <row r="2048">
          <cell r="B2048">
            <v>38457</v>
          </cell>
        </row>
        <row r="2049">
          <cell r="B2049">
            <v>38456</v>
          </cell>
        </row>
        <row r="2050">
          <cell r="B2050">
            <v>38455</v>
          </cell>
        </row>
        <row r="2051">
          <cell r="B2051">
            <v>38454</v>
          </cell>
        </row>
        <row r="2052">
          <cell r="B2052">
            <v>38453</v>
          </cell>
        </row>
        <row r="2053">
          <cell r="B2053">
            <v>38450</v>
          </cell>
        </row>
        <row r="2054">
          <cell r="B2054">
            <v>38449</v>
          </cell>
        </row>
        <row r="2055">
          <cell r="B2055">
            <v>38448</v>
          </cell>
        </row>
        <row r="2056">
          <cell r="B2056">
            <v>38447</v>
          </cell>
        </row>
        <row r="2057">
          <cell r="B2057">
            <v>38446</v>
          </cell>
        </row>
        <row r="2058">
          <cell r="B2058">
            <v>38443</v>
          </cell>
        </row>
        <row r="2059">
          <cell r="B2059">
            <v>38442</v>
          </cell>
        </row>
        <row r="2060">
          <cell r="B2060">
            <v>38441</v>
          </cell>
        </row>
        <row r="2061">
          <cell r="B2061">
            <v>38440</v>
          </cell>
        </row>
        <row r="2062">
          <cell r="B2062">
            <v>38439</v>
          </cell>
        </row>
        <row r="2063">
          <cell r="B2063">
            <v>38435</v>
          </cell>
        </row>
        <row r="2064">
          <cell r="B2064">
            <v>38434</v>
          </cell>
        </row>
        <row r="2065">
          <cell r="B2065">
            <v>38433</v>
          </cell>
        </row>
        <row r="2066">
          <cell r="B2066">
            <v>38432</v>
          </cell>
        </row>
        <row r="2067">
          <cell r="B2067">
            <v>38429</v>
          </cell>
        </row>
        <row r="2068">
          <cell r="B2068">
            <v>38428</v>
          </cell>
        </row>
        <row r="2069">
          <cell r="B2069">
            <v>38427</v>
          </cell>
        </row>
        <row r="2070">
          <cell r="B2070">
            <v>38426</v>
          </cell>
        </row>
        <row r="2071">
          <cell r="B2071">
            <v>38425</v>
          </cell>
        </row>
        <row r="2072">
          <cell r="B2072">
            <v>38422</v>
          </cell>
        </row>
        <row r="2073">
          <cell r="B2073">
            <v>38421</v>
          </cell>
        </row>
        <row r="2074">
          <cell r="B2074">
            <v>38420</v>
          </cell>
        </row>
        <row r="2075">
          <cell r="B2075">
            <v>38419</v>
          </cell>
        </row>
        <row r="2076">
          <cell r="B2076">
            <v>38418</v>
          </cell>
        </row>
        <row r="2077">
          <cell r="B2077">
            <v>38415</v>
          </cell>
        </row>
        <row r="2078">
          <cell r="B2078">
            <v>38414</v>
          </cell>
        </row>
        <row r="2079">
          <cell r="B2079">
            <v>38413</v>
          </cell>
        </row>
        <row r="2080">
          <cell r="B2080">
            <v>38412</v>
          </cell>
        </row>
        <row r="2081">
          <cell r="B2081">
            <v>38411</v>
          </cell>
        </row>
        <row r="2082">
          <cell r="B2082">
            <v>38408</v>
          </cell>
        </row>
        <row r="2083">
          <cell r="B2083">
            <v>38407</v>
          </cell>
        </row>
        <row r="2084">
          <cell r="B2084">
            <v>38406</v>
          </cell>
        </row>
        <row r="2085">
          <cell r="B2085">
            <v>38405</v>
          </cell>
        </row>
        <row r="2086">
          <cell r="B2086">
            <v>38401</v>
          </cell>
        </row>
        <row r="2087">
          <cell r="B2087">
            <v>38400</v>
          </cell>
        </row>
        <row r="2088">
          <cell r="B2088">
            <v>38399</v>
          </cell>
        </row>
        <row r="2089">
          <cell r="B2089">
            <v>38398</v>
          </cell>
        </row>
        <row r="2090">
          <cell r="B2090">
            <v>38397</v>
          </cell>
        </row>
        <row r="2091">
          <cell r="B2091">
            <v>38394</v>
          </cell>
        </row>
        <row r="2092">
          <cell r="B2092">
            <v>38393</v>
          </cell>
        </row>
        <row r="2093">
          <cell r="B2093">
            <v>38392</v>
          </cell>
        </row>
        <row r="2094">
          <cell r="B2094">
            <v>38391</v>
          </cell>
        </row>
        <row r="2095">
          <cell r="B2095">
            <v>38390</v>
          </cell>
        </row>
        <row r="2096">
          <cell r="B2096">
            <v>38387</v>
          </cell>
        </row>
        <row r="2097">
          <cell r="B2097">
            <v>38386</v>
          </cell>
        </row>
        <row r="2098">
          <cell r="B2098">
            <v>38385</v>
          </cell>
        </row>
        <row r="2099">
          <cell r="B2099">
            <v>38384</v>
          </cell>
        </row>
        <row r="2100">
          <cell r="B2100">
            <v>38383</v>
          </cell>
        </row>
        <row r="2101">
          <cell r="B2101">
            <v>38380</v>
          </cell>
        </row>
        <row r="2102">
          <cell r="B2102">
            <v>38379</v>
          </cell>
        </row>
        <row r="2103">
          <cell r="B2103">
            <v>38378</v>
          </cell>
        </row>
        <row r="2104">
          <cell r="B2104">
            <v>38377</v>
          </cell>
        </row>
        <row r="2105">
          <cell r="B2105">
            <v>38376</v>
          </cell>
        </row>
        <row r="2106">
          <cell r="B2106">
            <v>38373</v>
          </cell>
        </row>
        <row r="2107">
          <cell r="B2107">
            <v>38372</v>
          </cell>
        </row>
        <row r="2108">
          <cell r="B2108">
            <v>38371</v>
          </cell>
        </row>
        <row r="2109">
          <cell r="B2109">
            <v>38370</v>
          </cell>
        </row>
        <row r="2110">
          <cell r="B2110">
            <v>38366</v>
          </cell>
        </row>
        <row r="2111">
          <cell r="B2111">
            <v>38365</v>
          </cell>
        </row>
        <row r="2112">
          <cell r="B2112">
            <v>38364</v>
          </cell>
        </row>
        <row r="2113">
          <cell r="B2113">
            <v>38363</v>
          </cell>
        </row>
        <row r="2114">
          <cell r="B2114">
            <v>38362</v>
          </cell>
        </row>
        <row r="2115">
          <cell r="B2115">
            <v>38359</v>
          </cell>
        </row>
        <row r="2116">
          <cell r="B2116">
            <v>38358</v>
          </cell>
        </row>
        <row r="2117">
          <cell r="B2117">
            <v>38357</v>
          </cell>
        </row>
        <row r="2118">
          <cell r="B2118">
            <v>38356</v>
          </cell>
        </row>
        <row r="2119">
          <cell r="B2119">
            <v>38355</v>
          </cell>
        </row>
        <row r="2120">
          <cell r="B2120">
            <v>38352</v>
          </cell>
        </row>
        <row r="2121">
          <cell r="B2121">
            <v>38351</v>
          </cell>
        </row>
        <row r="2122">
          <cell r="B2122">
            <v>38350</v>
          </cell>
        </row>
        <row r="2123">
          <cell r="B2123">
            <v>38349</v>
          </cell>
        </row>
        <row r="2124">
          <cell r="B2124">
            <v>38348</v>
          </cell>
        </row>
        <row r="2125">
          <cell r="B2125">
            <v>38344</v>
          </cell>
        </row>
        <row r="2126">
          <cell r="B2126">
            <v>38343</v>
          </cell>
        </row>
        <row r="2127">
          <cell r="B2127">
            <v>38342</v>
          </cell>
        </row>
        <row r="2128">
          <cell r="B2128">
            <v>38341</v>
          </cell>
        </row>
        <row r="2129">
          <cell r="B2129">
            <v>38338</v>
          </cell>
        </row>
        <row r="2130">
          <cell r="B2130">
            <v>38337</v>
          </cell>
        </row>
        <row r="2131">
          <cell r="B2131">
            <v>38336</v>
          </cell>
        </row>
        <row r="2132">
          <cell r="B2132">
            <v>38335</v>
          </cell>
        </row>
        <row r="2133">
          <cell r="B2133">
            <v>38334</v>
          </cell>
        </row>
        <row r="2134">
          <cell r="B2134">
            <v>38331</v>
          </cell>
        </row>
        <row r="2135">
          <cell r="B2135">
            <v>38330</v>
          </cell>
        </row>
        <row r="2136">
          <cell r="B2136">
            <v>38329</v>
          </cell>
        </row>
        <row r="2137">
          <cell r="B2137">
            <v>38328</v>
          </cell>
        </row>
        <row r="2138">
          <cell r="B2138">
            <v>38327</v>
          </cell>
        </row>
        <row r="2139">
          <cell r="B2139">
            <v>38324</v>
          </cell>
        </row>
        <row r="2140">
          <cell r="B2140">
            <v>38323</v>
          </cell>
        </row>
        <row r="2141">
          <cell r="B2141">
            <v>38322</v>
          </cell>
        </row>
        <row r="2142">
          <cell r="B2142">
            <v>38321</v>
          </cell>
        </row>
        <row r="2143">
          <cell r="B2143">
            <v>38320</v>
          </cell>
        </row>
        <row r="2144">
          <cell r="B2144">
            <v>38317</v>
          </cell>
        </row>
        <row r="2145">
          <cell r="B2145">
            <v>38315</v>
          </cell>
        </row>
        <row r="2146">
          <cell r="B2146">
            <v>38314</v>
          </cell>
        </row>
        <row r="2147">
          <cell r="B2147">
            <v>38313</v>
          </cell>
        </row>
        <row r="2148">
          <cell r="B2148">
            <v>38310</v>
          </cell>
        </row>
        <row r="2149">
          <cell r="B2149">
            <v>38309</v>
          </cell>
        </row>
        <row r="2150">
          <cell r="B2150">
            <v>38308</v>
          </cell>
        </row>
        <row r="2151">
          <cell r="B2151">
            <v>38307</v>
          </cell>
        </row>
        <row r="2152">
          <cell r="B2152">
            <v>38306</v>
          </cell>
        </row>
        <row r="2153">
          <cell r="B2153">
            <v>38303</v>
          </cell>
        </row>
        <row r="2154">
          <cell r="B2154">
            <v>38302</v>
          </cell>
        </row>
        <row r="2155">
          <cell r="B2155">
            <v>38301</v>
          </cell>
        </row>
        <row r="2156">
          <cell r="B2156">
            <v>38300</v>
          </cell>
        </row>
        <row r="2157">
          <cell r="B2157">
            <v>38299</v>
          </cell>
        </row>
        <row r="2158">
          <cell r="B2158">
            <v>38296</v>
          </cell>
        </row>
        <row r="2159">
          <cell r="B2159">
            <v>38295</v>
          </cell>
        </row>
        <row r="2160">
          <cell r="B2160">
            <v>38294</v>
          </cell>
        </row>
        <row r="2161">
          <cell r="B2161">
            <v>38293</v>
          </cell>
        </row>
        <row r="2162">
          <cell r="B2162">
            <v>38292</v>
          </cell>
        </row>
        <row r="2163">
          <cell r="B2163">
            <v>38289</v>
          </cell>
        </row>
        <row r="2164">
          <cell r="B2164">
            <v>38288</v>
          </cell>
        </row>
        <row r="2165">
          <cell r="B2165">
            <v>38287</v>
          </cell>
        </row>
        <row r="2166">
          <cell r="B2166">
            <v>38286</v>
          </cell>
        </row>
        <row r="2167">
          <cell r="B2167">
            <v>38285</v>
          </cell>
        </row>
        <row r="2168">
          <cell r="B2168">
            <v>38282</v>
          </cell>
        </row>
        <row r="2169">
          <cell r="B2169">
            <v>38281</v>
          </cell>
        </row>
        <row r="2170">
          <cell r="B2170">
            <v>38280</v>
          </cell>
        </row>
        <row r="2171">
          <cell r="B2171">
            <v>38279</v>
          </cell>
        </row>
        <row r="2172">
          <cell r="B2172">
            <v>38278</v>
          </cell>
        </row>
        <row r="2173">
          <cell r="B2173">
            <v>38275</v>
          </cell>
        </row>
        <row r="2174">
          <cell r="B2174">
            <v>38274</v>
          </cell>
        </row>
        <row r="2175">
          <cell r="B2175">
            <v>38273</v>
          </cell>
        </row>
        <row r="2176">
          <cell r="B2176">
            <v>38272</v>
          </cell>
        </row>
        <row r="2177">
          <cell r="B2177">
            <v>38271</v>
          </cell>
        </row>
        <row r="2178">
          <cell r="B2178">
            <v>38268</v>
          </cell>
        </row>
        <row r="2179">
          <cell r="B2179">
            <v>38267</v>
          </cell>
        </row>
        <row r="2180">
          <cell r="B2180">
            <v>38266</v>
          </cell>
        </row>
        <row r="2181">
          <cell r="B2181">
            <v>38265</v>
          </cell>
        </row>
        <row r="2182">
          <cell r="B2182">
            <v>38264</v>
          </cell>
        </row>
        <row r="2183">
          <cell r="B2183">
            <v>38261</v>
          </cell>
        </row>
        <row r="2184">
          <cell r="B2184">
            <v>38260</v>
          </cell>
        </row>
        <row r="2185">
          <cell r="B2185">
            <v>38259</v>
          </cell>
        </row>
        <row r="2186">
          <cell r="B2186">
            <v>38258</v>
          </cell>
        </row>
        <row r="2187">
          <cell r="B2187">
            <v>38257</v>
          </cell>
        </row>
        <row r="2188">
          <cell r="B2188">
            <v>38254</v>
          </cell>
        </row>
        <row r="2189">
          <cell r="B2189">
            <v>38253</v>
          </cell>
        </row>
        <row r="2190">
          <cell r="B2190">
            <v>38252</v>
          </cell>
        </row>
        <row r="2191">
          <cell r="B2191">
            <v>38251</v>
          </cell>
        </row>
        <row r="2192">
          <cell r="B2192">
            <v>38250</v>
          </cell>
        </row>
        <row r="2193">
          <cell r="B2193">
            <v>38247</v>
          </cell>
        </row>
        <row r="2194">
          <cell r="B2194">
            <v>38246</v>
          </cell>
        </row>
        <row r="2195">
          <cell r="B2195">
            <v>38245</v>
          </cell>
        </row>
        <row r="2196">
          <cell r="B2196">
            <v>38244</v>
          </cell>
        </row>
        <row r="2197">
          <cell r="B2197">
            <v>38243</v>
          </cell>
        </row>
        <row r="2198">
          <cell r="B2198">
            <v>38240</v>
          </cell>
        </row>
        <row r="2199">
          <cell r="B2199">
            <v>38239</v>
          </cell>
        </row>
        <row r="2200">
          <cell r="B2200">
            <v>38238</v>
          </cell>
        </row>
        <row r="2201">
          <cell r="B2201">
            <v>38237</v>
          </cell>
        </row>
        <row r="2202">
          <cell r="B2202">
            <v>38233</v>
          </cell>
        </row>
        <row r="2203">
          <cell r="B2203">
            <v>38232</v>
          </cell>
        </row>
        <row r="2204">
          <cell r="B2204">
            <v>38231</v>
          </cell>
        </row>
        <row r="2205">
          <cell r="B2205">
            <v>38230</v>
          </cell>
        </row>
        <row r="2206">
          <cell r="B2206">
            <v>38229</v>
          </cell>
        </row>
        <row r="2207">
          <cell r="B2207">
            <v>38226</v>
          </cell>
        </row>
        <row r="2208">
          <cell r="B2208">
            <v>38225</v>
          </cell>
        </row>
        <row r="2209">
          <cell r="B2209">
            <v>38224</v>
          </cell>
        </row>
        <row r="2210">
          <cell r="B2210">
            <v>38223</v>
          </cell>
        </row>
        <row r="2211">
          <cell r="B2211">
            <v>38222</v>
          </cell>
        </row>
        <row r="2212">
          <cell r="B2212">
            <v>38219</v>
          </cell>
        </row>
        <row r="2213">
          <cell r="B2213">
            <v>38218</v>
          </cell>
        </row>
        <row r="2214">
          <cell r="B2214">
            <v>38217</v>
          </cell>
        </row>
        <row r="2215">
          <cell r="B2215">
            <v>38216</v>
          </cell>
        </row>
        <row r="2216">
          <cell r="B2216">
            <v>38215</v>
          </cell>
        </row>
        <row r="2217">
          <cell r="B2217">
            <v>38212</v>
          </cell>
        </row>
        <row r="2218">
          <cell r="B2218">
            <v>38211</v>
          </cell>
        </row>
        <row r="2219">
          <cell r="B2219">
            <v>38210</v>
          </cell>
        </row>
        <row r="2220">
          <cell r="B2220">
            <v>38209</v>
          </cell>
        </row>
        <row r="2221">
          <cell r="B2221">
            <v>38208</v>
          </cell>
        </row>
        <row r="2222">
          <cell r="B2222">
            <v>38205</v>
          </cell>
        </row>
        <row r="2223">
          <cell r="B2223">
            <v>38204</v>
          </cell>
        </row>
        <row r="2224">
          <cell r="B2224">
            <v>38203</v>
          </cell>
        </row>
        <row r="2225">
          <cell r="B2225">
            <v>38202</v>
          </cell>
        </row>
        <row r="2226">
          <cell r="B2226">
            <v>38201</v>
          </cell>
        </row>
        <row r="2227">
          <cell r="B2227">
            <v>38198</v>
          </cell>
        </row>
        <row r="2228">
          <cell r="B2228">
            <v>38197</v>
          </cell>
        </row>
        <row r="2229">
          <cell r="B2229">
            <v>38196</v>
          </cell>
        </row>
        <row r="2230">
          <cell r="B2230">
            <v>38195</v>
          </cell>
        </row>
        <row r="2231">
          <cell r="B2231">
            <v>38194</v>
          </cell>
        </row>
        <row r="2232">
          <cell r="B2232">
            <v>38191</v>
          </cell>
        </row>
        <row r="2233">
          <cell r="B2233">
            <v>38190</v>
          </cell>
        </row>
        <row r="2234">
          <cell r="B2234">
            <v>38189</v>
          </cell>
        </row>
        <row r="2235">
          <cell r="B2235">
            <v>38188</v>
          </cell>
        </row>
        <row r="2236">
          <cell r="B2236">
            <v>38187</v>
          </cell>
        </row>
        <row r="2237">
          <cell r="B2237">
            <v>38184</v>
          </cell>
        </row>
        <row r="2238">
          <cell r="B2238">
            <v>38183</v>
          </cell>
        </row>
        <row r="2239">
          <cell r="B2239">
            <v>38182</v>
          </cell>
        </row>
        <row r="2240">
          <cell r="B2240">
            <v>38181</v>
          </cell>
        </row>
        <row r="2241">
          <cell r="B2241">
            <v>38180</v>
          </cell>
        </row>
        <row r="2242">
          <cell r="B2242">
            <v>38177</v>
          </cell>
        </row>
        <row r="2243">
          <cell r="B2243">
            <v>38176</v>
          </cell>
        </row>
        <row r="2244">
          <cell r="B2244">
            <v>38175</v>
          </cell>
        </row>
        <row r="2245">
          <cell r="B2245">
            <v>38174</v>
          </cell>
        </row>
        <row r="2246">
          <cell r="B2246">
            <v>38170</v>
          </cell>
        </row>
        <row r="2247">
          <cell r="B2247">
            <v>38169</v>
          </cell>
        </row>
        <row r="2248">
          <cell r="B2248">
            <v>38168</v>
          </cell>
        </row>
        <row r="2249">
          <cell r="B2249">
            <v>38167</v>
          </cell>
        </row>
        <row r="2250">
          <cell r="B2250">
            <v>38166</v>
          </cell>
        </row>
        <row r="2251">
          <cell r="B2251">
            <v>38163</v>
          </cell>
        </row>
        <row r="2252">
          <cell r="B2252">
            <v>38162</v>
          </cell>
        </row>
        <row r="2253">
          <cell r="B2253">
            <v>38161</v>
          </cell>
        </row>
        <row r="2254">
          <cell r="B2254">
            <v>38160</v>
          </cell>
        </row>
        <row r="2255">
          <cell r="B2255">
            <v>38159</v>
          </cell>
        </row>
        <row r="2256">
          <cell r="B2256">
            <v>38156</v>
          </cell>
        </row>
        <row r="2257">
          <cell r="B2257">
            <v>38155</v>
          </cell>
        </row>
        <row r="2258">
          <cell r="B2258">
            <v>38154</v>
          </cell>
        </row>
        <row r="2259">
          <cell r="B2259">
            <v>38153</v>
          </cell>
        </row>
        <row r="2260">
          <cell r="B2260">
            <v>38152</v>
          </cell>
        </row>
        <row r="2261">
          <cell r="B2261">
            <v>38148</v>
          </cell>
        </row>
        <row r="2262">
          <cell r="B2262">
            <v>38147</v>
          </cell>
        </row>
        <row r="2263">
          <cell r="B2263">
            <v>38146</v>
          </cell>
        </row>
        <row r="2264">
          <cell r="B2264">
            <v>38145</v>
          </cell>
        </row>
        <row r="2265">
          <cell r="B2265">
            <v>38142</v>
          </cell>
        </row>
        <row r="2266">
          <cell r="B2266">
            <v>38141</v>
          </cell>
        </row>
        <row r="2267">
          <cell r="B2267">
            <v>38140</v>
          </cell>
        </row>
        <row r="2268">
          <cell r="B2268">
            <v>38139</v>
          </cell>
        </row>
        <row r="2269">
          <cell r="B2269">
            <v>38135</v>
          </cell>
        </row>
        <row r="2270">
          <cell r="B2270">
            <v>38134</v>
          </cell>
        </row>
        <row r="2271">
          <cell r="B2271">
            <v>38133</v>
          </cell>
        </row>
        <row r="2272">
          <cell r="B2272">
            <v>38132</v>
          </cell>
        </row>
        <row r="2273">
          <cell r="B2273">
            <v>38131</v>
          </cell>
        </row>
        <row r="2274">
          <cell r="B2274">
            <v>38128</v>
          </cell>
        </row>
        <row r="2275">
          <cell r="B2275">
            <v>38127</v>
          </cell>
        </row>
        <row r="2276">
          <cell r="B2276">
            <v>38126</v>
          </cell>
        </row>
        <row r="2277">
          <cell r="B2277">
            <v>38125</v>
          </cell>
        </row>
        <row r="2278">
          <cell r="B2278">
            <v>38124</v>
          </cell>
        </row>
        <row r="2279">
          <cell r="B2279">
            <v>38121</v>
          </cell>
        </row>
        <row r="2280">
          <cell r="B2280">
            <v>38120</v>
          </cell>
        </row>
        <row r="2281">
          <cell r="B2281">
            <v>38119</v>
          </cell>
        </row>
        <row r="2282">
          <cell r="B2282">
            <v>38118</v>
          </cell>
        </row>
        <row r="2283">
          <cell r="B2283">
            <v>38117</v>
          </cell>
        </row>
        <row r="2284">
          <cell r="B2284">
            <v>38114</v>
          </cell>
        </row>
        <row r="2285">
          <cell r="B2285">
            <v>38113</v>
          </cell>
        </row>
        <row r="2286">
          <cell r="B2286">
            <v>38112</v>
          </cell>
        </row>
        <row r="2287">
          <cell r="B2287">
            <v>38111</v>
          </cell>
        </row>
        <row r="2288">
          <cell r="B2288">
            <v>38110</v>
          </cell>
        </row>
        <row r="2289">
          <cell r="B2289">
            <v>38107</v>
          </cell>
        </row>
        <row r="2290">
          <cell r="B2290">
            <v>38106</v>
          </cell>
        </row>
        <row r="2291">
          <cell r="B2291">
            <v>38105</v>
          </cell>
        </row>
        <row r="2292">
          <cell r="B2292">
            <v>38104</v>
          </cell>
        </row>
        <row r="2293">
          <cell r="B2293">
            <v>38103</v>
          </cell>
        </row>
        <row r="2294">
          <cell r="B2294">
            <v>38100</v>
          </cell>
        </row>
        <row r="2295">
          <cell r="B2295">
            <v>38099</v>
          </cell>
        </row>
        <row r="2296">
          <cell r="B2296">
            <v>38098</v>
          </cell>
        </row>
        <row r="2297">
          <cell r="B2297">
            <v>38097</v>
          </cell>
        </row>
        <row r="2298">
          <cell r="B2298">
            <v>38096</v>
          </cell>
        </row>
        <row r="2299">
          <cell r="B2299">
            <v>38093</v>
          </cell>
        </row>
        <row r="2300">
          <cell r="B2300">
            <v>38092</v>
          </cell>
        </row>
        <row r="2301">
          <cell r="B2301">
            <v>38091</v>
          </cell>
        </row>
        <row r="2302">
          <cell r="B2302">
            <v>38090</v>
          </cell>
        </row>
        <row r="2303">
          <cell r="B2303">
            <v>38089</v>
          </cell>
        </row>
        <row r="2304">
          <cell r="B2304">
            <v>38085</v>
          </cell>
        </row>
        <row r="2305">
          <cell r="B2305">
            <v>38084</v>
          </cell>
        </row>
        <row r="2306">
          <cell r="B2306">
            <v>38083</v>
          </cell>
        </row>
        <row r="2307">
          <cell r="B2307">
            <v>38082</v>
          </cell>
        </row>
        <row r="2308">
          <cell r="B2308">
            <v>38079</v>
          </cell>
        </row>
        <row r="2309">
          <cell r="B2309">
            <v>38078</v>
          </cell>
        </row>
        <row r="2310">
          <cell r="B2310">
            <v>38077</v>
          </cell>
        </row>
        <row r="2311">
          <cell r="B2311">
            <v>38076</v>
          </cell>
        </row>
        <row r="2312">
          <cell r="B2312">
            <v>38075</v>
          </cell>
        </row>
        <row r="2313">
          <cell r="B2313">
            <v>38072</v>
          </cell>
        </row>
        <row r="2314">
          <cell r="B2314">
            <v>38071</v>
          </cell>
        </row>
        <row r="2315">
          <cell r="B2315">
            <v>38070</v>
          </cell>
        </row>
        <row r="2316">
          <cell r="B2316">
            <v>38069</v>
          </cell>
        </row>
        <row r="2317">
          <cell r="B2317">
            <v>38068</v>
          </cell>
        </row>
        <row r="2318">
          <cell r="B2318">
            <v>38065</v>
          </cell>
        </row>
        <row r="2319">
          <cell r="B2319">
            <v>38064</v>
          </cell>
        </row>
        <row r="2320">
          <cell r="B2320">
            <v>38063</v>
          </cell>
        </row>
        <row r="2321">
          <cell r="B2321">
            <v>38062</v>
          </cell>
        </row>
        <row r="2322">
          <cell r="B2322">
            <v>38061</v>
          </cell>
        </row>
        <row r="2323">
          <cell r="B2323">
            <v>38058</v>
          </cell>
        </row>
        <row r="2324">
          <cell r="B2324">
            <v>38057</v>
          </cell>
        </row>
        <row r="2325">
          <cell r="B2325">
            <v>38056</v>
          </cell>
        </row>
        <row r="2326">
          <cell r="B2326">
            <v>38055</v>
          </cell>
        </row>
        <row r="2327">
          <cell r="B2327">
            <v>38054</v>
          </cell>
        </row>
        <row r="2328">
          <cell r="B2328">
            <v>38051</v>
          </cell>
        </row>
        <row r="2329">
          <cell r="B2329">
            <v>38050</v>
          </cell>
        </row>
        <row r="2330">
          <cell r="B2330">
            <v>38049</v>
          </cell>
        </row>
        <row r="2331">
          <cell r="B2331">
            <v>38048</v>
          </cell>
        </row>
        <row r="2332">
          <cell r="B2332">
            <v>38047</v>
          </cell>
        </row>
        <row r="2333">
          <cell r="B2333">
            <v>38044</v>
          </cell>
        </row>
        <row r="2334">
          <cell r="B2334">
            <v>38043</v>
          </cell>
        </row>
        <row r="2335">
          <cell r="B2335">
            <v>38042</v>
          </cell>
        </row>
        <row r="2336">
          <cell r="B2336">
            <v>38041</v>
          </cell>
        </row>
        <row r="2337">
          <cell r="B2337">
            <v>38040</v>
          </cell>
        </row>
        <row r="2338">
          <cell r="B2338">
            <v>38037</v>
          </cell>
        </row>
        <row r="2339">
          <cell r="B2339">
            <v>38036</v>
          </cell>
        </row>
        <row r="2340">
          <cell r="B2340">
            <v>38035</v>
          </cell>
        </row>
        <row r="2341">
          <cell r="B2341">
            <v>38034</v>
          </cell>
        </row>
        <row r="2342">
          <cell r="B2342">
            <v>38030</v>
          </cell>
        </row>
        <row r="2343">
          <cell r="B2343">
            <v>38029</v>
          </cell>
        </row>
        <row r="2344">
          <cell r="B2344">
            <v>38028</v>
          </cell>
        </row>
        <row r="2345">
          <cell r="B2345">
            <v>38027</v>
          </cell>
        </row>
        <row r="2346">
          <cell r="B2346">
            <v>38026</v>
          </cell>
        </row>
        <row r="2347">
          <cell r="B2347">
            <v>38023</v>
          </cell>
        </row>
        <row r="2348">
          <cell r="B2348">
            <v>38022</v>
          </cell>
        </row>
        <row r="2349">
          <cell r="B2349">
            <v>38021</v>
          </cell>
        </row>
        <row r="2350">
          <cell r="B2350">
            <v>38020</v>
          </cell>
        </row>
        <row r="2351">
          <cell r="B2351">
            <v>38019</v>
          </cell>
        </row>
        <row r="2352">
          <cell r="B2352">
            <v>38016</v>
          </cell>
        </row>
        <row r="2353">
          <cell r="B2353">
            <v>38015</v>
          </cell>
        </row>
        <row r="2354">
          <cell r="B2354">
            <v>38014</v>
          </cell>
        </row>
        <row r="2355">
          <cell r="B2355">
            <v>38013</v>
          </cell>
        </row>
        <row r="2356">
          <cell r="B2356">
            <v>38012</v>
          </cell>
        </row>
        <row r="2357">
          <cell r="B2357">
            <v>38009</v>
          </cell>
        </row>
        <row r="2358">
          <cell r="B2358">
            <v>38008</v>
          </cell>
        </row>
        <row r="2359">
          <cell r="B2359">
            <v>38007</v>
          </cell>
        </row>
        <row r="2360">
          <cell r="B2360">
            <v>38006</v>
          </cell>
        </row>
        <row r="2361">
          <cell r="B2361">
            <v>38002</v>
          </cell>
        </row>
        <row r="2362">
          <cell r="B2362">
            <v>38001</v>
          </cell>
        </row>
        <row r="2363">
          <cell r="B2363">
            <v>38000</v>
          </cell>
        </row>
        <row r="2364">
          <cell r="B2364">
            <v>37999</v>
          </cell>
        </row>
        <row r="2365">
          <cell r="B2365">
            <v>37998</v>
          </cell>
        </row>
        <row r="2366">
          <cell r="B2366">
            <v>37995</v>
          </cell>
        </row>
        <row r="2367">
          <cell r="B2367">
            <v>37994</v>
          </cell>
        </row>
        <row r="2368">
          <cell r="B2368">
            <v>37993</v>
          </cell>
        </row>
        <row r="2369">
          <cell r="B2369">
            <v>37992</v>
          </cell>
        </row>
        <row r="2370">
          <cell r="B2370">
            <v>37991</v>
          </cell>
        </row>
        <row r="2371">
          <cell r="B2371">
            <v>37988</v>
          </cell>
        </row>
        <row r="2372">
          <cell r="B2372">
            <v>37986</v>
          </cell>
        </row>
        <row r="2373">
          <cell r="B2373">
            <v>37985</v>
          </cell>
        </row>
        <row r="2374">
          <cell r="B2374">
            <v>37984</v>
          </cell>
        </row>
        <row r="2375">
          <cell r="B2375">
            <v>37981</v>
          </cell>
        </row>
        <row r="2376">
          <cell r="B2376">
            <v>37979</v>
          </cell>
        </row>
        <row r="2377">
          <cell r="B2377">
            <v>37978</v>
          </cell>
        </row>
        <row r="2378">
          <cell r="B2378">
            <v>37977</v>
          </cell>
        </row>
        <row r="2379">
          <cell r="B2379">
            <v>37974</v>
          </cell>
        </row>
        <row r="2380">
          <cell r="B2380">
            <v>37973</v>
          </cell>
        </row>
        <row r="2381">
          <cell r="B2381">
            <v>37972</v>
          </cell>
        </row>
        <row r="2382">
          <cell r="B2382">
            <v>37971</v>
          </cell>
        </row>
        <row r="2383">
          <cell r="B2383">
            <v>37970</v>
          </cell>
        </row>
        <row r="2384">
          <cell r="B2384">
            <v>37967</v>
          </cell>
        </row>
        <row r="2385">
          <cell r="B2385">
            <v>37966</v>
          </cell>
        </row>
        <row r="2386">
          <cell r="B2386">
            <v>37965</v>
          </cell>
        </row>
        <row r="2387">
          <cell r="B2387">
            <v>37964</v>
          </cell>
        </row>
        <row r="2388">
          <cell r="B2388">
            <v>37963</v>
          </cell>
        </row>
        <row r="2389">
          <cell r="B2389">
            <v>37960</v>
          </cell>
        </row>
        <row r="2390">
          <cell r="B2390">
            <v>37959</v>
          </cell>
        </row>
        <row r="2391">
          <cell r="B2391">
            <v>37958</v>
          </cell>
        </row>
        <row r="2392">
          <cell r="B2392">
            <v>37957</v>
          </cell>
        </row>
        <row r="2393">
          <cell r="B2393">
            <v>37956</v>
          </cell>
        </row>
        <row r="2394">
          <cell r="B2394">
            <v>37953</v>
          </cell>
        </row>
        <row r="2395">
          <cell r="B2395">
            <v>37951</v>
          </cell>
        </row>
        <row r="2396">
          <cell r="B2396">
            <v>37950</v>
          </cell>
        </row>
        <row r="2397">
          <cell r="B2397">
            <v>37949</v>
          </cell>
        </row>
        <row r="2398">
          <cell r="B2398">
            <v>37946</v>
          </cell>
        </row>
        <row r="2399">
          <cell r="B2399">
            <v>37945</v>
          </cell>
        </row>
        <row r="2400">
          <cell r="B2400">
            <v>37944</v>
          </cell>
        </row>
        <row r="2401">
          <cell r="B2401">
            <v>37943</v>
          </cell>
        </row>
        <row r="2402">
          <cell r="B2402">
            <v>37942</v>
          </cell>
        </row>
        <row r="2403">
          <cell r="B2403">
            <v>37939</v>
          </cell>
        </row>
        <row r="2404">
          <cell r="B2404">
            <v>37938</v>
          </cell>
        </row>
        <row r="2405">
          <cell r="B2405">
            <v>37937</v>
          </cell>
        </row>
        <row r="2406">
          <cell r="B2406">
            <v>37936</v>
          </cell>
        </row>
        <row r="2407">
          <cell r="B2407">
            <v>37935</v>
          </cell>
        </row>
        <row r="2408">
          <cell r="B2408">
            <v>37932</v>
          </cell>
        </row>
        <row r="2409">
          <cell r="B2409">
            <v>37931</v>
          </cell>
        </row>
        <row r="2410">
          <cell r="B2410">
            <v>37930</v>
          </cell>
        </row>
        <row r="2411">
          <cell r="B2411">
            <v>37929</v>
          </cell>
        </row>
        <row r="2412">
          <cell r="B2412">
            <v>37928</v>
          </cell>
        </row>
        <row r="2413">
          <cell r="B2413">
            <v>37925</v>
          </cell>
        </row>
        <row r="2414">
          <cell r="B2414">
            <v>37924</v>
          </cell>
        </row>
        <row r="2415">
          <cell r="B2415">
            <v>37923</v>
          </cell>
        </row>
        <row r="2416">
          <cell r="B2416">
            <v>37922</v>
          </cell>
        </row>
        <row r="2417">
          <cell r="B2417">
            <v>37921</v>
          </cell>
        </row>
        <row r="2418">
          <cell r="B2418">
            <v>37918</v>
          </cell>
        </row>
        <row r="2419">
          <cell r="B2419">
            <v>37917</v>
          </cell>
        </row>
        <row r="2420">
          <cell r="B2420">
            <v>37916</v>
          </cell>
        </row>
        <row r="2421">
          <cell r="B2421">
            <v>37915</v>
          </cell>
        </row>
        <row r="2422">
          <cell r="B2422">
            <v>37914</v>
          </cell>
        </row>
        <row r="2423">
          <cell r="B2423">
            <v>37911</v>
          </cell>
        </row>
        <row r="2424">
          <cell r="B2424">
            <v>37910</v>
          </cell>
        </row>
        <row r="2425">
          <cell r="B2425">
            <v>37909</v>
          </cell>
        </row>
        <row r="2426">
          <cell r="B2426">
            <v>37908</v>
          </cell>
        </row>
        <row r="2427">
          <cell r="B2427">
            <v>37907</v>
          </cell>
        </row>
        <row r="2428">
          <cell r="B2428">
            <v>37904</v>
          </cell>
        </row>
        <row r="2429">
          <cell r="B2429">
            <v>37903</v>
          </cell>
        </row>
        <row r="2430">
          <cell r="B2430">
            <v>37902</v>
          </cell>
        </row>
        <row r="2431">
          <cell r="B2431">
            <v>37901</v>
          </cell>
        </row>
        <row r="2432">
          <cell r="B2432">
            <v>37900</v>
          </cell>
        </row>
        <row r="2433">
          <cell r="B2433">
            <v>37897</v>
          </cell>
        </row>
        <row r="2434">
          <cell r="B2434">
            <v>37896</v>
          </cell>
        </row>
        <row r="2435">
          <cell r="B2435">
            <v>37895</v>
          </cell>
        </row>
        <row r="2436">
          <cell r="B2436">
            <v>37894</v>
          </cell>
        </row>
        <row r="2437">
          <cell r="B2437">
            <v>37893</v>
          </cell>
        </row>
        <row r="2438">
          <cell r="B2438">
            <v>37890</v>
          </cell>
        </row>
        <row r="2439">
          <cell r="B2439">
            <v>37889</v>
          </cell>
        </row>
        <row r="2440">
          <cell r="B2440">
            <v>37888</v>
          </cell>
        </row>
        <row r="2441">
          <cell r="B2441">
            <v>37887</v>
          </cell>
        </row>
        <row r="2442">
          <cell r="B2442">
            <v>37886</v>
          </cell>
        </row>
        <row r="2443">
          <cell r="B2443">
            <v>37883</v>
          </cell>
        </row>
        <row r="2444">
          <cell r="B2444">
            <v>37882</v>
          </cell>
        </row>
        <row r="2445">
          <cell r="B2445">
            <v>37881</v>
          </cell>
        </row>
        <row r="2446">
          <cell r="B2446">
            <v>37880</v>
          </cell>
        </row>
        <row r="2447">
          <cell r="B2447">
            <v>37879</v>
          </cell>
        </row>
        <row r="2448">
          <cell r="B2448">
            <v>37876</v>
          </cell>
        </row>
        <row r="2449">
          <cell r="B2449">
            <v>37875</v>
          </cell>
        </row>
        <row r="2450">
          <cell r="B2450">
            <v>37874</v>
          </cell>
        </row>
        <row r="2451">
          <cell r="B2451">
            <v>37873</v>
          </cell>
        </row>
        <row r="2452">
          <cell r="B2452">
            <v>37872</v>
          </cell>
        </row>
        <row r="2453">
          <cell r="B2453">
            <v>37869</v>
          </cell>
        </row>
        <row r="2454">
          <cell r="B2454">
            <v>37868</v>
          </cell>
        </row>
        <row r="2455">
          <cell r="B2455">
            <v>37867</v>
          </cell>
        </row>
        <row r="2456">
          <cell r="B2456">
            <v>37866</v>
          </cell>
        </row>
        <row r="2457">
          <cell r="B2457">
            <v>37862</v>
          </cell>
        </row>
        <row r="2458">
          <cell r="B2458">
            <v>37861</v>
          </cell>
        </row>
        <row r="2459">
          <cell r="B2459">
            <v>37860</v>
          </cell>
        </row>
        <row r="2460">
          <cell r="B2460">
            <v>37859</v>
          </cell>
        </row>
        <row r="2461">
          <cell r="B2461">
            <v>37858</v>
          </cell>
        </row>
        <row r="2462">
          <cell r="B2462">
            <v>37855</v>
          </cell>
        </row>
        <row r="2463">
          <cell r="B2463">
            <v>37854</v>
          </cell>
        </row>
        <row r="2464">
          <cell r="B2464">
            <v>37853</v>
          </cell>
        </row>
        <row r="2465">
          <cell r="B2465">
            <v>37852</v>
          </cell>
        </row>
        <row r="2466">
          <cell r="B2466">
            <v>37851</v>
          </cell>
        </row>
        <row r="2467">
          <cell r="B2467">
            <v>37848</v>
          </cell>
        </row>
        <row r="2468">
          <cell r="B2468">
            <v>37847</v>
          </cell>
        </row>
        <row r="2469">
          <cell r="B2469">
            <v>37846</v>
          </cell>
        </row>
        <row r="2470">
          <cell r="B2470">
            <v>37845</v>
          </cell>
        </row>
        <row r="2471">
          <cell r="B2471">
            <v>37844</v>
          </cell>
        </row>
        <row r="2472">
          <cell r="B2472">
            <v>37841</v>
          </cell>
        </row>
        <row r="2473">
          <cell r="B2473">
            <v>37840</v>
          </cell>
        </row>
        <row r="2474">
          <cell r="B2474">
            <v>37839</v>
          </cell>
        </row>
        <row r="2475">
          <cell r="B2475">
            <v>37838</v>
          </cell>
        </row>
        <row r="2476">
          <cell r="B2476">
            <v>37837</v>
          </cell>
        </row>
        <row r="2477">
          <cell r="B2477">
            <v>37834</v>
          </cell>
        </row>
        <row r="2478">
          <cell r="B2478">
            <v>37833</v>
          </cell>
        </row>
        <row r="2479">
          <cell r="B2479">
            <v>37832</v>
          </cell>
        </row>
        <row r="2480">
          <cell r="B2480">
            <v>37831</v>
          </cell>
        </row>
        <row r="2481">
          <cell r="B2481">
            <v>37830</v>
          </cell>
        </row>
        <row r="2482">
          <cell r="B2482">
            <v>37827</v>
          </cell>
        </row>
        <row r="2483">
          <cell r="B2483">
            <v>37826</v>
          </cell>
        </row>
        <row r="2484">
          <cell r="B2484">
            <v>37825</v>
          </cell>
        </row>
        <row r="2485">
          <cell r="B2485">
            <v>37824</v>
          </cell>
        </row>
        <row r="2486">
          <cell r="B2486">
            <v>37823</v>
          </cell>
        </row>
        <row r="2487">
          <cell r="B2487">
            <v>37820</v>
          </cell>
        </row>
        <row r="2488">
          <cell r="B2488">
            <v>37819</v>
          </cell>
        </row>
        <row r="2489">
          <cell r="B2489">
            <v>37818</v>
          </cell>
        </row>
        <row r="2490">
          <cell r="B2490">
            <v>37817</v>
          </cell>
        </row>
        <row r="2491">
          <cell r="B2491">
            <v>37816</v>
          </cell>
        </row>
        <row r="2492">
          <cell r="B2492">
            <v>37813</v>
          </cell>
        </row>
        <row r="2493">
          <cell r="B2493">
            <v>37812</v>
          </cell>
        </row>
        <row r="2494">
          <cell r="B2494">
            <v>37811</v>
          </cell>
        </row>
        <row r="2495">
          <cell r="B2495">
            <v>37810</v>
          </cell>
        </row>
        <row r="2496">
          <cell r="B2496">
            <v>37809</v>
          </cell>
        </row>
        <row r="2497">
          <cell r="B2497">
            <v>37805</v>
          </cell>
        </row>
        <row r="2498">
          <cell r="B2498">
            <v>37804</v>
          </cell>
        </row>
        <row r="2499">
          <cell r="B2499">
            <v>37803</v>
          </cell>
        </row>
        <row r="2500">
          <cell r="B2500">
            <v>37802</v>
          </cell>
        </row>
        <row r="2501">
          <cell r="B2501">
            <v>37799</v>
          </cell>
        </row>
        <row r="2502">
          <cell r="B2502">
            <v>37798</v>
          </cell>
        </row>
        <row r="2503">
          <cell r="B2503">
            <v>37797</v>
          </cell>
        </row>
        <row r="2504">
          <cell r="B2504">
            <v>37796</v>
          </cell>
        </row>
        <row r="2505">
          <cell r="B2505">
            <v>37795</v>
          </cell>
        </row>
        <row r="2506">
          <cell r="B2506">
            <v>37792</v>
          </cell>
        </row>
        <row r="2507">
          <cell r="B2507">
            <v>37791</v>
          </cell>
        </row>
        <row r="2508">
          <cell r="B2508">
            <v>37790</v>
          </cell>
        </row>
        <row r="2509">
          <cell r="B2509">
            <v>37789</v>
          </cell>
        </row>
        <row r="2510">
          <cell r="B2510">
            <v>37788</v>
          </cell>
        </row>
        <row r="2511">
          <cell r="B2511">
            <v>37785</v>
          </cell>
        </row>
        <row r="2512">
          <cell r="B2512">
            <v>37784</v>
          </cell>
        </row>
        <row r="2513">
          <cell r="B2513">
            <v>37783</v>
          </cell>
        </row>
        <row r="2514">
          <cell r="B2514">
            <v>37782</v>
          </cell>
        </row>
        <row r="2515">
          <cell r="B2515">
            <v>37781</v>
          </cell>
        </row>
        <row r="2516">
          <cell r="B2516">
            <v>37778</v>
          </cell>
        </row>
        <row r="2517">
          <cell r="B2517">
            <v>37777</v>
          </cell>
        </row>
        <row r="2518">
          <cell r="B2518">
            <v>37776</v>
          </cell>
        </row>
        <row r="2519">
          <cell r="B2519">
            <v>37775</v>
          </cell>
        </row>
        <row r="2520">
          <cell r="B2520">
            <v>37774</v>
          </cell>
        </row>
        <row r="2521">
          <cell r="B2521">
            <v>37771</v>
          </cell>
        </row>
        <row r="2522">
          <cell r="B2522">
            <v>37770</v>
          </cell>
        </row>
        <row r="2523">
          <cell r="B2523">
            <v>37769</v>
          </cell>
        </row>
        <row r="2524">
          <cell r="B2524">
            <v>37768</v>
          </cell>
        </row>
        <row r="2525">
          <cell r="B2525">
            <v>37764</v>
          </cell>
        </row>
        <row r="2526">
          <cell r="B2526">
            <v>37763</v>
          </cell>
        </row>
        <row r="2527">
          <cell r="B2527">
            <v>37762</v>
          </cell>
        </row>
        <row r="2528">
          <cell r="B2528">
            <v>37761</v>
          </cell>
        </row>
        <row r="2529">
          <cell r="B2529">
            <v>37760</v>
          </cell>
        </row>
        <row r="2530">
          <cell r="B2530">
            <v>37757</v>
          </cell>
        </row>
        <row r="2531">
          <cell r="B2531">
            <v>37756</v>
          </cell>
        </row>
        <row r="2532">
          <cell r="B2532">
            <v>37755</v>
          </cell>
        </row>
        <row r="2533">
          <cell r="B2533">
            <v>37754</v>
          </cell>
        </row>
        <row r="2534">
          <cell r="B2534">
            <v>37753</v>
          </cell>
        </row>
        <row r="2535">
          <cell r="B2535">
            <v>37750</v>
          </cell>
        </row>
        <row r="2536">
          <cell r="B2536">
            <v>37749</v>
          </cell>
        </row>
        <row r="2537">
          <cell r="B2537">
            <v>37748</v>
          </cell>
        </row>
        <row r="2538">
          <cell r="B2538">
            <v>37747</v>
          </cell>
        </row>
        <row r="2539">
          <cell r="B2539">
            <v>37746</v>
          </cell>
        </row>
        <row r="2540">
          <cell r="B2540">
            <v>37743</v>
          </cell>
        </row>
        <row r="2541">
          <cell r="B2541">
            <v>37742</v>
          </cell>
        </row>
        <row r="2542">
          <cell r="B2542">
            <v>37741</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ient Data"/>
      <sheetName val="Cover"/>
      <sheetName val="Index"/>
      <sheetName val="TOC"/>
      <sheetName val="Exhibits=&gt;"/>
      <sheetName val="per Share"/>
      <sheetName val="Balance Sheet"/>
      <sheetName val="IS (Audited)"/>
      <sheetName val="Normalized IS"/>
      <sheetName val="Ratios"/>
      <sheetName val="DCF Method"/>
      <sheetName val="DCF Common Size"/>
      <sheetName val="WACC"/>
      <sheetName val="S Election"/>
      <sheetName val="GPC Method"/>
      <sheetName val="Multiples"/>
      <sheetName val="GPC BS"/>
      <sheetName val="GPC BS Comm Size"/>
      <sheetName val="GPC IS"/>
      <sheetName val="GPC IS_Comm Size"/>
      <sheetName val="Workpapers=&gt;"/>
      <sheetName val="Projections"/>
      <sheetName val="Interest Income"/>
      <sheetName val="S Election1"/>
      <sheetName val="Selected Data"/>
      <sheetName val="15% Warrant"/>
      <sheetName val="12% Warrant"/>
      <sheetName val="2009"/>
      <sheetName val="2008"/>
      <sheetName val="Revenue Analysis"/>
      <sheetName val="Control Premium"/>
      <sheetName val="Consolidated"/>
      <sheetName val="IS (Detailed)"/>
      <sheetName val="For Report=&gt;"/>
      <sheetName val="SFAS 142"/>
      <sheetName val="PWERM"/>
      <sheetName val="Option Method"/>
      <sheetName val="Exhibits Not Used=&gt;"/>
      <sheetName val="Asset Method"/>
      <sheetName val="SimTrans Method"/>
      <sheetName val="SimTrans Method (2)"/>
      <sheetName val="WACC, Build-Up"/>
      <sheetName val="Control Premium, SIC"/>
      <sheetName val="DLOM"/>
      <sheetName val="Risk-Free"/>
      <sheetName val="Vol Summary"/>
      <sheetName val="Vols"/>
      <sheetName val="Returns"/>
      <sheetName val="Prices"/>
      <sheetName val="Form 1120"/>
      <sheetName val="Form 1120S"/>
      <sheetName val="Form 1065"/>
      <sheetName val="Previous Forecasts"/>
      <sheetName val="Expense Analysis"/>
      <sheetName val="Revenue"/>
      <sheetName val="EBITDA"/>
      <sheetName val="Depreciation"/>
      <sheetName val="Net Income"/>
      <sheetName val="CAPEX"/>
      <sheetName val="Working Cap"/>
      <sheetName val="RMA data"/>
      <sheetName val="Shares #"/>
      <sheetName val="Options"/>
      <sheetName val="Client Docs &gt;&gt;"/>
      <sheetName val="SARS"/>
      <sheetName val="FRB History"/>
      <sheetName val="2007"/>
      <sheetName val="2006"/>
      <sheetName val="2005"/>
      <sheetName val="2004"/>
      <sheetName val="2003"/>
      <sheetName val="2002"/>
      <sheetName val="Not used=&gt;"/>
      <sheetName val="Control Premium, Size"/>
      <sheetName val="FRB Assets"/>
      <sheetName val="FRB Sales"/>
      <sheetName val="Valuation Multiples"/>
      <sheetName val="Data"/>
      <sheetName val="Module1"/>
      <sheetName val="Compatibility Report"/>
      <sheetName val="Compatibility Report (1)"/>
    </sheetNames>
    <sheetDataSet>
      <sheetData sheetId="0"/>
      <sheetData sheetId="1"/>
      <sheetData sheetId="2"/>
      <sheetData sheetId="3"/>
      <sheetData sheetId="4"/>
      <sheetData sheetId="5"/>
      <sheetData sheetId="6"/>
      <sheetData sheetId="7"/>
      <sheetData sheetId="8"/>
      <sheetData sheetId="9"/>
      <sheetData sheetId="10">
        <row r="74">
          <cell r="D74">
            <v>0.04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racor"/>
      <sheetName val="Tracor-CS"/>
      <sheetName val="Tracor-H"/>
      <sheetName val="ESD"/>
      <sheetName val="ESD-CS"/>
      <sheetName val="ESD-H"/>
      <sheetName val="Avionics"/>
      <sheetName val="Avionic-CS"/>
      <sheetName val="Avionics-H"/>
      <sheetName val="CNI"/>
      <sheetName val="CNI-CS"/>
      <sheetName val="CNI-H"/>
      <sheetName val="Lear"/>
      <sheetName val="Lear-CS"/>
      <sheetName val="Lear-H"/>
      <sheetName val="Aerospace"/>
      <sheetName val="Aerospace-CS"/>
      <sheetName val="Aerospace-H"/>
      <sheetName val="Precision"/>
      <sheetName val="Presicion-CS"/>
      <sheetName val="Precision-H"/>
      <sheetName val="MarconiNoAm"/>
      <sheetName val="MarconiNoAm-CS"/>
      <sheetName val="MarconiNoAm-H"/>
      <sheetName val="Module1"/>
      <sheetName val="Module2"/>
      <sheetName val="Esum"/>
      <sheetName val="Vsum"/>
      <sheetName val="Income"/>
      <sheetName val="DCF - Archibald"/>
      <sheetName val="Ibbot - WACC"/>
      <sheetName val="Mkt-SimTr"/>
      <sheetName val="Transactions"/>
      <sheetName val="Mkt-PubCo"/>
      <sheetName val="Multiple Rationalization"/>
      <sheetName val="Multiples"/>
      <sheetName val="Ratios - 12.98"/>
      <sheetName val="Unit Level Economics"/>
      <sheetName val="Arch. - financia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64">
          <cell r="B64" t="str">
            <v>DFNWC @ 14.5% of revenue</v>
          </cell>
        </row>
      </sheetData>
      <sheetData sheetId="16" refreshError="1"/>
      <sheetData sheetId="17" refreshError="1"/>
      <sheetData sheetId="18" refreshError="1"/>
      <sheetData sheetId="19" refreshError="1"/>
      <sheetData sheetId="20" refreshError="1"/>
      <sheetData sheetId="21" refreshError="1"/>
      <sheetData sheetId="22" refreshError="1">
        <row r="52">
          <cell r="A52" t="str">
            <v>Notes:</v>
          </cell>
        </row>
        <row r="53">
          <cell r="A53" t="str">
            <v>(a)</v>
          </cell>
          <cell r="B53" t="str">
            <v>Based on GEC-Marconi unaudited financial statements for the lastest twelve months ("LTM") ending 12/31/98.</v>
          </cell>
        </row>
        <row r="54">
          <cell r="A54" t="str">
            <v>(b)</v>
          </cell>
          <cell r="B54" t="str">
            <v>Based on projections provided by GEC-Marconi management.</v>
          </cell>
        </row>
        <row r="55">
          <cell r="A55" t="str">
            <v>(c)</v>
          </cell>
          <cell r="B55" t="str">
            <v>For normalization purposes, capital expenditures and depreciation and amortization are expected to be equal in the terminal year.</v>
          </cell>
        </row>
        <row r="56">
          <cell r="A56" t="str">
            <v>(d)</v>
          </cell>
          <cell r="B56" t="str">
            <v>Computed at 40% to estimate the effective tax rate applicable to the entity.</v>
          </cell>
        </row>
        <row r="57">
          <cell r="A57" t="str">
            <v>(e)</v>
          </cell>
          <cell r="B57" t="str">
            <v>For purposes of this analysis, projected cash flows exclude interest expense to reflect debt-free income.</v>
          </cell>
        </row>
        <row r="58">
          <cell r="A58" t="str">
            <v>(f)</v>
          </cell>
          <cell r="B58" t="str">
            <v>Based upon the Company's weighted Average Cost of Capital (I.e. cost of debt and equity, weighted according to optimum capital structure).</v>
          </cell>
        </row>
        <row r="59">
          <cell r="A59" t="str">
            <v>(g)</v>
          </cell>
          <cell r="B59" t="str">
            <v>Reflects a mid period convention.</v>
          </cell>
        </row>
        <row r="60">
          <cell r="A60" t="str">
            <v>(h)</v>
          </cell>
          <cell r="B60" t="str">
            <v>Based upon expected long term cash flow growth rate.</v>
          </cell>
        </row>
        <row r="61">
          <cell r="A61" t="str">
            <v>(i)</v>
          </cell>
          <cell r="B61" t="str">
            <v>For years LTM 1998 through the terminal year, estimates are calculated as a percent of revenues, based on prior 4 year average (1995-1998).</v>
          </cell>
        </row>
        <row r="70">
          <cell r="N70" t="e">
            <v>#REF!</v>
          </cell>
          <cell r="O70">
            <v>291558.75</v>
          </cell>
          <cell r="P70">
            <v>304444.61</v>
          </cell>
          <cell r="Q70">
            <v>328635.97499999998</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Inputs"/>
      <sheetName val="Cover"/>
      <sheetName val="TOC"/>
      <sheetName val="Summary"/>
      <sheetName val="WACC"/>
      <sheetName val="DCF"/>
      <sheetName val="DCF Common Size"/>
      <sheetName val="Subject BS"/>
      <sheetName val="Trademark"/>
      <sheetName val="Royalty Rates"/>
      <sheetName val="Working Capital"/>
      <sheetName val="Multiples"/>
      <sheetName val="Multiples (Trends)"/>
      <sheetName val="IS"/>
      <sheetName val="Market Multiple"/>
      <sheetName val="BS"/>
      <sheetName val="Ratios"/>
      <sheetName val="Ratios (Trends)"/>
      <sheetName val="Transactlons"/>
      <sheetName val="Workpapers--&gt;&gt;&gt;"/>
      <sheetName val="Forecasts"/>
      <sheetName val="Adjusted IS"/>
      <sheetName val="Adjusted Forecast"/>
      <sheetName val="Premium for control"/>
      <sheetName val="Comp (Subject)"/>
      <sheetName val="Comp 1"/>
      <sheetName val="Comp 2"/>
      <sheetName val="Comp 3"/>
      <sheetName val="Comp 4"/>
      <sheetName val="Comp 5"/>
      <sheetName val="Comp 6"/>
      <sheetName val="Comp 7"/>
      <sheetName val="Comp 8"/>
      <sheetName val="Comp 9"/>
      <sheetName val="Comp 10"/>
      <sheetName val="Rf"/>
      <sheetName val="Rm"/>
      <sheetName val="Rs"/>
      <sheetName val="Alpha"/>
      <sheetName val="Beta"/>
      <sheetName val="Definitions"/>
      <sheetName val="Beta DATA SHEET"/>
      <sheetName val="Cost of Debt"/>
      <sheetName val="Comparison w priors"/>
      <sheetName val="Valuation"/>
      <sheetName val="Module1"/>
      <sheetName val="Module2"/>
      <sheetName val="Module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1">
          <cell r="S11">
            <v>2.6481983014325783</v>
          </cell>
        </row>
        <row r="13">
          <cell r="S13">
            <v>0.78008588551743663</v>
          </cell>
        </row>
        <row r="14">
          <cell r="S14">
            <v>0.69720627343517216</v>
          </cell>
        </row>
        <row r="15">
          <cell r="S15">
            <v>1.445379718175098</v>
          </cell>
        </row>
        <row r="16">
          <cell r="S16">
            <v>0.8844397704348913</v>
          </cell>
        </row>
        <row r="17">
          <cell r="S17">
            <v>3.3893883928571431</v>
          </cell>
        </row>
        <row r="18">
          <cell r="S18">
            <v>0.96914292682926828</v>
          </cell>
        </row>
        <row r="19">
          <cell r="S19">
            <v>1.6987720130951058</v>
          </cell>
        </row>
        <row r="20">
          <cell r="S20">
            <v>0.8042485443959243</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FBB9A-4819-4E17-B37B-C5A03B8324DC}">
  <sheetPr codeName="Sheet3"/>
  <dimension ref="A11:S55"/>
  <sheetViews>
    <sheetView zoomScale="85" zoomScaleNormal="85" workbookViewId="0">
      <selection activeCell="S7" sqref="S7"/>
    </sheetView>
  </sheetViews>
  <sheetFormatPr defaultRowHeight="15.6" x14ac:dyDescent="0.3"/>
  <cols>
    <col min="6" max="6" width="11.09765625" bestFit="1" customWidth="1"/>
    <col min="19" max="19" width="10.09765625" bestFit="1" customWidth="1"/>
  </cols>
  <sheetData>
    <row r="11" spans="19:19" x14ac:dyDescent="0.3">
      <c r="S11" s="279"/>
    </row>
    <row r="29" spans="1:5" hidden="1" x14ac:dyDescent="0.3">
      <c r="A29" s="60" t="s">
        <v>85</v>
      </c>
      <c r="B29" s="59"/>
      <c r="C29" s="59"/>
      <c r="D29" s="59"/>
      <c r="E29" s="59"/>
    </row>
    <row r="30" spans="1:5" hidden="1" x14ac:dyDescent="0.3">
      <c r="A30" s="59"/>
      <c r="B30" s="59"/>
      <c r="C30" s="59"/>
      <c r="D30" s="59"/>
      <c r="E30" s="59"/>
    </row>
    <row r="31" spans="1:5" hidden="1" x14ac:dyDescent="0.3">
      <c r="A31" s="59" t="s">
        <v>84</v>
      </c>
      <c r="B31" s="59"/>
      <c r="C31" s="59"/>
      <c r="D31" s="59"/>
      <c r="E31" s="59"/>
    </row>
    <row r="32" spans="1:5" hidden="1" x14ac:dyDescent="0.3">
      <c r="A32" s="59" t="s">
        <v>83</v>
      </c>
      <c r="B32" s="59"/>
      <c r="C32" s="59"/>
      <c r="D32" s="59"/>
      <c r="E32" s="59"/>
    </row>
    <row r="33" spans="1:11" hidden="1" x14ac:dyDescent="0.3">
      <c r="A33" s="59" t="s">
        <v>82</v>
      </c>
      <c r="B33" s="59"/>
      <c r="C33" s="59"/>
      <c r="D33" s="59"/>
      <c r="E33" s="59"/>
    </row>
    <row r="34" spans="1:11" hidden="1" x14ac:dyDescent="0.3">
      <c r="A34" s="59" t="s">
        <v>81</v>
      </c>
      <c r="B34" s="59"/>
      <c r="C34" s="59"/>
      <c r="D34" s="59"/>
      <c r="E34" s="59"/>
    </row>
    <row r="35" spans="1:11" hidden="1" x14ac:dyDescent="0.3">
      <c r="A35" s="59" t="s">
        <v>80</v>
      </c>
      <c r="B35" s="59"/>
      <c r="C35" s="59"/>
      <c r="D35" s="59"/>
      <c r="E35" s="59"/>
    </row>
    <row r="36" spans="1:11" hidden="1" x14ac:dyDescent="0.3">
      <c r="A36" s="59" t="s">
        <v>79</v>
      </c>
      <c r="B36" s="59"/>
      <c r="C36" s="59"/>
      <c r="D36" s="59"/>
      <c r="E36" s="59"/>
    </row>
    <row r="37" spans="1:11" hidden="1" x14ac:dyDescent="0.3">
      <c r="A37" s="59" t="s">
        <v>78</v>
      </c>
      <c r="B37" s="59"/>
      <c r="C37" s="59"/>
      <c r="D37" s="59"/>
      <c r="E37" s="59"/>
    </row>
    <row r="38" spans="1:11" hidden="1" x14ac:dyDescent="0.3"/>
    <row r="39" spans="1:11" hidden="1" x14ac:dyDescent="0.3"/>
    <row r="40" spans="1:11" hidden="1" x14ac:dyDescent="0.3">
      <c r="A40" s="59" t="s">
        <v>177</v>
      </c>
      <c r="B40" t="s">
        <v>178</v>
      </c>
      <c r="C40" s="256">
        <v>0.08</v>
      </c>
    </row>
    <row r="41" spans="1:11" hidden="1" x14ac:dyDescent="0.3">
      <c r="H41">
        <v>0</v>
      </c>
      <c r="I41">
        <v>1</v>
      </c>
      <c r="J41">
        <v>2</v>
      </c>
      <c r="K41">
        <v>3</v>
      </c>
    </row>
    <row r="42" spans="1:11" hidden="1" x14ac:dyDescent="0.3">
      <c r="C42" t="s">
        <v>179</v>
      </c>
      <c r="E42">
        <f>50000*0.08</f>
        <v>4000</v>
      </c>
      <c r="G42" t="s">
        <v>183</v>
      </c>
      <c r="I42">
        <f>H45</f>
        <v>50000</v>
      </c>
      <c r="J42">
        <f t="shared" ref="J42:K42" si="0">I45</f>
        <v>30598.32</v>
      </c>
      <c r="K42">
        <f t="shared" si="0"/>
        <v>11196.64</v>
      </c>
    </row>
    <row r="43" spans="1:11" hidden="1" x14ac:dyDescent="0.3">
      <c r="B43" t="s">
        <v>181</v>
      </c>
      <c r="C43" t="s">
        <v>180</v>
      </c>
      <c r="E43">
        <f>50000/3</f>
        <v>16666.666666666668</v>
      </c>
      <c r="G43" t="s">
        <v>184</v>
      </c>
      <c r="I43">
        <f>I42*0.08</f>
        <v>4000</v>
      </c>
      <c r="J43">
        <f t="shared" ref="J43:K43" si="1">J42*0.08</f>
        <v>2447.8656000000001</v>
      </c>
      <c r="K43">
        <f t="shared" si="1"/>
        <v>895.73119999999994</v>
      </c>
    </row>
    <row r="44" spans="1:11" hidden="1" x14ac:dyDescent="0.3">
      <c r="B44" t="s">
        <v>182</v>
      </c>
      <c r="E44">
        <f>E43+E42</f>
        <v>20666.666666666668</v>
      </c>
      <c r="G44" t="s">
        <v>185</v>
      </c>
      <c r="I44">
        <v>19401.68</v>
      </c>
      <c r="J44">
        <v>19401.68</v>
      </c>
      <c r="K44">
        <v>19401.68</v>
      </c>
    </row>
    <row r="45" spans="1:11" hidden="1" x14ac:dyDescent="0.3">
      <c r="G45" t="s">
        <v>186</v>
      </c>
      <c r="H45">
        <v>50000</v>
      </c>
      <c r="I45">
        <f>I42-I44</f>
        <v>30598.32</v>
      </c>
      <c r="J45">
        <f t="shared" ref="J45:K45" si="2">J42-J44</f>
        <v>11196.64</v>
      </c>
      <c r="K45" s="56">
        <f t="shared" si="2"/>
        <v>-8205.0400000000009</v>
      </c>
    </row>
    <row r="46" spans="1:11" hidden="1" x14ac:dyDescent="0.3"/>
    <row r="47" spans="1:11" hidden="1" x14ac:dyDescent="0.3">
      <c r="F47" s="279">
        <f>PMT(8%,3,50000)</f>
        <v>-19401.675702316414</v>
      </c>
      <c r="G47" t="s">
        <v>190</v>
      </c>
      <c r="I47">
        <f>I43+I44</f>
        <v>23401.68</v>
      </c>
      <c r="J47">
        <f t="shared" ref="J47:K47" si="3">J43+J44</f>
        <v>21849.545600000001</v>
      </c>
      <c r="K47">
        <f t="shared" si="3"/>
        <v>20297.411199999999</v>
      </c>
    </row>
    <row r="48" spans="1:11" hidden="1" x14ac:dyDescent="0.3">
      <c r="I48">
        <f>SUM(I47:K47)</f>
        <v>65548.636800000007</v>
      </c>
    </row>
    <row r="49" hidden="1" x14ac:dyDescent="0.3"/>
    <row r="50" hidden="1" x14ac:dyDescent="0.3"/>
    <row r="51" hidden="1" x14ac:dyDescent="0.3"/>
    <row r="52" hidden="1" x14ac:dyDescent="0.3"/>
    <row r="53" hidden="1" x14ac:dyDescent="0.3"/>
    <row r="54" hidden="1" x14ac:dyDescent="0.3"/>
    <row r="55" hidden="1"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ACC7-2D3C-DC4C-9CF8-325666877DA6}">
  <sheetPr codeName="Sheet6">
    <pageSetUpPr fitToPage="1"/>
  </sheetPr>
  <dimension ref="B1:H31"/>
  <sheetViews>
    <sheetView zoomScaleNormal="100" workbookViewId="0">
      <pane ySplit="5" topLeftCell="A6" activePane="bottomLeft" state="frozen"/>
      <selection pane="bottomLeft"/>
    </sheetView>
  </sheetViews>
  <sheetFormatPr defaultColWidth="7.5" defaultRowHeight="15.6" x14ac:dyDescent="0.3"/>
  <cols>
    <col min="1" max="1" width="0.796875" style="2" customWidth="1"/>
    <col min="2" max="2" width="14.5" style="8" bestFit="1" customWidth="1"/>
    <col min="3" max="3" width="20.5" style="8" bestFit="1" customWidth="1"/>
    <col min="4" max="4" width="23" style="2" bestFit="1" customWidth="1"/>
    <col min="5" max="5" width="12.796875" style="2" bestFit="1" customWidth="1"/>
    <col min="6" max="6" width="21" style="8" bestFit="1" customWidth="1"/>
    <col min="7" max="7" width="25.5" style="2" bestFit="1" customWidth="1"/>
    <col min="8" max="8" width="10.19921875" style="26" bestFit="1" customWidth="1"/>
    <col min="9" max="16384" width="7.5" style="2"/>
  </cols>
  <sheetData>
    <row r="1" spans="2:6" ht="4.95" customHeight="1" x14ac:dyDescent="0.3"/>
    <row r="2" spans="2:6" x14ac:dyDescent="0.3">
      <c r="B2" s="1" t="s">
        <v>42</v>
      </c>
    </row>
    <row r="3" spans="2:6" x14ac:dyDescent="0.3">
      <c r="B3" s="1" t="s">
        <v>51</v>
      </c>
    </row>
    <row r="5" spans="2:6" ht="16.2" thickBot="1" x14ac:dyDescent="0.35">
      <c r="B5" s="27" t="s">
        <v>29</v>
      </c>
      <c r="C5" s="28" t="s">
        <v>48</v>
      </c>
      <c r="D5" s="29" t="s">
        <v>49</v>
      </c>
      <c r="E5" s="30"/>
    </row>
    <row r="6" spans="2:6" x14ac:dyDescent="0.3">
      <c r="B6" s="31" t="s">
        <v>30</v>
      </c>
      <c r="C6" s="32">
        <v>48</v>
      </c>
      <c r="D6" s="33">
        <v>200</v>
      </c>
      <c r="E6" s="30"/>
      <c r="F6" s="30"/>
    </row>
    <row r="7" spans="2:6" x14ac:dyDescent="0.3">
      <c r="B7" s="31" t="s">
        <v>31</v>
      </c>
      <c r="C7" s="32">
        <v>30</v>
      </c>
      <c r="D7" s="33">
        <v>200</v>
      </c>
      <c r="E7" s="30"/>
      <c r="F7" s="30"/>
    </row>
    <row r="8" spans="2:6" x14ac:dyDescent="0.3">
      <c r="B8" s="31" t="s">
        <v>32</v>
      </c>
      <c r="C8" s="32">
        <v>68</v>
      </c>
      <c r="D8" s="33">
        <v>200</v>
      </c>
      <c r="E8" s="30"/>
      <c r="F8" s="30"/>
    </row>
    <row r="9" spans="2:6" x14ac:dyDescent="0.3">
      <c r="B9" s="31" t="s">
        <v>33</v>
      </c>
      <c r="C9" s="32">
        <v>157</v>
      </c>
      <c r="D9" s="33">
        <v>200</v>
      </c>
      <c r="E9" s="30"/>
      <c r="F9" s="30"/>
    </row>
    <row r="10" spans="2:6" x14ac:dyDescent="0.3">
      <c r="B10" s="31" t="s">
        <v>34</v>
      </c>
      <c r="C10" s="32">
        <v>464</v>
      </c>
      <c r="D10" s="33">
        <v>200</v>
      </c>
      <c r="E10" s="30"/>
      <c r="F10" s="30"/>
    </row>
    <row r="11" spans="2:6" x14ac:dyDescent="0.3">
      <c r="B11" s="31" t="s">
        <v>35</v>
      </c>
      <c r="C11" s="32">
        <v>711</v>
      </c>
      <c r="D11" s="33">
        <v>200</v>
      </c>
      <c r="E11" s="30"/>
      <c r="F11" s="30"/>
    </row>
    <row r="12" spans="2:6" x14ac:dyDescent="0.3">
      <c r="B12" s="31" t="s">
        <v>36</v>
      </c>
      <c r="C12" s="32">
        <v>790</v>
      </c>
      <c r="D12" s="33">
        <v>200</v>
      </c>
      <c r="E12" s="30"/>
      <c r="F12" s="30"/>
    </row>
    <row r="13" spans="2:6" x14ac:dyDescent="0.3">
      <c r="B13" s="31" t="s">
        <v>37</v>
      </c>
      <c r="C13" s="32">
        <v>842</v>
      </c>
      <c r="D13" s="33">
        <v>200</v>
      </c>
      <c r="E13" s="30"/>
      <c r="F13" s="30"/>
    </row>
    <row r="14" spans="2:6" x14ac:dyDescent="0.3">
      <c r="B14" s="31" t="s">
        <v>38</v>
      </c>
      <c r="C14" s="32">
        <v>613</v>
      </c>
      <c r="D14" s="33">
        <v>200</v>
      </c>
      <c r="E14" s="30"/>
      <c r="F14" s="30"/>
    </row>
    <row r="15" spans="2:6" x14ac:dyDescent="0.3">
      <c r="B15" s="31" t="s">
        <v>39</v>
      </c>
      <c r="C15" s="32">
        <v>206</v>
      </c>
      <c r="D15" s="33">
        <v>200</v>
      </c>
      <c r="E15" s="30"/>
      <c r="F15" s="30"/>
    </row>
    <row r="16" spans="2:6" x14ac:dyDescent="0.3">
      <c r="B16" s="31" t="s">
        <v>40</v>
      </c>
      <c r="C16" s="32">
        <v>116</v>
      </c>
      <c r="D16" s="33">
        <v>200</v>
      </c>
      <c r="E16" s="30"/>
      <c r="F16" s="30"/>
    </row>
    <row r="17" spans="2:6" x14ac:dyDescent="0.3">
      <c r="B17" s="34" t="s">
        <v>41</v>
      </c>
      <c r="C17" s="35">
        <v>43</v>
      </c>
      <c r="D17" s="36">
        <v>200</v>
      </c>
      <c r="E17" s="30"/>
      <c r="F17" s="30"/>
    </row>
    <row r="18" spans="2:6" x14ac:dyDescent="0.3">
      <c r="C18" s="32"/>
      <c r="D18" s="37"/>
      <c r="E18" s="30"/>
    </row>
    <row r="19" spans="2:6" ht="16.2" thickBot="1" x14ac:dyDescent="0.35">
      <c r="B19" s="27" t="s">
        <v>29</v>
      </c>
      <c r="C19" s="28" t="s">
        <v>47</v>
      </c>
      <c r="D19" s="29" t="s">
        <v>50</v>
      </c>
      <c r="E19" s="30"/>
      <c r="F19" s="30"/>
    </row>
    <row r="20" spans="2:6" x14ac:dyDescent="0.3">
      <c r="B20" s="31" t="s">
        <v>30</v>
      </c>
      <c r="C20" s="32">
        <v>22</v>
      </c>
      <c r="D20" s="33">
        <v>225</v>
      </c>
      <c r="E20" s="30"/>
      <c r="F20" s="30"/>
    </row>
    <row r="21" spans="2:6" x14ac:dyDescent="0.3">
      <c r="B21" s="31" t="s">
        <v>31</v>
      </c>
      <c r="C21" s="32">
        <v>75</v>
      </c>
      <c r="D21" s="33">
        <v>225</v>
      </c>
      <c r="E21" s="30"/>
      <c r="F21" s="30"/>
    </row>
    <row r="22" spans="2:6" x14ac:dyDescent="0.3">
      <c r="B22" s="31" t="s">
        <v>32</v>
      </c>
      <c r="C22" s="32">
        <v>90</v>
      </c>
      <c r="D22" s="33">
        <v>225</v>
      </c>
      <c r="E22" s="30"/>
      <c r="F22" s="30"/>
    </row>
    <row r="23" spans="2:6" x14ac:dyDescent="0.3">
      <c r="B23" s="31" t="s">
        <v>33</v>
      </c>
      <c r="C23" s="32">
        <v>59</v>
      </c>
      <c r="D23" s="33">
        <v>225</v>
      </c>
      <c r="E23" s="30"/>
      <c r="F23" s="30"/>
    </row>
    <row r="24" spans="2:6" x14ac:dyDescent="0.3">
      <c r="B24" s="31" t="s">
        <v>34</v>
      </c>
      <c r="C24" s="32">
        <v>191</v>
      </c>
      <c r="D24" s="33">
        <v>225</v>
      </c>
      <c r="E24" s="30"/>
      <c r="F24" s="30"/>
    </row>
    <row r="25" spans="2:6" x14ac:dyDescent="0.3">
      <c r="B25" s="31" t="s">
        <v>35</v>
      </c>
      <c r="C25" s="32">
        <v>256</v>
      </c>
      <c r="D25" s="33">
        <v>225</v>
      </c>
      <c r="E25" s="30"/>
      <c r="F25" s="30"/>
    </row>
    <row r="26" spans="2:6" x14ac:dyDescent="0.3">
      <c r="B26" s="31" t="s">
        <v>36</v>
      </c>
      <c r="C26" s="32">
        <v>266</v>
      </c>
      <c r="D26" s="33">
        <v>225</v>
      </c>
      <c r="E26" s="30"/>
      <c r="F26" s="30"/>
    </row>
    <row r="27" spans="2:6" x14ac:dyDescent="0.3">
      <c r="B27" s="31" t="s">
        <v>37</v>
      </c>
      <c r="C27" s="32">
        <v>342</v>
      </c>
      <c r="D27" s="33">
        <v>225</v>
      </c>
      <c r="E27" s="30"/>
      <c r="F27" s="30"/>
    </row>
    <row r="28" spans="2:6" x14ac:dyDescent="0.3">
      <c r="B28" s="31" t="s">
        <v>38</v>
      </c>
      <c r="C28" s="32">
        <v>206</v>
      </c>
      <c r="D28" s="33">
        <v>225</v>
      </c>
      <c r="E28" s="30"/>
      <c r="F28" s="30"/>
    </row>
    <row r="29" spans="2:6" x14ac:dyDescent="0.3">
      <c r="B29" s="31" t="s">
        <v>39</v>
      </c>
      <c r="C29" s="32">
        <v>64</v>
      </c>
      <c r="D29" s="33">
        <v>225</v>
      </c>
      <c r="E29" s="30"/>
      <c r="F29" s="30"/>
    </row>
    <row r="30" spans="2:6" x14ac:dyDescent="0.3">
      <c r="B30" s="31" t="s">
        <v>40</v>
      </c>
      <c r="C30" s="32">
        <v>109</v>
      </c>
      <c r="D30" s="33">
        <v>225</v>
      </c>
      <c r="E30" s="30"/>
      <c r="F30" s="30"/>
    </row>
    <row r="31" spans="2:6" x14ac:dyDescent="0.3">
      <c r="B31" s="34" t="s">
        <v>41</v>
      </c>
      <c r="C31" s="35">
        <v>109</v>
      </c>
      <c r="D31" s="36">
        <v>225</v>
      </c>
      <c r="E31" s="30"/>
      <c r="F31" s="30"/>
    </row>
  </sheetData>
  <pageMargins left="0.7" right="0.7" top="0.75" bottom="0.75" header="0.3" footer="0.3"/>
  <pageSetup scale="7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C5268-22E7-8443-AFB6-659D87206965}">
  <sheetPr codeName="Sheet7">
    <pageSetUpPr fitToPage="1"/>
  </sheetPr>
  <dimension ref="B1:T40"/>
  <sheetViews>
    <sheetView zoomScaleNormal="100" workbookViewId="0">
      <pane xSplit="4" ySplit="6" topLeftCell="E7" activePane="bottomRight" state="frozen"/>
      <selection pane="topRight"/>
      <selection pane="bottomLeft"/>
      <selection pane="bottomRight"/>
    </sheetView>
  </sheetViews>
  <sheetFormatPr defaultColWidth="7.5" defaultRowHeight="15.6" x14ac:dyDescent="0.3"/>
  <cols>
    <col min="1" max="1" width="0.5" style="2" customWidth="1"/>
    <col min="2" max="2" width="2.5" style="1" customWidth="1"/>
    <col min="3" max="3" width="30.5" style="1" bestFit="1" customWidth="1"/>
    <col min="4" max="4" width="8.69921875" style="2" customWidth="1"/>
    <col min="5" max="5" width="2.5" style="2" customWidth="1"/>
    <col min="6" max="10" width="9" style="2" customWidth="1"/>
    <col min="11" max="11" width="11.5" style="2" bestFit="1" customWidth="1"/>
    <col min="12" max="13" width="9" style="2" customWidth="1"/>
    <col min="14" max="14" width="11.5" style="2" bestFit="1" customWidth="1"/>
    <col min="15" max="17" width="9" style="2" customWidth="1"/>
    <col min="18" max="18" width="13.19921875" style="2" customWidth="1"/>
    <col min="19" max="19" width="7.5" style="2"/>
    <col min="20" max="20" width="8.296875" style="2" bestFit="1" customWidth="1"/>
    <col min="21" max="16384" width="7.5" style="2"/>
  </cols>
  <sheetData>
    <row r="1" spans="2:20" ht="4.95" customHeight="1" x14ac:dyDescent="0.3"/>
    <row r="2" spans="2:20" x14ac:dyDescent="0.3">
      <c r="B2" s="1" t="s">
        <v>42</v>
      </c>
    </row>
    <row r="3" spans="2:20" x14ac:dyDescent="0.3">
      <c r="B3" s="1" t="s">
        <v>43</v>
      </c>
      <c r="F3" s="21"/>
    </row>
    <row r="4" spans="2:20" x14ac:dyDescent="0.3">
      <c r="F4" s="22"/>
      <c r="G4" s="23"/>
      <c r="H4" s="23"/>
      <c r="I4" s="23"/>
      <c r="J4" s="23"/>
      <c r="K4" s="23"/>
      <c r="L4" s="23"/>
      <c r="M4" s="23"/>
      <c r="N4" s="23"/>
      <c r="O4" s="23"/>
      <c r="P4" s="23"/>
      <c r="Q4" s="23"/>
    </row>
    <row r="6" spans="2:20" ht="16.2" thickBot="1" x14ac:dyDescent="0.35">
      <c r="B6" s="38" t="s">
        <v>65</v>
      </c>
      <c r="C6" s="38"/>
      <c r="D6" s="39"/>
      <c r="E6" s="39"/>
      <c r="F6" s="40" t="s">
        <v>30</v>
      </c>
      <c r="G6" s="40" t="s">
        <v>31</v>
      </c>
      <c r="H6" s="40" t="s">
        <v>32</v>
      </c>
      <c r="I6" s="40" t="s">
        <v>33</v>
      </c>
      <c r="J6" s="40" t="s">
        <v>34</v>
      </c>
      <c r="K6" s="40" t="s">
        <v>35</v>
      </c>
      <c r="L6" s="40" t="s">
        <v>36</v>
      </c>
      <c r="M6" s="40" t="s">
        <v>37</v>
      </c>
      <c r="N6" s="40" t="s">
        <v>38</v>
      </c>
      <c r="O6" s="40" t="s">
        <v>39</v>
      </c>
      <c r="P6" s="40" t="s">
        <v>40</v>
      </c>
      <c r="Q6" s="40" t="s">
        <v>41</v>
      </c>
      <c r="R6" s="40" t="s">
        <v>44</v>
      </c>
      <c r="T6" s="20"/>
    </row>
    <row r="7" spans="2:20" x14ac:dyDescent="0.3">
      <c r="F7" s="24"/>
      <c r="G7" s="24"/>
      <c r="H7" s="24"/>
      <c r="I7" s="24"/>
      <c r="J7" s="24"/>
      <c r="K7" s="24"/>
      <c r="L7" s="24"/>
      <c r="M7" s="24"/>
      <c r="N7" s="24"/>
      <c r="O7" s="24"/>
      <c r="P7" s="24"/>
      <c r="Q7" s="24"/>
      <c r="R7" s="24"/>
    </row>
    <row r="8" spans="2:20" x14ac:dyDescent="0.3">
      <c r="B8" s="1" t="s">
        <v>1</v>
      </c>
      <c r="F8" s="24"/>
      <c r="G8" s="24"/>
      <c r="H8" s="24"/>
      <c r="I8" s="24"/>
      <c r="J8" s="24"/>
      <c r="K8" s="24"/>
      <c r="L8" s="24"/>
      <c r="M8" s="24"/>
      <c r="N8" s="24"/>
      <c r="O8" s="24"/>
      <c r="P8" s="24"/>
      <c r="Q8" s="24"/>
      <c r="R8" s="24"/>
    </row>
    <row r="9" spans="2:20" x14ac:dyDescent="0.3">
      <c r="C9" s="1" t="s">
        <v>55</v>
      </c>
      <c r="F9" s="49">
        <v>9600</v>
      </c>
      <c r="G9" s="49">
        <v>6000</v>
      </c>
      <c r="H9" s="49">
        <v>13600</v>
      </c>
      <c r="I9" s="49">
        <v>31400</v>
      </c>
      <c r="J9" s="49">
        <v>92800</v>
      </c>
      <c r="K9" s="49">
        <v>142200</v>
      </c>
      <c r="L9" s="49">
        <v>158000</v>
      </c>
      <c r="M9" s="49">
        <v>168400</v>
      </c>
      <c r="N9" s="49">
        <v>122600</v>
      </c>
      <c r="O9" s="49">
        <v>41200</v>
      </c>
      <c r="P9" s="49">
        <v>23200</v>
      </c>
      <c r="Q9" s="49">
        <v>8600</v>
      </c>
      <c r="R9" s="49">
        <f>SUM(F9:Q9)</f>
        <v>817600</v>
      </c>
    </row>
    <row r="10" spans="2:20" x14ac:dyDescent="0.3">
      <c r="C10" s="1" t="s">
        <v>57</v>
      </c>
      <c r="F10" s="50">
        <v>4400</v>
      </c>
      <c r="G10" s="50">
        <v>15000</v>
      </c>
      <c r="H10" s="50">
        <v>18000</v>
      </c>
      <c r="I10" s="50">
        <v>11800</v>
      </c>
      <c r="J10" s="50">
        <v>38200</v>
      </c>
      <c r="K10" s="50">
        <v>51200</v>
      </c>
      <c r="L10" s="50">
        <v>53200</v>
      </c>
      <c r="M10" s="50">
        <v>68400</v>
      </c>
      <c r="N10" s="50">
        <v>41200</v>
      </c>
      <c r="O10" s="50">
        <v>12800</v>
      </c>
      <c r="P10" s="50">
        <v>21800</v>
      </c>
      <c r="Q10" s="50">
        <v>21800</v>
      </c>
      <c r="R10" s="50">
        <f>SUM(F10:Q10)</f>
        <v>357800</v>
      </c>
      <c r="T10" s="13"/>
    </row>
    <row r="11" spans="2:20" x14ac:dyDescent="0.3">
      <c r="B11" s="1" t="s">
        <v>2</v>
      </c>
      <c r="F11" s="54">
        <f t="shared" ref="F11:R11" si="0">SUM(F9:F10)</f>
        <v>14000</v>
      </c>
      <c r="G11" s="54">
        <f t="shared" si="0"/>
        <v>21000</v>
      </c>
      <c r="H11" s="54">
        <f t="shared" si="0"/>
        <v>31600</v>
      </c>
      <c r="I11" s="54">
        <f t="shared" si="0"/>
        <v>43200</v>
      </c>
      <c r="J11" s="54">
        <f t="shared" si="0"/>
        <v>131000</v>
      </c>
      <c r="K11" s="54">
        <f t="shared" si="0"/>
        <v>193400</v>
      </c>
      <c r="L11" s="54">
        <f t="shared" si="0"/>
        <v>211200</v>
      </c>
      <c r="M11" s="54">
        <f t="shared" si="0"/>
        <v>236800</v>
      </c>
      <c r="N11" s="54">
        <f t="shared" si="0"/>
        <v>163800</v>
      </c>
      <c r="O11" s="54">
        <f t="shared" si="0"/>
        <v>54000</v>
      </c>
      <c r="P11" s="54">
        <f t="shared" si="0"/>
        <v>45000</v>
      </c>
      <c r="Q11" s="54">
        <f t="shared" si="0"/>
        <v>30400</v>
      </c>
      <c r="R11" s="54">
        <f t="shared" si="0"/>
        <v>1175400</v>
      </c>
      <c r="T11" s="25"/>
    </row>
    <row r="12" spans="2:20" x14ac:dyDescent="0.3">
      <c r="F12" s="49"/>
      <c r="G12" s="49"/>
      <c r="H12" s="49"/>
      <c r="I12" s="49"/>
      <c r="J12" s="49"/>
      <c r="K12" s="49"/>
      <c r="L12" s="49"/>
      <c r="M12" s="49"/>
      <c r="N12" s="49"/>
      <c r="O12" s="49"/>
      <c r="P12" s="49"/>
      <c r="Q12" s="49"/>
      <c r="R12" s="49"/>
    </row>
    <row r="13" spans="2:20" x14ac:dyDescent="0.3">
      <c r="B13" s="1" t="s">
        <v>58</v>
      </c>
      <c r="F13" s="49"/>
      <c r="G13" s="49"/>
      <c r="H13" s="49"/>
      <c r="I13" s="49"/>
      <c r="J13" s="49"/>
      <c r="K13" s="49"/>
      <c r="L13" s="49"/>
      <c r="M13" s="49"/>
      <c r="N13" s="49"/>
      <c r="O13" s="49"/>
      <c r="P13" s="49"/>
      <c r="Q13" s="49"/>
      <c r="R13" s="49"/>
    </row>
    <row r="14" spans="2:20" x14ac:dyDescent="0.3">
      <c r="C14" s="1" t="s">
        <v>55</v>
      </c>
      <c r="F14" s="49">
        <v>3936</v>
      </c>
      <c r="G14" s="49">
        <v>2460</v>
      </c>
      <c r="H14" s="49">
        <v>5576</v>
      </c>
      <c r="I14" s="49">
        <v>12874</v>
      </c>
      <c r="J14" s="49">
        <v>38048</v>
      </c>
      <c r="K14" s="49">
        <v>58302</v>
      </c>
      <c r="L14" s="49">
        <v>64780</v>
      </c>
      <c r="M14" s="49">
        <v>69044</v>
      </c>
      <c r="N14" s="49">
        <v>50266</v>
      </c>
      <c r="O14" s="49">
        <v>16892</v>
      </c>
      <c r="P14" s="49">
        <v>9512</v>
      </c>
      <c r="Q14" s="49">
        <v>3526</v>
      </c>
      <c r="R14" s="49">
        <f>SUM(F14:Q14)</f>
        <v>335216</v>
      </c>
    </row>
    <row r="15" spans="2:20" x14ac:dyDescent="0.3">
      <c r="C15" s="1" t="s">
        <v>57</v>
      </c>
      <c r="F15" s="50">
        <v>1452</v>
      </c>
      <c r="G15" s="50">
        <v>4950</v>
      </c>
      <c r="H15" s="50">
        <v>5940</v>
      </c>
      <c r="I15" s="50">
        <v>3894</v>
      </c>
      <c r="J15" s="50">
        <v>12606</v>
      </c>
      <c r="K15" s="50">
        <v>16896</v>
      </c>
      <c r="L15" s="50">
        <v>17556</v>
      </c>
      <c r="M15" s="50">
        <v>22572</v>
      </c>
      <c r="N15" s="50">
        <v>13596</v>
      </c>
      <c r="O15" s="50">
        <v>4224</v>
      </c>
      <c r="P15" s="50">
        <v>7194</v>
      </c>
      <c r="Q15" s="50">
        <v>7194</v>
      </c>
      <c r="R15" s="50">
        <f>SUM(F15:Q15)</f>
        <v>118074</v>
      </c>
    </row>
    <row r="16" spans="2:20" x14ac:dyDescent="0.3">
      <c r="B16" s="1" t="s">
        <v>64</v>
      </c>
      <c r="F16" s="54">
        <f t="shared" ref="F16:R16" si="1">SUM(F14:F15)</f>
        <v>5388</v>
      </c>
      <c r="G16" s="54">
        <f t="shared" si="1"/>
        <v>7410</v>
      </c>
      <c r="H16" s="54">
        <f t="shared" si="1"/>
        <v>11516</v>
      </c>
      <c r="I16" s="54">
        <f t="shared" si="1"/>
        <v>16768</v>
      </c>
      <c r="J16" s="54">
        <f t="shared" si="1"/>
        <v>50654</v>
      </c>
      <c r="K16" s="54">
        <f t="shared" si="1"/>
        <v>75198</v>
      </c>
      <c r="L16" s="54">
        <f t="shared" si="1"/>
        <v>82336</v>
      </c>
      <c r="M16" s="54">
        <f t="shared" si="1"/>
        <v>91616</v>
      </c>
      <c r="N16" s="54">
        <f t="shared" si="1"/>
        <v>63862</v>
      </c>
      <c r="O16" s="54">
        <f t="shared" si="1"/>
        <v>21116</v>
      </c>
      <c r="P16" s="54">
        <f t="shared" si="1"/>
        <v>16706</v>
      </c>
      <c r="Q16" s="54">
        <f t="shared" si="1"/>
        <v>10720</v>
      </c>
      <c r="R16" s="54">
        <f t="shared" si="1"/>
        <v>453290</v>
      </c>
    </row>
    <row r="17" spans="2:19" x14ac:dyDescent="0.3">
      <c r="F17" s="49"/>
      <c r="G17" s="49"/>
      <c r="H17" s="49"/>
      <c r="I17" s="49"/>
      <c r="J17" s="49"/>
      <c r="K17" s="49"/>
      <c r="L17" s="49"/>
      <c r="M17" s="49"/>
      <c r="N17" s="49"/>
      <c r="O17" s="49"/>
      <c r="P17" s="49"/>
      <c r="Q17" s="49"/>
      <c r="R17" s="49"/>
    </row>
    <row r="18" spans="2:19" x14ac:dyDescent="0.3">
      <c r="B18" s="1" t="s">
        <v>56</v>
      </c>
      <c r="F18" s="53">
        <f t="shared" ref="F18:R18" si="2">F11-F16</f>
        <v>8612</v>
      </c>
      <c r="G18" s="53">
        <f t="shared" si="2"/>
        <v>13590</v>
      </c>
      <c r="H18" s="53">
        <f t="shared" si="2"/>
        <v>20084</v>
      </c>
      <c r="I18" s="53">
        <f t="shared" si="2"/>
        <v>26432</v>
      </c>
      <c r="J18" s="53">
        <f t="shared" si="2"/>
        <v>80346</v>
      </c>
      <c r="K18" s="53">
        <f t="shared" si="2"/>
        <v>118202</v>
      </c>
      <c r="L18" s="53">
        <f t="shared" si="2"/>
        <v>128864</v>
      </c>
      <c r="M18" s="53">
        <f t="shared" si="2"/>
        <v>145184</v>
      </c>
      <c r="N18" s="53">
        <f t="shared" si="2"/>
        <v>99938</v>
      </c>
      <c r="O18" s="53">
        <f t="shared" si="2"/>
        <v>32884</v>
      </c>
      <c r="P18" s="53">
        <f t="shared" si="2"/>
        <v>28294</v>
      </c>
      <c r="Q18" s="53">
        <f t="shared" si="2"/>
        <v>19680</v>
      </c>
      <c r="R18" s="53">
        <f t="shared" si="2"/>
        <v>722110</v>
      </c>
    </row>
    <row r="19" spans="2:19" x14ac:dyDescent="0.3">
      <c r="F19" s="49"/>
      <c r="G19" s="49"/>
      <c r="H19" s="49"/>
      <c r="I19" s="49"/>
      <c r="J19" s="49"/>
      <c r="K19" s="49"/>
      <c r="L19" s="49"/>
      <c r="M19" s="49"/>
      <c r="N19" s="49"/>
      <c r="O19" s="49"/>
      <c r="P19" s="49"/>
      <c r="Q19" s="49"/>
      <c r="R19" s="49"/>
    </row>
    <row r="20" spans="2:19" x14ac:dyDescent="0.3">
      <c r="B20" s="1" t="s">
        <v>59</v>
      </c>
      <c r="F20" s="49"/>
      <c r="G20" s="49"/>
      <c r="H20" s="49"/>
      <c r="I20" s="49"/>
      <c r="J20" s="49"/>
      <c r="K20" s="49"/>
      <c r="L20" s="49"/>
      <c r="M20" s="49"/>
      <c r="N20" s="49"/>
      <c r="O20" s="49"/>
      <c r="P20" s="49"/>
      <c r="Q20" s="49"/>
      <c r="R20" s="49"/>
    </row>
    <row r="21" spans="2:19" x14ac:dyDescent="0.3">
      <c r="C21" s="1" t="s">
        <v>60</v>
      </c>
      <c r="D21" s="3"/>
      <c r="E21" s="3"/>
      <c r="F21" s="49">
        <v>4200</v>
      </c>
      <c r="G21" s="49">
        <v>6300</v>
      </c>
      <c r="H21" s="49">
        <v>9480</v>
      </c>
      <c r="I21" s="49">
        <v>12960</v>
      </c>
      <c r="J21" s="49">
        <v>39300</v>
      </c>
      <c r="K21" s="49">
        <v>58020</v>
      </c>
      <c r="L21" s="49">
        <v>63360</v>
      </c>
      <c r="M21" s="49">
        <v>71040</v>
      </c>
      <c r="N21" s="49">
        <v>49140</v>
      </c>
      <c r="O21" s="49">
        <v>16200</v>
      </c>
      <c r="P21" s="49">
        <v>13500</v>
      </c>
      <c r="Q21" s="49">
        <v>9120</v>
      </c>
      <c r="R21" s="49">
        <f t="shared" ref="R21:R26" si="3">SUM(F21:Q21)</f>
        <v>352620</v>
      </c>
    </row>
    <row r="22" spans="2:19" x14ac:dyDescent="0.3">
      <c r="C22" s="1" t="s">
        <v>61</v>
      </c>
      <c r="D22" s="3"/>
      <c r="E22" s="3"/>
      <c r="F22" s="49">
        <v>1400</v>
      </c>
      <c r="G22" s="49">
        <v>2100</v>
      </c>
      <c r="H22" s="49">
        <v>3160</v>
      </c>
      <c r="I22" s="49">
        <v>4320</v>
      </c>
      <c r="J22" s="49">
        <v>13100</v>
      </c>
      <c r="K22" s="49">
        <v>19340</v>
      </c>
      <c r="L22" s="49">
        <v>21120</v>
      </c>
      <c r="M22" s="49">
        <v>23680</v>
      </c>
      <c r="N22" s="49">
        <v>16380</v>
      </c>
      <c r="O22" s="49">
        <v>5400</v>
      </c>
      <c r="P22" s="49">
        <v>4500</v>
      </c>
      <c r="Q22" s="49">
        <v>3040</v>
      </c>
      <c r="R22" s="49">
        <f t="shared" si="3"/>
        <v>117540</v>
      </c>
    </row>
    <row r="23" spans="2:19" x14ac:dyDescent="0.3">
      <c r="C23" s="1" t="s">
        <v>4</v>
      </c>
      <c r="D23" s="4"/>
      <c r="E23" s="4"/>
      <c r="F23" s="49">
        <v>245.00000000000003</v>
      </c>
      <c r="G23" s="49">
        <v>367.50000000000006</v>
      </c>
      <c r="H23" s="49">
        <v>553</v>
      </c>
      <c r="I23" s="49">
        <v>756.00000000000011</v>
      </c>
      <c r="J23" s="49">
        <v>2292.5</v>
      </c>
      <c r="K23" s="49">
        <v>3384.5000000000005</v>
      </c>
      <c r="L23" s="49">
        <v>3696.0000000000005</v>
      </c>
      <c r="M23" s="49">
        <v>4144</v>
      </c>
      <c r="N23" s="49">
        <v>2866.5000000000005</v>
      </c>
      <c r="O23" s="49">
        <v>945.00000000000011</v>
      </c>
      <c r="P23" s="49">
        <v>787.50000000000011</v>
      </c>
      <c r="Q23" s="49">
        <v>532</v>
      </c>
      <c r="R23" s="49">
        <f t="shared" si="3"/>
        <v>20569.5</v>
      </c>
      <c r="S23" s="5"/>
    </row>
    <row r="24" spans="2:19" x14ac:dyDescent="0.3">
      <c r="C24" s="1" t="s">
        <v>6</v>
      </c>
      <c r="F24" s="49">
        <v>10000</v>
      </c>
      <c r="G24" s="49">
        <v>10000</v>
      </c>
      <c r="H24" s="49">
        <v>10000</v>
      </c>
      <c r="I24" s="49">
        <v>10000</v>
      </c>
      <c r="J24" s="49">
        <v>10000</v>
      </c>
      <c r="K24" s="49">
        <v>10000</v>
      </c>
      <c r="L24" s="49">
        <v>10000</v>
      </c>
      <c r="M24" s="49">
        <v>10000</v>
      </c>
      <c r="N24" s="49">
        <v>10000</v>
      </c>
      <c r="O24" s="49">
        <v>10000</v>
      </c>
      <c r="P24" s="49">
        <v>10000</v>
      </c>
      <c r="Q24" s="49">
        <v>10000</v>
      </c>
      <c r="R24" s="49">
        <f t="shared" si="3"/>
        <v>120000</v>
      </c>
      <c r="S24" s="5"/>
    </row>
    <row r="25" spans="2:19" x14ac:dyDescent="0.3">
      <c r="C25" s="1" t="s">
        <v>5</v>
      </c>
      <c r="D25" s="4"/>
      <c r="E25" s="4"/>
      <c r="F25" s="49">
        <v>35</v>
      </c>
      <c r="G25" s="49">
        <v>52.5</v>
      </c>
      <c r="H25" s="49">
        <v>79</v>
      </c>
      <c r="I25" s="49">
        <v>108</v>
      </c>
      <c r="J25" s="49">
        <v>327.5</v>
      </c>
      <c r="K25" s="49">
        <v>483.5</v>
      </c>
      <c r="L25" s="49">
        <v>528</v>
      </c>
      <c r="M25" s="49">
        <v>592</v>
      </c>
      <c r="N25" s="49">
        <v>409.5</v>
      </c>
      <c r="O25" s="49">
        <v>135</v>
      </c>
      <c r="P25" s="49">
        <v>112.5</v>
      </c>
      <c r="Q25" s="49">
        <v>76</v>
      </c>
      <c r="R25" s="49">
        <f t="shared" si="3"/>
        <v>2938.5</v>
      </c>
      <c r="S25" s="5"/>
    </row>
    <row r="26" spans="2:19" x14ac:dyDescent="0.3">
      <c r="C26" s="1" t="s">
        <v>63</v>
      </c>
      <c r="D26" s="3"/>
      <c r="E26" s="3"/>
      <c r="F26" s="50">
        <v>140</v>
      </c>
      <c r="G26" s="50">
        <v>210</v>
      </c>
      <c r="H26" s="50">
        <v>316</v>
      </c>
      <c r="I26" s="50">
        <v>432</v>
      </c>
      <c r="J26" s="50">
        <v>1310</v>
      </c>
      <c r="K26" s="50">
        <v>1934</v>
      </c>
      <c r="L26" s="50">
        <v>2112</v>
      </c>
      <c r="M26" s="50">
        <v>2368</v>
      </c>
      <c r="N26" s="50">
        <v>1638</v>
      </c>
      <c r="O26" s="50">
        <v>540</v>
      </c>
      <c r="P26" s="50">
        <v>450</v>
      </c>
      <c r="Q26" s="50">
        <v>304</v>
      </c>
      <c r="R26" s="49">
        <f t="shared" si="3"/>
        <v>11754</v>
      </c>
      <c r="S26" s="5"/>
    </row>
    <row r="27" spans="2:19" x14ac:dyDescent="0.3">
      <c r="B27" s="1" t="s">
        <v>62</v>
      </c>
      <c r="F27" s="54">
        <f>SUM(F21:F26)</f>
        <v>16020</v>
      </c>
      <c r="G27" s="54">
        <f t="shared" ref="G27:R27" si="4">SUM(G21:G26)</f>
        <v>19030</v>
      </c>
      <c r="H27" s="54">
        <f t="shared" si="4"/>
        <v>23588</v>
      </c>
      <c r="I27" s="54">
        <f t="shared" si="4"/>
        <v>28576</v>
      </c>
      <c r="J27" s="54">
        <f t="shared" si="4"/>
        <v>66330</v>
      </c>
      <c r="K27" s="54">
        <f t="shared" si="4"/>
        <v>93162</v>
      </c>
      <c r="L27" s="54">
        <f t="shared" si="4"/>
        <v>100816</v>
      </c>
      <c r="M27" s="54">
        <f t="shared" si="4"/>
        <v>111824</v>
      </c>
      <c r="N27" s="54">
        <f t="shared" si="4"/>
        <v>80434</v>
      </c>
      <c r="O27" s="54">
        <f t="shared" si="4"/>
        <v>33220</v>
      </c>
      <c r="P27" s="54">
        <f t="shared" si="4"/>
        <v>29350</v>
      </c>
      <c r="Q27" s="54">
        <f t="shared" si="4"/>
        <v>23072</v>
      </c>
      <c r="R27" s="54">
        <f t="shared" si="4"/>
        <v>625422</v>
      </c>
    </row>
    <row r="28" spans="2:19" x14ac:dyDescent="0.3">
      <c r="F28" s="49"/>
      <c r="G28" s="49"/>
      <c r="H28" s="49"/>
      <c r="I28" s="49"/>
      <c r="J28" s="49"/>
      <c r="K28" s="49"/>
      <c r="L28" s="49"/>
      <c r="M28" s="49"/>
      <c r="N28" s="49"/>
      <c r="O28" s="49"/>
      <c r="P28" s="49"/>
      <c r="Q28" s="49"/>
      <c r="R28" s="49"/>
    </row>
    <row r="29" spans="2:19" x14ac:dyDescent="0.3">
      <c r="B29" s="1" t="s">
        <v>7</v>
      </c>
      <c r="F29" s="53">
        <f t="shared" ref="F29:R29" si="5">+F18-F27</f>
        <v>-7408</v>
      </c>
      <c r="G29" s="53">
        <f t="shared" si="5"/>
        <v>-5440</v>
      </c>
      <c r="H29" s="53">
        <f t="shared" si="5"/>
        <v>-3504</v>
      </c>
      <c r="I29" s="53">
        <f t="shared" si="5"/>
        <v>-2144</v>
      </c>
      <c r="J29" s="53">
        <f t="shared" si="5"/>
        <v>14016</v>
      </c>
      <c r="K29" s="53">
        <f t="shared" si="5"/>
        <v>25040</v>
      </c>
      <c r="L29" s="53">
        <f t="shared" si="5"/>
        <v>28048</v>
      </c>
      <c r="M29" s="53">
        <f t="shared" si="5"/>
        <v>33360</v>
      </c>
      <c r="N29" s="53">
        <f t="shared" si="5"/>
        <v>19504</v>
      </c>
      <c r="O29" s="53">
        <f t="shared" si="5"/>
        <v>-336</v>
      </c>
      <c r="P29" s="53">
        <f t="shared" si="5"/>
        <v>-1056</v>
      </c>
      <c r="Q29" s="53">
        <f t="shared" si="5"/>
        <v>-3392</v>
      </c>
      <c r="R29" s="53">
        <f t="shared" si="5"/>
        <v>96688</v>
      </c>
    </row>
    <row r="30" spans="2:19" x14ac:dyDescent="0.3">
      <c r="F30" s="49"/>
      <c r="G30" s="49"/>
      <c r="H30" s="49"/>
      <c r="I30" s="49"/>
      <c r="J30" s="49"/>
      <c r="K30" s="49"/>
      <c r="L30" s="49"/>
      <c r="M30" s="49"/>
      <c r="N30" s="49"/>
      <c r="O30" s="49"/>
      <c r="P30" s="49"/>
      <c r="Q30" s="49"/>
      <c r="R30" s="49"/>
    </row>
    <row r="31" spans="2:19" x14ac:dyDescent="0.3">
      <c r="B31" s="1" t="s">
        <v>8</v>
      </c>
      <c r="F31" s="49"/>
      <c r="G31" s="49"/>
      <c r="H31" s="49"/>
      <c r="I31" s="49"/>
      <c r="J31" s="49"/>
      <c r="K31" s="49"/>
      <c r="L31" s="49"/>
      <c r="M31" s="49"/>
      <c r="N31" s="49"/>
      <c r="O31" s="49"/>
      <c r="P31" s="49"/>
      <c r="Q31" s="49"/>
      <c r="R31" s="49"/>
    </row>
    <row r="32" spans="2:19" x14ac:dyDescent="0.3">
      <c r="C32" s="1" t="s">
        <v>9</v>
      </c>
      <c r="F32" s="49">
        <v>500</v>
      </c>
      <c r="G32" s="49">
        <v>500</v>
      </c>
      <c r="H32" s="49">
        <v>500</v>
      </c>
      <c r="I32" s="49">
        <v>500</v>
      </c>
      <c r="J32" s="49">
        <v>500</v>
      </c>
      <c r="K32" s="49">
        <v>500</v>
      </c>
      <c r="L32" s="49">
        <v>500</v>
      </c>
      <c r="M32" s="49">
        <v>500</v>
      </c>
      <c r="N32" s="49">
        <v>500</v>
      </c>
      <c r="O32" s="49">
        <v>500</v>
      </c>
      <c r="P32" s="49">
        <v>500</v>
      </c>
      <c r="Q32" s="49">
        <v>500</v>
      </c>
      <c r="R32" s="49">
        <f>SUM(F32:Q32)</f>
        <v>6000</v>
      </c>
    </row>
    <row r="33" spans="2:18" x14ac:dyDescent="0.3">
      <c r="C33" s="1" t="s">
        <v>10</v>
      </c>
      <c r="F33" s="52">
        <v>333.33333333333331</v>
      </c>
      <c r="G33" s="52">
        <v>333.33333333333331</v>
      </c>
      <c r="H33" s="52">
        <v>333.33333333333331</v>
      </c>
      <c r="I33" s="52">
        <v>333.33333333333331</v>
      </c>
      <c r="J33" s="52">
        <v>333.33333333333331</v>
      </c>
      <c r="K33" s="52">
        <v>333.33333333333331</v>
      </c>
      <c r="L33" s="52">
        <v>333.33333333333331</v>
      </c>
      <c r="M33" s="52">
        <v>333.33333333333331</v>
      </c>
      <c r="N33" s="52">
        <v>333.33333333333331</v>
      </c>
      <c r="O33" s="52">
        <v>333.33333333333331</v>
      </c>
      <c r="P33" s="52">
        <v>333.33333333333331</v>
      </c>
      <c r="Q33" s="52">
        <v>333.33333333333331</v>
      </c>
      <c r="R33" s="50">
        <f>SUM(F33:Q33)</f>
        <v>4000.0000000000005</v>
      </c>
    </row>
    <row r="34" spans="2:18" x14ac:dyDescent="0.3">
      <c r="B34" s="1" t="s">
        <v>11</v>
      </c>
      <c r="F34" s="54">
        <f t="shared" ref="F34:R34" si="6">SUM(F32:F33)</f>
        <v>833.33333333333326</v>
      </c>
      <c r="G34" s="54">
        <f t="shared" si="6"/>
        <v>833.33333333333326</v>
      </c>
      <c r="H34" s="54">
        <f t="shared" si="6"/>
        <v>833.33333333333326</v>
      </c>
      <c r="I34" s="54">
        <f t="shared" si="6"/>
        <v>833.33333333333326</v>
      </c>
      <c r="J34" s="54">
        <f t="shared" si="6"/>
        <v>833.33333333333326</v>
      </c>
      <c r="K34" s="54">
        <f t="shared" si="6"/>
        <v>833.33333333333326</v>
      </c>
      <c r="L34" s="54">
        <f t="shared" si="6"/>
        <v>833.33333333333326</v>
      </c>
      <c r="M34" s="54">
        <f t="shared" si="6"/>
        <v>833.33333333333326</v>
      </c>
      <c r="N34" s="54">
        <f t="shared" si="6"/>
        <v>833.33333333333326</v>
      </c>
      <c r="O34" s="54">
        <f t="shared" si="6"/>
        <v>833.33333333333326</v>
      </c>
      <c r="P34" s="54">
        <f t="shared" si="6"/>
        <v>833.33333333333326</v>
      </c>
      <c r="Q34" s="54">
        <f t="shared" si="6"/>
        <v>833.33333333333326</v>
      </c>
      <c r="R34" s="54">
        <f t="shared" si="6"/>
        <v>10000</v>
      </c>
    </row>
    <row r="35" spans="2:18" x14ac:dyDescent="0.3">
      <c r="F35" s="50"/>
      <c r="G35" s="50"/>
      <c r="H35" s="50"/>
      <c r="I35" s="50"/>
      <c r="J35" s="50"/>
      <c r="K35" s="50"/>
      <c r="L35" s="50"/>
      <c r="M35" s="50"/>
      <c r="N35" s="50"/>
      <c r="O35" s="50"/>
      <c r="P35" s="50"/>
      <c r="Q35" s="50"/>
      <c r="R35" s="50"/>
    </row>
    <row r="36" spans="2:18" ht="16.2" thickBot="1" x14ac:dyDescent="0.35">
      <c r="B36" s="1" t="s">
        <v>3</v>
      </c>
      <c r="F36" s="51">
        <f>F18-F27-F34</f>
        <v>-8241.3333333333339</v>
      </c>
      <c r="G36" s="51">
        <f t="shared" ref="G36:R36" si="7">G18-G27-G34</f>
        <v>-6273.333333333333</v>
      </c>
      <c r="H36" s="51">
        <f t="shared" si="7"/>
        <v>-4337.333333333333</v>
      </c>
      <c r="I36" s="51">
        <f t="shared" si="7"/>
        <v>-2977.333333333333</v>
      </c>
      <c r="J36" s="51">
        <f t="shared" si="7"/>
        <v>13182.666666666666</v>
      </c>
      <c r="K36" s="51">
        <f t="shared" si="7"/>
        <v>24206.666666666668</v>
      </c>
      <c r="L36" s="51">
        <f t="shared" si="7"/>
        <v>27214.666666666668</v>
      </c>
      <c r="M36" s="51">
        <f t="shared" si="7"/>
        <v>32526.666666666668</v>
      </c>
      <c r="N36" s="51">
        <f t="shared" si="7"/>
        <v>18670.666666666668</v>
      </c>
      <c r="O36" s="51">
        <f t="shared" si="7"/>
        <v>-1169.3333333333333</v>
      </c>
      <c r="P36" s="51">
        <f t="shared" si="7"/>
        <v>-1889.3333333333333</v>
      </c>
      <c r="Q36" s="51">
        <f t="shared" si="7"/>
        <v>-4225.333333333333</v>
      </c>
      <c r="R36" s="51">
        <f t="shared" si="7"/>
        <v>86688</v>
      </c>
    </row>
    <row r="37" spans="2:18" ht="16.2" thickTop="1" x14ac:dyDescent="0.3">
      <c r="F37" s="49"/>
      <c r="G37" s="49"/>
      <c r="H37" s="49"/>
      <c r="I37" s="49"/>
      <c r="J37" s="49"/>
      <c r="K37" s="49"/>
      <c r="L37" s="49"/>
      <c r="M37" s="49"/>
      <c r="N37" s="49"/>
      <c r="O37" s="49"/>
      <c r="P37" s="49"/>
      <c r="Q37" s="49"/>
      <c r="R37" s="49"/>
    </row>
    <row r="38" spans="2:18" x14ac:dyDescent="0.3">
      <c r="F38" s="49"/>
      <c r="G38" s="49"/>
      <c r="H38" s="49"/>
      <c r="I38" s="49"/>
      <c r="J38" s="49"/>
      <c r="K38" s="49"/>
      <c r="L38" s="49"/>
      <c r="M38" s="49"/>
      <c r="N38" s="49"/>
      <c r="O38" s="49"/>
      <c r="P38" s="49"/>
      <c r="Q38" s="49"/>
      <c r="R38" s="49"/>
    </row>
    <row r="40" spans="2:18" x14ac:dyDescent="0.3">
      <c r="Q40" s="13"/>
    </row>
  </sheetData>
  <pageMargins left="0.7" right="0.7" top="0.75" bottom="0.75" header="0.3" footer="0.3"/>
  <pageSetup scale="58"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7FEFE-F260-3449-BAE6-5C3733392857}">
  <sheetPr codeName="Sheet8"/>
  <dimension ref="B1:S74"/>
  <sheetViews>
    <sheetView zoomScaleNormal="100" workbookViewId="0"/>
  </sheetViews>
  <sheetFormatPr defaultColWidth="7.5" defaultRowHeight="15.6" x14ac:dyDescent="0.3"/>
  <cols>
    <col min="1" max="1" width="0.69921875" style="2" customWidth="1"/>
    <col min="2" max="3" width="2.5" style="1" customWidth="1"/>
    <col min="4" max="4" width="25.19921875" style="1" customWidth="1"/>
    <col min="5" max="5" width="12.19921875" style="2" customWidth="1"/>
    <col min="6" max="6" width="17.296875" style="2" customWidth="1"/>
    <col min="8" max="8" width="7.296875" style="2" customWidth="1"/>
    <col min="9" max="9" width="9" style="2" customWidth="1"/>
    <col min="10" max="10" width="17.296875" style="2" customWidth="1"/>
    <col min="11" max="11" width="7.296875" style="2" customWidth="1"/>
    <col min="12" max="18" width="9" style="2" customWidth="1"/>
    <col min="19" max="19" width="13.19921875" style="2" customWidth="1"/>
    <col min="20" max="16384" width="7.5" style="2"/>
  </cols>
  <sheetData>
    <row r="1" spans="2:19" ht="4.95" customHeight="1" x14ac:dyDescent="0.3">
      <c r="G1" s="2"/>
    </row>
    <row r="2" spans="2:19" x14ac:dyDescent="0.3">
      <c r="B2" s="1" t="s">
        <v>42</v>
      </c>
      <c r="G2" s="2"/>
    </row>
    <row r="3" spans="2:19" x14ac:dyDescent="0.3">
      <c r="B3" s="1" t="s">
        <v>45</v>
      </c>
      <c r="G3" s="2"/>
    </row>
    <row r="4" spans="2:19" x14ac:dyDescent="0.3">
      <c r="G4" s="2"/>
    </row>
    <row r="5" spans="2:19" ht="31.8" thickBot="1" x14ac:dyDescent="0.35">
      <c r="B5" s="43" t="s">
        <v>66</v>
      </c>
      <c r="C5" s="41"/>
      <c r="D5" s="41"/>
      <c r="E5" s="41"/>
      <c r="F5" s="42" t="s">
        <v>46</v>
      </c>
      <c r="G5" s="2"/>
      <c r="H5" s="6"/>
      <c r="I5" s="7"/>
      <c r="J5" s="7"/>
      <c r="K5" s="6"/>
      <c r="L5" s="7"/>
      <c r="M5" s="7"/>
      <c r="N5" s="7"/>
      <c r="O5" s="7"/>
      <c r="P5" s="7"/>
      <c r="Q5" s="7"/>
      <c r="R5" s="7"/>
      <c r="S5" s="7"/>
    </row>
    <row r="6" spans="2:19" x14ac:dyDescent="0.3">
      <c r="F6" s="8"/>
      <c r="G6" s="2"/>
    </row>
    <row r="7" spans="2:19" x14ac:dyDescent="0.3">
      <c r="B7" s="1" t="s">
        <v>12</v>
      </c>
      <c r="F7" s="9"/>
      <c r="G7" s="2"/>
      <c r="H7" s="10"/>
      <c r="I7" s="10"/>
      <c r="J7" s="10"/>
    </row>
    <row r="8" spans="2:19" x14ac:dyDescent="0.3">
      <c r="C8" s="1" t="s">
        <v>13</v>
      </c>
      <c r="F8" s="9"/>
      <c r="G8" s="2"/>
      <c r="H8" s="10"/>
      <c r="I8" s="10"/>
      <c r="J8" s="10"/>
    </row>
    <row r="9" spans="2:19" x14ac:dyDescent="0.3">
      <c r="D9" s="1" t="s">
        <v>14</v>
      </c>
      <c r="F9" s="44">
        <v>125000</v>
      </c>
      <c r="G9" s="2"/>
      <c r="H9" s="10"/>
      <c r="I9" s="10"/>
      <c r="J9" s="10"/>
    </row>
    <row r="10" spans="2:19" ht="16.2" thickBot="1" x14ac:dyDescent="0.35">
      <c r="D10" s="1" t="s">
        <v>15</v>
      </c>
      <c r="F10" s="45">
        <v>75000</v>
      </c>
      <c r="G10" s="2"/>
      <c r="H10" s="10"/>
      <c r="I10" s="10"/>
      <c r="J10" s="10"/>
    </row>
    <row r="11" spans="2:19" x14ac:dyDescent="0.3">
      <c r="C11" s="1" t="s">
        <v>16</v>
      </c>
      <c r="F11" s="46">
        <f>SUM(F9:F10)</f>
        <v>200000</v>
      </c>
      <c r="G11" s="2"/>
      <c r="H11" s="10"/>
      <c r="I11" s="10"/>
      <c r="J11" s="10"/>
      <c r="K11" s="10"/>
      <c r="L11" s="10"/>
      <c r="M11" s="10"/>
      <c r="N11" s="10"/>
      <c r="O11" s="10"/>
      <c r="P11" s="10"/>
      <c r="Q11" s="10"/>
      <c r="R11" s="10"/>
      <c r="S11" s="10"/>
    </row>
    <row r="12" spans="2:19" x14ac:dyDescent="0.3">
      <c r="F12" s="46"/>
      <c r="G12" s="2"/>
      <c r="H12" s="10"/>
      <c r="I12" s="10"/>
      <c r="J12" s="10"/>
      <c r="K12" s="10"/>
      <c r="L12" s="10"/>
      <c r="M12" s="10"/>
      <c r="N12" s="10"/>
      <c r="O12" s="10"/>
      <c r="P12" s="10"/>
      <c r="Q12" s="10"/>
      <c r="R12" s="10"/>
      <c r="S12" s="10"/>
    </row>
    <row r="13" spans="2:19" x14ac:dyDescent="0.3">
      <c r="C13" s="1" t="s">
        <v>17</v>
      </c>
      <c r="F13" s="46"/>
      <c r="G13" s="2"/>
      <c r="H13" s="10"/>
      <c r="I13" s="10"/>
      <c r="J13" s="10"/>
      <c r="K13" s="13"/>
      <c r="L13" s="13"/>
      <c r="M13" s="13"/>
      <c r="N13" s="13"/>
      <c r="O13" s="13"/>
      <c r="P13" s="13"/>
      <c r="Q13" s="13"/>
      <c r="R13" s="13"/>
      <c r="S13" s="13"/>
    </row>
    <row r="14" spans="2:19" ht="16.2" thickBot="1" x14ac:dyDescent="0.35">
      <c r="D14" s="1" t="s">
        <v>52</v>
      </c>
      <c r="F14" s="45">
        <v>30000</v>
      </c>
      <c r="G14" s="2"/>
      <c r="H14" s="10"/>
      <c r="I14" s="10"/>
      <c r="J14" s="10"/>
      <c r="K14" s="13"/>
      <c r="L14" s="13"/>
      <c r="M14" s="13"/>
      <c r="N14" s="13"/>
      <c r="O14" s="13"/>
      <c r="P14" s="13"/>
      <c r="Q14" s="13"/>
      <c r="R14" s="13"/>
      <c r="S14" s="13"/>
    </row>
    <row r="15" spans="2:19" x14ac:dyDescent="0.3">
      <c r="C15" s="1" t="s">
        <v>18</v>
      </c>
      <c r="F15" s="46">
        <f>SUM(F14:F14)</f>
        <v>30000</v>
      </c>
      <c r="G15" s="2"/>
      <c r="H15" s="10"/>
      <c r="I15" s="10"/>
      <c r="J15" s="10"/>
      <c r="K15" s="10"/>
      <c r="L15" s="10"/>
      <c r="M15" s="10"/>
      <c r="N15" s="10"/>
      <c r="O15" s="10"/>
      <c r="P15" s="10"/>
      <c r="Q15" s="10"/>
      <c r="R15" s="10"/>
      <c r="S15" s="10"/>
    </row>
    <row r="16" spans="2:19" x14ac:dyDescent="0.3">
      <c r="F16" s="46"/>
      <c r="G16" s="2"/>
      <c r="H16" s="10"/>
      <c r="I16" s="10"/>
      <c r="J16" s="10"/>
      <c r="K16" s="13"/>
      <c r="L16" s="13"/>
      <c r="M16" s="13"/>
      <c r="N16" s="13"/>
      <c r="O16" s="13"/>
      <c r="P16" s="13"/>
      <c r="Q16" s="13"/>
      <c r="R16" s="13"/>
      <c r="S16" s="13"/>
    </row>
    <row r="17" spans="2:18" x14ac:dyDescent="0.3">
      <c r="C17" s="1" t="s">
        <v>19</v>
      </c>
      <c r="F17" s="44">
        <v>6000</v>
      </c>
      <c r="G17" s="2"/>
      <c r="H17" s="10"/>
      <c r="I17" s="10"/>
      <c r="J17" s="10"/>
    </row>
    <row r="18" spans="2:18" ht="16.2" thickBot="1" x14ac:dyDescent="0.35">
      <c r="F18" s="47"/>
      <c r="G18" s="2"/>
      <c r="H18" s="10"/>
      <c r="I18" s="10"/>
      <c r="J18" s="10"/>
    </row>
    <row r="19" spans="2:18" ht="16.2" thickBot="1" x14ac:dyDescent="0.35">
      <c r="B19" s="1" t="s">
        <v>20</v>
      </c>
      <c r="F19" s="48">
        <f>INT(F11+F15-F17)</f>
        <v>224000</v>
      </c>
      <c r="G19" s="2"/>
      <c r="H19" s="10"/>
      <c r="I19" s="10"/>
      <c r="J19" s="10"/>
    </row>
    <row r="20" spans="2:18" ht="16.2" thickTop="1" x14ac:dyDescent="0.3">
      <c r="F20" s="12"/>
      <c r="G20" s="2"/>
      <c r="H20" s="10"/>
      <c r="I20" s="10"/>
      <c r="J20" s="10"/>
    </row>
    <row r="21" spans="2:18" x14ac:dyDescent="0.3">
      <c r="B21" s="1" t="s">
        <v>53</v>
      </c>
      <c r="F21" s="12"/>
      <c r="G21" s="2"/>
      <c r="H21" s="10"/>
      <c r="I21" s="10"/>
      <c r="J21" s="10"/>
    </row>
    <row r="22" spans="2:18" x14ac:dyDescent="0.3">
      <c r="C22" s="1" t="s">
        <v>21</v>
      </c>
      <c r="F22" s="12"/>
      <c r="G22" s="2"/>
      <c r="H22" s="10"/>
      <c r="I22" s="10"/>
      <c r="J22" s="10"/>
    </row>
    <row r="23" spans="2:18" ht="16.2" thickBot="1" x14ac:dyDescent="0.35">
      <c r="D23" s="1" t="s">
        <v>54</v>
      </c>
      <c r="F23" s="11">
        <v>50000</v>
      </c>
      <c r="G23" s="2"/>
      <c r="H23" s="10"/>
      <c r="I23" s="10"/>
      <c r="J23" s="10"/>
      <c r="K23" s="13"/>
      <c r="L23" s="13"/>
      <c r="M23" s="13"/>
      <c r="N23" s="13"/>
      <c r="O23" s="13"/>
      <c r="P23" s="13"/>
      <c r="Q23" s="13"/>
      <c r="R23" s="13"/>
    </row>
    <row r="24" spans="2:18" x14ac:dyDescent="0.3">
      <c r="C24" s="1" t="s">
        <v>22</v>
      </c>
      <c r="F24" s="12">
        <f>SUM(F23:F23)</f>
        <v>50000</v>
      </c>
      <c r="G24" s="2"/>
      <c r="H24" s="10"/>
      <c r="I24" s="10"/>
      <c r="J24" s="10"/>
    </row>
    <row r="25" spans="2:18" x14ac:dyDescent="0.3">
      <c r="F25" s="16"/>
      <c r="G25" s="2"/>
      <c r="H25" s="17"/>
      <c r="I25" s="17"/>
      <c r="J25" s="10"/>
    </row>
    <row r="26" spans="2:18" x14ac:dyDescent="0.3">
      <c r="C26" s="1" t="s">
        <v>23</v>
      </c>
      <c r="F26" s="16"/>
      <c r="G26" s="2"/>
      <c r="H26" s="17"/>
      <c r="I26" s="17"/>
      <c r="J26" s="10"/>
    </row>
    <row r="27" spans="2:18" x14ac:dyDescent="0.3">
      <c r="D27" s="1" t="s">
        <v>24</v>
      </c>
      <c r="F27" s="18">
        <v>120000</v>
      </c>
      <c r="G27" s="2"/>
      <c r="H27" s="17"/>
      <c r="I27" s="17"/>
      <c r="J27" s="10"/>
    </row>
    <row r="28" spans="2:18" x14ac:dyDescent="0.3">
      <c r="D28" s="1" t="s">
        <v>25</v>
      </c>
      <c r="F28" s="18">
        <v>64000</v>
      </c>
      <c r="G28" s="2"/>
      <c r="H28" s="17"/>
      <c r="I28" s="17"/>
      <c r="J28" s="10"/>
    </row>
    <row r="29" spans="2:18" ht="16.2" thickBot="1" x14ac:dyDescent="0.35">
      <c r="D29" s="1" t="s">
        <v>26</v>
      </c>
      <c r="F29" s="11">
        <v>10000</v>
      </c>
      <c r="G29" s="2"/>
      <c r="H29" s="10"/>
      <c r="I29" s="17"/>
      <c r="J29" s="10"/>
    </row>
    <row r="30" spans="2:18" x14ac:dyDescent="0.3">
      <c r="C30" s="1" t="s">
        <v>27</v>
      </c>
      <c r="F30" s="16">
        <f>F27+F28-F29</f>
        <v>174000</v>
      </c>
      <c r="G30" s="2"/>
      <c r="H30" s="17"/>
      <c r="I30" s="17"/>
      <c r="J30" s="10"/>
    </row>
    <row r="31" spans="2:18" ht="16.2" thickBot="1" x14ac:dyDescent="0.35">
      <c r="F31" s="14"/>
      <c r="G31" s="2"/>
      <c r="H31" s="10"/>
      <c r="I31" s="17"/>
      <c r="J31" s="10"/>
    </row>
    <row r="32" spans="2:18" ht="16.2" thickBot="1" x14ac:dyDescent="0.35">
      <c r="B32" s="1" t="s">
        <v>28</v>
      </c>
      <c r="F32" s="15">
        <f>INT(F24+F30)</f>
        <v>224000</v>
      </c>
      <c r="G32" s="2"/>
      <c r="H32" s="10"/>
      <c r="I32" s="17"/>
      <c r="J32" s="10"/>
    </row>
    <row r="33" spans="6:7" ht="16.2" thickTop="1" x14ac:dyDescent="0.3">
      <c r="F33" s="19"/>
      <c r="G33" s="2"/>
    </row>
    <row r="34" spans="6:7" x14ac:dyDescent="0.3">
      <c r="G34" s="2"/>
    </row>
    <row r="35" spans="6:7" x14ac:dyDescent="0.3">
      <c r="F35" s="8" t="str">
        <f>IF(F19&lt;&gt;F32,"Does Not Balance","")</f>
        <v/>
      </c>
      <c r="G35" s="2"/>
    </row>
    <row r="36" spans="6:7" x14ac:dyDescent="0.3">
      <c r="G36" s="2"/>
    </row>
    <row r="37" spans="6:7" x14ac:dyDescent="0.3">
      <c r="G37" s="2"/>
    </row>
    <row r="38" spans="6:7" x14ac:dyDescent="0.3">
      <c r="G38" s="2"/>
    </row>
    <row r="39" spans="6:7" x14ac:dyDescent="0.3">
      <c r="G39" s="2"/>
    </row>
    <row r="40" spans="6:7" x14ac:dyDescent="0.3">
      <c r="G40" s="2"/>
    </row>
    <row r="41" spans="6:7" x14ac:dyDescent="0.3">
      <c r="G41" s="2"/>
    </row>
    <row r="42" spans="6:7" x14ac:dyDescent="0.3">
      <c r="G42" s="2"/>
    </row>
    <row r="43" spans="6:7" x14ac:dyDescent="0.3">
      <c r="G43" s="2"/>
    </row>
    <row r="44" spans="6:7" x14ac:dyDescent="0.3">
      <c r="G44" s="2"/>
    </row>
    <row r="45" spans="6:7" x14ac:dyDescent="0.3">
      <c r="G45" s="2"/>
    </row>
    <row r="46" spans="6:7" x14ac:dyDescent="0.3">
      <c r="G46" s="2"/>
    </row>
    <row r="47" spans="6:7" x14ac:dyDescent="0.3">
      <c r="G47" s="2"/>
    </row>
    <row r="48" spans="6:7" x14ac:dyDescent="0.3">
      <c r="G48" s="2"/>
    </row>
    <row r="49" spans="7:7" x14ac:dyDescent="0.3">
      <c r="G49" s="2"/>
    </row>
    <row r="50" spans="7:7" x14ac:dyDescent="0.3">
      <c r="G50" s="2"/>
    </row>
    <row r="51" spans="7:7" x14ac:dyDescent="0.3">
      <c r="G51" s="2"/>
    </row>
    <row r="52" spans="7:7" x14ac:dyDescent="0.3">
      <c r="G52" s="2"/>
    </row>
    <row r="53" spans="7:7" x14ac:dyDescent="0.3">
      <c r="G53" s="2"/>
    </row>
    <row r="54" spans="7:7" x14ac:dyDescent="0.3">
      <c r="G54" s="2"/>
    </row>
    <row r="55" spans="7:7" x14ac:dyDescent="0.3">
      <c r="G55" s="2"/>
    </row>
    <row r="56" spans="7:7" x14ac:dyDescent="0.3">
      <c r="G56" s="2"/>
    </row>
    <row r="57" spans="7:7" x14ac:dyDescent="0.3">
      <c r="G57" s="2"/>
    </row>
    <row r="58" spans="7:7" x14ac:dyDescent="0.3">
      <c r="G58" s="2"/>
    </row>
    <row r="59" spans="7:7" x14ac:dyDescent="0.3">
      <c r="G59" s="2"/>
    </row>
    <row r="60" spans="7:7" x14ac:dyDescent="0.3">
      <c r="G60" s="2"/>
    </row>
    <row r="61" spans="7:7" x14ac:dyDescent="0.3">
      <c r="G61" s="2"/>
    </row>
    <row r="62" spans="7:7" x14ac:dyDescent="0.3">
      <c r="G62" s="2"/>
    </row>
    <row r="63" spans="7:7" x14ac:dyDescent="0.3">
      <c r="G63" s="2"/>
    </row>
    <row r="64" spans="7:7" x14ac:dyDescent="0.3">
      <c r="G64" s="2"/>
    </row>
    <row r="65" spans="7:7" x14ac:dyDescent="0.3">
      <c r="G65" s="2"/>
    </row>
    <row r="66" spans="7:7" x14ac:dyDescent="0.3">
      <c r="G66" s="2"/>
    </row>
    <row r="67" spans="7:7" x14ac:dyDescent="0.3">
      <c r="G67" s="2"/>
    </row>
    <row r="68" spans="7:7" x14ac:dyDescent="0.3">
      <c r="G68" s="2"/>
    </row>
    <row r="69" spans="7:7" x14ac:dyDescent="0.3">
      <c r="G69" s="2"/>
    </row>
    <row r="70" spans="7:7" x14ac:dyDescent="0.3">
      <c r="G70" s="2"/>
    </row>
    <row r="71" spans="7:7" x14ac:dyDescent="0.3">
      <c r="G71" s="2"/>
    </row>
    <row r="72" spans="7:7" x14ac:dyDescent="0.3">
      <c r="G72" s="2"/>
    </row>
    <row r="73" spans="7:7" x14ac:dyDescent="0.3">
      <c r="G73" s="2"/>
    </row>
    <row r="74" spans="7:7" x14ac:dyDescent="0.3">
      <c r="G74" s="2"/>
    </row>
  </sheetData>
  <conditionalFormatting sqref="F35">
    <cfRule type="cellIs" dxfId="1" priority="1" stopIfTrue="1" operator="equal">
      <formula>"Does Not Balance"</formula>
    </cfRule>
  </conditionalFormatting>
  <pageMargins left="0.75" right="0.75" top="1" bottom="0.75" header="0.5" footer="0.5"/>
  <pageSetup scale="75" orientation="landscape" blackAndWhite="1"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7878-BB1C-4B49-A381-C29D0FF43165}">
  <dimension ref="A1"/>
  <sheetViews>
    <sheetView workbookViewId="0"/>
  </sheetViews>
  <sheetFormatPr defaultRowHeight="15.6"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A0C5C-9EAB-4392-A3E4-B12B77C3D5F2}">
  <sheetPr codeName="Sheet4">
    <tabColor theme="4" tint="0.59999389629810485"/>
  </sheetPr>
  <dimension ref="A1:S31"/>
  <sheetViews>
    <sheetView zoomScale="85" zoomScaleNormal="85" workbookViewId="0"/>
  </sheetViews>
  <sheetFormatPr defaultColWidth="11.19921875" defaultRowHeight="15.6" x14ac:dyDescent="0.3"/>
  <cols>
    <col min="1" max="1" width="1.5" customWidth="1"/>
    <col min="2" max="2" width="27.59765625" customWidth="1"/>
    <col min="3" max="4" width="11.8984375" customWidth="1"/>
    <col min="5" max="5" width="8.5" customWidth="1"/>
    <col min="6" max="6" width="1.5" customWidth="1"/>
    <col min="7" max="18" width="12" customWidth="1"/>
    <col min="19" max="19" width="10.59765625" bestFit="1" customWidth="1"/>
  </cols>
  <sheetData>
    <row r="1" spans="2:19" ht="7.2" customHeight="1" x14ac:dyDescent="0.3"/>
    <row r="2" spans="2:19" x14ac:dyDescent="0.3">
      <c r="B2" s="55" t="s">
        <v>42</v>
      </c>
      <c r="C2" s="55"/>
    </row>
    <row r="3" spans="2:19" ht="21.6" thickBot="1" x14ac:dyDescent="0.45">
      <c r="B3" s="86" t="s">
        <v>67</v>
      </c>
      <c r="C3" s="86"/>
    </row>
    <row r="4" spans="2:19" ht="16.8" thickTop="1" thickBot="1" x14ac:dyDescent="0.35"/>
    <row r="5" spans="2:19" ht="16.2" thickBot="1" x14ac:dyDescent="0.35">
      <c r="B5" s="116"/>
      <c r="C5" s="296" t="s">
        <v>68</v>
      </c>
      <c r="D5" s="296"/>
      <c r="E5" s="118" t="s">
        <v>69</v>
      </c>
      <c r="F5" s="123"/>
      <c r="G5" s="118" t="s">
        <v>30</v>
      </c>
      <c r="H5" s="118" t="s">
        <v>31</v>
      </c>
      <c r="I5" s="118" t="s">
        <v>32</v>
      </c>
      <c r="J5" s="118" t="s">
        <v>33</v>
      </c>
      <c r="K5" s="118" t="s">
        <v>34</v>
      </c>
      <c r="L5" s="118" t="s">
        <v>35</v>
      </c>
      <c r="M5" s="118" t="s">
        <v>36</v>
      </c>
      <c r="N5" s="118" t="s">
        <v>37</v>
      </c>
      <c r="O5" s="118" t="s">
        <v>38</v>
      </c>
      <c r="P5" s="118" t="s">
        <v>39</v>
      </c>
      <c r="Q5" s="118" t="s">
        <v>40</v>
      </c>
      <c r="R5" s="118" t="s">
        <v>41</v>
      </c>
      <c r="S5" s="123" t="s">
        <v>44</v>
      </c>
    </row>
    <row r="6" spans="2:19" x14ac:dyDescent="0.3">
      <c r="B6" s="71"/>
      <c r="C6" s="72"/>
      <c r="D6" s="72"/>
      <c r="E6" s="72"/>
      <c r="F6" s="112"/>
      <c r="S6" s="112"/>
    </row>
    <row r="7" spans="2:19" x14ac:dyDescent="0.3">
      <c r="B7" s="79" t="s">
        <v>55</v>
      </c>
      <c r="C7" s="55"/>
      <c r="D7" s="80"/>
      <c r="F7" s="112"/>
      <c r="S7" s="112"/>
    </row>
    <row r="8" spans="2:19" x14ac:dyDescent="0.3">
      <c r="B8" s="89" t="s">
        <v>70</v>
      </c>
      <c r="E8" s="80" t="s">
        <v>76</v>
      </c>
      <c r="F8" s="112"/>
      <c r="G8" s="88">
        <f>VLOOKUP(G$5,'2022 Sales'!$B$5:$D$17,2,FALSE)</f>
        <v>48</v>
      </c>
      <c r="H8" s="88">
        <f>VLOOKUP(H$5,'2022 Sales'!$B$5:$D$17,2,FALSE)</f>
        <v>30</v>
      </c>
      <c r="I8" s="88">
        <f>VLOOKUP(I$5,'2022 Sales'!$B$5:$D$17,2,FALSE)</f>
        <v>68</v>
      </c>
      <c r="J8" s="88">
        <f>VLOOKUP(J$5,'2022 Sales'!$B$5:$D$17,2,FALSE)</f>
        <v>157</v>
      </c>
      <c r="K8" s="88">
        <f>VLOOKUP(K$5,'2022 Sales'!$B$5:$D$17,2,FALSE)</f>
        <v>464</v>
      </c>
      <c r="L8" s="88">
        <f>VLOOKUP(L$5,'2022 Sales'!$B$5:$D$17,2,FALSE)</f>
        <v>711</v>
      </c>
      <c r="M8" s="88">
        <f>VLOOKUP(M$5,'2022 Sales'!$B$5:$D$17,2,FALSE)</f>
        <v>790</v>
      </c>
      <c r="N8" s="88">
        <f>VLOOKUP(N$5,'2022 Sales'!$B$5:$D$17,2,FALSE)</f>
        <v>842</v>
      </c>
      <c r="O8" s="88">
        <f>VLOOKUP(O$5,'2022 Sales'!$B$5:$D$17,2,FALSE)</f>
        <v>613</v>
      </c>
      <c r="P8" s="88">
        <f>VLOOKUP(P$5,'2022 Sales'!$B$5:$D$17,2,FALSE)</f>
        <v>206</v>
      </c>
      <c r="Q8" s="88">
        <f>VLOOKUP(Q$5,'2022 Sales'!$B$5:$D$17,2,FALSE)</f>
        <v>116</v>
      </c>
      <c r="R8" s="88">
        <f>VLOOKUP(R$5,'2022 Sales'!$B$5:$D$17,2,FALSE)</f>
        <v>43</v>
      </c>
      <c r="S8" s="124">
        <f>SUM(G8:R8)</f>
        <v>4088</v>
      </c>
    </row>
    <row r="9" spans="2:19" x14ac:dyDescent="0.3">
      <c r="B9" s="89" t="s">
        <v>72</v>
      </c>
      <c r="C9" s="91" t="s">
        <v>71</v>
      </c>
      <c r="D9" s="81">
        <v>0.1</v>
      </c>
      <c r="E9" s="80" t="s">
        <v>76</v>
      </c>
      <c r="F9" s="112"/>
      <c r="G9" s="56">
        <f t="shared" ref="G9:R9" si="0">G8*(1+$D9)</f>
        <v>52.800000000000004</v>
      </c>
      <c r="H9" s="56">
        <f t="shared" si="0"/>
        <v>33</v>
      </c>
      <c r="I9" s="56">
        <f t="shared" si="0"/>
        <v>74.800000000000011</v>
      </c>
      <c r="J9" s="56">
        <f t="shared" si="0"/>
        <v>172.70000000000002</v>
      </c>
      <c r="K9" s="56">
        <f t="shared" si="0"/>
        <v>510.40000000000003</v>
      </c>
      <c r="L9" s="56">
        <f t="shared" si="0"/>
        <v>782.1</v>
      </c>
      <c r="M9" s="56">
        <f t="shared" si="0"/>
        <v>869.00000000000011</v>
      </c>
      <c r="N9" s="56">
        <f t="shared" si="0"/>
        <v>926.2</v>
      </c>
      <c r="O9" s="56">
        <f t="shared" si="0"/>
        <v>674.30000000000007</v>
      </c>
      <c r="P9" s="56">
        <f t="shared" si="0"/>
        <v>226.60000000000002</v>
      </c>
      <c r="Q9" s="56">
        <f t="shared" si="0"/>
        <v>127.60000000000001</v>
      </c>
      <c r="R9" s="56">
        <f t="shared" si="0"/>
        <v>47.300000000000004</v>
      </c>
      <c r="S9" s="125">
        <f>SUM(G9:R9)</f>
        <v>4496.8000000000011</v>
      </c>
    </row>
    <row r="10" spans="2:19" x14ac:dyDescent="0.3">
      <c r="B10" s="89" t="s">
        <v>1</v>
      </c>
      <c r="C10" s="95" t="s">
        <v>73</v>
      </c>
      <c r="D10" s="82">
        <v>200</v>
      </c>
      <c r="E10" s="80" t="s">
        <v>77</v>
      </c>
      <c r="F10" s="112"/>
      <c r="G10" s="83">
        <f t="shared" ref="G10:R10" si="1">G9*$D10</f>
        <v>10560</v>
      </c>
      <c r="H10" s="83">
        <f t="shared" si="1"/>
        <v>6600</v>
      </c>
      <c r="I10" s="83">
        <f t="shared" si="1"/>
        <v>14960.000000000002</v>
      </c>
      <c r="J10" s="83">
        <f t="shared" si="1"/>
        <v>34540</v>
      </c>
      <c r="K10" s="83">
        <f t="shared" si="1"/>
        <v>102080</v>
      </c>
      <c r="L10" s="83">
        <f t="shared" si="1"/>
        <v>156420</v>
      </c>
      <c r="M10" s="83">
        <f t="shared" si="1"/>
        <v>173800.00000000003</v>
      </c>
      <c r="N10" s="83">
        <f t="shared" si="1"/>
        <v>185240</v>
      </c>
      <c r="O10" s="83">
        <f t="shared" si="1"/>
        <v>134860</v>
      </c>
      <c r="P10" s="83">
        <f t="shared" si="1"/>
        <v>45320.000000000007</v>
      </c>
      <c r="Q10" s="83">
        <f t="shared" si="1"/>
        <v>25520</v>
      </c>
      <c r="R10" s="83">
        <f t="shared" si="1"/>
        <v>9460</v>
      </c>
      <c r="S10" s="126">
        <f>SUM(G10:R10)</f>
        <v>899360</v>
      </c>
    </row>
    <row r="11" spans="2:19" x14ac:dyDescent="0.3">
      <c r="B11" s="89" t="s">
        <v>75</v>
      </c>
      <c r="C11" s="95" t="s">
        <v>74</v>
      </c>
      <c r="D11" s="82">
        <v>82</v>
      </c>
      <c r="E11" s="80" t="s">
        <v>77</v>
      </c>
      <c r="F11" s="112"/>
      <c r="G11" s="83">
        <f t="shared" ref="G11:R11" si="2">G9*$D11</f>
        <v>4329.6000000000004</v>
      </c>
      <c r="H11" s="83">
        <f t="shared" si="2"/>
        <v>2706</v>
      </c>
      <c r="I11" s="83">
        <f t="shared" si="2"/>
        <v>6133.6000000000013</v>
      </c>
      <c r="J11" s="83">
        <f t="shared" si="2"/>
        <v>14161.400000000001</v>
      </c>
      <c r="K11" s="83">
        <f t="shared" si="2"/>
        <v>41852.800000000003</v>
      </c>
      <c r="L11" s="83">
        <f t="shared" si="2"/>
        <v>64132.200000000004</v>
      </c>
      <c r="M11" s="83">
        <f t="shared" si="2"/>
        <v>71258.000000000015</v>
      </c>
      <c r="N11" s="83">
        <f t="shared" si="2"/>
        <v>75948.400000000009</v>
      </c>
      <c r="O11" s="83">
        <f t="shared" si="2"/>
        <v>55292.600000000006</v>
      </c>
      <c r="P11" s="83">
        <f t="shared" si="2"/>
        <v>18581.2</v>
      </c>
      <c r="Q11" s="83">
        <f t="shared" si="2"/>
        <v>10463.200000000001</v>
      </c>
      <c r="R11" s="83">
        <f t="shared" si="2"/>
        <v>3878.6000000000004</v>
      </c>
      <c r="S11" s="126">
        <f>SUM(G11:R11)</f>
        <v>368737.60000000009</v>
      </c>
    </row>
    <row r="12" spans="2:19" ht="16.2" thickBot="1" x14ac:dyDescent="0.35">
      <c r="B12" s="94" t="s">
        <v>56</v>
      </c>
      <c r="C12" s="96"/>
      <c r="D12" s="80"/>
      <c r="E12" s="80" t="s">
        <v>77</v>
      </c>
      <c r="F12" s="112"/>
      <c r="G12" s="85">
        <f t="shared" ref="G12:R12" si="3">G10-G11</f>
        <v>6230.4</v>
      </c>
      <c r="H12" s="85">
        <f t="shared" si="3"/>
        <v>3894</v>
      </c>
      <c r="I12" s="85">
        <f t="shared" si="3"/>
        <v>8826.4000000000015</v>
      </c>
      <c r="J12" s="85">
        <f t="shared" si="3"/>
        <v>20378.599999999999</v>
      </c>
      <c r="K12" s="85">
        <f t="shared" si="3"/>
        <v>60227.199999999997</v>
      </c>
      <c r="L12" s="85">
        <f t="shared" si="3"/>
        <v>92287.799999999988</v>
      </c>
      <c r="M12" s="85">
        <f t="shared" si="3"/>
        <v>102542.00000000001</v>
      </c>
      <c r="N12" s="85">
        <f t="shared" si="3"/>
        <v>109291.59999999999</v>
      </c>
      <c r="O12" s="85">
        <f t="shared" si="3"/>
        <v>79567.399999999994</v>
      </c>
      <c r="P12" s="85">
        <f t="shared" si="3"/>
        <v>26738.800000000007</v>
      </c>
      <c r="Q12" s="85">
        <f t="shared" si="3"/>
        <v>15056.8</v>
      </c>
      <c r="R12" s="85">
        <f t="shared" si="3"/>
        <v>5581.4</v>
      </c>
      <c r="S12" s="127">
        <f>SUM(G12:R12)</f>
        <v>530622.4</v>
      </c>
    </row>
    <row r="13" spans="2:19" ht="16.2" thickTop="1" x14ac:dyDescent="0.3">
      <c r="B13" s="73"/>
      <c r="C13" s="96"/>
      <c r="D13" s="80"/>
      <c r="E13" s="80"/>
      <c r="F13" s="112"/>
      <c r="S13" s="112"/>
    </row>
    <row r="14" spans="2:19" x14ac:dyDescent="0.3">
      <c r="B14" s="79" t="s">
        <v>57</v>
      </c>
      <c r="C14" s="97"/>
      <c r="D14" s="80"/>
      <c r="F14" s="112"/>
      <c r="S14" s="112"/>
    </row>
    <row r="15" spans="2:19" x14ac:dyDescent="0.3">
      <c r="B15" s="89" t="s">
        <v>70</v>
      </c>
      <c r="C15" s="96"/>
      <c r="E15" s="80" t="s">
        <v>76</v>
      </c>
      <c r="F15" s="112"/>
      <c r="G15" s="88">
        <f>VLOOKUP(G$5,'2022 Sales'!$B$19:$C$31,2,FALSE)</f>
        <v>22</v>
      </c>
      <c r="H15" s="88">
        <f>VLOOKUP(H$5,'2022 Sales'!$B$19:$C$31,2,FALSE)</f>
        <v>75</v>
      </c>
      <c r="I15" s="88">
        <f>VLOOKUP(I$5,'2022 Sales'!$B$19:$C$31,2,FALSE)</f>
        <v>90</v>
      </c>
      <c r="J15" s="88">
        <f>VLOOKUP(J$5,'2022 Sales'!$B$19:$C$31,2,FALSE)</f>
        <v>59</v>
      </c>
      <c r="K15" s="88">
        <f>VLOOKUP(K$5,'2022 Sales'!$B$19:$C$31,2,FALSE)</f>
        <v>191</v>
      </c>
      <c r="L15" s="88">
        <f>VLOOKUP(L$5,'2022 Sales'!$B$19:$C$31,2,FALSE)</f>
        <v>256</v>
      </c>
      <c r="M15" s="88">
        <f>VLOOKUP(M$5,'2022 Sales'!$B$19:$C$31,2,FALSE)</f>
        <v>266</v>
      </c>
      <c r="N15" s="88">
        <f>VLOOKUP(N$5,'2022 Sales'!$B$19:$C$31,2,FALSE)</f>
        <v>342</v>
      </c>
      <c r="O15" s="88">
        <f>VLOOKUP(O$5,'2022 Sales'!$B$19:$C$31,2,FALSE)</f>
        <v>206</v>
      </c>
      <c r="P15" s="88">
        <f>VLOOKUP(P$5,'2022 Sales'!$B$19:$C$31,2,FALSE)</f>
        <v>64</v>
      </c>
      <c r="Q15" s="88">
        <f>VLOOKUP(Q$5,'2022 Sales'!$B$19:$C$31,2,FALSE)</f>
        <v>109</v>
      </c>
      <c r="R15" s="88">
        <f>VLOOKUP(R$5,'2022 Sales'!$B$19:$C$31,2,FALSE)</f>
        <v>109</v>
      </c>
      <c r="S15" s="124">
        <f>SUM(G15:R15)</f>
        <v>1789</v>
      </c>
    </row>
    <row r="16" spans="2:19" x14ac:dyDescent="0.3">
      <c r="B16" s="89" t="s">
        <v>72</v>
      </c>
      <c r="C16" s="91" t="s">
        <v>71</v>
      </c>
      <c r="D16" s="81">
        <v>0.15</v>
      </c>
      <c r="E16" s="80" t="s">
        <v>76</v>
      </c>
      <c r="F16" s="112"/>
      <c r="G16" s="56">
        <f t="shared" ref="G16:R16" si="4">G15*(1+$D16)</f>
        <v>25.299999999999997</v>
      </c>
      <c r="H16" s="56">
        <f t="shared" si="4"/>
        <v>86.25</v>
      </c>
      <c r="I16" s="56">
        <f t="shared" si="4"/>
        <v>103.49999999999999</v>
      </c>
      <c r="J16" s="56">
        <f t="shared" si="4"/>
        <v>67.849999999999994</v>
      </c>
      <c r="K16" s="56">
        <f t="shared" si="4"/>
        <v>219.64999999999998</v>
      </c>
      <c r="L16" s="56">
        <f t="shared" si="4"/>
        <v>294.39999999999998</v>
      </c>
      <c r="M16" s="56">
        <f t="shared" si="4"/>
        <v>305.89999999999998</v>
      </c>
      <c r="N16" s="56">
        <f t="shared" si="4"/>
        <v>393.29999999999995</v>
      </c>
      <c r="O16" s="56">
        <f t="shared" si="4"/>
        <v>236.89999999999998</v>
      </c>
      <c r="P16" s="56">
        <f t="shared" si="4"/>
        <v>73.599999999999994</v>
      </c>
      <c r="Q16" s="56">
        <f t="shared" si="4"/>
        <v>125.35</v>
      </c>
      <c r="R16" s="56">
        <f t="shared" si="4"/>
        <v>125.35</v>
      </c>
      <c r="S16" s="125">
        <f>SUM(G16:R16)</f>
        <v>2057.3499999999995</v>
      </c>
    </row>
    <row r="17" spans="1:19" x14ac:dyDescent="0.3">
      <c r="B17" s="89" t="s">
        <v>1</v>
      </c>
      <c r="C17" s="95" t="s">
        <v>73</v>
      </c>
      <c r="D17" s="82">
        <v>225</v>
      </c>
      <c r="E17" s="80" t="s">
        <v>77</v>
      </c>
      <c r="F17" s="112"/>
      <c r="G17" s="83">
        <f t="shared" ref="G17:R17" si="5">G16*$D17</f>
        <v>5692.4999999999991</v>
      </c>
      <c r="H17" s="83">
        <f t="shared" si="5"/>
        <v>19406.25</v>
      </c>
      <c r="I17" s="83">
        <f t="shared" si="5"/>
        <v>23287.499999999996</v>
      </c>
      <c r="J17" s="83">
        <f t="shared" si="5"/>
        <v>15266.249999999998</v>
      </c>
      <c r="K17" s="83">
        <f t="shared" si="5"/>
        <v>49421.249999999993</v>
      </c>
      <c r="L17" s="83">
        <f t="shared" si="5"/>
        <v>66240</v>
      </c>
      <c r="M17" s="83">
        <f t="shared" si="5"/>
        <v>68827.5</v>
      </c>
      <c r="N17" s="83">
        <f t="shared" si="5"/>
        <v>88492.499999999985</v>
      </c>
      <c r="O17" s="83">
        <f t="shared" si="5"/>
        <v>53302.499999999993</v>
      </c>
      <c r="P17" s="83">
        <f t="shared" si="5"/>
        <v>16560</v>
      </c>
      <c r="Q17" s="83">
        <f t="shared" si="5"/>
        <v>28203.75</v>
      </c>
      <c r="R17" s="83">
        <f t="shared" si="5"/>
        <v>28203.75</v>
      </c>
      <c r="S17" s="126">
        <f>SUM(G17:R17)</f>
        <v>462903.75</v>
      </c>
    </row>
    <row r="18" spans="1:19" x14ac:dyDescent="0.3">
      <c r="B18" s="89" t="s">
        <v>75</v>
      </c>
      <c r="C18" s="95" t="s">
        <v>74</v>
      </c>
      <c r="D18" s="82">
        <v>66</v>
      </c>
      <c r="E18" s="80" t="s">
        <v>77</v>
      </c>
      <c r="F18" s="112"/>
      <c r="G18" s="83">
        <f t="shared" ref="G18:R18" si="6">G16*$D18</f>
        <v>1669.7999999999997</v>
      </c>
      <c r="H18" s="83">
        <f t="shared" si="6"/>
        <v>5692.5</v>
      </c>
      <c r="I18" s="83">
        <f t="shared" si="6"/>
        <v>6830.9999999999991</v>
      </c>
      <c r="J18" s="83">
        <f t="shared" si="6"/>
        <v>4478.0999999999995</v>
      </c>
      <c r="K18" s="83">
        <f t="shared" si="6"/>
        <v>14496.899999999998</v>
      </c>
      <c r="L18" s="83">
        <f t="shared" si="6"/>
        <v>19430.399999999998</v>
      </c>
      <c r="M18" s="83">
        <f t="shared" si="6"/>
        <v>20189.399999999998</v>
      </c>
      <c r="N18" s="83">
        <f t="shared" si="6"/>
        <v>25957.799999999996</v>
      </c>
      <c r="O18" s="83">
        <f t="shared" si="6"/>
        <v>15635.399999999998</v>
      </c>
      <c r="P18" s="83">
        <f t="shared" si="6"/>
        <v>4857.5999999999995</v>
      </c>
      <c r="Q18" s="83">
        <f t="shared" si="6"/>
        <v>8273.1</v>
      </c>
      <c r="R18" s="83">
        <f t="shared" si="6"/>
        <v>8273.1</v>
      </c>
      <c r="S18" s="126">
        <f>SUM(G18:R18)</f>
        <v>135785.1</v>
      </c>
    </row>
    <row r="19" spans="1:19" ht="16.2" thickBot="1" x14ac:dyDescent="0.35">
      <c r="B19" s="94" t="s">
        <v>56</v>
      </c>
      <c r="D19" s="80"/>
      <c r="E19" s="80" t="s">
        <v>77</v>
      </c>
      <c r="F19" s="112"/>
      <c r="G19" s="85">
        <f t="shared" ref="G19:R19" si="7">G17-G18</f>
        <v>4022.6999999999994</v>
      </c>
      <c r="H19" s="85">
        <f t="shared" si="7"/>
        <v>13713.75</v>
      </c>
      <c r="I19" s="85">
        <f t="shared" si="7"/>
        <v>16456.499999999996</v>
      </c>
      <c r="J19" s="85">
        <f t="shared" si="7"/>
        <v>10788.149999999998</v>
      </c>
      <c r="K19" s="85">
        <f t="shared" si="7"/>
        <v>34924.349999999991</v>
      </c>
      <c r="L19" s="85">
        <f t="shared" si="7"/>
        <v>46809.600000000006</v>
      </c>
      <c r="M19" s="85">
        <f t="shared" si="7"/>
        <v>48638.100000000006</v>
      </c>
      <c r="N19" s="85">
        <f t="shared" si="7"/>
        <v>62534.69999999999</v>
      </c>
      <c r="O19" s="85">
        <f t="shared" si="7"/>
        <v>37667.099999999991</v>
      </c>
      <c r="P19" s="85">
        <f t="shared" si="7"/>
        <v>11702.400000000001</v>
      </c>
      <c r="Q19" s="85">
        <f t="shared" si="7"/>
        <v>19930.650000000001</v>
      </c>
      <c r="R19" s="85">
        <f t="shared" si="7"/>
        <v>19930.650000000001</v>
      </c>
      <c r="S19" s="127">
        <f>SUM(G19:R19)</f>
        <v>327118.65000000002</v>
      </c>
    </row>
    <row r="20" spans="1:19" ht="16.2" thickTop="1" x14ac:dyDescent="0.3">
      <c r="B20" s="73"/>
      <c r="D20" s="80"/>
      <c r="E20" s="80"/>
      <c r="F20" s="112"/>
      <c r="S20" s="112"/>
    </row>
    <row r="21" spans="1:19" x14ac:dyDescent="0.3">
      <c r="B21" s="79" t="s">
        <v>2</v>
      </c>
      <c r="C21" s="55"/>
      <c r="E21" s="80" t="s">
        <v>77</v>
      </c>
      <c r="F21" s="112"/>
      <c r="G21" s="58">
        <f t="shared" ref="G21:R21" si="8">G10+G17</f>
        <v>16252.5</v>
      </c>
      <c r="H21" s="58">
        <f t="shared" si="8"/>
        <v>26006.25</v>
      </c>
      <c r="I21" s="58">
        <f t="shared" si="8"/>
        <v>38247.5</v>
      </c>
      <c r="J21" s="58">
        <f t="shared" si="8"/>
        <v>49806.25</v>
      </c>
      <c r="K21" s="58">
        <f t="shared" si="8"/>
        <v>151501.25</v>
      </c>
      <c r="L21" s="58">
        <f t="shared" si="8"/>
        <v>222660</v>
      </c>
      <c r="M21" s="58">
        <f t="shared" si="8"/>
        <v>242627.50000000003</v>
      </c>
      <c r="N21" s="58">
        <f t="shared" si="8"/>
        <v>273732.5</v>
      </c>
      <c r="O21" s="58">
        <f t="shared" si="8"/>
        <v>188162.5</v>
      </c>
      <c r="P21" s="58">
        <f t="shared" si="8"/>
        <v>61880.000000000007</v>
      </c>
      <c r="Q21" s="58">
        <f t="shared" si="8"/>
        <v>53723.75</v>
      </c>
      <c r="R21" s="58">
        <f t="shared" si="8"/>
        <v>37663.75</v>
      </c>
      <c r="S21" s="126">
        <f t="shared" ref="S21:S22" si="9">SUM(G21:R21)</f>
        <v>1362263.75</v>
      </c>
    </row>
    <row r="22" spans="1:19" x14ac:dyDescent="0.3">
      <c r="B22" s="79" t="s">
        <v>64</v>
      </c>
      <c r="C22" s="55"/>
      <c r="E22" s="80" t="s">
        <v>77</v>
      </c>
      <c r="F22" s="112"/>
      <c r="G22" s="58">
        <f t="shared" ref="G22:R22" si="10">G11+G18</f>
        <v>5999.4</v>
      </c>
      <c r="H22" s="58">
        <f t="shared" si="10"/>
        <v>8398.5</v>
      </c>
      <c r="I22" s="58">
        <f t="shared" si="10"/>
        <v>12964.6</v>
      </c>
      <c r="J22" s="58">
        <f t="shared" si="10"/>
        <v>18639.5</v>
      </c>
      <c r="K22" s="58">
        <f t="shared" si="10"/>
        <v>56349.7</v>
      </c>
      <c r="L22" s="58">
        <f t="shared" si="10"/>
        <v>83562.600000000006</v>
      </c>
      <c r="M22" s="58">
        <f t="shared" si="10"/>
        <v>91447.400000000009</v>
      </c>
      <c r="N22" s="58">
        <f t="shared" si="10"/>
        <v>101906.20000000001</v>
      </c>
      <c r="O22" s="58">
        <f t="shared" si="10"/>
        <v>70928</v>
      </c>
      <c r="P22" s="58">
        <f t="shared" si="10"/>
        <v>23438.799999999999</v>
      </c>
      <c r="Q22" s="58">
        <f t="shared" si="10"/>
        <v>18736.300000000003</v>
      </c>
      <c r="R22" s="58">
        <f t="shared" si="10"/>
        <v>12151.7</v>
      </c>
      <c r="S22" s="126">
        <f t="shared" si="9"/>
        <v>504522.7</v>
      </c>
    </row>
    <row r="23" spans="1:19" ht="16.2" thickBot="1" x14ac:dyDescent="0.35">
      <c r="B23" s="90" t="s">
        <v>86</v>
      </c>
      <c r="C23" s="55"/>
      <c r="E23" s="80" t="s">
        <v>77</v>
      </c>
      <c r="F23" s="112"/>
      <c r="G23" s="85">
        <f t="shared" ref="G23:R23" si="11">G19+G12</f>
        <v>10253.099999999999</v>
      </c>
      <c r="H23" s="85">
        <f t="shared" si="11"/>
        <v>17607.75</v>
      </c>
      <c r="I23" s="85">
        <f t="shared" si="11"/>
        <v>25282.899999999998</v>
      </c>
      <c r="J23" s="85">
        <f t="shared" si="11"/>
        <v>31166.749999999996</v>
      </c>
      <c r="K23" s="85">
        <f t="shared" si="11"/>
        <v>95151.549999999988</v>
      </c>
      <c r="L23" s="85">
        <f t="shared" si="11"/>
        <v>139097.4</v>
      </c>
      <c r="M23" s="85">
        <f t="shared" si="11"/>
        <v>151180.10000000003</v>
      </c>
      <c r="N23" s="85">
        <f t="shared" si="11"/>
        <v>171826.3</v>
      </c>
      <c r="O23" s="85">
        <f t="shared" si="11"/>
        <v>117234.49999999999</v>
      </c>
      <c r="P23" s="85">
        <f t="shared" si="11"/>
        <v>38441.200000000012</v>
      </c>
      <c r="Q23" s="85">
        <f t="shared" si="11"/>
        <v>34987.449999999997</v>
      </c>
      <c r="R23" s="85">
        <f t="shared" si="11"/>
        <v>25512.050000000003</v>
      </c>
      <c r="S23" s="127">
        <f>SUM(G23:R23)</f>
        <v>857741.05</v>
      </c>
    </row>
    <row r="24" spans="1:19" ht="16.8" thickTop="1" thickBot="1" x14ac:dyDescent="0.35">
      <c r="B24" s="75"/>
      <c r="C24" s="64"/>
      <c r="D24" s="64"/>
      <c r="E24" s="64"/>
      <c r="F24" s="113"/>
      <c r="G24" s="64"/>
      <c r="H24" s="64"/>
      <c r="I24" s="64"/>
      <c r="J24" s="64"/>
      <c r="K24" s="64"/>
      <c r="L24" s="64"/>
      <c r="M24" s="64"/>
      <c r="N24" s="64"/>
      <c r="O24" s="64"/>
      <c r="P24" s="64"/>
      <c r="Q24" s="64"/>
      <c r="R24" s="64"/>
      <c r="S24" s="113"/>
    </row>
    <row r="26" spans="1:19" x14ac:dyDescent="0.3">
      <c r="A26" s="87" t="s">
        <v>143</v>
      </c>
    </row>
    <row r="27" spans="1:19" x14ac:dyDescent="0.3">
      <c r="B27" s="78" t="s">
        <v>144</v>
      </c>
      <c r="C27" s="78"/>
    </row>
    <row r="28" spans="1:19" x14ac:dyDescent="0.3">
      <c r="B28" s="78" t="s">
        <v>149</v>
      </c>
      <c r="C28" s="78"/>
    </row>
    <row r="29" spans="1:19" x14ac:dyDescent="0.3">
      <c r="C29" s="78"/>
    </row>
    <row r="30" spans="1:19" x14ac:dyDescent="0.3">
      <c r="B30" s="78" t="s">
        <v>145</v>
      </c>
    </row>
    <row r="31" spans="1:19" x14ac:dyDescent="0.3">
      <c r="B31" s="78" t="s">
        <v>146</v>
      </c>
    </row>
  </sheetData>
  <mergeCells count="1">
    <mergeCell ref="C5:D5"/>
  </mergeCells>
  <phoneticPr fontId="1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B4FC6-2A3D-479B-8272-3BDE2C14337F}">
  <sheetPr>
    <tabColor theme="4" tint="0.59999389629810485"/>
  </sheetPr>
  <dimension ref="A1:R67"/>
  <sheetViews>
    <sheetView zoomScale="85" zoomScaleNormal="85" workbookViewId="0"/>
  </sheetViews>
  <sheetFormatPr defaultRowHeight="15.6" x14ac:dyDescent="0.3"/>
  <cols>
    <col min="1" max="1" width="1.19921875" customWidth="1"/>
    <col min="2" max="2" width="29" customWidth="1"/>
    <col min="3" max="3" width="11.69921875" bestFit="1" customWidth="1"/>
    <col min="4" max="4" width="8.5" customWidth="1"/>
    <col min="5" max="5" width="1.5" customWidth="1"/>
    <col min="6" max="17" width="12" customWidth="1"/>
    <col min="18" max="18" width="10.59765625" customWidth="1"/>
  </cols>
  <sheetData>
    <row r="1" spans="2:18" ht="4.2" customHeight="1" x14ac:dyDescent="0.3"/>
    <row r="2" spans="2:18" x14ac:dyDescent="0.3">
      <c r="B2" s="55" t="s">
        <v>42</v>
      </c>
    </row>
    <row r="3" spans="2:18" ht="21.6" thickBot="1" x14ac:dyDescent="0.45">
      <c r="B3" s="86" t="s">
        <v>87</v>
      </c>
      <c r="C3" s="86"/>
    </row>
    <row r="4" spans="2:18" ht="16.8" thickTop="1" thickBot="1" x14ac:dyDescent="0.35"/>
    <row r="5" spans="2:18" ht="16.2" thickBot="1" x14ac:dyDescent="0.35">
      <c r="B5" s="116" t="s">
        <v>88</v>
      </c>
      <c r="C5" s="117" t="s">
        <v>68</v>
      </c>
      <c r="D5" s="118" t="s">
        <v>69</v>
      </c>
      <c r="E5" s="119"/>
      <c r="F5" s="120" t="s">
        <v>30</v>
      </c>
      <c r="G5" s="120" t="s">
        <v>31</v>
      </c>
      <c r="H5" s="120" t="s">
        <v>32</v>
      </c>
      <c r="I5" s="120" t="s">
        <v>33</v>
      </c>
      <c r="J5" s="120" t="s">
        <v>34</v>
      </c>
      <c r="K5" s="120" t="s">
        <v>35</v>
      </c>
      <c r="L5" s="120" t="s">
        <v>36</v>
      </c>
      <c r="M5" s="120" t="s">
        <v>37</v>
      </c>
      <c r="N5" s="120" t="s">
        <v>38</v>
      </c>
      <c r="O5" s="120" t="s">
        <v>39</v>
      </c>
      <c r="P5" s="120" t="s">
        <v>40</v>
      </c>
      <c r="Q5" s="120" t="s">
        <v>41</v>
      </c>
      <c r="R5" s="128" t="s">
        <v>44</v>
      </c>
    </row>
    <row r="6" spans="2:18" x14ac:dyDescent="0.3">
      <c r="B6" s="73"/>
      <c r="E6" s="112"/>
      <c r="R6" s="112"/>
    </row>
    <row r="7" spans="2:18" x14ac:dyDescent="0.3">
      <c r="B7" s="73" t="s">
        <v>89</v>
      </c>
      <c r="C7" s="61"/>
      <c r="D7" s="61" t="s">
        <v>77</v>
      </c>
      <c r="E7" s="112"/>
      <c r="F7" s="217">
        <f>'Revenue &amp; COGS'!G21</f>
        <v>16252.5</v>
      </c>
      <c r="G7" s="217">
        <f>'Revenue &amp; COGS'!H21</f>
        <v>26006.25</v>
      </c>
      <c r="H7" s="217">
        <f>'Revenue &amp; COGS'!I21</f>
        <v>38247.5</v>
      </c>
      <c r="I7" s="217">
        <f>'Revenue &amp; COGS'!J21</f>
        <v>49806.25</v>
      </c>
      <c r="J7" s="217">
        <f>'Revenue &amp; COGS'!K21</f>
        <v>151501.25</v>
      </c>
      <c r="K7" s="217">
        <f>'Revenue &amp; COGS'!L21</f>
        <v>222660</v>
      </c>
      <c r="L7" s="217">
        <f>'Revenue &amp; COGS'!M21</f>
        <v>242627.50000000003</v>
      </c>
      <c r="M7" s="217">
        <f>'Revenue &amp; COGS'!N21</f>
        <v>273732.5</v>
      </c>
      <c r="N7" s="217">
        <f>'Revenue &amp; COGS'!O21</f>
        <v>188162.5</v>
      </c>
      <c r="O7" s="217">
        <f>'Revenue &amp; COGS'!P21</f>
        <v>61880.000000000007</v>
      </c>
      <c r="P7" s="217">
        <f>'Revenue &amp; COGS'!Q21</f>
        <v>53723.75</v>
      </c>
      <c r="Q7" s="217">
        <f>'Revenue &amp; COGS'!R21</f>
        <v>37663.75</v>
      </c>
      <c r="R7" s="114">
        <f>SUM(F7:Q7)</f>
        <v>1362263.75</v>
      </c>
    </row>
    <row r="8" spans="2:18" x14ac:dyDescent="0.3">
      <c r="B8" s="73"/>
      <c r="C8" s="61"/>
      <c r="D8" s="61"/>
      <c r="E8" s="112"/>
      <c r="F8" s="83"/>
      <c r="G8" s="83"/>
      <c r="H8" s="83"/>
      <c r="I8" s="83"/>
      <c r="J8" s="83"/>
      <c r="K8" s="83"/>
      <c r="L8" s="83"/>
      <c r="M8" s="83"/>
      <c r="N8" s="83"/>
      <c r="O8" s="83"/>
      <c r="P8" s="83"/>
      <c r="Q8" s="83"/>
      <c r="R8" s="114"/>
    </row>
    <row r="9" spans="2:18" x14ac:dyDescent="0.3">
      <c r="B9" s="121" t="s">
        <v>60</v>
      </c>
      <c r="C9" s="105">
        <f>1.03*0.3</f>
        <v>0.309</v>
      </c>
      <c r="D9" s="61" t="s">
        <v>77</v>
      </c>
      <c r="E9" s="112"/>
      <c r="F9" s="83">
        <f>$C9*F7</f>
        <v>5022.0225</v>
      </c>
      <c r="G9" s="83">
        <f t="shared" ref="G9:Q9" si="0">$C9*G7</f>
        <v>8035.9312499999996</v>
      </c>
      <c r="H9" s="83">
        <f t="shared" si="0"/>
        <v>11818.477499999999</v>
      </c>
      <c r="I9" s="83">
        <f t="shared" si="0"/>
        <v>15390.13125</v>
      </c>
      <c r="J9" s="83">
        <f t="shared" si="0"/>
        <v>46813.886249999996</v>
      </c>
      <c r="K9" s="83">
        <f t="shared" si="0"/>
        <v>68801.94</v>
      </c>
      <c r="L9" s="83">
        <f t="shared" si="0"/>
        <v>74971.897500000006</v>
      </c>
      <c r="M9" s="83">
        <f t="shared" si="0"/>
        <v>84583.342499999999</v>
      </c>
      <c r="N9" s="83">
        <f t="shared" si="0"/>
        <v>58142.212500000001</v>
      </c>
      <c r="O9" s="83">
        <f t="shared" si="0"/>
        <v>19120.920000000002</v>
      </c>
      <c r="P9" s="83">
        <f t="shared" si="0"/>
        <v>16600.638749999998</v>
      </c>
      <c r="Q9" s="83">
        <f t="shared" si="0"/>
        <v>11638.098749999999</v>
      </c>
      <c r="R9" s="114">
        <f>SUM(F9:Q9)</f>
        <v>420939.49875000003</v>
      </c>
    </row>
    <row r="10" spans="2:18" x14ac:dyDescent="0.3">
      <c r="B10" s="121" t="s">
        <v>61</v>
      </c>
      <c r="C10" s="105">
        <f>0.1*1.03</f>
        <v>0.10300000000000001</v>
      </c>
      <c r="D10" s="61" t="s">
        <v>77</v>
      </c>
      <c r="E10" s="112"/>
      <c r="F10" s="83">
        <f>$C10*F9</f>
        <v>517.26831750000008</v>
      </c>
      <c r="G10" s="83">
        <f t="shared" ref="G10:Q10" si="1">$C10*G9</f>
        <v>827.70091875000003</v>
      </c>
      <c r="H10" s="83">
        <f t="shared" si="1"/>
        <v>1217.3031825</v>
      </c>
      <c r="I10" s="83">
        <f t="shared" si="1"/>
        <v>1585.1835187500001</v>
      </c>
      <c r="J10" s="83">
        <f t="shared" si="1"/>
        <v>4821.8302837499996</v>
      </c>
      <c r="K10" s="83">
        <f t="shared" si="1"/>
        <v>7086.5998200000004</v>
      </c>
      <c r="L10" s="83">
        <f t="shared" si="1"/>
        <v>7722.1054425000011</v>
      </c>
      <c r="M10" s="83">
        <f t="shared" si="1"/>
        <v>8712.0842775000001</v>
      </c>
      <c r="N10" s="83">
        <f t="shared" si="1"/>
        <v>5988.6478875000003</v>
      </c>
      <c r="O10" s="83">
        <f t="shared" si="1"/>
        <v>1969.4547600000003</v>
      </c>
      <c r="P10" s="83">
        <f t="shared" si="1"/>
        <v>1709.86579125</v>
      </c>
      <c r="Q10" s="83">
        <f t="shared" si="1"/>
        <v>1198.7241712499999</v>
      </c>
      <c r="R10" s="114">
        <f>SUM(F10:Q10)</f>
        <v>43356.76837125</v>
      </c>
    </row>
    <row r="11" spans="2:18" x14ac:dyDescent="0.3">
      <c r="B11" s="121" t="s">
        <v>4</v>
      </c>
      <c r="C11" s="106">
        <f>0.0175*1.03</f>
        <v>1.8025000000000003E-2</v>
      </c>
      <c r="D11" s="61" t="s">
        <v>77</v>
      </c>
      <c r="E11" s="112"/>
      <c r="F11" s="83">
        <f>$C11*F7</f>
        <v>292.95131250000003</v>
      </c>
      <c r="G11" s="83">
        <f t="shared" ref="G11:Q11" si="2">$C11*G7</f>
        <v>468.76265625000008</v>
      </c>
      <c r="H11" s="83">
        <f t="shared" si="2"/>
        <v>689.4111875000001</v>
      </c>
      <c r="I11" s="83">
        <f t="shared" si="2"/>
        <v>897.7576562500002</v>
      </c>
      <c r="J11" s="83">
        <f t="shared" si="2"/>
        <v>2730.8100312500005</v>
      </c>
      <c r="K11" s="83">
        <f t="shared" si="2"/>
        <v>4013.4465000000005</v>
      </c>
      <c r="L11" s="83">
        <f t="shared" si="2"/>
        <v>4373.3606875000014</v>
      </c>
      <c r="M11" s="83">
        <f t="shared" si="2"/>
        <v>4934.0283125000005</v>
      </c>
      <c r="N11" s="83">
        <f t="shared" si="2"/>
        <v>3391.6290625000006</v>
      </c>
      <c r="O11" s="83">
        <f t="shared" si="2"/>
        <v>1115.3870000000004</v>
      </c>
      <c r="P11" s="83">
        <f t="shared" si="2"/>
        <v>968.37059375000013</v>
      </c>
      <c r="Q11" s="83">
        <f t="shared" si="2"/>
        <v>678.88909375000014</v>
      </c>
      <c r="R11" s="114">
        <f t="shared" ref="R11:R15" si="3">SUM(F11:Q11)</f>
        <v>24554.804093750005</v>
      </c>
    </row>
    <row r="12" spans="2:18" x14ac:dyDescent="0.3">
      <c r="B12" s="121" t="s">
        <v>6</v>
      </c>
      <c r="C12" s="62">
        <f>10000*1.03</f>
        <v>10300</v>
      </c>
      <c r="D12" s="61" t="s">
        <v>77</v>
      </c>
      <c r="E12" s="112"/>
      <c r="F12" s="83">
        <f>C12</f>
        <v>10300</v>
      </c>
      <c r="G12" s="83">
        <f>F12</f>
        <v>10300</v>
      </c>
      <c r="H12" s="83">
        <f t="shared" ref="H12:Q12" si="4">G12</f>
        <v>10300</v>
      </c>
      <c r="I12" s="83">
        <f t="shared" si="4"/>
        <v>10300</v>
      </c>
      <c r="J12" s="83">
        <f t="shared" si="4"/>
        <v>10300</v>
      </c>
      <c r="K12" s="83">
        <f t="shared" si="4"/>
        <v>10300</v>
      </c>
      <c r="L12" s="83">
        <f t="shared" si="4"/>
        <v>10300</v>
      </c>
      <c r="M12" s="83">
        <f t="shared" si="4"/>
        <v>10300</v>
      </c>
      <c r="N12" s="83">
        <f t="shared" si="4"/>
        <v>10300</v>
      </c>
      <c r="O12" s="83">
        <f t="shared" si="4"/>
        <v>10300</v>
      </c>
      <c r="P12" s="83">
        <f t="shared" si="4"/>
        <v>10300</v>
      </c>
      <c r="Q12" s="83">
        <f t="shared" si="4"/>
        <v>10300</v>
      </c>
      <c r="R12" s="114">
        <f t="shared" si="3"/>
        <v>123600</v>
      </c>
    </row>
    <row r="13" spans="2:18" x14ac:dyDescent="0.3">
      <c r="B13" s="121" t="s">
        <v>5</v>
      </c>
      <c r="C13" s="106">
        <f>0.0025*1.03</f>
        <v>2.575E-3</v>
      </c>
      <c r="D13" s="61" t="s">
        <v>77</v>
      </c>
      <c r="E13" s="112"/>
      <c r="F13" s="83">
        <f>$C13*F7</f>
        <v>41.850187499999997</v>
      </c>
      <c r="G13" s="83">
        <f t="shared" ref="G13:Q13" si="5">$C13*G7</f>
        <v>66.966093749999999</v>
      </c>
      <c r="H13" s="83">
        <f t="shared" si="5"/>
        <v>98.487312500000002</v>
      </c>
      <c r="I13" s="83">
        <f t="shared" si="5"/>
        <v>128.25109375</v>
      </c>
      <c r="J13" s="83">
        <f t="shared" si="5"/>
        <v>390.11571874999998</v>
      </c>
      <c r="K13" s="83">
        <f t="shared" si="5"/>
        <v>573.34950000000003</v>
      </c>
      <c r="L13" s="83">
        <f t="shared" si="5"/>
        <v>624.76581250000004</v>
      </c>
      <c r="M13" s="83">
        <f t="shared" si="5"/>
        <v>704.86118750000003</v>
      </c>
      <c r="N13" s="83">
        <f t="shared" si="5"/>
        <v>484.5184375</v>
      </c>
      <c r="O13" s="83">
        <f t="shared" si="5"/>
        <v>159.34100000000001</v>
      </c>
      <c r="P13" s="83">
        <f t="shared" si="5"/>
        <v>138.33865625000001</v>
      </c>
      <c r="Q13" s="83">
        <f t="shared" si="5"/>
        <v>96.984156249999998</v>
      </c>
      <c r="R13" s="114">
        <f t="shared" si="3"/>
        <v>3507.8291562499999</v>
      </c>
    </row>
    <row r="14" spans="2:18" x14ac:dyDescent="0.3">
      <c r="B14" s="121" t="s">
        <v>63</v>
      </c>
      <c r="C14" s="105">
        <f>0.01*1.03</f>
        <v>1.03E-2</v>
      </c>
      <c r="D14" s="61" t="s">
        <v>77</v>
      </c>
      <c r="E14" s="112"/>
      <c r="F14" s="83">
        <f>$C14*F7</f>
        <v>167.40074999999999</v>
      </c>
      <c r="G14" s="83">
        <f t="shared" ref="G14:Q14" si="6">$C14*G7</f>
        <v>267.864375</v>
      </c>
      <c r="H14" s="83">
        <f t="shared" si="6"/>
        <v>393.94925000000001</v>
      </c>
      <c r="I14" s="83">
        <f t="shared" si="6"/>
        <v>513.00437499999998</v>
      </c>
      <c r="J14" s="83">
        <f t="shared" si="6"/>
        <v>1560.4628749999999</v>
      </c>
      <c r="K14" s="83">
        <f t="shared" si="6"/>
        <v>2293.3980000000001</v>
      </c>
      <c r="L14" s="83">
        <f t="shared" si="6"/>
        <v>2499.0632500000002</v>
      </c>
      <c r="M14" s="83">
        <f t="shared" si="6"/>
        <v>2819.4447500000001</v>
      </c>
      <c r="N14" s="83">
        <f t="shared" si="6"/>
        <v>1938.07375</v>
      </c>
      <c r="O14" s="83">
        <f t="shared" si="6"/>
        <v>637.36400000000003</v>
      </c>
      <c r="P14" s="83">
        <f t="shared" si="6"/>
        <v>553.35462500000006</v>
      </c>
      <c r="Q14" s="83">
        <f t="shared" si="6"/>
        <v>387.93662499999999</v>
      </c>
      <c r="R14" s="114">
        <f t="shared" si="3"/>
        <v>14031.316624999999</v>
      </c>
    </row>
    <row r="15" spans="2:18" ht="16.2" thickBot="1" x14ac:dyDescent="0.35">
      <c r="B15" s="107" t="s">
        <v>62</v>
      </c>
      <c r="C15" s="61"/>
      <c r="D15" s="61" t="s">
        <v>77</v>
      </c>
      <c r="E15" s="112"/>
      <c r="F15" s="102">
        <f>SUM(F9:F14)</f>
        <v>16341.493067500001</v>
      </c>
      <c r="G15" s="102">
        <f t="shared" ref="G15:Q15" si="7">SUM(G9:G14)</f>
        <v>19967.225293750005</v>
      </c>
      <c r="H15" s="102">
        <f t="shared" si="7"/>
        <v>24517.628432500002</v>
      </c>
      <c r="I15" s="102">
        <f t="shared" si="7"/>
        <v>28814.327893750004</v>
      </c>
      <c r="J15" s="102">
        <f t="shared" si="7"/>
        <v>66617.105158749997</v>
      </c>
      <c r="K15" s="102">
        <f t="shared" si="7"/>
        <v>93068.733820000009</v>
      </c>
      <c r="L15" s="102">
        <f t="shared" si="7"/>
        <v>100491.19269250002</v>
      </c>
      <c r="M15" s="102">
        <f t="shared" si="7"/>
        <v>112053.7610275</v>
      </c>
      <c r="N15" s="102">
        <f t="shared" si="7"/>
        <v>80245.081637499999</v>
      </c>
      <c r="O15" s="102">
        <f t="shared" si="7"/>
        <v>33302.466760000003</v>
      </c>
      <c r="P15" s="102">
        <f t="shared" si="7"/>
        <v>30270.56841625</v>
      </c>
      <c r="Q15" s="102">
        <f t="shared" si="7"/>
        <v>24300.632796249996</v>
      </c>
      <c r="R15" s="115">
        <f t="shared" si="3"/>
        <v>629990.21699625009</v>
      </c>
    </row>
    <row r="16" spans="2:18" ht="16.8" thickTop="1" thickBot="1" x14ac:dyDescent="0.35">
      <c r="B16" s="75"/>
      <c r="C16" s="109"/>
      <c r="D16" s="110"/>
      <c r="E16" s="113"/>
      <c r="F16" s="111"/>
      <c r="G16" s="111"/>
      <c r="H16" s="111"/>
      <c r="I16" s="111"/>
      <c r="J16" s="111"/>
      <c r="K16" s="111"/>
      <c r="L16" s="111"/>
      <c r="M16" s="111"/>
      <c r="N16" s="111"/>
      <c r="O16" s="111"/>
      <c r="P16" s="111"/>
      <c r="Q16" s="111"/>
      <c r="R16" s="113"/>
    </row>
    <row r="17" spans="1:17" x14ac:dyDescent="0.3">
      <c r="C17" s="61"/>
      <c r="D17" s="80"/>
      <c r="F17" s="57"/>
      <c r="G17" s="57"/>
      <c r="H17" s="57"/>
      <c r="I17" s="57"/>
      <c r="J17" s="57"/>
      <c r="K17" s="57"/>
      <c r="L17" s="57"/>
      <c r="M17" s="57"/>
      <c r="N17" s="57"/>
      <c r="O17" s="57"/>
      <c r="P17" s="57"/>
      <c r="Q17" s="57"/>
    </row>
    <row r="18" spans="1:17" x14ac:dyDescent="0.3">
      <c r="A18" s="87" t="s">
        <v>143</v>
      </c>
      <c r="C18" s="61"/>
      <c r="D18" s="80"/>
      <c r="F18" s="57"/>
      <c r="G18" s="57"/>
      <c r="H18" s="57"/>
      <c r="I18" s="57"/>
      <c r="J18" s="57"/>
      <c r="K18" s="57"/>
      <c r="L18" s="57"/>
      <c r="M18" s="57"/>
      <c r="N18" s="57"/>
      <c r="O18" s="57"/>
      <c r="P18" s="57"/>
      <c r="Q18" s="57"/>
    </row>
    <row r="19" spans="1:17" x14ac:dyDescent="0.3">
      <c r="B19" s="78" t="s">
        <v>144</v>
      </c>
      <c r="C19" s="61"/>
      <c r="D19" s="80"/>
      <c r="F19" s="57"/>
      <c r="G19" s="57"/>
      <c r="H19" s="57"/>
      <c r="I19" s="57"/>
      <c r="J19" s="57"/>
      <c r="K19" s="57"/>
      <c r="L19" s="57"/>
      <c r="M19" s="57"/>
      <c r="N19" s="57"/>
      <c r="O19" s="57"/>
      <c r="P19" s="57"/>
      <c r="Q19" s="57"/>
    </row>
    <row r="20" spans="1:17" x14ac:dyDescent="0.3">
      <c r="B20" s="100"/>
      <c r="C20" s="61"/>
      <c r="D20" s="80"/>
      <c r="F20" s="57"/>
      <c r="G20" s="57"/>
      <c r="H20" s="57"/>
      <c r="I20" s="57"/>
      <c r="J20" s="57"/>
      <c r="K20" s="57"/>
      <c r="L20" s="57"/>
      <c r="M20" s="57"/>
      <c r="N20" s="57"/>
      <c r="O20" s="57"/>
      <c r="P20" s="57"/>
      <c r="Q20" s="57"/>
    </row>
    <row r="21" spans="1:17" x14ac:dyDescent="0.3">
      <c r="B21" s="100" t="s">
        <v>176</v>
      </c>
      <c r="C21" s="61"/>
      <c r="D21" s="80"/>
      <c r="F21" s="57"/>
      <c r="G21" s="57"/>
      <c r="H21" s="57"/>
      <c r="I21" s="57"/>
      <c r="J21" s="57"/>
      <c r="K21" s="57"/>
      <c r="L21" s="57"/>
      <c r="M21" s="57"/>
      <c r="N21" s="57"/>
      <c r="O21" s="57"/>
      <c r="P21" s="57"/>
      <c r="Q21" s="57"/>
    </row>
    <row r="22" spans="1:17" x14ac:dyDescent="0.3">
      <c r="B22" s="100" t="s">
        <v>148</v>
      </c>
      <c r="C22" s="61"/>
      <c r="D22" s="80"/>
      <c r="F22" s="57"/>
      <c r="G22" s="57"/>
      <c r="H22" s="57"/>
      <c r="I22" s="57"/>
      <c r="J22" s="57"/>
      <c r="K22" s="57"/>
      <c r="L22" s="57"/>
      <c r="M22" s="57"/>
      <c r="N22" s="57"/>
      <c r="O22" s="57"/>
      <c r="P22" s="57"/>
      <c r="Q22" s="57"/>
    </row>
    <row r="23" spans="1:17" x14ac:dyDescent="0.3">
      <c r="B23" s="100" t="s">
        <v>147</v>
      </c>
      <c r="C23" s="61"/>
      <c r="D23" s="80"/>
    </row>
    <row r="24" spans="1:17" x14ac:dyDescent="0.3">
      <c r="B24" s="78" t="s">
        <v>146</v>
      </c>
      <c r="C24" s="61"/>
    </row>
    <row r="25" spans="1:17" x14ac:dyDescent="0.3">
      <c r="C25" s="61"/>
    </row>
    <row r="26" spans="1:17" x14ac:dyDescent="0.3">
      <c r="B26" s="100"/>
    </row>
    <row r="27" spans="1:17" x14ac:dyDescent="0.3">
      <c r="B27" s="100"/>
    </row>
    <row r="28" spans="1:17" x14ac:dyDescent="0.3">
      <c r="B28" s="100"/>
    </row>
    <row r="29" spans="1:17" x14ac:dyDescent="0.3">
      <c r="B29" s="100"/>
    </row>
    <row r="30" spans="1:17" x14ac:dyDescent="0.3">
      <c r="B30" s="100"/>
    </row>
    <row r="31" spans="1:17" x14ac:dyDescent="0.3">
      <c r="B31" s="100"/>
    </row>
    <row r="32" spans="1:17" x14ac:dyDescent="0.3">
      <c r="B32" s="100"/>
    </row>
    <row r="33" spans="2:2" x14ac:dyDescent="0.3">
      <c r="B33" s="100"/>
    </row>
    <row r="34" spans="2:2" x14ac:dyDescent="0.3">
      <c r="B34" s="100"/>
    </row>
    <row r="35" spans="2:2" x14ac:dyDescent="0.3">
      <c r="B35" s="100"/>
    </row>
    <row r="36" spans="2:2" x14ac:dyDescent="0.3">
      <c r="B36" s="100"/>
    </row>
    <row r="37" spans="2:2" x14ac:dyDescent="0.3">
      <c r="B37" s="100"/>
    </row>
    <row r="38" spans="2:2" x14ac:dyDescent="0.3">
      <c r="B38" s="100"/>
    </row>
    <row r="39" spans="2:2" x14ac:dyDescent="0.3">
      <c r="B39" s="100"/>
    </row>
    <row r="40" spans="2:2" x14ac:dyDescent="0.3">
      <c r="B40" s="100"/>
    </row>
    <row r="41" spans="2:2" x14ac:dyDescent="0.3">
      <c r="B41" s="100"/>
    </row>
    <row r="42" spans="2:2" x14ac:dyDescent="0.3">
      <c r="B42" s="100"/>
    </row>
    <row r="43" spans="2:2" x14ac:dyDescent="0.3">
      <c r="B43" s="100"/>
    </row>
    <row r="44" spans="2:2" x14ac:dyDescent="0.3">
      <c r="B44" s="100"/>
    </row>
    <row r="45" spans="2:2" x14ac:dyDescent="0.3">
      <c r="B45" s="100"/>
    </row>
    <row r="46" spans="2:2" x14ac:dyDescent="0.3">
      <c r="B46" s="100"/>
    </row>
    <row r="47" spans="2:2" x14ac:dyDescent="0.3">
      <c r="B47" s="100"/>
    </row>
    <row r="48" spans="2:2" x14ac:dyDescent="0.3">
      <c r="B48" s="100"/>
    </row>
    <row r="49" spans="2:2" x14ac:dyDescent="0.3">
      <c r="B49" s="100"/>
    </row>
    <row r="50" spans="2:2" x14ac:dyDescent="0.3">
      <c r="B50" s="100"/>
    </row>
    <row r="51" spans="2:2" x14ac:dyDescent="0.3">
      <c r="B51" s="100"/>
    </row>
    <row r="52" spans="2:2" x14ac:dyDescent="0.3">
      <c r="B52" s="100"/>
    </row>
    <row r="53" spans="2:2" x14ac:dyDescent="0.3">
      <c r="B53" s="100"/>
    </row>
    <row r="54" spans="2:2" x14ac:dyDescent="0.3">
      <c r="B54" s="100"/>
    </row>
    <row r="55" spans="2:2" x14ac:dyDescent="0.3">
      <c r="B55" s="100"/>
    </row>
    <row r="56" spans="2:2" x14ac:dyDescent="0.3">
      <c r="B56" s="100"/>
    </row>
    <row r="57" spans="2:2" x14ac:dyDescent="0.3">
      <c r="B57" s="100"/>
    </row>
    <row r="58" spans="2:2" x14ac:dyDescent="0.3">
      <c r="B58" s="100"/>
    </row>
    <row r="59" spans="2:2" x14ac:dyDescent="0.3">
      <c r="B59" s="100"/>
    </row>
    <row r="60" spans="2:2" x14ac:dyDescent="0.3">
      <c r="B60" s="100"/>
    </row>
    <row r="61" spans="2:2" x14ac:dyDescent="0.3">
      <c r="B61" s="100"/>
    </row>
    <row r="62" spans="2:2" x14ac:dyDescent="0.3">
      <c r="B62" s="100"/>
    </row>
    <row r="63" spans="2:2" x14ac:dyDescent="0.3">
      <c r="B63" s="100"/>
    </row>
    <row r="64" spans="2:2" x14ac:dyDescent="0.3">
      <c r="B64" s="100"/>
    </row>
    <row r="65" spans="2:2" x14ac:dyDescent="0.3">
      <c r="B65" s="100"/>
    </row>
    <row r="66" spans="2:2" x14ac:dyDescent="0.3">
      <c r="B66" s="100"/>
    </row>
    <row r="67" spans="2:2" x14ac:dyDescent="0.3">
      <c r="B67" s="100"/>
    </row>
  </sheetData>
  <phoneticPr fontId="1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E2E40-F8CE-474E-B9AC-48A56B74CD97}">
  <sheetPr>
    <tabColor theme="4" tint="0.59999389629810485"/>
  </sheetPr>
  <dimension ref="A1:R24"/>
  <sheetViews>
    <sheetView zoomScale="90" zoomScaleNormal="90" workbookViewId="0"/>
  </sheetViews>
  <sheetFormatPr defaultRowHeight="15.6" x14ac:dyDescent="0.3"/>
  <cols>
    <col min="1" max="1" width="1.19921875" customWidth="1"/>
    <col min="2" max="2" width="27.09765625" customWidth="1"/>
    <col min="3" max="3" width="11.69921875" bestFit="1" customWidth="1"/>
    <col min="4" max="4" width="8.5" customWidth="1"/>
    <col min="5" max="5" width="1.5" customWidth="1"/>
    <col min="6" max="17" width="12" customWidth="1"/>
    <col min="18" max="18" width="10.59765625" customWidth="1"/>
  </cols>
  <sheetData>
    <row r="1" spans="2:18" ht="4.2" customHeight="1" x14ac:dyDescent="0.3"/>
    <row r="2" spans="2:18" x14ac:dyDescent="0.3">
      <c r="B2" s="55" t="s">
        <v>42</v>
      </c>
    </row>
    <row r="3" spans="2:18" ht="21.6" thickBot="1" x14ac:dyDescent="0.45">
      <c r="B3" s="86" t="s">
        <v>173</v>
      </c>
      <c r="C3" s="86"/>
      <c r="D3" s="86"/>
    </row>
    <row r="4" spans="2:18" ht="16.8" thickTop="1" thickBot="1" x14ac:dyDescent="0.35"/>
    <row r="5" spans="2:18" ht="16.2" thickBot="1" x14ac:dyDescent="0.35">
      <c r="B5" s="131" t="s">
        <v>174</v>
      </c>
      <c r="C5" s="117" t="s">
        <v>68</v>
      </c>
      <c r="D5" s="117" t="s">
        <v>69</v>
      </c>
      <c r="E5" s="119"/>
      <c r="F5" s="120" t="s">
        <v>30</v>
      </c>
      <c r="G5" s="120" t="s">
        <v>31</v>
      </c>
      <c r="H5" s="120" t="s">
        <v>32</v>
      </c>
      <c r="I5" s="120" t="s">
        <v>33</v>
      </c>
      <c r="J5" s="120" t="s">
        <v>34</v>
      </c>
      <c r="K5" s="120" t="s">
        <v>35</v>
      </c>
      <c r="L5" s="120" t="s">
        <v>36</v>
      </c>
      <c r="M5" s="120" t="s">
        <v>37</v>
      </c>
      <c r="N5" s="120" t="s">
        <v>38</v>
      </c>
      <c r="O5" s="120" t="s">
        <v>39</v>
      </c>
      <c r="P5" s="120" t="s">
        <v>40</v>
      </c>
      <c r="Q5" s="120" t="s">
        <v>41</v>
      </c>
      <c r="R5" s="128" t="s">
        <v>44</v>
      </c>
    </row>
    <row r="6" spans="2:18" x14ac:dyDescent="0.3">
      <c r="B6" s="73"/>
      <c r="E6" s="112"/>
      <c r="R6" s="112"/>
    </row>
    <row r="7" spans="2:18" x14ac:dyDescent="0.3">
      <c r="B7" s="73" t="s">
        <v>54</v>
      </c>
      <c r="C7" s="130">
        <v>50000</v>
      </c>
      <c r="D7" s="61"/>
      <c r="E7" s="112"/>
      <c r="F7" s="103"/>
      <c r="G7" s="103"/>
      <c r="H7" s="103"/>
      <c r="I7" s="103"/>
      <c r="J7" s="103"/>
      <c r="K7" s="103"/>
      <c r="L7" s="103"/>
      <c r="M7" s="103"/>
      <c r="N7" s="103"/>
      <c r="O7" s="103"/>
      <c r="P7" s="103"/>
      <c r="Q7" s="103"/>
      <c r="R7" s="114"/>
    </row>
    <row r="8" spans="2:18" x14ac:dyDescent="0.3">
      <c r="B8" s="73" t="s">
        <v>90</v>
      </c>
      <c r="C8" s="105">
        <v>0.08</v>
      </c>
      <c r="D8" s="61" t="s">
        <v>77</v>
      </c>
      <c r="E8" s="112"/>
      <c r="F8" s="83">
        <f>$C$7*$C8/12</f>
        <v>333.33333333333331</v>
      </c>
      <c r="G8" s="83">
        <f t="shared" ref="G8:Q8" si="0">$C$7*$C8/12</f>
        <v>333.33333333333331</v>
      </c>
      <c r="H8" s="83">
        <f t="shared" si="0"/>
        <v>333.33333333333331</v>
      </c>
      <c r="I8" s="83">
        <f t="shared" si="0"/>
        <v>333.33333333333331</v>
      </c>
      <c r="J8" s="83">
        <f t="shared" si="0"/>
        <v>333.33333333333331</v>
      </c>
      <c r="K8" s="83">
        <f t="shared" si="0"/>
        <v>333.33333333333331</v>
      </c>
      <c r="L8" s="83">
        <f t="shared" si="0"/>
        <v>333.33333333333331</v>
      </c>
      <c r="M8" s="83">
        <f t="shared" si="0"/>
        <v>333.33333333333331</v>
      </c>
      <c r="N8" s="83">
        <f t="shared" si="0"/>
        <v>333.33333333333331</v>
      </c>
      <c r="O8" s="83">
        <f t="shared" si="0"/>
        <v>333.33333333333331</v>
      </c>
      <c r="P8" s="83">
        <f t="shared" si="0"/>
        <v>333.33333333333331</v>
      </c>
      <c r="Q8" s="83">
        <f t="shared" si="0"/>
        <v>333.33333333333331</v>
      </c>
      <c r="R8" s="114">
        <f>SUM(F8:Q8)</f>
        <v>4000.0000000000005</v>
      </c>
    </row>
    <row r="9" spans="2:18" ht="16.2" thickBot="1" x14ac:dyDescent="0.35">
      <c r="B9" s="75"/>
      <c r="C9" s="109"/>
      <c r="D9" s="109"/>
      <c r="E9" s="112"/>
      <c r="F9" s="111"/>
      <c r="G9" s="111"/>
      <c r="H9" s="111"/>
      <c r="I9" s="111"/>
      <c r="J9" s="111"/>
      <c r="K9" s="111"/>
      <c r="L9" s="111"/>
      <c r="M9" s="111"/>
      <c r="N9" s="111"/>
      <c r="O9" s="111"/>
      <c r="P9" s="111"/>
      <c r="Q9" s="64"/>
      <c r="R9" s="113"/>
    </row>
    <row r="10" spans="2:18" ht="16.2" thickBot="1" x14ac:dyDescent="0.35">
      <c r="B10" s="131" t="s">
        <v>9</v>
      </c>
      <c r="C10" s="117" t="s">
        <v>68</v>
      </c>
      <c r="D10" s="117" t="s">
        <v>69</v>
      </c>
      <c r="E10" s="119"/>
      <c r="F10" s="120" t="s">
        <v>30</v>
      </c>
      <c r="G10" s="120" t="s">
        <v>31</v>
      </c>
      <c r="H10" s="120" t="s">
        <v>32</v>
      </c>
      <c r="I10" s="120" t="s">
        <v>33</v>
      </c>
      <c r="J10" s="120" t="s">
        <v>34</v>
      </c>
      <c r="K10" s="120" t="s">
        <v>35</v>
      </c>
      <c r="L10" s="120" t="s">
        <v>36</v>
      </c>
      <c r="M10" s="120" t="s">
        <v>37</v>
      </c>
      <c r="N10" s="120" t="s">
        <v>38</v>
      </c>
      <c r="O10" s="120" t="s">
        <v>39</v>
      </c>
      <c r="P10" s="120" t="s">
        <v>40</v>
      </c>
      <c r="Q10" s="120" t="s">
        <v>41</v>
      </c>
      <c r="R10" s="128" t="s">
        <v>44</v>
      </c>
    </row>
    <row r="11" spans="2:18" x14ac:dyDescent="0.3">
      <c r="B11" s="73"/>
      <c r="C11" s="61"/>
      <c r="D11" s="61"/>
      <c r="E11" s="112"/>
      <c r="F11" s="83"/>
      <c r="G11" s="83"/>
      <c r="H11" s="83"/>
      <c r="I11" s="83"/>
      <c r="J11" s="83"/>
      <c r="K11" s="83"/>
      <c r="L11" s="83"/>
      <c r="M11" s="83"/>
      <c r="N11" s="83"/>
      <c r="O11" s="83"/>
      <c r="P11" s="83"/>
      <c r="Q11" s="83"/>
      <c r="R11" s="114"/>
    </row>
    <row r="12" spans="2:18" x14ac:dyDescent="0.3">
      <c r="B12" s="73" t="s">
        <v>91</v>
      </c>
      <c r="C12" s="130">
        <v>30000</v>
      </c>
      <c r="D12" s="61"/>
      <c r="E12" s="112"/>
      <c r="F12" s="83"/>
      <c r="G12" s="83"/>
      <c r="H12" s="83"/>
      <c r="I12" s="83"/>
      <c r="J12" s="83"/>
      <c r="K12" s="83"/>
      <c r="L12" s="83"/>
      <c r="M12" s="83"/>
      <c r="N12" s="83"/>
      <c r="O12" s="83"/>
      <c r="P12" s="83"/>
      <c r="Q12" s="83"/>
      <c r="R12" s="114"/>
    </row>
    <row r="13" spans="2:18" x14ac:dyDescent="0.3">
      <c r="B13" s="73" t="s">
        <v>92</v>
      </c>
      <c r="C13" s="132">
        <v>5</v>
      </c>
      <c r="D13" s="61"/>
      <c r="E13" s="112"/>
      <c r="F13" s="83"/>
      <c r="G13" s="83"/>
      <c r="H13" s="83"/>
      <c r="I13" s="83"/>
      <c r="J13" s="83"/>
      <c r="K13" s="83"/>
      <c r="L13" s="83"/>
      <c r="M13" s="83"/>
      <c r="N13" s="83"/>
      <c r="O13" s="83"/>
      <c r="P13" s="83"/>
      <c r="Q13" s="83"/>
      <c r="R13" s="114"/>
    </row>
    <row r="14" spans="2:18" x14ac:dyDescent="0.3">
      <c r="B14" s="73" t="s">
        <v>9</v>
      </c>
      <c r="C14" s="61"/>
      <c r="D14" s="61" t="s">
        <v>77</v>
      </c>
      <c r="E14" s="112"/>
      <c r="F14" s="83">
        <f>$C$12/$C$13/12</f>
        <v>500</v>
      </c>
      <c r="G14" s="83">
        <f t="shared" ref="G14:Q14" si="1">$C$12/$C$13/12</f>
        <v>500</v>
      </c>
      <c r="H14" s="83">
        <f t="shared" si="1"/>
        <v>500</v>
      </c>
      <c r="I14" s="83">
        <f t="shared" si="1"/>
        <v>500</v>
      </c>
      <c r="J14" s="83">
        <f t="shared" si="1"/>
        <v>500</v>
      </c>
      <c r="K14" s="83">
        <f t="shared" si="1"/>
        <v>500</v>
      </c>
      <c r="L14" s="83">
        <f t="shared" si="1"/>
        <v>500</v>
      </c>
      <c r="M14" s="83">
        <f t="shared" si="1"/>
        <v>500</v>
      </c>
      <c r="N14" s="83">
        <f t="shared" si="1"/>
        <v>500</v>
      </c>
      <c r="O14" s="83">
        <f t="shared" si="1"/>
        <v>500</v>
      </c>
      <c r="P14" s="83">
        <f t="shared" si="1"/>
        <v>500</v>
      </c>
      <c r="Q14" s="83">
        <f t="shared" si="1"/>
        <v>500</v>
      </c>
      <c r="R14" s="114">
        <f>SUM(F14:Q14)</f>
        <v>6000</v>
      </c>
    </row>
    <row r="15" spans="2:18" ht="16.2" thickBot="1" x14ac:dyDescent="0.35">
      <c r="B15" s="75"/>
      <c r="C15" s="64"/>
      <c r="D15" s="64"/>
      <c r="E15" s="113"/>
      <c r="F15" s="111"/>
      <c r="G15" s="111"/>
      <c r="H15" s="111"/>
      <c r="I15" s="111"/>
      <c r="J15" s="111"/>
      <c r="K15" s="111"/>
      <c r="L15" s="111"/>
      <c r="M15" s="111"/>
      <c r="N15" s="111"/>
      <c r="O15" s="111"/>
      <c r="P15" s="111"/>
      <c r="Q15" s="111"/>
      <c r="R15" s="113"/>
    </row>
    <row r="17" spans="1:17" x14ac:dyDescent="0.3">
      <c r="A17" s="87" t="s">
        <v>143</v>
      </c>
      <c r="F17" s="57"/>
      <c r="G17" s="57"/>
      <c r="H17" s="57"/>
      <c r="I17" s="57"/>
      <c r="J17" s="57"/>
      <c r="K17" s="57"/>
      <c r="L17" s="57"/>
      <c r="M17" s="57"/>
      <c r="N17" s="57"/>
      <c r="O17" s="57"/>
      <c r="P17" s="57"/>
      <c r="Q17" s="57"/>
    </row>
    <row r="18" spans="1:17" x14ac:dyDescent="0.3">
      <c r="B18" s="78" t="s">
        <v>144</v>
      </c>
      <c r="F18" s="57"/>
      <c r="G18" s="57"/>
      <c r="H18" s="57"/>
      <c r="I18" s="57"/>
      <c r="J18" s="57"/>
      <c r="K18" s="57"/>
      <c r="L18" s="57"/>
      <c r="M18" s="57"/>
      <c r="N18" s="57"/>
      <c r="O18" s="57"/>
      <c r="P18" s="57"/>
      <c r="Q18" s="57"/>
    </row>
    <row r="19" spans="1:17" x14ac:dyDescent="0.3">
      <c r="B19" s="78"/>
      <c r="F19" s="57"/>
      <c r="G19" s="57"/>
      <c r="H19" s="57"/>
      <c r="I19" s="57"/>
      <c r="J19" s="57"/>
      <c r="K19" s="57"/>
      <c r="L19" s="57"/>
      <c r="M19" s="57"/>
      <c r="N19" s="57"/>
      <c r="O19" s="57"/>
      <c r="P19" s="57"/>
      <c r="Q19" s="57"/>
    </row>
    <row r="20" spans="1:17" x14ac:dyDescent="0.3">
      <c r="B20" s="100" t="s">
        <v>189</v>
      </c>
      <c r="F20" s="57"/>
      <c r="G20" s="57"/>
      <c r="H20" s="57"/>
      <c r="I20" s="57"/>
      <c r="J20" s="57"/>
      <c r="K20" s="57"/>
      <c r="L20" s="57"/>
      <c r="M20" s="57"/>
      <c r="N20" s="57"/>
      <c r="O20" s="57"/>
      <c r="P20" s="57"/>
      <c r="Q20" s="57"/>
    </row>
    <row r="21" spans="1:17" x14ac:dyDescent="0.3">
      <c r="B21" s="100"/>
      <c r="F21" s="57"/>
      <c r="G21" s="57"/>
      <c r="H21" s="57"/>
      <c r="I21" s="57"/>
      <c r="J21" s="57"/>
      <c r="K21" s="57"/>
      <c r="L21" s="57"/>
      <c r="M21" s="57"/>
      <c r="N21" s="57"/>
      <c r="O21" s="57"/>
      <c r="P21" s="57"/>
      <c r="Q21" s="57"/>
    </row>
    <row r="22" spans="1:17" x14ac:dyDescent="0.3">
      <c r="B22" s="100"/>
      <c r="F22" s="57"/>
      <c r="G22" s="57"/>
      <c r="H22" s="57"/>
      <c r="I22" s="57"/>
      <c r="J22" s="57"/>
      <c r="K22" s="57"/>
      <c r="L22" s="57"/>
      <c r="M22" s="57"/>
      <c r="N22" s="57"/>
      <c r="O22" s="57"/>
      <c r="P22" s="57"/>
      <c r="Q22" s="57"/>
    </row>
    <row r="23" spans="1:17" x14ac:dyDescent="0.3">
      <c r="B23" s="100"/>
    </row>
    <row r="24" spans="1:17" x14ac:dyDescent="0.3">
      <c r="B24" s="7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A6DDF-5EA1-4D69-B969-80A4314977E6}">
  <sheetPr>
    <tabColor theme="4" tint="0.59999389629810485"/>
    <pageSetUpPr fitToPage="1"/>
  </sheetPr>
  <dimension ref="B1:S43"/>
  <sheetViews>
    <sheetView zoomScale="85" zoomScaleNormal="85" workbookViewId="0"/>
  </sheetViews>
  <sheetFormatPr defaultColWidth="7.5" defaultRowHeight="15.6" x14ac:dyDescent="0.3"/>
  <cols>
    <col min="1" max="1" width="0.5" style="2" customWidth="1"/>
    <col min="2" max="2" width="2.5" style="1" customWidth="1"/>
    <col min="3" max="3" width="30.5" style="1" bestFit="1" customWidth="1"/>
    <col min="4" max="4" width="1.59765625" style="2" customWidth="1"/>
    <col min="5" max="16" width="12" style="2" customWidth="1"/>
    <col min="17" max="17" width="10.59765625" style="2" customWidth="1"/>
    <col min="18" max="18" width="7.5" style="2"/>
    <col min="19" max="19" width="8.296875" style="2" bestFit="1" customWidth="1"/>
    <col min="20" max="16384" width="7.5" style="2"/>
  </cols>
  <sheetData>
    <row r="1" spans="2:19" ht="4.95" customHeight="1" x14ac:dyDescent="0.3"/>
    <row r="2" spans="2:19" x14ac:dyDescent="0.3">
      <c r="B2" s="1" t="s">
        <v>42</v>
      </c>
    </row>
    <row r="3" spans="2:19" ht="21.6" thickBot="1" x14ac:dyDescent="0.45">
      <c r="B3" s="86" t="s">
        <v>111</v>
      </c>
      <c r="C3" s="86"/>
      <c r="D3" s="21"/>
      <c r="E3" s="21"/>
    </row>
    <row r="4" spans="2:19" ht="16.2" thickTop="1" x14ac:dyDescent="0.3">
      <c r="E4" s="22"/>
      <c r="F4" s="23"/>
      <c r="G4" s="23"/>
      <c r="H4" s="23"/>
      <c r="I4" s="23"/>
      <c r="J4" s="23"/>
      <c r="K4" s="23"/>
      <c r="L4" s="23"/>
      <c r="M4" s="23"/>
      <c r="N4" s="23"/>
      <c r="O4" s="23"/>
      <c r="P4" s="23"/>
    </row>
    <row r="5" spans="2:19" ht="16.2" thickBot="1" x14ac:dyDescent="0.35"/>
    <row r="6" spans="2:19" ht="16.2" thickBot="1" x14ac:dyDescent="0.35">
      <c r="B6" s="116" t="s">
        <v>112</v>
      </c>
      <c r="C6" s="120"/>
      <c r="D6" s="119"/>
      <c r="E6" s="120" t="s">
        <v>30</v>
      </c>
      <c r="F6" s="120" t="s">
        <v>31</v>
      </c>
      <c r="G6" s="120" t="s">
        <v>32</v>
      </c>
      <c r="H6" s="120" t="s">
        <v>33</v>
      </c>
      <c r="I6" s="120" t="s">
        <v>34</v>
      </c>
      <c r="J6" s="120" t="s">
        <v>35</v>
      </c>
      <c r="K6" s="120" t="s">
        <v>36</v>
      </c>
      <c r="L6" s="120" t="s">
        <v>37</v>
      </c>
      <c r="M6" s="120" t="s">
        <v>38</v>
      </c>
      <c r="N6" s="120" t="s">
        <v>39</v>
      </c>
      <c r="O6" s="120" t="s">
        <v>40</v>
      </c>
      <c r="P6" s="120" t="s">
        <v>41</v>
      </c>
      <c r="Q6" s="128" t="s">
        <v>44</v>
      </c>
      <c r="S6" s="20"/>
    </row>
    <row r="7" spans="2:19" x14ac:dyDescent="0.3">
      <c r="B7" s="104"/>
      <c r="D7" s="143"/>
      <c r="E7" s="24"/>
      <c r="F7" s="24"/>
      <c r="G7" s="24"/>
      <c r="H7" s="24"/>
      <c r="I7" s="24"/>
      <c r="J7" s="24"/>
      <c r="K7" s="24"/>
      <c r="L7" s="24"/>
      <c r="M7" s="24"/>
      <c r="N7" s="24"/>
      <c r="O7" s="24"/>
      <c r="P7" s="24"/>
      <c r="Q7" s="147"/>
    </row>
    <row r="8" spans="2:19" x14ac:dyDescent="0.3">
      <c r="B8" s="121" t="s">
        <v>1</v>
      </c>
      <c r="C8" s="2"/>
      <c r="D8" s="143"/>
      <c r="E8" s="24"/>
      <c r="F8" s="24"/>
      <c r="G8" s="24"/>
      <c r="H8" s="24"/>
      <c r="I8" s="24"/>
      <c r="J8" s="24"/>
      <c r="K8" s="24"/>
      <c r="L8" s="24"/>
      <c r="M8" s="24"/>
      <c r="N8" s="24"/>
      <c r="O8" s="24"/>
      <c r="P8" s="24"/>
      <c r="Q8" s="147"/>
    </row>
    <row r="9" spans="2:19" x14ac:dyDescent="0.3">
      <c r="B9" s="104"/>
      <c r="C9" s="2" t="s">
        <v>55</v>
      </c>
      <c r="D9" s="143"/>
      <c r="E9" s="218">
        <f>'Revenue &amp; COGS'!G10</f>
        <v>10560</v>
      </c>
      <c r="F9" s="218">
        <f>'Revenue &amp; COGS'!H10</f>
        <v>6600</v>
      </c>
      <c r="G9" s="218">
        <f>'Revenue &amp; COGS'!I10</f>
        <v>14960.000000000002</v>
      </c>
      <c r="H9" s="218">
        <f>'Revenue &amp; COGS'!J10</f>
        <v>34540</v>
      </c>
      <c r="I9" s="218">
        <f>'Revenue &amp; COGS'!K10</f>
        <v>102080</v>
      </c>
      <c r="J9" s="218">
        <f>'Revenue &amp; COGS'!L10</f>
        <v>156420</v>
      </c>
      <c r="K9" s="218">
        <f>'Revenue &amp; COGS'!M10</f>
        <v>173800.00000000003</v>
      </c>
      <c r="L9" s="218">
        <f>'Revenue &amp; COGS'!N10</f>
        <v>185240</v>
      </c>
      <c r="M9" s="218">
        <f>'Revenue &amp; COGS'!O10</f>
        <v>134860</v>
      </c>
      <c r="N9" s="218">
        <f>'Revenue &amp; COGS'!P10</f>
        <v>45320.000000000007</v>
      </c>
      <c r="O9" s="218">
        <f>'Revenue &amp; COGS'!Q10</f>
        <v>25520</v>
      </c>
      <c r="P9" s="218">
        <f>'Revenue &amp; COGS'!R10</f>
        <v>9460</v>
      </c>
      <c r="Q9" s="148">
        <f>SUM(E9:P9)</f>
        <v>899360</v>
      </c>
    </row>
    <row r="10" spans="2:19" x14ac:dyDescent="0.3">
      <c r="B10" s="104"/>
      <c r="C10" s="2" t="s">
        <v>57</v>
      </c>
      <c r="D10" s="143"/>
      <c r="E10" s="218">
        <f>'Revenue &amp; COGS'!G17</f>
        <v>5692.4999999999991</v>
      </c>
      <c r="F10" s="218">
        <f>'Revenue &amp; COGS'!H17</f>
        <v>19406.25</v>
      </c>
      <c r="G10" s="218">
        <f>'Revenue &amp; COGS'!I17</f>
        <v>23287.499999999996</v>
      </c>
      <c r="H10" s="218">
        <f>'Revenue &amp; COGS'!J17</f>
        <v>15266.249999999998</v>
      </c>
      <c r="I10" s="218">
        <f>'Revenue &amp; COGS'!K17</f>
        <v>49421.249999999993</v>
      </c>
      <c r="J10" s="218">
        <f>'Revenue &amp; COGS'!L17</f>
        <v>66240</v>
      </c>
      <c r="K10" s="218">
        <f>'Revenue &amp; COGS'!M17</f>
        <v>68827.5</v>
      </c>
      <c r="L10" s="218">
        <f>'Revenue &amp; COGS'!N17</f>
        <v>88492.499999999985</v>
      </c>
      <c r="M10" s="218">
        <f>'Revenue &amp; COGS'!O17</f>
        <v>53302.499999999993</v>
      </c>
      <c r="N10" s="218">
        <f>'Revenue &amp; COGS'!P17</f>
        <v>16560</v>
      </c>
      <c r="O10" s="218">
        <f>'Revenue &amp; COGS'!Q17</f>
        <v>28203.75</v>
      </c>
      <c r="P10" s="218">
        <f>'Revenue &amp; COGS'!R17</f>
        <v>28203.75</v>
      </c>
      <c r="Q10" s="148">
        <f>SUM(E10:P10)</f>
        <v>462903.75</v>
      </c>
      <c r="S10" s="13"/>
    </row>
    <row r="11" spans="2:19" x14ac:dyDescent="0.3">
      <c r="B11" s="104" t="s">
        <v>2</v>
      </c>
      <c r="C11" s="2"/>
      <c r="D11" s="143"/>
      <c r="E11" s="54">
        <f t="shared" ref="E11:Q11" si="0">SUM(E9:E10)</f>
        <v>16252.5</v>
      </c>
      <c r="F11" s="54">
        <f t="shared" si="0"/>
        <v>26006.25</v>
      </c>
      <c r="G11" s="54">
        <f t="shared" si="0"/>
        <v>38247.5</v>
      </c>
      <c r="H11" s="54">
        <f t="shared" si="0"/>
        <v>49806.25</v>
      </c>
      <c r="I11" s="54">
        <f t="shared" si="0"/>
        <v>151501.25</v>
      </c>
      <c r="J11" s="54">
        <f t="shared" si="0"/>
        <v>222660</v>
      </c>
      <c r="K11" s="54">
        <f t="shared" si="0"/>
        <v>242627.50000000003</v>
      </c>
      <c r="L11" s="54">
        <f t="shared" si="0"/>
        <v>273732.5</v>
      </c>
      <c r="M11" s="54">
        <f t="shared" si="0"/>
        <v>188162.5</v>
      </c>
      <c r="N11" s="54">
        <f t="shared" si="0"/>
        <v>61880.000000000007</v>
      </c>
      <c r="O11" s="54">
        <f t="shared" si="0"/>
        <v>53723.75</v>
      </c>
      <c r="P11" s="54">
        <f t="shared" si="0"/>
        <v>37663.75</v>
      </c>
      <c r="Q11" s="149">
        <f t="shared" si="0"/>
        <v>1362263.75</v>
      </c>
      <c r="S11" s="25"/>
    </row>
    <row r="12" spans="2:19" x14ac:dyDescent="0.3">
      <c r="B12" s="104"/>
      <c r="C12" s="2"/>
      <c r="D12" s="143"/>
      <c r="E12" s="50"/>
      <c r="F12" s="50"/>
      <c r="G12" s="50"/>
      <c r="H12" s="50"/>
      <c r="I12" s="50"/>
      <c r="J12" s="50"/>
      <c r="K12" s="50"/>
      <c r="L12" s="50"/>
      <c r="M12" s="50"/>
      <c r="N12" s="50"/>
      <c r="O12" s="50"/>
      <c r="P12" s="50"/>
      <c r="Q12" s="148"/>
    </row>
    <row r="13" spans="2:19" x14ac:dyDescent="0.3">
      <c r="B13" s="121" t="s">
        <v>58</v>
      </c>
      <c r="C13" s="2"/>
      <c r="D13" s="143"/>
      <c r="E13" s="50"/>
      <c r="F13" s="50"/>
      <c r="G13" s="50"/>
      <c r="H13" s="50"/>
      <c r="I13" s="50"/>
      <c r="J13" s="50"/>
      <c r="K13" s="50"/>
      <c r="L13" s="50"/>
      <c r="M13" s="50"/>
      <c r="N13" s="50"/>
      <c r="O13" s="50"/>
      <c r="P13" s="50"/>
      <c r="Q13" s="148"/>
    </row>
    <row r="14" spans="2:19" x14ac:dyDescent="0.3">
      <c r="B14" s="104"/>
      <c r="C14" s="2" t="s">
        <v>55</v>
      </c>
      <c r="D14" s="143"/>
      <c r="E14" s="218">
        <f>'Revenue &amp; COGS'!G11</f>
        <v>4329.6000000000004</v>
      </c>
      <c r="F14" s="218">
        <f>'Revenue &amp; COGS'!H11</f>
        <v>2706</v>
      </c>
      <c r="G14" s="218">
        <f>'Revenue &amp; COGS'!I11</f>
        <v>6133.6000000000013</v>
      </c>
      <c r="H14" s="218">
        <f>'Revenue &amp; COGS'!J11</f>
        <v>14161.400000000001</v>
      </c>
      <c r="I14" s="218">
        <f>'Revenue &amp; COGS'!K11</f>
        <v>41852.800000000003</v>
      </c>
      <c r="J14" s="218">
        <f>'Revenue &amp; COGS'!L11</f>
        <v>64132.200000000004</v>
      </c>
      <c r="K14" s="218">
        <f>'Revenue &amp; COGS'!M11</f>
        <v>71258.000000000015</v>
      </c>
      <c r="L14" s="218">
        <f>'Revenue &amp; COGS'!N11</f>
        <v>75948.400000000009</v>
      </c>
      <c r="M14" s="218">
        <f>'Revenue &amp; COGS'!O11</f>
        <v>55292.600000000006</v>
      </c>
      <c r="N14" s="218">
        <f>'Revenue &amp; COGS'!P11</f>
        <v>18581.2</v>
      </c>
      <c r="O14" s="218">
        <f>'Revenue &amp; COGS'!Q11</f>
        <v>10463.200000000001</v>
      </c>
      <c r="P14" s="218">
        <f>'Revenue &amp; COGS'!R11</f>
        <v>3878.6000000000004</v>
      </c>
      <c r="Q14" s="148">
        <f>SUM(E14:P14)</f>
        <v>368737.60000000009</v>
      </c>
    </row>
    <row r="15" spans="2:19" x14ac:dyDescent="0.3">
      <c r="B15" s="104"/>
      <c r="C15" s="2" t="s">
        <v>57</v>
      </c>
      <c r="D15" s="143"/>
      <c r="E15" s="218">
        <f>'Revenue &amp; COGS'!G18</f>
        <v>1669.7999999999997</v>
      </c>
      <c r="F15" s="218">
        <f>'Revenue &amp; COGS'!H18</f>
        <v>5692.5</v>
      </c>
      <c r="G15" s="218">
        <f>'Revenue &amp; COGS'!I18</f>
        <v>6830.9999999999991</v>
      </c>
      <c r="H15" s="218">
        <f>'Revenue &amp; COGS'!J18</f>
        <v>4478.0999999999995</v>
      </c>
      <c r="I15" s="218">
        <f>'Revenue &amp; COGS'!K18</f>
        <v>14496.899999999998</v>
      </c>
      <c r="J15" s="218">
        <f>'Revenue &amp; COGS'!L18</f>
        <v>19430.399999999998</v>
      </c>
      <c r="K15" s="218">
        <f>'Revenue &amp; COGS'!M18</f>
        <v>20189.399999999998</v>
      </c>
      <c r="L15" s="218">
        <f>'Revenue &amp; COGS'!N18</f>
        <v>25957.799999999996</v>
      </c>
      <c r="M15" s="218">
        <f>'Revenue &amp; COGS'!O18</f>
        <v>15635.399999999998</v>
      </c>
      <c r="N15" s="218">
        <f>'Revenue &amp; COGS'!P18</f>
        <v>4857.5999999999995</v>
      </c>
      <c r="O15" s="218">
        <f>'Revenue &amp; COGS'!Q18</f>
        <v>8273.1</v>
      </c>
      <c r="P15" s="218">
        <f>'Revenue &amp; COGS'!R18</f>
        <v>8273.1</v>
      </c>
      <c r="Q15" s="148">
        <f>SUM(E15:P15)</f>
        <v>135785.1</v>
      </c>
    </row>
    <row r="16" spans="2:19" x14ac:dyDescent="0.3">
      <c r="B16" s="104" t="s">
        <v>64</v>
      </c>
      <c r="C16" s="2"/>
      <c r="D16" s="143"/>
      <c r="E16" s="54">
        <f t="shared" ref="E16:Q16" si="1">SUM(E14:E15)</f>
        <v>5999.4</v>
      </c>
      <c r="F16" s="54">
        <f t="shared" si="1"/>
        <v>8398.5</v>
      </c>
      <c r="G16" s="54">
        <f t="shared" si="1"/>
        <v>12964.6</v>
      </c>
      <c r="H16" s="54">
        <f t="shared" si="1"/>
        <v>18639.5</v>
      </c>
      <c r="I16" s="54">
        <f t="shared" si="1"/>
        <v>56349.7</v>
      </c>
      <c r="J16" s="54">
        <f t="shared" si="1"/>
        <v>83562.600000000006</v>
      </c>
      <c r="K16" s="54">
        <f t="shared" si="1"/>
        <v>91447.400000000009</v>
      </c>
      <c r="L16" s="54">
        <f t="shared" si="1"/>
        <v>101906.20000000001</v>
      </c>
      <c r="M16" s="54">
        <f t="shared" si="1"/>
        <v>70928</v>
      </c>
      <c r="N16" s="54">
        <f t="shared" si="1"/>
        <v>23438.799999999999</v>
      </c>
      <c r="O16" s="54">
        <f t="shared" si="1"/>
        <v>18736.300000000003</v>
      </c>
      <c r="P16" s="54">
        <f t="shared" si="1"/>
        <v>12151.7</v>
      </c>
      <c r="Q16" s="149">
        <f t="shared" si="1"/>
        <v>504522.70000000007</v>
      </c>
    </row>
    <row r="17" spans="2:18" x14ac:dyDescent="0.3">
      <c r="B17" s="104"/>
      <c r="C17" s="2"/>
      <c r="D17" s="143"/>
      <c r="E17" s="50"/>
      <c r="F17" s="50"/>
      <c r="G17" s="50"/>
      <c r="H17" s="50"/>
      <c r="I17" s="50"/>
      <c r="J17" s="50"/>
      <c r="K17" s="50"/>
      <c r="L17" s="50"/>
      <c r="M17" s="50"/>
      <c r="N17" s="50"/>
      <c r="O17" s="50"/>
      <c r="P17" s="50"/>
      <c r="Q17" s="148"/>
    </row>
    <row r="18" spans="2:18" ht="16.2" thickBot="1" x14ac:dyDescent="0.35">
      <c r="B18" s="107" t="s">
        <v>56</v>
      </c>
      <c r="C18" s="107"/>
      <c r="D18" s="143"/>
      <c r="E18" s="151">
        <f t="shared" ref="E18:Q18" si="2">E11-E16</f>
        <v>10253.1</v>
      </c>
      <c r="F18" s="151">
        <f t="shared" si="2"/>
        <v>17607.75</v>
      </c>
      <c r="G18" s="151">
        <f t="shared" si="2"/>
        <v>25282.9</v>
      </c>
      <c r="H18" s="151">
        <f t="shared" si="2"/>
        <v>31166.75</v>
      </c>
      <c r="I18" s="151">
        <f t="shared" si="2"/>
        <v>95151.55</v>
      </c>
      <c r="J18" s="151">
        <f t="shared" si="2"/>
        <v>139097.4</v>
      </c>
      <c r="K18" s="151">
        <f t="shared" si="2"/>
        <v>151180.10000000003</v>
      </c>
      <c r="L18" s="151">
        <f t="shared" si="2"/>
        <v>171826.3</v>
      </c>
      <c r="M18" s="151">
        <f t="shared" si="2"/>
        <v>117234.5</v>
      </c>
      <c r="N18" s="151">
        <f t="shared" si="2"/>
        <v>38441.200000000012</v>
      </c>
      <c r="O18" s="151">
        <f t="shared" si="2"/>
        <v>34987.449999999997</v>
      </c>
      <c r="P18" s="151">
        <f t="shared" si="2"/>
        <v>25512.05</v>
      </c>
      <c r="Q18" s="153">
        <f t="shared" si="2"/>
        <v>857741.04999999993</v>
      </c>
    </row>
    <row r="19" spans="2:18" ht="16.2" thickTop="1" x14ac:dyDescent="0.3">
      <c r="B19" s="104"/>
      <c r="C19" s="2"/>
      <c r="D19" s="143"/>
      <c r="E19" s="50"/>
      <c r="F19" s="50"/>
      <c r="G19" s="50"/>
      <c r="H19" s="50"/>
      <c r="I19" s="50"/>
      <c r="J19" s="50"/>
      <c r="K19" s="50"/>
      <c r="L19" s="50"/>
      <c r="M19" s="50"/>
      <c r="N19" s="50"/>
      <c r="O19" s="50"/>
      <c r="P19" s="50"/>
      <c r="Q19" s="148"/>
    </row>
    <row r="20" spans="2:18" x14ac:dyDescent="0.3">
      <c r="B20" s="121" t="s">
        <v>59</v>
      </c>
      <c r="C20" s="2"/>
      <c r="D20" s="143"/>
      <c r="E20" s="50"/>
      <c r="F20" s="50"/>
      <c r="G20" s="50"/>
      <c r="H20" s="50"/>
      <c r="I20" s="50"/>
      <c r="J20" s="50"/>
      <c r="K20" s="50"/>
      <c r="L20" s="50"/>
      <c r="M20" s="50"/>
      <c r="N20" s="50"/>
      <c r="O20" s="50"/>
      <c r="P20" s="50"/>
      <c r="Q20" s="148"/>
    </row>
    <row r="21" spans="2:18" x14ac:dyDescent="0.3">
      <c r="B21" s="104"/>
      <c r="C21" s="2" t="s">
        <v>60</v>
      </c>
      <c r="D21" s="144"/>
      <c r="E21" s="218">
        <f>Opex!F9</f>
        <v>5022.0225</v>
      </c>
      <c r="F21" s="218">
        <f>Opex!G9</f>
        <v>8035.9312499999996</v>
      </c>
      <c r="G21" s="218">
        <f>Opex!H9</f>
        <v>11818.477499999999</v>
      </c>
      <c r="H21" s="218">
        <f>Opex!I9</f>
        <v>15390.13125</v>
      </c>
      <c r="I21" s="218">
        <f>Opex!J9</f>
        <v>46813.886249999996</v>
      </c>
      <c r="J21" s="218">
        <f>Opex!K9</f>
        <v>68801.94</v>
      </c>
      <c r="K21" s="218">
        <f>Opex!L9</f>
        <v>74971.897500000006</v>
      </c>
      <c r="L21" s="218">
        <f>Opex!M9</f>
        <v>84583.342499999999</v>
      </c>
      <c r="M21" s="218">
        <f>Opex!N9</f>
        <v>58142.212500000001</v>
      </c>
      <c r="N21" s="218">
        <f>Opex!O9</f>
        <v>19120.920000000002</v>
      </c>
      <c r="O21" s="218">
        <f>Opex!P9</f>
        <v>16600.638749999998</v>
      </c>
      <c r="P21" s="218">
        <f>Opex!Q9</f>
        <v>11638.098749999999</v>
      </c>
      <c r="Q21" s="148">
        <f t="shared" ref="Q21:Q26" si="3">SUM(E21:P21)</f>
        <v>420939.49875000003</v>
      </c>
    </row>
    <row r="22" spans="2:18" x14ac:dyDescent="0.3">
      <c r="B22" s="104"/>
      <c r="C22" s="2" t="s">
        <v>61</v>
      </c>
      <c r="D22" s="144"/>
      <c r="E22" s="218">
        <f>Opex!F10</f>
        <v>517.26831750000008</v>
      </c>
      <c r="F22" s="218">
        <f>Opex!G10</f>
        <v>827.70091875000003</v>
      </c>
      <c r="G22" s="218">
        <f>Opex!H10</f>
        <v>1217.3031825</v>
      </c>
      <c r="H22" s="218">
        <f>Opex!I10</f>
        <v>1585.1835187500001</v>
      </c>
      <c r="I22" s="218">
        <f>Opex!J10</f>
        <v>4821.8302837499996</v>
      </c>
      <c r="J22" s="218">
        <f>Opex!K10</f>
        <v>7086.5998200000004</v>
      </c>
      <c r="K22" s="218">
        <f>Opex!L10</f>
        <v>7722.1054425000011</v>
      </c>
      <c r="L22" s="218">
        <f>Opex!M10</f>
        <v>8712.0842775000001</v>
      </c>
      <c r="M22" s="218">
        <f>Opex!N10</f>
        <v>5988.6478875000003</v>
      </c>
      <c r="N22" s="218">
        <f>Opex!O10</f>
        <v>1969.4547600000003</v>
      </c>
      <c r="O22" s="218">
        <f>Opex!P10</f>
        <v>1709.86579125</v>
      </c>
      <c r="P22" s="218">
        <f>Opex!Q10</f>
        <v>1198.7241712499999</v>
      </c>
      <c r="Q22" s="148">
        <f t="shared" si="3"/>
        <v>43356.76837125</v>
      </c>
    </row>
    <row r="23" spans="2:18" x14ac:dyDescent="0.3">
      <c r="B23" s="104"/>
      <c r="C23" s="2" t="s">
        <v>4</v>
      </c>
      <c r="D23" s="145"/>
      <c r="E23" s="218">
        <f>Opex!F11</f>
        <v>292.95131250000003</v>
      </c>
      <c r="F23" s="218">
        <f>Opex!G11</f>
        <v>468.76265625000008</v>
      </c>
      <c r="G23" s="218">
        <f>Opex!H11</f>
        <v>689.4111875000001</v>
      </c>
      <c r="H23" s="218">
        <f>Opex!I11</f>
        <v>897.7576562500002</v>
      </c>
      <c r="I23" s="218">
        <f>Opex!J11</f>
        <v>2730.8100312500005</v>
      </c>
      <c r="J23" s="218">
        <f>Opex!K11</f>
        <v>4013.4465000000005</v>
      </c>
      <c r="K23" s="218">
        <f>Opex!L11</f>
        <v>4373.3606875000014</v>
      </c>
      <c r="L23" s="218">
        <f>Opex!M11</f>
        <v>4934.0283125000005</v>
      </c>
      <c r="M23" s="218">
        <f>Opex!N11</f>
        <v>3391.6290625000006</v>
      </c>
      <c r="N23" s="218">
        <f>Opex!O11</f>
        <v>1115.3870000000004</v>
      </c>
      <c r="O23" s="218">
        <f>Opex!P11</f>
        <v>968.37059375000013</v>
      </c>
      <c r="P23" s="218">
        <f>Opex!Q11</f>
        <v>678.88909375000014</v>
      </c>
      <c r="Q23" s="148">
        <f t="shared" si="3"/>
        <v>24554.804093750005</v>
      </c>
      <c r="R23" s="5"/>
    </row>
    <row r="24" spans="2:18" x14ac:dyDescent="0.3">
      <c r="B24" s="104"/>
      <c r="C24" s="2" t="s">
        <v>6</v>
      </c>
      <c r="D24" s="143"/>
      <c r="E24" s="218">
        <f>Opex!F12</f>
        <v>10300</v>
      </c>
      <c r="F24" s="218">
        <f>Opex!G12</f>
        <v>10300</v>
      </c>
      <c r="G24" s="218">
        <f>Opex!H12</f>
        <v>10300</v>
      </c>
      <c r="H24" s="218">
        <f>Opex!I12</f>
        <v>10300</v>
      </c>
      <c r="I24" s="218">
        <f>Opex!J12</f>
        <v>10300</v>
      </c>
      <c r="J24" s="218">
        <f>Opex!K12</f>
        <v>10300</v>
      </c>
      <c r="K24" s="218">
        <f>Opex!L12</f>
        <v>10300</v>
      </c>
      <c r="L24" s="218">
        <f>Opex!M12</f>
        <v>10300</v>
      </c>
      <c r="M24" s="218">
        <f>Opex!N12</f>
        <v>10300</v>
      </c>
      <c r="N24" s="218">
        <f>Opex!O12</f>
        <v>10300</v>
      </c>
      <c r="O24" s="218">
        <f>Opex!P12</f>
        <v>10300</v>
      </c>
      <c r="P24" s="218">
        <f>Opex!Q12</f>
        <v>10300</v>
      </c>
      <c r="Q24" s="148">
        <f t="shared" si="3"/>
        <v>123600</v>
      </c>
      <c r="R24" s="5"/>
    </row>
    <row r="25" spans="2:18" x14ac:dyDescent="0.3">
      <c r="B25" s="104"/>
      <c r="C25" s="2" t="s">
        <v>5</v>
      </c>
      <c r="D25" s="145"/>
      <c r="E25" s="218">
        <f>Opex!F13</f>
        <v>41.850187499999997</v>
      </c>
      <c r="F25" s="218">
        <f>Opex!G13</f>
        <v>66.966093749999999</v>
      </c>
      <c r="G25" s="218">
        <f>Opex!H13</f>
        <v>98.487312500000002</v>
      </c>
      <c r="H25" s="218">
        <f>Opex!I13</f>
        <v>128.25109375</v>
      </c>
      <c r="I25" s="218">
        <f>Opex!J13</f>
        <v>390.11571874999998</v>
      </c>
      <c r="J25" s="218">
        <f>Opex!K13</f>
        <v>573.34950000000003</v>
      </c>
      <c r="K25" s="218">
        <f>Opex!L13</f>
        <v>624.76581250000004</v>
      </c>
      <c r="L25" s="218">
        <f>Opex!M13</f>
        <v>704.86118750000003</v>
      </c>
      <c r="M25" s="218">
        <f>Opex!N13</f>
        <v>484.5184375</v>
      </c>
      <c r="N25" s="218">
        <f>Opex!O13</f>
        <v>159.34100000000001</v>
      </c>
      <c r="O25" s="218">
        <f>Opex!P13</f>
        <v>138.33865625000001</v>
      </c>
      <c r="P25" s="218">
        <f>Opex!Q13</f>
        <v>96.984156249999998</v>
      </c>
      <c r="Q25" s="148">
        <f t="shared" si="3"/>
        <v>3507.8291562499999</v>
      </c>
      <c r="R25" s="5"/>
    </row>
    <row r="26" spans="2:18" x14ac:dyDescent="0.3">
      <c r="B26" s="104"/>
      <c r="C26" s="2" t="s">
        <v>63</v>
      </c>
      <c r="D26" s="144"/>
      <c r="E26" s="218">
        <f>Opex!F14</f>
        <v>167.40074999999999</v>
      </c>
      <c r="F26" s="218">
        <f>Opex!G14</f>
        <v>267.864375</v>
      </c>
      <c r="G26" s="218">
        <f>Opex!H14</f>
        <v>393.94925000000001</v>
      </c>
      <c r="H26" s="218">
        <f>Opex!I14</f>
        <v>513.00437499999998</v>
      </c>
      <c r="I26" s="218">
        <f>Opex!J14</f>
        <v>1560.4628749999999</v>
      </c>
      <c r="J26" s="218">
        <f>Opex!K14</f>
        <v>2293.3980000000001</v>
      </c>
      <c r="K26" s="218">
        <f>Opex!L14</f>
        <v>2499.0632500000002</v>
      </c>
      <c r="L26" s="218">
        <f>Opex!M14</f>
        <v>2819.4447500000001</v>
      </c>
      <c r="M26" s="218">
        <f>Opex!N14</f>
        <v>1938.07375</v>
      </c>
      <c r="N26" s="218">
        <f>Opex!O14</f>
        <v>637.36400000000003</v>
      </c>
      <c r="O26" s="218">
        <f>Opex!P14</f>
        <v>553.35462500000006</v>
      </c>
      <c r="P26" s="218">
        <f>Opex!Q14</f>
        <v>387.93662499999999</v>
      </c>
      <c r="Q26" s="148">
        <f t="shared" si="3"/>
        <v>14031.316624999999</v>
      </c>
      <c r="R26" s="5"/>
    </row>
    <row r="27" spans="2:18" x14ac:dyDescent="0.3">
      <c r="B27" s="104" t="s">
        <v>62</v>
      </c>
      <c r="C27" s="2"/>
      <c r="D27" s="143"/>
      <c r="E27" s="54">
        <f>SUM(E21:E26)</f>
        <v>16341.493067500001</v>
      </c>
      <c r="F27" s="54">
        <f t="shared" ref="F27:Q27" si="4">SUM(F21:F26)</f>
        <v>19967.225293750005</v>
      </c>
      <c r="G27" s="54">
        <f t="shared" si="4"/>
        <v>24517.628432500002</v>
      </c>
      <c r="H27" s="54">
        <f t="shared" si="4"/>
        <v>28814.327893750004</v>
      </c>
      <c r="I27" s="54">
        <f t="shared" si="4"/>
        <v>66617.105158749997</v>
      </c>
      <c r="J27" s="54">
        <f t="shared" si="4"/>
        <v>93068.733820000009</v>
      </c>
      <c r="K27" s="54">
        <f t="shared" si="4"/>
        <v>100491.19269250002</v>
      </c>
      <c r="L27" s="54">
        <f t="shared" si="4"/>
        <v>112053.7610275</v>
      </c>
      <c r="M27" s="54">
        <f t="shared" si="4"/>
        <v>80245.081637499999</v>
      </c>
      <c r="N27" s="54">
        <f t="shared" si="4"/>
        <v>33302.466760000003</v>
      </c>
      <c r="O27" s="54">
        <f t="shared" si="4"/>
        <v>30270.56841625</v>
      </c>
      <c r="P27" s="54">
        <f t="shared" si="4"/>
        <v>24300.632796249996</v>
      </c>
      <c r="Q27" s="149">
        <f t="shared" si="4"/>
        <v>629990.21699624998</v>
      </c>
    </row>
    <row r="28" spans="2:18" x14ac:dyDescent="0.3">
      <c r="B28" s="104"/>
      <c r="C28" s="2"/>
      <c r="D28" s="143"/>
      <c r="E28" s="50"/>
      <c r="F28" s="50"/>
      <c r="G28" s="50"/>
      <c r="H28" s="50"/>
      <c r="I28" s="50"/>
      <c r="J28" s="50"/>
      <c r="K28" s="50"/>
      <c r="L28" s="50"/>
      <c r="M28" s="50"/>
      <c r="N28" s="50"/>
      <c r="O28" s="50"/>
      <c r="P28" s="50"/>
      <c r="Q28" s="148"/>
    </row>
    <row r="29" spans="2:18" ht="16.2" thickBot="1" x14ac:dyDescent="0.35">
      <c r="B29" s="107" t="s">
        <v>199</v>
      </c>
      <c r="C29" s="107"/>
      <c r="D29" s="143"/>
      <c r="E29" s="151">
        <f t="shared" ref="E29:Q29" si="5">+E18-E27</f>
        <v>-6088.3930675000011</v>
      </c>
      <c r="F29" s="151">
        <f t="shared" si="5"/>
        <v>-2359.4752937500052</v>
      </c>
      <c r="G29" s="151">
        <f t="shared" si="5"/>
        <v>765.27156749999995</v>
      </c>
      <c r="H29" s="151">
        <f t="shared" si="5"/>
        <v>2352.4221062499964</v>
      </c>
      <c r="I29" s="151">
        <f t="shared" si="5"/>
        <v>28534.444841250006</v>
      </c>
      <c r="J29" s="151">
        <f t="shared" si="5"/>
        <v>46028.666179999986</v>
      </c>
      <c r="K29" s="151">
        <f t="shared" si="5"/>
        <v>50688.90730750002</v>
      </c>
      <c r="L29" s="151">
        <f t="shared" si="5"/>
        <v>59772.538972499984</v>
      </c>
      <c r="M29" s="151">
        <f t="shared" si="5"/>
        <v>36989.418362500001</v>
      </c>
      <c r="N29" s="151">
        <f t="shared" si="5"/>
        <v>5138.7332400000087</v>
      </c>
      <c r="O29" s="151">
        <f t="shared" si="5"/>
        <v>4716.8815837499969</v>
      </c>
      <c r="P29" s="151">
        <f t="shared" si="5"/>
        <v>1211.417203750003</v>
      </c>
      <c r="Q29" s="153">
        <f t="shared" si="5"/>
        <v>227750.83300374995</v>
      </c>
    </row>
    <row r="30" spans="2:18" ht="16.2" thickTop="1" x14ac:dyDescent="0.3">
      <c r="B30" s="104"/>
      <c r="C30" s="2"/>
      <c r="D30" s="143"/>
      <c r="E30" s="50"/>
      <c r="F30" s="50"/>
      <c r="G30" s="50"/>
      <c r="H30" s="50"/>
      <c r="I30" s="50"/>
      <c r="J30" s="50"/>
      <c r="K30" s="50"/>
      <c r="L30" s="50"/>
      <c r="M30" s="50"/>
      <c r="N30" s="50"/>
      <c r="O30" s="50"/>
      <c r="P30" s="50"/>
      <c r="Q30" s="148"/>
    </row>
    <row r="31" spans="2:18" x14ac:dyDescent="0.3">
      <c r="B31" s="121" t="s">
        <v>8</v>
      </c>
      <c r="C31" s="2"/>
      <c r="D31" s="143"/>
      <c r="E31" s="50"/>
      <c r="F31" s="50"/>
      <c r="G31" s="50"/>
      <c r="H31" s="50"/>
      <c r="I31" s="50"/>
      <c r="J31" s="50"/>
      <c r="K31" s="50"/>
      <c r="L31" s="50"/>
      <c r="M31" s="50"/>
      <c r="N31" s="50"/>
      <c r="O31" s="50"/>
      <c r="P31" s="50"/>
      <c r="Q31" s="148"/>
    </row>
    <row r="32" spans="2:18" x14ac:dyDescent="0.3">
      <c r="B32" s="104"/>
      <c r="C32" s="2" t="s">
        <v>9</v>
      </c>
      <c r="D32" s="143"/>
      <c r="E32" s="218">
        <f>'Debt &amp; Depreciation'!F14</f>
        <v>500</v>
      </c>
      <c r="F32" s="218">
        <f>'Debt &amp; Depreciation'!G14</f>
        <v>500</v>
      </c>
      <c r="G32" s="218">
        <f>'Debt &amp; Depreciation'!H14</f>
        <v>500</v>
      </c>
      <c r="H32" s="218">
        <f>'Debt &amp; Depreciation'!I14</f>
        <v>500</v>
      </c>
      <c r="I32" s="218">
        <f>'Debt &amp; Depreciation'!J14</f>
        <v>500</v>
      </c>
      <c r="J32" s="218">
        <f>'Debt &amp; Depreciation'!K14</f>
        <v>500</v>
      </c>
      <c r="K32" s="218">
        <f>'Debt &amp; Depreciation'!L14</f>
        <v>500</v>
      </c>
      <c r="L32" s="218">
        <f>'Debt &amp; Depreciation'!M14</f>
        <v>500</v>
      </c>
      <c r="M32" s="218">
        <f>'Debt &amp; Depreciation'!N14</f>
        <v>500</v>
      </c>
      <c r="N32" s="218">
        <f>'Debt &amp; Depreciation'!O14</f>
        <v>500</v>
      </c>
      <c r="O32" s="218">
        <f>'Debt &amp; Depreciation'!P14</f>
        <v>500</v>
      </c>
      <c r="P32" s="218">
        <f>'Debt &amp; Depreciation'!Q14</f>
        <v>500</v>
      </c>
      <c r="Q32" s="148">
        <f>SUM(E32:P32)</f>
        <v>6000</v>
      </c>
    </row>
    <row r="33" spans="2:17" x14ac:dyDescent="0.3">
      <c r="B33" s="104"/>
      <c r="C33" s="2" t="s">
        <v>10</v>
      </c>
      <c r="D33" s="143"/>
      <c r="E33" s="218">
        <f>'Debt &amp; Depreciation'!F8</f>
        <v>333.33333333333331</v>
      </c>
      <c r="F33" s="218">
        <f>'Debt &amp; Depreciation'!G8</f>
        <v>333.33333333333331</v>
      </c>
      <c r="G33" s="218">
        <f>'Debt &amp; Depreciation'!H8</f>
        <v>333.33333333333331</v>
      </c>
      <c r="H33" s="218">
        <f>'Debt &amp; Depreciation'!I8</f>
        <v>333.33333333333331</v>
      </c>
      <c r="I33" s="218">
        <f>'Debt &amp; Depreciation'!J8</f>
        <v>333.33333333333331</v>
      </c>
      <c r="J33" s="218">
        <f>'Debt &amp; Depreciation'!K8</f>
        <v>333.33333333333331</v>
      </c>
      <c r="K33" s="218">
        <f>'Debt &amp; Depreciation'!L8</f>
        <v>333.33333333333331</v>
      </c>
      <c r="L33" s="218">
        <f>'Debt &amp; Depreciation'!M8</f>
        <v>333.33333333333331</v>
      </c>
      <c r="M33" s="218">
        <f>'Debt &amp; Depreciation'!N8</f>
        <v>333.33333333333331</v>
      </c>
      <c r="N33" s="218">
        <f>'Debt &amp; Depreciation'!O8</f>
        <v>333.33333333333331</v>
      </c>
      <c r="O33" s="218">
        <f>'Debt &amp; Depreciation'!P8</f>
        <v>333.33333333333331</v>
      </c>
      <c r="P33" s="218">
        <f>'Debt &amp; Depreciation'!Q8</f>
        <v>333.33333333333331</v>
      </c>
      <c r="Q33" s="148">
        <f>SUM(E33:P33)</f>
        <v>4000.0000000000005</v>
      </c>
    </row>
    <row r="34" spans="2:17" x14ac:dyDescent="0.3">
      <c r="B34" s="104"/>
      <c r="C34" s="2" t="s">
        <v>126</v>
      </c>
      <c r="D34" s="143"/>
      <c r="E34" s="135">
        <v>0</v>
      </c>
      <c r="F34" s="135">
        <v>0</v>
      </c>
      <c r="G34" s="135">
        <v>0</v>
      </c>
      <c r="H34" s="135">
        <v>0</v>
      </c>
      <c r="I34" s="135">
        <v>0</v>
      </c>
      <c r="J34" s="135">
        <v>0</v>
      </c>
      <c r="K34" s="135">
        <v>0</v>
      </c>
      <c r="L34" s="135">
        <v>0</v>
      </c>
      <c r="M34" s="135">
        <v>0</v>
      </c>
      <c r="N34" s="135">
        <v>0</v>
      </c>
      <c r="O34" s="135">
        <v>0</v>
      </c>
      <c r="P34" s="135">
        <v>0</v>
      </c>
      <c r="Q34" s="148"/>
    </row>
    <row r="35" spans="2:17" x14ac:dyDescent="0.3">
      <c r="B35" s="104" t="s">
        <v>11</v>
      </c>
      <c r="C35" s="2"/>
      <c r="D35" s="143"/>
      <c r="E35" s="54">
        <f t="shared" ref="E35:Q35" si="6">SUM(E32:E33)</f>
        <v>833.33333333333326</v>
      </c>
      <c r="F35" s="54">
        <f t="shared" si="6"/>
        <v>833.33333333333326</v>
      </c>
      <c r="G35" s="54">
        <f t="shared" si="6"/>
        <v>833.33333333333326</v>
      </c>
      <c r="H35" s="54">
        <f t="shared" si="6"/>
        <v>833.33333333333326</v>
      </c>
      <c r="I35" s="54">
        <f t="shared" si="6"/>
        <v>833.33333333333326</v>
      </c>
      <c r="J35" s="54">
        <f t="shared" si="6"/>
        <v>833.33333333333326</v>
      </c>
      <c r="K35" s="54">
        <f t="shared" si="6"/>
        <v>833.33333333333326</v>
      </c>
      <c r="L35" s="54">
        <f t="shared" si="6"/>
        <v>833.33333333333326</v>
      </c>
      <c r="M35" s="54">
        <f t="shared" si="6"/>
        <v>833.33333333333326</v>
      </c>
      <c r="N35" s="54">
        <f t="shared" si="6"/>
        <v>833.33333333333326</v>
      </c>
      <c r="O35" s="54">
        <f t="shared" si="6"/>
        <v>833.33333333333326</v>
      </c>
      <c r="P35" s="54">
        <f t="shared" si="6"/>
        <v>833.33333333333326</v>
      </c>
      <c r="Q35" s="149">
        <f t="shared" si="6"/>
        <v>10000</v>
      </c>
    </row>
    <row r="36" spans="2:17" x14ac:dyDescent="0.3">
      <c r="B36" s="104"/>
      <c r="C36" s="2"/>
      <c r="D36" s="143"/>
      <c r="E36" s="50"/>
      <c r="F36" s="50"/>
      <c r="G36" s="50"/>
      <c r="H36" s="50"/>
      <c r="I36" s="50"/>
      <c r="J36" s="50"/>
      <c r="K36" s="50"/>
      <c r="L36" s="50"/>
      <c r="M36" s="50"/>
      <c r="N36" s="50"/>
      <c r="O36" s="50"/>
      <c r="P36" s="50"/>
      <c r="Q36" s="148"/>
    </row>
    <row r="37" spans="2:17" ht="16.2" thickBot="1" x14ac:dyDescent="0.35">
      <c r="B37" s="107" t="s">
        <v>3</v>
      </c>
      <c r="C37" s="152"/>
      <c r="D37" s="143"/>
      <c r="E37" s="151">
        <f>E18-E27-E35</f>
        <v>-6921.7264008333341</v>
      </c>
      <c r="F37" s="151">
        <f t="shared" ref="F37:Q37" si="7">F18-F27-F35</f>
        <v>-3192.8086270833383</v>
      </c>
      <c r="G37" s="151">
        <f t="shared" si="7"/>
        <v>-68.061765833333311</v>
      </c>
      <c r="H37" s="151">
        <f t="shared" si="7"/>
        <v>1519.0887729166632</v>
      </c>
      <c r="I37" s="151">
        <f t="shared" si="7"/>
        <v>27701.111507916674</v>
      </c>
      <c r="J37" s="151">
        <f t="shared" si="7"/>
        <v>45195.33284666665</v>
      </c>
      <c r="K37" s="151">
        <f t="shared" si="7"/>
        <v>49855.573974166684</v>
      </c>
      <c r="L37" s="151">
        <f t="shared" si="7"/>
        <v>58939.205639166648</v>
      </c>
      <c r="M37" s="151">
        <f t="shared" si="7"/>
        <v>36156.085029166665</v>
      </c>
      <c r="N37" s="151">
        <f t="shared" si="7"/>
        <v>4305.3999066666756</v>
      </c>
      <c r="O37" s="151">
        <f t="shared" si="7"/>
        <v>3883.5482504166639</v>
      </c>
      <c r="P37" s="151">
        <f t="shared" si="7"/>
        <v>378.0838704166697</v>
      </c>
      <c r="Q37" s="153">
        <f t="shared" si="7"/>
        <v>217750.83300374995</v>
      </c>
    </row>
    <row r="38" spans="2:17" ht="16.8" thickTop="1" thickBot="1" x14ac:dyDescent="0.35">
      <c r="B38" s="141"/>
      <c r="C38" s="38"/>
      <c r="D38" s="146"/>
      <c r="E38" s="142"/>
      <c r="F38" s="142"/>
      <c r="G38" s="142"/>
      <c r="H38" s="142"/>
      <c r="I38" s="142"/>
      <c r="J38" s="142"/>
      <c r="K38" s="142"/>
      <c r="L38" s="142"/>
      <c r="M38" s="142"/>
      <c r="N38" s="142"/>
      <c r="O38" s="142"/>
      <c r="P38" s="142"/>
      <c r="Q38" s="150"/>
    </row>
    <row r="39" spans="2:17" x14ac:dyDescent="0.3">
      <c r="E39" s="49"/>
      <c r="F39" s="49"/>
      <c r="G39" s="49"/>
      <c r="H39" s="49"/>
      <c r="I39" s="49"/>
      <c r="J39" s="49"/>
      <c r="K39" s="49"/>
      <c r="L39" s="49"/>
      <c r="M39" s="49"/>
      <c r="N39" s="49"/>
      <c r="O39" s="49"/>
      <c r="P39" s="49"/>
      <c r="Q39" s="49"/>
    </row>
    <row r="40" spans="2:17" x14ac:dyDescent="0.3">
      <c r="B40" s="87" t="s">
        <v>143</v>
      </c>
      <c r="C40"/>
      <c r="D40"/>
    </row>
    <row r="41" spans="2:17" x14ac:dyDescent="0.3">
      <c r="B41"/>
      <c r="C41" s="78" t="s">
        <v>144</v>
      </c>
      <c r="D41"/>
      <c r="P41" s="13"/>
    </row>
    <row r="42" spans="2:17" x14ac:dyDescent="0.3">
      <c r="B42"/>
      <c r="C42" s="78"/>
      <c r="D42"/>
    </row>
    <row r="43" spans="2:17" x14ac:dyDescent="0.3">
      <c r="C43" s="2" t="s">
        <v>200</v>
      </c>
    </row>
  </sheetData>
  <pageMargins left="0.7" right="0.7" top="0.75" bottom="0.75" header="0.3" footer="0.3"/>
  <pageSetup scale="58"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8C938-7667-4268-86FB-78C551136A48}">
  <sheetPr>
    <tabColor theme="4" tint="0.59999389629810485"/>
  </sheetPr>
  <dimension ref="B1:T74"/>
  <sheetViews>
    <sheetView zoomScaleNormal="100" workbookViewId="0"/>
  </sheetViews>
  <sheetFormatPr defaultColWidth="7.5" defaultRowHeight="15.6" x14ac:dyDescent="0.3"/>
  <cols>
    <col min="1" max="1" width="0.69921875" style="2" customWidth="1"/>
    <col min="2" max="3" width="2.5" style="1" customWidth="1"/>
    <col min="4" max="4" width="26.3984375" style="1" customWidth="1"/>
    <col min="5" max="5" width="1.59765625" style="2" customWidth="1"/>
    <col min="6" max="7" width="17.296875" style="2" customWidth="1"/>
    <col min="9" max="9" width="7.296875" style="2" customWidth="1"/>
    <col min="10" max="10" width="9" style="2" customWidth="1"/>
    <col min="11" max="11" width="17.296875" style="2" customWidth="1"/>
    <col min="12" max="12" width="7.296875" style="2" customWidth="1"/>
    <col min="13" max="19" width="9" style="2" customWidth="1"/>
    <col min="20" max="20" width="13.19921875" style="2" customWidth="1"/>
    <col min="21" max="16384" width="7.5" style="2"/>
  </cols>
  <sheetData>
    <row r="1" spans="2:20" ht="4.95" customHeight="1" x14ac:dyDescent="0.3">
      <c r="H1" s="2"/>
    </row>
    <row r="2" spans="2:20" x14ac:dyDescent="0.3">
      <c r="B2" s="1" t="s">
        <v>42</v>
      </c>
      <c r="H2" s="2"/>
    </row>
    <row r="3" spans="2:20" ht="21.6" thickBot="1" x14ac:dyDescent="0.45">
      <c r="B3" s="86" t="s">
        <v>113</v>
      </c>
      <c r="C3" s="86"/>
      <c r="D3" s="86"/>
      <c r="H3" s="2"/>
    </row>
    <row r="4" spans="2:20" ht="16.8" thickTop="1" thickBot="1" x14ac:dyDescent="0.35">
      <c r="H4" s="2"/>
    </row>
    <row r="5" spans="2:20" ht="31.8" thickBot="1" x14ac:dyDescent="0.35">
      <c r="B5" s="183" t="s">
        <v>114</v>
      </c>
      <c r="C5" s="179"/>
      <c r="D5" s="179"/>
      <c r="E5" s="180"/>
      <c r="F5" s="181" t="s">
        <v>46</v>
      </c>
      <c r="G5" s="182" t="s">
        <v>115</v>
      </c>
      <c r="H5" s="2"/>
      <c r="I5" s="6"/>
      <c r="J5" s="7"/>
      <c r="K5" s="7"/>
      <c r="L5" s="6"/>
      <c r="M5" s="7"/>
      <c r="N5" s="7"/>
      <c r="O5" s="7"/>
      <c r="P5" s="7"/>
      <c r="Q5" s="7"/>
      <c r="R5" s="7"/>
      <c r="S5" s="7"/>
      <c r="T5" s="7"/>
    </row>
    <row r="6" spans="2:20" x14ac:dyDescent="0.3">
      <c r="B6" s="104"/>
      <c r="E6" s="143"/>
      <c r="F6" s="168"/>
      <c r="G6" s="156"/>
      <c r="H6" s="2"/>
    </row>
    <row r="7" spans="2:20" x14ac:dyDescent="0.3">
      <c r="B7" s="104" t="s">
        <v>12</v>
      </c>
      <c r="E7" s="143"/>
      <c r="F7" s="169"/>
      <c r="G7" s="157"/>
      <c r="H7" s="2"/>
      <c r="I7" s="10"/>
      <c r="J7" s="10"/>
      <c r="K7" s="10"/>
    </row>
    <row r="8" spans="2:20" x14ac:dyDescent="0.3">
      <c r="B8" s="104"/>
      <c r="C8" s="1" t="s">
        <v>13</v>
      </c>
      <c r="D8" s="2"/>
      <c r="E8" s="143"/>
      <c r="F8" s="169"/>
      <c r="G8" s="157"/>
      <c r="H8" s="2"/>
      <c r="I8" s="10"/>
      <c r="J8" s="10"/>
      <c r="K8" s="10"/>
    </row>
    <row r="9" spans="2:20" x14ac:dyDescent="0.3">
      <c r="B9" s="104"/>
      <c r="D9" s="2" t="s">
        <v>14</v>
      </c>
      <c r="E9" s="143"/>
      <c r="F9" s="170">
        <v>125000</v>
      </c>
      <c r="G9" s="219">
        <f>'Cash Flow'!Q32</f>
        <v>348750.83300374995</v>
      </c>
      <c r="H9" s="2"/>
      <c r="I9" s="10"/>
      <c r="J9" s="10"/>
      <c r="K9" s="10"/>
    </row>
    <row r="10" spans="2:20" ht="16.2" thickBot="1" x14ac:dyDescent="0.35">
      <c r="B10" s="104"/>
      <c r="D10" s="2" t="s">
        <v>15</v>
      </c>
      <c r="E10" s="143"/>
      <c r="F10" s="171">
        <v>75000</v>
      </c>
      <c r="G10" s="158">
        <f>F10</f>
        <v>75000</v>
      </c>
      <c r="H10" s="2"/>
      <c r="I10" s="10"/>
      <c r="J10" s="10"/>
      <c r="K10" s="10"/>
    </row>
    <row r="11" spans="2:20" x14ac:dyDescent="0.3">
      <c r="B11" s="104"/>
      <c r="C11" s="1" t="s">
        <v>16</v>
      </c>
      <c r="D11" s="2"/>
      <c r="E11" s="143"/>
      <c r="F11" s="172">
        <f>SUM(F9:F10)</f>
        <v>200000</v>
      </c>
      <c r="G11" s="159">
        <f>SUM(G9:G10)</f>
        <v>423750.83300374995</v>
      </c>
      <c r="H11" s="2"/>
      <c r="I11" s="10"/>
      <c r="J11" s="10"/>
      <c r="K11" s="10"/>
      <c r="L11" s="10"/>
      <c r="M11" s="10"/>
      <c r="N11" s="10"/>
      <c r="O11" s="10"/>
      <c r="P11" s="10"/>
      <c r="Q11" s="10"/>
      <c r="R11" s="10"/>
      <c r="S11" s="10"/>
      <c r="T11" s="10"/>
    </row>
    <row r="12" spans="2:20" x14ac:dyDescent="0.3">
      <c r="B12" s="104"/>
      <c r="D12" s="2"/>
      <c r="E12" s="143"/>
      <c r="F12" s="172"/>
      <c r="G12" s="160"/>
      <c r="H12" s="2"/>
      <c r="I12" s="10"/>
      <c r="J12" s="10"/>
      <c r="K12" s="10"/>
      <c r="L12" s="10"/>
      <c r="M12" s="10"/>
      <c r="N12" s="10"/>
      <c r="O12" s="10"/>
      <c r="P12" s="10"/>
      <c r="Q12" s="10"/>
      <c r="R12" s="10"/>
      <c r="S12" s="10"/>
      <c r="T12" s="10"/>
    </row>
    <row r="13" spans="2:20" x14ac:dyDescent="0.3">
      <c r="B13" s="104"/>
      <c r="C13" s="1" t="s">
        <v>17</v>
      </c>
      <c r="D13" s="2"/>
      <c r="E13" s="143"/>
      <c r="F13" s="172"/>
      <c r="G13" s="160"/>
      <c r="H13" s="2"/>
      <c r="I13" s="10"/>
      <c r="J13" s="10"/>
      <c r="K13" s="10"/>
      <c r="L13" s="13"/>
      <c r="M13" s="13"/>
      <c r="N13" s="13"/>
      <c r="O13" s="13"/>
      <c r="P13" s="13"/>
      <c r="Q13" s="13"/>
      <c r="R13" s="13"/>
      <c r="S13" s="13"/>
      <c r="T13" s="13"/>
    </row>
    <row r="14" spans="2:20" ht="16.2" thickBot="1" x14ac:dyDescent="0.35">
      <c r="B14" s="104"/>
      <c r="D14" s="2" t="s">
        <v>52</v>
      </c>
      <c r="E14" s="143"/>
      <c r="F14" s="171">
        <v>30000</v>
      </c>
      <c r="G14" s="161">
        <f>F14</f>
        <v>30000</v>
      </c>
      <c r="H14" s="2"/>
      <c r="I14" s="10"/>
      <c r="J14" s="10"/>
      <c r="K14" s="10"/>
      <c r="L14" s="13"/>
      <c r="M14" s="13"/>
      <c r="N14" s="13"/>
      <c r="O14" s="13"/>
      <c r="P14" s="13"/>
      <c r="Q14" s="13"/>
      <c r="R14" s="13"/>
      <c r="S14" s="13"/>
      <c r="T14" s="13"/>
    </row>
    <row r="15" spans="2:20" x14ac:dyDescent="0.3">
      <c r="B15" s="104"/>
      <c r="C15" s="1" t="s">
        <v>18</v>
      </c>
      <c r="D15" s="2"/>
      <c r="E15" s="143"/>
      <c r="F15" s="172">
        <f>SUM(F14:F14)</f>
        <v>30000</v>
      </c>
      <c r="G15" s="160">
        <f>SUM(G14:G14)</f>
        <v>30000</v>
      </c>
      <c r="H15" s="2"/>
      <c r="I15" s="10"/>
      <c r="J15" s="10"/>
      <c r="K15" s="10"/>
      <c r="L15" s="10"/>
      <c r="M15" s="10"/>
      <c r="N15" s="10"/>
      <c r="O15" s="10"/>
      <c r="P15" s="10"/>
      <c r="Q15" s="10"/>
      <c r="R15" s="10"/>
      <c r="S15" s="10"/>
      <c r="T15" s="10"/>
    </row>
    <row r="16" spans="2:20" x14ac:dyDescent="0.3">
      <c r="B16" s="104"/>
      <c r="D16" s="2"/>
      <c r="E16" s="143"/>
      <c r="F16" s="172"/>
      <c r="G16" s="160"/>
      <c r="H16" s="2"/>
      <c r="I16" s="10"/>
      <c r="J16" s="10"/>
      <c r="K16" s="10"/>
      <c r="L16" s="13"/>
      <c r="M16" s="13"/>
      <c r="N16" s="13"/>
      <c r="O16" s="13"/>
      <c r="P16" s="13"/>
      <c r="Q16" s="13"/>
      <c r="R16" s="13"/>
      <c r="S16" s="13"/>
      <c r="T16" s="13"/>
    </row>
    <row r="17" spans="2:19" x14ac:dyDescent="0.3">
      <c r="B17" s="104"/>
      <c r="C17" s="1" t="s">
        <v>19</v>
      </c>
      <c r="D17" s="2"/>
      <c r="E17" s="143"/>
      <c r="F17" s="170">
        <v>6000</v>
      </c>
      <c r="G17" s="219">
        <f>F17+'Debt &amp; Depreciation'!R14</f>
        <v>12000</v>
      </c>
      <c r="H17" s="2"/>
      <c r="I17" s="10"/>
      <c r="J17" s="10"/>
      <c r="K17" s="10"/>
    </row>
    <row r="18" spans="2:19" ht="16.2" thickBot="1" x14ac:dyDescent="0.35">
      <c r="B18" s="104"/>
      <c r="D18" s="2"/>
      <c r="E18" s="143"/>
      <c r="F18" s="173"/>
      <c r="G18" s="162"/>
      <c r="H18" s="2"/>
      <c r="I18" s="10"/>
      <c r="J18" s="10"/>
      <c r="K18" s="10"/>
    </row>
    <row r="19" spans="2:19" ht="16.2" thickBot="1" x14ac:dyDescent="0.35">
      <c r="B19" s="107" t="s">
        <v>20</v>
      </c>
      <c r="C19" s="101"/>
      <c r="D19" s="101"/>
      <c r="E19" s="143"/>
      <c r="F19" s="184">
        <f>INT(F11+F15-F17)</f>
        <v>224000</v>
      </c>
      <c r="G19" s="185">
        <f>INT(G11+G15-G17)</f>
        <v>441750</v>
      </c>
      <c r="H19" s="2"/>
      <c r="I19" s="10"/>
      <c r="J19" s="10"/>
      <c r="K19" s="10"/>
    </row>
    <row r="20" spans="2:19" ht="16.2" thickTop="1" x14ac:dyDescent="0.3">
      <c r="B20" s="104"/>
      <c r="D20" s="2"/>
      <c r="E20" s="143"/>
      <c r="F20" s="174"/>
      <c r="G20" s="163"/>
      <c r="H20" s="2"/>
      <c r="I20" s="10"/>
      <c r="J20" s="10"/>
      <c r="K20" s="10"/>
    </row>
    <row r="21" spans="2:19" x14ac:dyDescent="0.3">
      <c r="B21" s="104" t="s">
        <v>53</v>
      </c>
      <c r="D21" s="2"/>
      <c r="E21" s="143"/>
      <c r="F21" s="174"/>
      <c r="G21" s="163"/>
      <c r="H21" s="2"/>
      <c r="I21" s="10"/>
      <c r="J21" s="10"/>
      <c r="K21" s="10"/>
    </row>
    <row r="22" spans="2:19" x14ac:dyDescent="0.3">
      <c r="B22" s="104"/>
      <c r="C22" s="1" t="s">
        <v>21</v>
      </c>
      <c r="D22" s="2"/>
      <c r="E22" s="143"/>
      <c r="F22" s="174"/>
      <c r="G22" s="163"/>
      <c r="H22" s="2"/>
      <c r="I22" s="10"/>
      <c r="J22" s="10"/>
      <c r="K22" s="10"/>
    </row>
    <row r="23" spans="2:19" ht="16.2" thickBot="1" x14ac:dyDescent="0.35">
      <c r="B23" s="104"/>
      <c r="D23" s="2" t="s">
        <v>54</v>
      </c>
      <c r="E23" s="143"/>
      <c r="F23" s="175">
        <v>50000</v>
      </c>
      <c r="G23" s="164">
        <f>F23</f>
        <v>50000</v>
      </c>
      <c r="H23" s="2"/>
      <c r="I23" s="10"/>
      <c r="J23" s="10"/>
      <c r="K23" s="10"/>
      <c r="L23" s="13"/>
      <c r="M23" s="13"/>
      <c r="N23" s="13"/>
      <c r="O23" s="13"/>
      <c r="P23" s="13"/>
      <c r="Q23" s="13"/>
      <c r="R23" s="13"/>
      <c r="S23" s="13"/>
    </row>
    <row r="24" spans="2:19" x14ac:dyDescent="0.3">
      <c r="B24" s="104"/>
      <c r="C24" s="1" t="s">
        <v>22</v>
      </c>
      <c r="D24" s="2"/>
      <c r="E24" s="143"/>
      <c r="F24" s="174">
        <f>SUM(F23:F23)</f>
        <v>50000</v>
      </c>
      <c r="G24" s="163">
        <f>SUM(G23:G23)</f>
        <v>50000</v>
      </c>
      <c r="H24" s="2"/>
      <c r="I24" s="10"/>
      <c r="J24" s="10"/>
      <c r="K24" s="10"/>
    </row>
    <row r="25" spans="2:19" x14ac:dyDescent="0.3">
      <c r="B25" s="104"/>
      <c r="D25" s="2"/>
      <c r="E25" s="143"/>
      <c r="F25" s="174"/>
      <c r="G25" s="163"/>
      <c r="H25" s="2"/>
      <c r="I25" s="17"/>
      <c r="J25" s="17"/>
      <c r="K25" s="10"/>
    </row>
    <row r="26" spans="2:19" x14ac:dyDescent="0.3">
      <c r="B26" s="104"/>
      <c r="C26" s="1" t="s">
        <v>23</v>
      </c>
      <c r="D26" s="2"/>
      <c r="E26" s="143"/>
      <c r="F26" s="174"/>
      <c r="G26" s="163"/>
      <c r="H26" s="2"/>
      <c r="I26" s="17"/>
      <c r="J26" s="17"/>
      <c r="K26" s="10"/>
    </row>
    <row r="27" spans="2:19" x14ac:dyDescent="0.3">
      <c r="B27" s="104"/>
      <c r="D27" s="2" t="s">
        <v>24</v>
      </c>
      <c r="E27" s="143"/>
      <c r="F27" s="176">
        <v>120000</v>
      </c>
      <c r="G27" s="165">
        <f>F27</f>
        <v>120000</v>
      </c>
      <c r="H27" s="2"/>
      <c r="I27" s="17"/>
      <c r="J27" s="17"/>
      <c r="K27" s="10"/>
    </row>
    <row r="28" spans="2:19" x14ac:dyDescent="0.3">
      <c r="B28" s="104"/>
      <c r="D28" s="2" t="s">
        <v>25</v>
      </c>
      <c r="E28" s="143"/>
      <c r="F28" s="176">
        <v>64000</v>
      </c>
      <c r="G28" s="220">
        <f>'P&amp;L'!Q37+'Balance Sheet'!F28</f>
        <v>281750.83300374995</v>
      </c>
      <c r="H28" s="2"/>
      <c r="I28" s="17"/>
      <c r="J28" s="17"/>
      <c r="K28" s="10"/>
    </row>
    <row r="29" spans="2:19" ht="16.2" thickBot="1" x14ac:dyDescent="0.35">
      <c r="B29" s="104"/>
      <c r="D29" s="2" t="s">
        <v>26</v>
      </c>
      <c r="E29" s="143"/>
      <c r="F29" s="175">
        <v>10000</v>
      </c>
      <c r="G29" s="164">
        <f>F29</f>
        <v>10000</v>
      </c>
      <c r="H29" s="2"/>
      <c r="I29" s="10"/>
      <c r="J29" s="17"/>
      <c r="K29" s="10"/>
    </row>
    <row r="30" spans="2:19" x14ac:dyDescent="0.3">
      <c r="B30" s="104"/>
      <c r="C30" s="1" t="s">
        <v>27</v>
      </c>
      <c r="D30" s="2"/>
      <c r="E30" s="143"/>
      <c r="F30" s="174">
        <f>F27+F28-F29</f>
        <v>174000</v>
      </c>
      <c r="G30" s="163">
        <f>G27+G28-G29</f>
        <v>391750.83300374995</v>
      </c>
      <c r="H30" s="2"/>
      <c r="I30" s="17"/>
      <c r="J30" s="17"/>
      <c r="K30" s="10"/>
    </row>
    <row r="31" spans="2:19" ht="16.2" thickBot="1" x14ac:dyDescent="0.35">
      <c r="B31" s="104"/>
      <c r="D31" s="2"/>
      <c r="E31" s="143"/>
      <c r="F31" s="177"/>
      <c r="G31" s="166"/>
      <c r="H31" s="2"/>
      <c r="I31" s="10"/>
      <c r="J31" s="17"/>
      <c r="K31" s="10"/>
    </row>
    <row r="32" spans="2:19" ht="16.2" thickBot="1" x14ac:dyDescent="0.35">
      <c r="B32" s="107" t="s">
        <v>28</v>
      </c>
      <c r="C32" s="101"/>
      <c r="D32" s="101"/>
      <c r="E32" s="143"/>
      <c r="F32" s="184">
        <f>INT(F24+F30)</f>
        <v>224000</v>
      </c>
      <c r="G32" s="185">
        <f>INT(G24+G30)</f>
        <v>441750</v>
      </c>
      <c r="H32" s="2"/>
      <c r="I32" s="10"/>
      <c r="J32" s="17"/>
      <c r="K32" s="10"/>
    </row>
    <row r="33" spans="2:8" ht="16.8" thickTop="1" thickBot="1" x14ac:dyDescent="0.35">
      <c r="B33" s="141"/>
      <c r="C33" s="38"/>
      <c r="D33" s="38"/>
      <c r="E33" s="146"/>
      <c r="F33" s="178"/>
      <c r="G33" s="167"/>
      <c r="H33" s="2"/>
    </row>
    <row r="34" spans="2:8" x14ac:dyDescent="0.3">
      <c r="H34" s="2"/>
    </row>
    <row r="35" spans="2:8" x14ac:dyDescent="0.3">
      <c r="B35" s="87" t="s">
        <v>143</v>
      </c>
      <c r="C35"/>
      <c r="F35" s="8" t="str">
        <f>IF(F19&lt;&gt;F32,"Does Not Balance","")</f>
        <v/>
      </c>
      <c r="G35" s="8" t="str">
        <f>IF(G19&lt;&gt;G32,"Does Not Balance","")</f>
        <v/>
      </c>
      <c r="H35" s="2"/>
    </row>
    <row r="36" spans="2:8" x14ac:dyDescent="0.3">
      <c r="B36"/>
      <c r="C36" s="78" t="s">
        <v>144</v>
      </c>
      <c r="H36" s="2"/>
    </row>
    <row r="37" spans="2:8" x14ac:dyDescent="0.3">
      <c r="H37" s="2"/>
    </row>
    <row r="38" spans="2:8" x14ac:dyDescent="0.3">
      <c r="C38" s="2" t="s">
        <v>194</v>
      </c>
      <c r="H38" s="2"/>
    </row>
    <row r="39" spans="2:8" x14ac:dyDescent="0.3">
      <c r="C39" s="2" t="s">
        <v>195</v>
      </c>
      <c r="H39" s="2"/>
    </row>
    <row r="40" spans="2:8" x14ac:dyDescent="0.3">
      <c r="C40" s="2" t="s">
        <v>196</v>
      </c>
      <c r="H40" s="2"/>
    </row>
    <row r="41" spans="2:8" x14ac:dyDescent="0.3">
      <c r="C41" s="2" t="s">
        <v>197</v>
      </c>
      <c r="H41" s="2"/>
    </row>
    <row r="42" spans="2:8" x14ac:dyDescent="0.3">
      <c r="C42" s="2" t="s">
        <v>198</v>
      </c>
      <c r="H42" s="2"/>
    </row>
    <row r="43" spans="2:8" x14ac:dyDescent="0.3">
      <c r="H43" s="2"/>
    </row>
    <row r="44" spans="2:8" x14ac:dyDescent="0.3">
      <c r="H44" s="2"/>
    </row>
    <row r="45" spans="2:8" x14ac:dyDescent="0.3">
      <c r="H45" s="2"/>
    </row>
    <row r="46" spans="2:8" x14ac:dyDescent="0.3">
      <c r="H46" s="2"/>
    </row>
    <row r="47" spans="2:8" x14ac:dyDescent="0.3">
      <c r="H47" s="2"/>
    </row>
    <row r="48" spans="2:8" x14ac:dyDescent="0.3">
      <c r="H48" s="2"/>
    </row>
    <row r="49" spans="8:8" x14ac:dyDescent="0.3">
      <c r="H49" s="2"/>
    </row>
    <row r="50" spans="8:8" x14ac:dyDescent="0.3">
      <c r="H50" s="2"/>
    </row>
    <row r="51" spans="8:8" x14ac:dyDescent="0.3">
      <c r="H51" s="2"/>
    </row>
    <row r="52" spans="8:8" x14ac:dyDescent="0.3">
      <c r="H52" s="2"/>
    </row>
    <row r="53" spans="8:8" x14ac:dyDescent="0.3">
      <c r="H53" s="2"/>
    </row>
    <row r="54" spans="8:8" x14ac:dyDescent="0.3">
      <c r="H54" s="2"/>
    </row>
    <row r="55" spans="8:8" x14ac:dyDescent="0.3">
      <c r="H55" s="2"/>
    </row>
    <row r="56" spans="8:8" x14ac:dyDescent="0.3">
      <c r="H56" s="2"/>
    </row>
    <row r="57" spans="8:8" x14ac:dyDescent="0.3">
      <c r="H57" s="2"/>
    </row>
    <row r="58" spans="8:8" x14ac:dyDescent="0.3">
      <c r="H58" s="2"/>
    </row>
    <row r="59" spans="8:8" x14ac:dyDescent="0.3">
      <c r="H59" s="2"/>
    </row>
    <row r="60" spans="8:8" x14ac:dyDescent="0.3">
      <c r="H60" s="2"/>
    </row>
    <row r="61" spans="8:8" x14ac:dyDescent="0.3">
      <c r="H61" s="2"/>
    </row>
    <row r="62" spans="8:8" x14ac:dyDescent="0.3">
      <c r="H62" s="2"/>
    </row>
    <row r="63" spans="8:8" x14ac:dyDescent="0.3">
      <c r="H63" s="2"/>
    </row>
    <row r="64" spans="8:8" x14ac:dyDescent="0.3">
      <c r="H64" s="2"/>
    </row>
    <row r="65" spans="8:8" x14ac:dyDescent="0.3">
      <c r="H65" s="2"/>
    </row>
    <row r="66" spans="8:8" x14ac:dyDescent="0.3">
      <c r="H66" s="2"/>
    </row>
    <row r="67" spans="8:8" x14ac:dyDescent="0.3">
      <c r="H67" s="2"/>
    </row>
    <row r="68" spans="8:8" x14ac:dyDescent="0.3">
      <c r="H68" s="2"/>
    </row>
    <row r="69" spans="8:8" x14ac:dyDescent="0.3">
      <c r="H69" s="2"/>
    </row>
    <row r="70" spans="8:8" x14ac:dyDescent="0.3">
      <c r="H70" s="2"/>
    </row>
    <row r="71" spans="8:8" x14ac:dyDescent="0.3">
      <c r="H71" s="2"/>
    </row>
    <row r="72" spans="8:8" x14ac:dyDescent="0.3">
      <c r="H72" s="2"/>
    </row>
    <row r="73" spans="8:8" x14ac:dyDescent="0.3">
      <c r="H73" s="2"/>
    </row>
    <row r="74" spans="8:8" x14ac:dyDescent="0.3">
      <c r="H74" s="2"/>
    </row>
  </sheetData>
  <conditionalFormatting sqref="F35:G35">
    <cfRule type="cellIs" dxfId="0" priority="1" stopIfTrue="1" operator="equal">
      <formula>"Does Not Balance"</formula>
    </cfRule>
  </conditionalFormatting>
  <pageMargins left="0.75" right="0.75" top="1" bottom="0.75" header="0.5" footer="0.5"/>
  <pageSetup scale="75" orientation="landscape" blackAndWhite="1" r:id="rId1"/>
  <headerFooter alignWithMargins="0"/>
  <ignoredErrors>
    <ignoredError sqref="G9:G10 G27 G23 G14 G17 G29" unlockedFormula="1"/>
    <ignoredError sqref="G28" formula="1" unlocked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3D480-A9C3-4C11-8175-13F8B688F210}">
  <sheetPr>
    <tabColor theme="4" tint="0.59999389629810485"/>
  </sheetPr>
  <dimension ref="B1:R35"/>
  <sheetViews>
    <sheetView zoomScale="95" zoomScaleNormal="95" workbookViewId="0">
      <selection activeCell="Q30" sqref="Q30"/>
    </sheetView>
  </sheetViews>
  <sheetFormatPr defaultRowHeight="15.6" x14ac:dyDescent="0.3"/>
  <cols>
    <col min="1" max="1" width="1" customWidth="1"/>
    <col min="2" max="2" width="1.69921875" customWidth="1"/>
    <col min="3" max="3" width="1.5" customWidth="1"/>
    <col min="4" max="4" width="31.5" customWidth="1"/>
    <col min="5" max="5" width="1.59765625" customWidth="1"/>
    <col min="6" max="17" width="12" customWidth="1"/>
    <col min="18" max="18" width="10.59765625" customWidth="1"/>
  </cols>
  <sheetData>
    <row r="1" spans="2:18" ht="6.6" customHeight="1" x14ac:dyDescent="0.3"/>
    <row r="2" spans="2:18" x14ac:dyDescent="0.3">
      <c r="B2" s="55" t="s">
        <v>42</v>
      </c>
    </row>
    <row r="3" spans="2:18" ht="21.6" thickBot="1" x14ac:dyDescent="0.45">
      <c r="B3" s="86" t="s">
        <v>93</v>
      </c>
      <c r="C3" s="86"/>
      <c r="D3" s="86"/>
    </row>
    <row r="4" spans="2:18" ht="16.8" thickTop="1" thickBot="1" x14ac:dyDescent="0.35"/>
    <row r="5" spans="2:18" ht="16.2" thickBot="1" x14ac:dyDescent="0.35">
      <c r="B5" s="134" t="s">
        <v>94</v>
      </c>
      <c r="C5" s="120"/>
      <c r="D5" s="120"/>
      <c r="E5" s="119"/>
      <c r="F5" s="120" t="s">
        <v>30</v>
      </c>
      <c r="G5" s="120" t="s">
        <v>31</v>
      </c>
      <c r="H5" s="120" t="s">
        <v>32</v>
      </c>
      <c r="I5" s="120" t="s">
        <v>33</v>
      </c>
      <c r="J5" s="120" t="s">
        <v>34</v>
      </c>
      <c r="K5" s="120" t="s">
        <v>35</v>
      </c>
      <c r="L5" s="120" t="s">
        <v>36</v>
      </c>
      <c r="M5" s="120" t="s">
        <v>37</v>
      </c>
      <c r="N5" s="120" t="s">
        <v>38</v>
      </c>
      <c r="O5" s="120" t="s">
        <v>39</v>
      </c>
      <c r="P5" s="120" t="s">
        <v>40</v>
      </c>
      <c r="Q5" s="120" t="s">
        <v>41</v>
      </c>
      <c r="R5" s="128" t="s">
        <v>44</v>
      </c>
    </row>
    <row r="6" spans="2:18" x14ac:dyDescent="0.3">
      <c r="B6" s="73"/>
      <c r="E6" s="154"/>
      <c r="R6" s="112"/>
    </row>
    <row r="7" spans="2:18" x14ac:dyDescent="0.3">
      <c r="B7" s="79" t="s">
        <v>95</v>
      </c>
      <c r="E7" s="154"/>
      <c r="F7" s="217">
        <f>'2022 BS'!F9</f>
        <v>125000</v>
      </c>
      <c r="G7" s="83">
        <f>F30</f>
        <v>118578.27359916667</v>
      </c>
      <c r="H7" s="83">
        <f t="shared" ref="H7:Q7" si="0">G30</f>
        <v>115885.46497208333</v>
      </c>
      <c r="I7" s="83">
        <f t="shared" si="0"/>
        <v>116317.40320624999</v>
      </c>
      <c r="J7" s="83">
        <f t="shared" si="0"/>
        <v>118336.49197916665</v>
      </c>
      <c r="K7" s="83">
        <f t="shared" si="0"/>
        <v>146537.60348708331</v>
      </c>
      <c r="L7" s="83">
        <f t="shared" si="0"/>
        <v>192232.93633374997</v>
      </c>
      <c r="M7" s="83">
        <f t="shared" si="0"/>
        <v>242588.51030791664</v>
      </c>
      <c r="N7" s="83">
        <f t="shared" si="0"/>
        <v>302027.71594708331</v>
      </c>
      <c r="O7" s="83">
        <f t="shared" si="0"/>
        <v>338683.80097624997</v>
      </c>
      <c r="P7" s="83">
        <f t="shared" si="0"/>
        <v>343489.20088291663</v>
      </c>
      <c r="Q7" s="83">
        <f t="shared" si="0"/>
        <v>347872.74913333327</v>
      </c>
      <c r="R7" s="114"/>
    </row>
    <row r="8" spans="2:18" x14ac:dyDescent="0.3">
      <c r="B8" s="73"/>
      <c r="E8" s="154"/>
      <c r="F8" s="83"/>
      <c r="G8" s="83"/>
      <c r="H8" s="83"/>
      <c r="I8" s="83"/>
      <c r="J8" s="83"/>
      <c r="K8" s="83"/>
      <c r="L8" s="83"/>
      <c r="M8" s="83"/>
      <c r="N8" s="83"/>
      <c r="O8" s="83"/>
      <c r="P8" s="83"/>
      <c r="Q8" s="83"/>
      <c r="R8" s="114"/>
    </row>
    <row r="9" spans="2:18" x14ac:dyDescent="0.3">
      <c r="B9" s="73" t="s">
        <v>96</v>
      </c>
      <c r="C9" s="55"/>
      <c r="E9" s="154"/>
      <c r="F9" s="83"/>
      <c r="G9" s="83"/>
      <c r="H9" s="83"/>
      <c r="I9" s="83"/>
      <c r="J9" s="83"/>
      <c r="K9" s="83"/>
      <c r="L9" s="83"/>
      <c r="M9" s="83"/>
      <c r="N9" s="83"/>
      <c r="O9" s="83"/>
      <c r="P9" s="83"/>
      <c r="Q9" s="83"/>
      <c r="R9" s="114"/>
    </row>
    <row r="10" spans="2:18" x14ac:dyDescent="0.3">
      <c r="B10" s="73"/>
      <c r="C10" t="s">
        <v>97</v>
      </c>
      <c r="E10" s="154"/>
      <c r="F10" s="217">
        <f>'Revenue &amp; COGS'!G21</f>
        <v>16252.5</v>
      </c>
      <c r="G10" s="217">
        <f>'Revenue &amp; COGS'!H21</f>
        <v>26006.25</v>
      </c>
      <c r="H10" s="217">
        <f>'Revenue &amp; COGS'!I21</f>
        <v>38247.5</v>
      </c>
      <c r="I10" s="217">
        <f>'Revenue &amp; COGS'!J21</f>
        <v>49806.25</v>
      </c>
      <c r="J10" s="217">
        <f>'Revenue &amp; COGS'!K21</f>
        <v>151501.25</v>
      </c>
      <c r="K10" s="217">
        <f>'Revenue &amp; COGS'!L21</f>
        <v>222660</v>
      </c>
      <c r="L10" s="217">
        <f>'Revenue &amp; COGS'!M21</f>
        <v>242627.50000000003</v>
      </c>
      <c r="M10" s="217">
        <f>'Revenue &amp; COGS'!N21</f>
        <v>273732.5</v>
      </c>
      <c r="N10" s="217">
        <f>'Revenue &amp; COGS'!O21</f>
        <v>188162.5</v>
      </c>
      <c r="O10" s="217">
        <f>'Revenue &amp; COGS'!P21</f>
        <v>61880.000000000007</v>
      </c>
      <c r="P10" s="217">
        <f>'Revenue &amp; COGS'!Q21</f>
        <v>53723.75</v>
      </c>
      <c r="Q10" s="217">
        <f>'Revenue &amp; COGS'!R21</f>
        <v>37663.75</v>
      </c>
      <c r="R10" s="114">
        <f>SUM(F10:Q10)</f>
        <v>1362263.75</v>
      </c>
    </row>
    <row r="11" spans="2:18" x14ac:dyDescent="0.3">
      <c r="B11" s="73"/>
      <c r="C11" t="s">
        <v>58</v>
      </c>
      <c r="E11" s="154"/>
      <c r="F11" s="217">
        <f>'Revenue &amp; COGS'!G22</f>
        <v>5999.4</v>
      </c>
      <c r="G11" s="217">
        <f>'Revenue &amp; COGS'!H22</f>
        <v>8398.5</v>
      </c>
      <c r="H11" s="217">
        <f>'Revenue &amp; COGS'!I22</f>
        <v>12964.6</v>
      </c>
      <c r="I11" s="217">
        <f>'Revenue &amp; COGS'!J22</f>
        <v>18639.5</v>
      </c>
      <c r="J11" s="217">
        <f>'Revenue &amp; COGS'!K22</f>
        <v>56349.7</v>
      </c>
      <c r="K11" s="217">
        <f>'Revenue &amp; COGS'!L22</f>
        <v>83562.600000000006</v>
      </c>
      <c r="L11" s="217">
        <f>'Revenue &amp; COGS'!M22</f>
        <v>91447.400000000009</v>
      </c>
      <c r="M11" s="217">
        <f>'Revenue &amp; COGS'!N22</f>
        <v>101906.20000000001</v>
      </c>
      <c r="N11" s="217">
        <f>'Revenue &amp; COGS'!O22</f>
        <v>70928</v>
      </c>
      <c r="O11" s="217">
        <f>'Revenue &amp; COGS'!P22</f>
        <v>23438.799999999999</v>
      </c>
      <c r="P11" s="217">
        <f>'Revenue &amp; COGS'!Q22</f>
        <v>18736.300000000003</v>
      </c>
      <c r="Q11" s="217">
        <f>'Revenue &amp; COGS'!R22</f>
        <v>12151.7</v>
      </c>
      <c r="R11" s="114">
        <f t="shared" ref="R11:R12" si="1">SUM(F11:Q11)</f>
        <v>504522.7</v>
      </c>
    </row>
    <row r="12" spans="2:18" x14ac:dyDescent="0.3">
      <c r="B12" s="73"/>
      <c r="C12" t="s">
        <v>98</v>
      </c>
      <c r="E12" s="154"/>
      <c r="F12" s="217">
        <f>Opex!F15</f>
        <v>16341.493067500001</v>
      </c>
      <c r="G12" s="217">
        <f>Opex!G15</f>
        <v>19967.225293750005</v>
      </c>
      <c r="H12" s="217">
        <f>Opex!H15</f>
        <v>24517.628432500002</v>
      </c>
      <c r="I12" s="217">
        <f>Opex!I15</f>
        <v>28814.327893750004</v>
      </c>
      <c r="J12" s="217">
        <f>Opex!J15</f>
        <v>66617.105158749997</v>
      </c>
      <c r="K12" s="217">
        <f>Opex!K15</f>
        <v>93068.733820000009</v>
      </c>
      <c r="L12" s="217">
        <f>Opex!L15</f>
        <v>100491.19269250002</v>
      </c>
      <c r="M12" s="217">
        <f>Opex!M15</f>
        <v>112053.7610275</v>
      </c>
      <c r="N12" s="217">
        <f>Opex!N15</f>
        <v>80245.081637499999</v>
      </c>
      <c r="O12" s="217">
        <f>Opex!O15</f>
        <v>33302.466760000003</v>
      </c>
      <c r="P12" s="217">
        <f>Opex!P15</f>
        <v>30270.56841625</v>
      </c>
      <c r="Q12" s="217">
        <f>Opex!Q15</f>
        <v>24300.632796249996</v>
      </c>
      <c r="R12" s="114">
        <f t="shared" si="1"/>
        <v>629990.21699625009</v>
      </c>
    </row>
    <row r="13" spans="2:18" ht="16.2" thickBot="1" x14ac:dyDescent="0.35">
      <c r="B13" s="107" t="s">
        <v>99</v>
      </c>
      <c r="C13" s="101"/>
      <c r="D13" s="101"/>
      <c r="E13" s="154"/>
      <c r="F13" s="136">
        <f>F10-F11-F12</f>
        <v>-6088.3930675000011</v>
      </c>
      <c r="G13" s="136">
        <f t="shared" ref="G13:Q13" si="2">G10-G11-G12</f>
        <v>-2359.4752937500052</v>
      </c>
      <c r="H13" s="136">
        <f t="shared" si="2"/>
        <v>765.27156749999995</v>
      </c>
      <c r="I13" s="136">
        <f t="shared" si="2"/>
        <v>2352.4221062499964</v>
      </c>
      <c r="J13" s="136">
        <f t="shared" si="2"/>
        <v>28534.444841250006</v>
      </c>
      <c r="K13" s="136">
        <f t="shared" si="2"/>
        <v>46028.666179999986</v>
      </c>
      <c r="L13" s="136">
        <f t="shared" si="2"/>
        <v>50688.90730750002</v>
      </c>
      <c r="M13" s="136">
        <f t="shared" si="2"/>
        <v>59772.538972499984</v>
      </c>
      <c r="N13" s="136">
        <f t="shared" si="2"/>
        <v>36989.418362500001</v>
      </c>
      <c r="O13" s="136">
        <f t="shared" si="2"/>
        <v>5138.7332400000087</v>
      </c>
      <c r="P13" s="136">
        <f t="shared" si="2"/>
        <v>4716.8815837499969</v>
      </c>
      <c r="Q13" s="136">
        <f t="shared" si="2"/>
        <v>1211.417203750003</v>
      </c>
      <c r="R13" s="138">
        <f>SUM(F13:Q13)</f>
        <v>227750.83300374998</v>
      </c>
    </row>
    <row r="14" spans="2:18" ht="16.2" thickTop="1" x14ac:dyDescent="0.3">
      <c r="B14" s="73"/>
      <c r="E14" s="154"/>
      <c r="R14" s="112"/>
    </row>
    <row r="15" spans="2:18" x14ac:dyDescent="0.3">
      <c r="B15" s="73" t="s">
        <v>100</v>
      </c>
      <c r="E15" s="154"/>
      <c r="R15" s="112"/>
    </row>
    <row r="16" spans="2:18" x14ac:dyDescent="0.3">
      <c r="B16" s="73"/>
      <c r="C16" t="s">
        <v>101</v>
      </c>
      <c r="E16" s="154"/>
      <c r="F16" s="135">
        <v>0</v>
      </c>
      <c r="G16" s="135">
        <v>0</v>
      </c>
      <c r="H16" s="135">
        <v>0</v>
      </c>
      <c r="I16" s="135">
        <v>0</v>
      </c>
      <c r="J16" s="135">
        <v>0</v>
      </c>
      <c r="K16" s="135">
        <v>0</v>
      </c>
      <c r="L16" s="135">
        <v>0</v>
      </c>
      <c r="M16" s="135">
        <v>0</v>
      </c>
      <c r="N16" s="135">
        <v>0</v>
      </c>
      <c r="O16" s="135">
        <v>0</v>
      </c>
      <c r="P16" s="135">
        <v>0</v>
      </c>
      <c r="Q16" s="135">
        <v>0</v>
      </c>
      <c r="R16" s="139">
        <f>SUM(F16:Q16)</f>
        <v>0</v>
      </c>
    </row>
    <row r="17" spans="2:18" x14ac:dyDescent="0.3">
      <c r="B17" s="73"/>
      <c r="C17" t="s">
        <v>102</v>
      </c>
      <c r="E17" s="154"/>
      <c r="F17" s="135">
        <v>0</v>
      </c>
      <c r="G17" s="135">
        <v>0</v>
      </c>
      <c r="H17" s="135">
        <v>0</v>
      </c>
      <c r="I17" s="135">
        <v>0</v>
      </c>
      <c r="J17" s="135">
        <v>0</v>
      </c>
      <c r="K17" s="135">
        <v>0</v>
      </c>
      <c r="L17" s="135">
        <v>0</v>
      </c>
      <c r="M17" s="135">
        <v>0</v>
      </c>
      <c r="N17" s="135">
        <v>0</v>
      </c>
      <c r="O17" s="135">
        <v>0</v>
      </c>
      <c r="P17" s="135">
        <v>0</v>
      </c>
      <c r="Q17" s="135">
        <v>0</v>
      </c>
      <c r="R17" s="139">
        <f t="shared" ref="R17:R18" si="3">SUM(F17:Q17)</f>
        <v>0</v>
      </c>
    </row>
    <row r="18" spans="2:18" x14ac:dyDescent="0.3">
      <c r="B18" s="73"/>
      <c r="C18" t="s">
        <v>103</v>
      </c>
      <c r="E18" s="154"/>
      <c r="F18" s="135">
        <v>0</v>
      </c>
      <c r="G18" s="135">
        <v>0</v>
      </c>
      <c r="H18" s="135">
        <v>0</v>
      </c>
      <c r="I18" s="135">
        <v>0</v>
      </c>
      <c r="J18" s="135">
        <v>0</v>
      </c>
      <c r="K18" s="135">
        <v>0</v>
      </c>
      <c r="L18" s="135">
        <v>0</v>
      </c>
      <c r="M18" s="135">
        <v>0</v>
      </c>
      <c r="N18" s="135">
        <v>0</v>
      </c>
      <c r="O18" s="135">
        <v>0</v>
      </c>
      <c r="P18" s="135">
        <v>0</v>
      </c>
      <c r="Q18" s="135">
        <v>0</v>
      </c>
      <c r="R18" s="139">
        <f t="shared" si="3"/>
        <v>0</v>
      </c>
    </row>
    <row r="19" spans="2:18" ht="16.2" thickBot="1" x14ac:dyDescent="0.35">
      <c r="B19" s="107" t="s">
        <v>104</v>
      </c>
      <c r="C19" s="101"/>
      <c r="D19" s="101"/>
      <c r="E19" s="154"/>
      <c r="F19" s="137">
        <f>-F16+F17-F18</f>
        <v>0</v>
      </c>
      <c r="G19" s="137">
        <f t="shared" ref="G19:Q19" si="4">-G16+G17-G18</f>
        <v>0</v>
      </c>
      <c r="H19" s="137">
        <f t="shared" si="4"/>
        <v>0</v>
      </c>
      <c r="I19" s="137">
        <f t="shared" si="4"/>
        <v>0</v>
      </c>
      <c r="J19" s="137">
        <f t="shared" si="4"/>
        <v>0</v>
      </c>
      <c r="K19" s="137">
        <f t="shared" si="4"/>
        <v>0</v>
      </c>
      <c r="L19" s="137">
        <f t="shared" si="4"/>
        <v>0</v>
      </c>
      <c r="M19" s="137">
        <f t="shared" si="4"/>
        <v>0</v>
      </c>
      <c r="N19" s="137">
        <f t="shared" si="4"/>
        <v>0</v>
      </c>
      <c r="O19" s="137">
        <f t="shared" si="4"/>
        <v>0</v>
      </c>
      <c r="P19" s="137">
        <f t="shared" si="4"/>
        <v>0</v>
      </c>
      <c r="Q19" s="137">
        <f t="shared" si="4"/>
        <v>0</v>
      </c>
      <c r="R19" s="140">
        <f>SUM(F19:Q19)</f>
        <v>0</v>
      </c>
    </row>
    <row r="20" spans="2:18" ht="16.2" thickTop="1" x14ac:dyDescent="0.3">
      <c r="B20" s="73"/>
      <c r="E20" s="154"/>
      <c r="R20" s="112"/>
    </row>
    <row r="21" spans="2:18" x14ac:dyDescent="0.3">
      <c r="B21" s="73" t="s">
        <v>105</v>
      </c>
      <c r="E21" s="154"/>
      <c r="R21" s="112"/>
    </row>
    <row r="22" spans="2:18" x14ac:dyDescent="0.3">
      <c r="B22" s="73"/>
      <c r="C22" t="s">
        <v>106</v>
      </c>
      <c r="E22" s="154"/>
      <c r="F22" s="135">
        <v>0</v>
      </c>
      <c r="G22" s="135">
        <v>0</v>
      </c>
      <c r="H22" s="135">
        <v>0</v>
      </c>
      <c r="I22" s="135">
        <v>0</v>
      </c>
      <c r="J22" s="135">
        <v>0</v>
      </c>
      <c r="K22" s="135">
        <v>0</v>
      </c>
      <c r="L22" s="135">
        <v>0</v>
      </c>
      <c r="M22" s="135">
        <v>0</v>
      </c>
      <c r="N22" s="135">
        <v>0</v>
      </c>
      <c r="O22" s="135">
        <v>0</v>
      </c>
      <c r="P22" s="135">
        <v>0</v>
      </c>
      <c r="Q22" s="135">
        <v>0</v>
      </c>
      <c r="R22" s="112">
        <f t="shared" ref="R22:R25" si="5">SUM(F22:Q22)</f>
        <v>0</v>
      </c>
    </row>
    <row r="23" spans="2:18" x14ac:dyDescent="0.3">
      <c r="B23" s="73"/>
      <c r="C23" t="s">
        <v>187</v>
      </c>
      <c r="E23" s="154"/>
      <c r="F23" s="135">
        <v>0</v>
      </c>
      <c r="G23" s="135">
        <v>0</v>
      </c>
      <c r="H23" s="135">
        <v>0</v>
      </c>
      <c r="I23" s="135">
        <v>0</v>
      </c>
      <c r="J23" s="135">
        <v>0</v>
      </c>
      <c r="K23" s="135">
        <v>0</v>
      </c>
      <c r="L23" s="135">
        <v>0</v>
      </c>
      <c r="M23" s="135">
        <v>0</v>
      </c>
      <c r="N23" s="135">
        <v>0</v>
      </c>
      <c r="O23" s="135">
        <v>0</v>
      </c>
      <c r="P23" s="135">
        <v>0</v>
      </c>
      <c r="Q23" s="135">
        <v>0</v>
      </c>
      <c r="R23" s="112">
        <f t="shared" si="5"/>
        <v>0</v>
      </c>
    </row>
    <row r="24" spans="2:18" x14ac:dyDescent="0.3">
      <c r="B24" s="73"/>
      <c r="C24" t="s">
        <v>188</v>
      </c>
      <c r="E24" s="154"/>
      <c r="F24" s="217">
        <f>'Debt &amp; Depreciation'!F8</f>
        <v>333.33333333333331</v>
      </c>
      <c r="G24" s="217">
        <f>'Debt &amp; Depreciation'!G8</f>
        <v>333.33333333333331</v>
      </c>
      <c r="H24" s="217">
        <f>'Debt &amp; Depreciation'!H8</f>
        <v>333.33333333333331</v>
      </c>
      <c r="I24" s="217">
        <f>'Debt &amp; Depreciation'!I8</f>
        <v>333.33333333333331</v>
      </c>
      <c r="J24" s="217">
        <f>'Debt &amp; Depreciation'!J8</f>
        <v>333.33333333333331</v>
      </c>
      <c r="K24" s="217">
        <f>'Debt &amp; Depreciation'!K8</f>
        <v>333.33333333333331</v>
      </c>
      <c r="L24" s="217">
        <f>'Debt &amp; Depreciation'!L8</f>
        <v>333.33333333333331</v>
      </c>
      <c r="M24" s="217">
        <f>'Debt &amp; Depreciation'!M8</f>
        <v>333.33333333333331</v>
      </c>
      <c r="N24" s="217">
        <f>'Debt &amp; Depreciation'!N8</f>
        <v>333.33333333333331</v>
      </c>
      <c r="O24" s="217">
        <f>'Debt &amp; Depreciation'!O8</f>
        <v>333.33333333333331</v>
      </c>
      <c r="P24" s="217">
        <f>'Debt &amp; Depreciation'!P8</f>
        <v>333.33333333333331</v>
      </c>
      <c r="Q24" s="217">
        <f>'Debt &amp; Depreciation'!Q8</f>
        <v>333.33333333333331</v>
      </c>
      <c r="R24" s="114">
        <f t="shared" si="5"/>
        <v>4000.0000000000005</v>
      </c>
    </row>
    <row r="25" spans="2:18" x14ac:dyDescent="0.3">
      <c r="B25" s="73"/>
      <c r="C25" t="s">
        <v>107</v>
      </c>
      <c r="E25" s="154"/>
      <c r="F25" s="135">
        <v>0</v>
      </c>
      <c r="G25" s="135">
        <v>0</v>
      </c>
      <c r="H25" s="135">
        <v>0</v>
      </c>
      <c r="I25" s="135">
        <v>0</v>
      </c>
      <c r="J25" s="135">
        <v>0</v>
      </c>
      <c r="K25" s="135">
        <v>0</v>
      </c>
      <c r="L25" s="135">
        <v>0</v>
      </c>
      <c r="M25" s="135">
        <v>0</v>
      </c>
      <c r="N25" s="135">
        <v>0</v>
      </c>
      <c r="O25" s="135">
        <v>0</v>
      </c>
      <c r="P25" s="135">
        <v>0</v>
      </c>
      <c r="Q25" s="135">
        <v>0</v>
      </c>
      <c r="R25" s="112">
        <f t="shared" si="5"/>
        <v>0</v>
      </c>
    </row>
    <row r="26" spans="2:18" ht="16.2" thickBot="1" x14ac:dyDescent="0.35">
      <c r="B26" s="107" t="s">
        <v>108</v>
      </c>
      <c r="C26" s="101"/>
      <c r="D26" s="101"/>
      <c r="E26" s="154"/>
      <c r="F26" s="136">
        <f>F22-F23-F24-F25</f>
        <v>-333.33333333333331</v>
      </c>
      <c r="G26" s="136">
        <f t="shared" ref="G26:Q26" si="6">G22-G23-G24-G25</f>
        <v>-333.33333333333331</v>
      </c>
      <c r="H26" s="136">
        <f t="shared" si="6"/>
        <v>-333.33333333333331</v>
      </c>
      <c r="I26" s="136">
        <f t="shared" si="6"/>
        <v>-333.33333333333331</v>
      </c>
      <c r="J26" s="136">
        <f t="shared" si="6"/>
        <v>-333.33333333333331</v>
      </c>
      <c r="K26" s="136">
        <f t="shared" si="6"/>
        <v>-333.33333333333331</v>
      </c>
      <c r="L26" s="136">
        <f t="shared" si="6"/>
        <v>-333.33333333333331</v>
      </c>
      <c r="M26" s="136">
        <f t="shared" si="6"/>
        <v>-333.33333333333331</v>
      </c>
      <c r="N26" s="136">
        <f t="shared" si="6"/>
        <v>-333.33333333333331</v>
      </c>
      <c r="O26" s="136">
        <f t="shared" si="6"/>
        <v>-333.33333333333331</v>
      </c>
      <c r="P26" s="136">
        <f t="shared" si="6"/>
        <v>-333.33333333333331</v>
      </c>
      <c r="Q26" s="136">
        <f t="shared" si="6"/>
        <v>-333.33333333333331</v>
      </c>
      <c r="R26" s="138">
        <f>SUM(F26:Q26)</f>
        <v>-4000.0000000000005</v>
      </c>
    </row>
    <row r="27" spans="2:18" ht="16.2" thickTop="1" x14ac:dyDescent="0.3">
      <c r="B27" s="73"/>
      <c r="E27" s="154"/>
      <c r="R27" s="112"/>
    </row>
    <row r="28" spans="2:18" x14ac:dyDescent="0.3">
      <c r="B28" s="73" t="s">
        <v>109</v>
      </c>
      <c r="E28" s="154"/>
      <c r="F28" s="83">
        <f>F13+F19+F26</f>
        <v>-6421.7264008333341</v>
      </c>
      <c r="G28" s="83">
        <f t="shared" ref="G28:Q28" si="7">G13+G19+G26</f>
        <v>-2692.8086270833387</v>
      </c>
      <c r="H28" s="83">
        <f t="shared" si="7"/>
        <v>431.93823416666663</v>
      </c>
      <c r="I28" s="83">
        <f t="shared" si="7"/>
        <v>2019.0887729166632</v>
      </c>
      <c r="J28" s="83">
        <f t="shared" si="7"/>
        <v>28201.111507916674</v>
      </c>
      <c r="K28" s="83">
        <f t="shared" si="7"/>
        <v>45695.33284666665</v>
      </c>
      <c r="L28" s="83">
        <f t="shared" si="7"/>
        <v>50355.573974166684</v>
      </c>
      <c r="M28" s="83">
        <f t="shared" si="7"/>
        <v>59439.205639166648</v>
      </c>
      <c r="N28" s="83">
        <f t="shared" si="7"/>
        <v>36656.085029166665</v>
      </c>
      <c r="O28" s="83">
        <f t="shared" si="7"/>
        <v>4805.3999066666756</v>
      </c>
      <c r="P28" s="83">
        <f t="shared" si="7"/>
        <v>4383.5482504166639</v>
      </c>
      <c r="Q28" s="83">
        <f t="shared" si="7"/>
        <v>878.0838704166697</v>
      </c>
      <c r="R28" s="114">
        <f>SUM(F28:Q28)</f>
        <v>223750.83300375001</v>
      </c>
    </row>
    <row r="29" spans="2:18" x14ac:dyDescent="0.3">
      <c r="B29" s="73"/>
      <c r="E29" s="154"/>
      <c r="R29" s="112"/>
    </row>
    <row r="30" spans="2:18" ht="16.2" thickBot="1" x14ac:dyDescent="0.35">
      <c r="B30" s="107" t="s">
        <v>110</v>
      </c>
      <c r="C30" s="101"/>
      <c r="D30" s="101"/>
      <c r="E30" s="154"/>
      <c r="F30" s="136">
        <f>F7+F28</f>
        <v>118578.27359916667</v>
      </c>
      <c r="G30" s="136">
        <f t="shared" ref="G30:Q30" si="8">G7+G28</f>
        <v>115885.46497208333</v>
      </c>
      <c r="H30" s="136">
        <f t="shared" si="8"/>
        <v>116317.40320624999</v>
      </c>
      <c r="I30" s="136">
        <f t="shared" si="8"/>
        <v>118336.49197916665</v>
      </c>
      <c r="J30" s="136">
        <f t="shared" si="8"/>
        <v>146537.60348708331</v>
      </c>
      <c r="K30" s="136">
        <f t="shared" si="8"/>
        <v>192232.93633374997</v>
      </c>
      <c r="L30" s="136">
        <f t="shared" si="8"/>
        <v>242588.51030791664</v>
      </c>
      <c r="M30" s="136">
        <f t="shared" si="8"/>
        <v>302027.71594708331</v>
      </c>
      <c r="N30" s="136">
        <f t="shared" si="8"/>
        <v>338683.80097624997</v>
      </c>
      <c r="O30" s="136">
        <f t="shared" si="8"/>
        <v>343489.20088291663</v>
      </c>
      <c r="P30" s="136">
        <f t="shared" si="8"/>
        <v>347872.74913333327</v>
      </c>
      <c r="Q30" s="136">
        <f t="shared" si="8"/>
        <v>348750.83300374995</v>
      </c>
      <c r="R30" s="138">
        <f>Q30</f>
        <v>348750.83300374995</v>
      </c>
    </row>
    <row r="31" spans="2:18" ht="16.8" thickTop="1" thickBot="1" x14ac:dyDescent="0.35">
      <c r="B31" s="75"/>
      <c r="C31" s="64"/>
      <c r="D31" s="64"/>
      <c r="E31" s="155"/>
      <c r="F31" s="64"/>
      <c r="G31" s="64"/>
      <c r="H31" s="64"/>
      <c r="I31" s="64"/>
      <c r="J31" s="64"/>
      <c r="K31" s="64"/>
      <c r="L31" s="64"/>
      <c r="M31" s="64"/>
      <c r="N31" s="64"/>
      <c r="O31" s="64"/>
      <c r="P31" s="64"/>
      <c r="Q31" s="64"/>
      <c r="R31" s="113"/>
    </row>
    <row r="33" spans="2:3" x14ac:dyDescent="0.3">
      <c r="B33" s="87" t="s">
        <v>143</v>
      </c>
    </row>
    <row r="34" spans="2:3" x14ac:dyDescent="0.3">
      <c r="C34" s="78" t="s">
        <v>144</v>
      </c>
    </row>
    <row r="35" spans="2:3" x14ac:dyDescent="0.3">
      <c r="C35" s="78"/>
    </row>
  </sheetData>
  <phoneticPr fontId="1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5D607-3122-468E-88A1-18C89F767F40}">
  <sheetPr>
    <tabColor theme="4" tint="0.59999389629810485"/>
  </sheetPr>
  <dimension ref="B1:R37"/>
  <sheetViews>
    <sheetView zoomScale="85" zoomScaleNormal="85" workbookViewId="0"/>
  </sheetViews>
  <sheetFormatPr defaultRowHeight="15.6" x14ac:dyDescent="0.3"/>
  <cols>
    <col min="1" max="1" width="1" customWidth="1"/>
    <col min="2" max="2" width="1.69921875" customWidth="1"/>
    <col min="3" max="3" width="1.5" customWidth="1"/>
    <col min="4" max="4" width="39.09765625" bestFit="1" customWidth="1"/>
    <col min="5" max="5" width="1.59765625" customWidth="1"/>
    <col min="6" max="17" width="12" customWidth="1"/>
    <col min="18" max="18" width="10.59765625" customWidth="1"/>
  </cols>
  <sheetData>
    <row r="1" spans="2:18" ht="6.6" customHeight="1" x14ac:dyDescent="0.3"/>
    <row r="2" spans="2:18" x14ac:dyDescent="0.3">
      <c r="B2" s="55" t="s">
        <v>42</v>
      </c>
    </row>
    <row r="3" spans="2:18" ht="21.6" thickBot="1" x14ac:dyDescent="0.45">
      <c r="B3" s="86" t="s">
        <v>193</v>
      </c>
      <c r="C3" s="86"/>
      <c r="D3" s="86"/>
    </row>
    <row r="4" spans="2:18" ht="16.8" thickTop="1" thickBot="1" x14ac:dyDescent="0.35"/>
    <row r="5" spans="2:18" ht="16.2" thickBot="1" x14ac:dyDescent="0.35">
      <c r="B5" s="134" t="s">
        <v>94</v>
      </c>
      <c r="C5" s="120"/>
      <c r="D5" s="120"/>
      <c r="E5" s="119"/>
      <c r="F5" s="120" t="s">
        <v>30</v>
      </c>
      <c r="G5" s="120" t="s">
        <v>31</v>
      </c>
      <c r="H5" s="120" t="s">
        <v>32</v>
      </c>
      <c r="I5" s="120" t="s">
        <v>33</v>
      </c>
      <c r="J5" s="120" t="s">
        <v>34</v>
      </c>
      <c r="K5" s="120" t="s">
        <v>35</v>
      </c>
      <c r="L5" s="120" t="s">
        <v>36</v>
      </c>
      <c r="M5" s="120" t="s">
        <v>37</v>
      </c>
      <c r="N5" s="120" t="s">
        <v>38</v>
      </c>
      <c r="O5" s="120" t="s">
        <v>39</v>
      </c>
      <c r="P5" s="120" t="s">
        <v>40</v>
      </c>
      <c r="Q5" s="120" t="s">
        <v>41</v>
      </c>
      <c r="R5" s="128" t="s">
        <v>44</v>
      </c>
    </row>
    <row r="6" spans="2:18" x14ac:dyDescent="0.3">
      <c r="B6" s="73"/>
      <c r="E6" s="154"/>
      <c r="R6" s="112"/>
    </row>
    <row r="7" spans="2:18" x14ac:dyDescent="0.3">
      <c r="B7" s="73" t="s">
        <v>96</v>
      </c>
      <c r="C7" s="55"/>
      <c r="E7" s="154"/>
      <c r="F7" s="83"/>
      <c r="G7" s="83"/>
      <c r="H7" s="83"/>
      <c r="I7" s="83"/>
      <c r="J7" s="83"/>
      <c r="K7" s="83"/>
      <c r="L7" s="83"/>
      <c r="M7" s="83"/>
      <c r="N7" s="83"/>
      <c r="O7" s="83"/>
      <c r="P7" s="83"/>
      <c r="Q7" s="83"/>
      <c r="R7" s="114"/>
    </row>
    <row r="8" spans="2:18" x14ac:dyDescent="0.3">
      <c r="B8" s="73"/>
      <c r="C8" t="s">
        <v>191</v>
      </c>
      <c r="E8" s="154"/>
      <c r="F8" s="217">
        <f>'P&amp;L'!E29</f>
        <v>-6088.3930675000011</v>
      </c>
      <c r="G8" s="217">
        <f>'P&amp;L'!F29</f>
        <v>-2359.4752937500052</v>
      </c>
      <c r="H8" s="217">
        <f>'P&amp;L'!G29</f>
        <v>765.27156749999995</v>
      </c>
      <c r="I8" s="217">
        <f>'P&amp;L'!H29</f>
        <v>2352.4221062499964</v>
      </c>
      <c r="J8" s="217">
        <f>'P&amp;L'!I29</f>
        <v>28534.444841250006</v>
      </c>
      <c r="K8" s="217">
        <f>'P&amp;L'!J29</f>
        <v>46028.666179999986</v>
      </c>
      <c r="L8" s="217">
        <f>'P&amp;L'!K29</f>
        <v>50688.90730750002</v>
      </c>
      <c r="M8" s="217">
        <f>'P&amp;L'!L29</f>
        <v>59772.538972499984</v>
      </c>
      <c r="N8" s="217">
        <f>'P&amp;L'!M29</f>
        <v>36989.418362500001</v>
      </c>
      <c r="O8" s="217">
        <f>'P&amp;L'!N29</f>
        <v>5138.7332400000087</v>
      </c>
      <c r="P8" s="217">
        <f>'P&amp;L'!O29</f>
        <v>4716.8815837499969</v>
      </c>
      <c r="Q8" s="217">
        <f>'P&amp;L'!P29</f>
        <v>1211.417203750003</v>
      </c>
      <c r="R8" s="114">
        <f>SUM(F8:Q8)</f>
        <v>227750.83300374998</v>
      </c>
    </row>
    <row r="9" spans="2:18" x14ac:dyDescent="0.3">
      <c r="B9" s="73"/>
      <c r="C9" t="s">
        <v>192</v>
      </c>
      <c r="E9" s="154"/>
      <c r="F9" s="217">
        <f>'Debt &amp; Depreciation'!F8</f>
        <v>333.33333333333331</v>
      </c>
      <c r="G9" s="217">
        <f>'Debt &amp; Depreciation'!G8</f>
        <v>333.33333333333331</v>
      </c>
      <c r="H9" s="217">
        <f>'Debt &amp; Depreciation'!H8</f>
        <v>333.33333333333331</v>
      </c>
      <c r="I9" s="217">
        <f>'Debt &amp; Depreciation'!I8</f>
        <v>333.33333333333331</v>
      </c>
      <c r="J9" s="217">
        <f>'Debt &amp; Depreciation'!J8</f>
        <v>333.33333333333331</v>
      </c>
      <c r="K9" s="217">
        <f>'Debt &amp; Depreciation'!K8</f>
        <v>333.33333333333331</v>
      </c>
      <c r="L9" s="217">
        <f>'Debt &amp; Depreciation'!L8</f>
        <v>333.33333333333331</v>
      </c>
      <c r="M9" s="217">
        <f>'Debt &amp; Depreciation'!M8</f>
        <v>333.33333333333331</v>
      </c>
      <c r="N9" s="217">
        <f>'Debt &amp; Depreciation'!N8</f>
        <v>333.33333333333331</v>
      </c>
      <c r="O9" s="217">
        <f>'Debt &amp; Depreciation'!O8</f>
        <v>333.33333333333331</v>
      </c>
      <c r="P9" s="217">
        <f>'Debt &amp; Depreciation'!P8</f>
        <v>333.33333333333331</v>
      </c>
      <c r="Q9" s="217">
        <f>'Debt &amp; Depreciation'!Q8</f>
        <v>333.33333333333331</v>
      </c>
      <c r="R9" s="114"/>
    </row>
    <row r="10" spans="2:18" x14ac:dyDescent="0.3">
      <c r="B10" s="73"/>
      <c r="C10" t="s">
        <v>126</v>
      </c>
      <c r="E10" s="154"/>
      <c r="F10" s="135">
        <v>0</v>
      </c>
      <c r="G10" s="135">
        <v>0</v>
      </c>
      <c r="H10" s="135">
        <v>0</v>
      </c>
      <c r="I10" s="135">
        <v>0</v>
      </c>
      <c r="J10" s="135">
        <v>0</v>
      </c>
      <c r="K10" s="135">
        <v>0</v>
      </c>
      <c r="L10" s="135">
        <v>0</v>
      </c>
      <c r="M10" s="135">
        <v>0</v>
      </c>
      <c r="N10" s="135">
        <v>0</v>
      </c>
      <c r="O10" s="135">
        <v>0</v>
      </c>
      <c r="P10" s="135">
        <v>0</v>
      </c>
      <c r="Q10" s="135">
        <v>0</v>
      </c>
      <c r="R10" s="114"/>
    </row>
    <row r="11" spans="2:18" x14ac:dyDescent="0.3">
      <c r="B11" s="73"/>
      <c r="E11" s="154"/>
      <c r="F11" s="217"/>
      <c r="G11" s="217"/>
      <c r="H11" s="217"/>
      <c r="I11" s="217"/>
      <c r="J11" s="217"/>
      <c r="K11" s="217"/>
      <c r="L11" s="217"/>
      <c r="M11" s="217"/>
      <c r="N11" s="217"/>
      <c r="O11" s="217"/>
      <c r="P11" s="217"/>
      <c r="Q11" s="217"/>
      <c r="R11" s="114">
        <f t="shared" ref="R11" si="0">SUM(F11:Q11)</f>
        <v>0</v>
      </c>
    </row>
    <row r="12" spans="2:18" x14ac:dyDescent="0.3">
      <c r="B12" s="73"/>
      <c r="E12" s="154"/>
      <c r="F12" s="217"/>
      <c r="G12" s="217"/>
      <c r="H12" s="217"/>
      <c r="I12" s="217"/>
      <c r="J12" s="217"/>
      <c r="K12" s="217"/>
      <c r="L12" s="217"/>
      <c r="M12" s="217"/>
      <c r="N12" s="217"/>
      <c r="O12" s="217"/>
      <c r="P12" s="217"/>
      <c r="Q12" s="217"/>
      <c r="R12" s="114"/>
    </row>
    <row r="13" spans="2:18" ht="16.2" thickBot="1" x14ac:dyDescent="0.35">
      <c r="B13" s="107" t="s">
        <v>99</v>
      </c>
      <c r="C13" s="101"/>
      <c r="D13" s="101"/>
      <c r="E13" s="154"/>
      <c r="F13" s="136">
        <f>F8-F9+F12</f>
        <v>-6421.7264008333341</v>
      </c>
      <c r="G13" s="136">
        <f>G8-G9+G12</f>
        <v>-2692.8086270833387</v>
      </c>
      <c r="H13" s="136">
        <f>H8-H9+H12</f>
        <v>431.93823416666663</v>
      </c>
      <c r="I13" s="136">
        <f>I8-I9+I12</f>
        <v>2019.0887729166632</v>
      </c>
      <c r="J13" s="136">
        <f>J8-J9+J12</f>
        <v>28201.111507916674</v>
      </c>
      <c r="K13" s="136">
        <f>K8-K9+K12</f>
        <v>45695.33284666665</v>
      </c>
      <c r="L13" s="136">
        <f>L8-L9+L12</f>
        <v>50355.573974166684</v>
      </c>
      <c r="M13" s="136">
        <f>M8-M9+M12</f>
        <v>59439.205639166648</v>
      </c>
      <c r="N13" s="136">
        <f>N8-N9+N12</f>
        <v>36656.085029166665</v>
      </c>
      <c r="O13" s="136">
        <f>O8-O9+O12</f>
        <v>4805.3999066666756</v>
      </c>
      <c r="P13" s="136">
        <f>P8-P9+P12</f>
        <v>4383.5482504166639</v>
      </c>
      <c r="Q13" s="136">
        <f>Q8-Q9+Q12</f>
        <v>878.0838704166697</v>
      </c>
      <c r="R13" s="138">
        <f>SUM(F13:Q13)</f>
        <v>223750.83300375001</v>
      </c>
    </row>
    <row r="14" spans="2:18" ht="16.2" thickTop="1" x14ac:dyDescent="0.3">
      <c r="B14" s="73"/>
      <c r="E14" s="154"/>
      <c r="R14" s="112"/>
    </row>
    <row r="15" spans="2:18" x14ac:dyDescent="0.3">
      <c r="B15" s="73" t="s">
        <v>100</v>
      </c>
      <c r="E15" s="154"/>
      <c r="R15" s="112"/>
    </row>
    <row r="16" spans="2:18" x14ac:dyDescent="0.3">
      <c r="B16" s="73"/>
      <c r="C16" t="s">
        <v>101</v>
      </c>
      <c r="E16" s="154"/>
      <c r="F16" s="135">
        <v>0</v>
      </c>
      <c r="G16" s="135">
        <v>0</v>
      </c>
      <c r="H16" s="135">
        <v>0</v>
      </c>
      <c r="I16" s="135">
        <v>0</v>
      </c>
      <c r="J16" s="135">
        <v>0</v>
      </c>
      <c r="K16" s="135">
        <v>0</v>
      </c>
      <c r="L16" s="135">
        <v>0</v>
      </c>
      <c r="M16" s="135">
        <v>0</v>
      </c>
      <c r="N16" s="135">
        <v>0</v>
      </c>
      <c r="O16" s="135">
        <v>0</v>
      </c>
      <c r="P16" s="135">
        <v>0</v>
      </c>
      <c r="Q16" s="135">
        <v>0</v>
      </c>
      <c r="R16" s="139">
        <f>SUM(F16:Q16)</f>
        <v>0</v>
      </c>
    </row>
    <row r="17" spans="2:18" x14ac:dyDescent="0.3">
      <c r="B17" s="73"/>
      <c r="C17" t="s">
        <v>102</v>
      </c>
      <c r="E17" s="154"/>
      <c r="F17" s="135">
        <v>0</v>
      </c>
      <c r="G17" s="135">
        <v>0</v>
      </c>
      <c r="H17" s="135">
        <v>0</v>
      </c>
      <c r="I17" s="135">
        <v>0</v>
      </c>
      <c r="J17" s="135">
        <v>0</v>
      </c>
      <c r="K17" s="135">
        <v>0</v>
      </c>
      <c r="L17" s="135">
        <v>0</v>
      </c>
      <c r="M17" s="135">
        <v>0</v>
      </c>
      <c r="N17" s="135">
        <v>0</v>
      </c>
      <c r="O17" s="135">
        <v>0</v>
      </c>
      <c r="P17" s="135">
        <v>0</v>
      </c>
      <c r="Q17" s="135">
        <v>0</v>
      </c>
      <c r="R17" s="139">
        <f t="shared" ref="R17:R18" si="1">SUM(F17:Q17)</f>
        <v>0</v>
      </c>
    </row>
    <row r="18" spans="2:18" x14ac:dyDescent="0.3">
      <c r="B18" s="73"/>
      <c r="C18" t="s">
        <v>103</v>
      </c>
      <c r="E18" s="154"/>
      <c r="F18" s="135">
        <v>0</v>
      </c>
      <c r="G18" s="135">
        <v>0</v>
      </c>
      <c r="H18" s="135">
        <v>0</v>
      </c>
      <c r="I18" s="135">
        <v>0</v>
      </c>
      <c r="J18" s="135">
        <v>0</v>
      </c>
      <c r="K18" s="135">
        <v>0</v>
      </c>
      <c r="L18" s="135">
        <v>0</v>
      </c>
      <c r="M18" s="135">
        <v>0</v>
      </c>
      <c r="N18" s="135">
        <v>0</v>
      </c>
      <c r="O18" s="135">
        <v>0</v>
      </c>
      <c r="P18" s="135">
        <v>0</v>
      </c>
      <c r="Q18" s="135">
        <v>0</v>
      </c>
      <c r="R18" s="139">
        <f t="shared" si="1"/>
        <v>0</v>
      </c>
    </row>
    <row r="19" spans="2:18" ht="16.2" thickBot="1" x14ac:dyDescent="0.35">
      <c r="B19" s="107" t="s">
        <v>104</v>
      </c>
      <c r="C19" s="101"/>
      <c r="D19" s="101"/>
      <c r="E19" s="154"/>
      <c r="F19" s="137">
        <f>SUM(F16:F18)</f>
        <v>0</v>
      </c>
      <c r="G19" s="137">
        <f t="shared" ref="G19:Q19" si="2">SUM(G16:G18)</f>
        <v>0</v>
      </c>
      <c r="H19" s="137">
        <f t="shared" si="2"/>
        <v>0</v>
      </c>
      <c r="I19" s="137">
        <f t="shared" si="2"/>
        <v>0</v>
      </c>
      <c r="J19" s="137">
        <f t="shared" si="2"/>
        <v>0</v>
      </c>
      <c r="K19" s="137">
        <f t="shared" si="2"/>
        <v>0</v>
      </c>
      <c r="L19" s="137">
        <f t="shared" si="2"/>
        <v>0</v>
      </c>
      <c r="M19" s="137">
        <f t="shared" si="2"/>
        <v>0</v>
      </c>
      <c r="N19" s="137">
        <f t="shared" si="2"/>
        <v>0</v>
      </c>
      <c r="O19" s="137">
        <f t="shared" si="2"/>
        <v>0</v>
      </c>
      <c r="P19" s="137">
        <f t="shared" si="2"/>
        <v>0</v>
      </c>
      <c r="Q19" s="137">
        <f t="shared" si="2"/>
        <v>0</v>
      </c>
      <c r="R19" s="140">
        <f>SUM(F19:Q19)</f>
        <v>0</v>
      </c>
    </row>
    <row r="20" spans="2:18" ht="16.2" thickTop="1" x14ac:dyDescent="0.3">
      <c r="B20" s="73"/>
      <c r="E20" s="154"/>
      <c r="R20" s="112"/>
    </row>
    <row r="21" spans="2:18" x14ac:dyDescent="0.3">
      <c r="B21" s="73" t="s">
        <v>105</v>
      </c>
      <c r="E21" s="154"/>
      <c r="R21" s="112"/>
    </row>
    <row r="22" spans="2:18" x14ac:dyDescent="0.3">
      <c r="B22" s="73"/>
      <c r="C22" t="s">
        <v>106</v>
      </c>
      <c r="E22" s="154"/>
      <c r="F22" s="135">
        <v>0</v>
      </c>
      <c r="G22" s="135">
        <v>0</v>
      </c>
      <c r="H22" s="135">
        <v>0</v>
      </c>
      <c r="I22" s="135">
        <v>0</v>
      </c>
      <c r="J22" s="135">
        <v>0</v>
      </c>
      <c r="K22" s="135">
        <v>0</v>
      </c>
      <c r="L22" s="135">
        <v>0</v>
      </c>
      <c r="M22" s="135">
        <v>0</v>
      </c>
      <c r="N22" s="135">
        <v>0</v>
      </c>
      <c r="O22" s="135">
        <v>0</v>
      </c>
      <c r="P22" s="135">
        <v>0</v>
      </c>
      <c r="Q22" s="135">
        <v>0</v>
      </c>
      <c r="R22" s="294">
        <f t="shared" ref="R22:R24" si="3">SUM(F22:Q22)</f>
        <v>0</v>
      </c>
    </row>
    <row r="23" spans="2:18" x14ac:dyDescent="0.3">
      <c r="B23" s="73"/>
      <c r="C23" t="s">
        <v>187</v>
      </c>
      <c r="E23" s="154"/>
      <c r="F23" s="135">
        <v>0</v>
      </c>
      <c r="G23" s="135">
        <v>0</v>
      </c>
      <c r="H23" s="135">
        <v>0</v>
      </c>
      <c r="I23" s="135">
        <v>0</v>
      </c>
      <c r="J23" s="135">
        <v>0</v>
      </c>
      <c r="K23" s="135">
        <v>0</v>
      </c>
      <c r="L23" s="135">
        <v>0</v>
      </c>
      <c r="M23" s="135">
        <v>0</v>
      </c>
      <c r="N23" s="135">
        <v>0</v>
      </c>
      <c r="O23" s="135">
        <v>0</v>
      </c>
      <c r="P23" s="135">
        <v>0</v>
      </c>
      <c r="Q23" s="135">
        <v>0</v>
      </c>
      <c r="R23" s="294">
        <f t="shared" si="3"/>
        <v>0</v>
      </c>
    </row>
    <row r="24" spans="2:18" x14ac:dyDescent="0.3">
      <c r="B24" s="73"/>
      <c r="C24" t="s">
        <v>107</v>
      </c>
      <c r="E24" s="154"/>
      <c r="F24" s="135">
        <v>0</v>
      </c>
      <c r="G24" s="135">
        <v>0</v>
      </c>
      <c r="H24" s="135">
        <v>0</v>
      </c>
      <c r="I24" s="135">
        <v>0</v>
      </c>
      <c r="J24" s="135">
        <v>0</v>
      </c>
      <c r="K24" s="135">
        <v>0</v>
      </c>
      <c r="L24" s="135">
        <v>0</v>
      </c>
      <c r="M24" s="135">
        <v>0</v>
      </c>
      <c r="N24" s="135">
        <v>0</v>
      </c>
      <c r="O24" s="135">
        <v>0</v>
      </c>
      <c r="P24" s="135">
        <v>0</v>
      </c>
      <c r="Q24" s="135">
        <v>0</v>
      </c>
      <c r="R24" s="294">
        <f t="shared" si="3"/>
        <v>0</v>
      </c>
    </row>
    <row r="25" spans="2:18" ht="16.2" thickBot="1" x14ac:dyDescent="0.35">
      <c r="B25" s="107" t="s">
        <v>108</v>
      </c>
      <c r="C25" s="101"/>
      <c r="D25" s="101"/>
      <c r="E25" s="154"/>
      <c r="F25" s="137">
        <f>SUM(F22:F24)</f>
        <v>0</v>
      </c>
      <c r="G25" s="137">
        <f t="shared" ref="G25:Q25" si="4">SUM(G22:G24)</f>
        <v>0</v>
      </c>
      <c r="H25" s="137">
        <f t="shared" si="4"/>
        <v>0</v>
      </c>
      <c r="I25" s="137">
        <f t="shared" si="4"/>
        <v>0</v>
      </c>
      <c r="J25" s="137">
        <f t="shared" si="4"/>
        <v>0</v>
      </c>
      <c r="K25" s="137">
        <f t="shared" si="4"/>
        <v>0</v>
      </c>
      <c r="L25" s="137">
        <f t="shared" si="4"/>
        <v>0</v>
      </c>
      <c r="M25" s="137">
        <f t="shared" si="4"/>
        <v>0</v>
      </c>
      <c r="N25" s="137">
        <f t="shared" si="4"/>
        <v>0</v>
      </c>
      <c r="O25" s="137">
        <f t="shared" si="4"/>
        <v>0</v>
      </c>
      <c r="P25" s="137">
        <f t="shared" si="4"/>
        <v>0</v>
      </c>
      <c r="Q25" s="137">
        <f t="shared" si="4"/>
        <v>0</v>
      </c>
      <c r="R25" s="293">
        <f>SUM(F25:Q25)</f>
        <v>0</v>
      </c>
    </row>
    <row r="26" spans="2:18" ht="16.8" thickTop="1" thickBot="1" x14ac:dyDescent="0.35">
      <c r="B26" s="75"/>
      <c r="C26" s="64"/>
      <c r="D26" s="64"/>
      <c r="E26" s="155"/>
      <c r="F26" s="64"/>
      <c r="G26" s="64"/>
      <c r="H26" s="64"/>
      <c r="I26" s="64"/>
      <c r="J26" s="64"/>
      <c r="K26" s="64"/>
      <c r="L26" s="64"/>
      <c r="M26" s="64"/>
      <c r="N26" s="64"/>
      <c r="O26" s="64"/>
      <c r="P26" s="64"/>
      <c r="Q26" s="64"/>
      <c r="R26" s="113"/>
    </row>
    <row r="27" spans="2:18" x14ac:dyDescent="0.3">
      <c r="E27" s="129"/>
    </row>
    <row r="28" spans="2:18" x14ac:dyDescent="0.3">
      <c r="B28" s="55" t="s">
        <v>95</v>
      </c>
      <c r="C28" s="55"/>
      <c r="D28" s="55"/>
      <c r="E28" s="129"/>
      <c r="F28" s="283">
        <f>'2022 BS'!F9</f>
        <v>125000</v>
      </c>
      <c r="G28" s="284">
        <f>F32</f>
        <v>118578.27359916667</v>
      </c>
      <c r="H28" s="284">
        <f t="shared" ref="H28:Q28" si="5">G32</f>
        <v>115885.46497208333</v>
      </c>
      <c r="I28" s="284">
        <f t="shared" si="5"/>
        <v>116317.40320624999</v>
      </c>
      <c r="J28" s="284">
        <f t="shared" si="5"/>
        <v>118336.49197916665</v>
      </c>
      <c r="K28" s="284">
        <f t="shared" si="5"/>
        <v>146537.60348708331</v>
      </c>
      <c r="L28" s="284">
        <f t="shared" si="5"/>
        <v>192232.93633374997</v>
      </c>
      <c r="M28" s="284">
        <f t="shared" si="5"/>
        <v>242588.51030791664</v>
      </c>
      <c r="N28" s="284">
        <f t="shared" si="5"/>
        <v>302027.71594708331</v>
      </c>
      <c r="O28" s="284">
        <f t="shared" si="5"/>
        <v>338683.80097624997</v>
      </c>
      <c r="P28" s="284">
        <f t="shared" si="5"/>
        <v>343489.20088291663</v>
      </c>
      <c r="Q28" s="284">
        <f t="shared" si="5"/>
        <v>347872.74913333327</v>
      </c>
    </row>
    <row r="29" spans="2:18" x14ac:dyDescent="0.3">
      <c r="B29" s="55"/>
      <c r="E29" s="129"/>
      <c r="F29" s="217"/>
      <c r="G29" s="83"/>
      <c r="H29" s="83"/>
      <c r="I29" s="83"/>
      <c r="J29" s="83"/>
      <c r="K29" s="83"/>
      <c r="L29" s="83"/>
      <c r="M29" s="83"/>
      <c r="N29" s="83"/>
      <c r="O29" s="83"/>
      <c r="P29" s="83"/>
      <c r="Q29" s="83"/>
    </row>
    <row r="30" spans="2:18" x14ac:dyDescent="0.3">
      <c r="B30" s="228" t="s">
        <v>109</v>
      </c>
      <c r="C30" s="228"/>
      <c r="D30" s="228"/>
      <c r="E30" s="228"/>
      <c r="F30" s="282">
        <f t="shared" ref="F30:Q30" si="6">F13+F19+F25</f>
        <v>-6421.7264008333341</v>
      </c>
      <c r="G30" s="282">
        <f t="shared" si="6"/>
        <v>-2692.8086270833387</v>
      </c>
      <c r="H30" s="282">
        <f t="shared" si="6"/>
        <v>431.93823416666663</v>
      </c>
      <c r="I30" s="282">
        <f t="shared" si="6"/>
        <v>2019.0887729166632</v>
      </c>
      <c r="J30" s="282">
        <f t="shared" si="6"/>
        <v>28201.111507916674</v>
      </c>
      <c r="K30" s="282">
        <f t="shared" si="6"/>
        <v>45695.33284666665</v>
      </c>
      <c r="L30" s="282">
        <f t="shared" si="6"/>
        <v>50355.573974166684</v>
      </c>
      <c r="M30" s="282">
        <f t="shared" si="6"/>
        <v>59439.205639166648</v>
      </c>
      <c r="N30" s="282">
        <f t="shared" si="6"/>
        <v>36656.085029166665</v>
      </c>
      <c r="O30" s="282">
        <f t="shared" si="6"/>
        <v>4805.3999066666756</v>
      </c>
      <c r="P30" s="282">
        <f t="shared" si="6"/>
        <v>4383.5482504166639</v>
      </c>
      <c r="Q30" s="282">
        <f t="shared" si="6"/>
        <v>878.0838704166697</v>
      </c>
    </row>
    <row r="31" spans="2:18" x14ac:dyDescent="0.3">
      <c r="E31" s="129"/>
    </row>
    <row r="32" spans="2:18" ht="16.2" thickBot="1" x14ac:dyDescent="0.35">
      <c r="B32" s="101" t="s">
        <v>110</v>
      </c>
      <c r="C32" s="101"/>
      <c r="D32" s="101"/>
      <c r="E32" s="101"/>
      <c r="F32" s="102">
        <f>F28+F30</f>
        <v>118578.27359916667</v>
      </c>
      <c r="G32" s="102">
        <f>G28+G30</f>
        <v>115885.46497208333</v>
      </c>
      <c r="H32" s="102">
        <f t="shared" ref="H32:Q32" si="7">H28+H30</f>
        <v>116317.40320624999</v>
      </c>
      <c r="I32" s="102">
        <f t="shared" si="7"/>
        <v>118336.49197916665</v>
      </c>
      <c r="J32" s="102">
        <f t="shared" si="7"/>
        <v>146537.60348708331</v>
      </c>
      <c r="K32" s="102">
        <f t="shared" si="7"/>
        <v>192232.93633374997</v>
      </c>
      <c r="L32" s="102">
        <f t="shared" si="7"/>
        <v>242588.51030791664</v>
      </c>
      <c r="M32" s="102">
        <f t="shared" si="7"/>
        <v>302027.71594708331</v>
      </c>
      <c r="N32" s="102">
        <f t="shared" si="7"/>
        <v>338683.80097624997</v>
      </c>
      <c r="O32" s="102">
        <f t="shared" si="7"/>
        <v>343489.20088291663</v>
      </c>
      <c r="P32" s="102">
        <f t="shared" si="7"/>
        <v>347872.74913333327</v>
      </c>
      <c r="Q32" s="102">
        <f t="shared" si="7"/>
        <v>348750.83300374995</v>
      </c>
    </row>
    <row r="33" spans="2:5" ht="16.2" thickTop="1" x14ac:dyDescent="0.3">
      <c r="E33" s="129"/>
    </row>
    <row r="35" spans="2:5" x14ac:dyDescent="0.3">
      <c r="B35" s="87" t="s">
        <v>143</v>
      </c>
    </row>
    <row r="36" spans="2:5" x14ac:dyDescent="0.3">
      <c r="C36" s="78" t="s">
        <v>144</v>
      </c>
    </row>
    <row r="37" spans="2:5" x14ac:dyDescent="0.3">
      <c r="C37" s="7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D24F5-E500-4E0A-BF02-A71D0F69F90F}">
  <sheetPr>
    <tabColor theme="4" tint="0.59999389629810485"/>
  </sheetPr>
  <dimension ref="B1:R116"/>
  <sheetViews>
    <sheetView zoomScale="115" zoomScaleNormal="115" workbookViewId="0"/>
  </sheetViews>
  <sheetFormatPr defaultRowHeight="15.6" x14ac:dyDescent="0.3"/>
  <cols>
    <col min="1" max="1" width="1.09765625" customWidth="1"/>
    <col min="2" max="2" width="2.09765625" customWidth="1"/>
    <col min="3" max="3" width="35.09765625" customWidth="1"/>
    <col min="4" max="4" width="23.5" style="62" bestFit="1" customWidth="1"/>
    <col min="5" max="5" width="1.5" customWidth="1"/>
    <col min="6" max="6" width="13.8984375" customWidth="1"/>
    <col min="7" max="7" width="12" customWidth="1"/>
    <col min="8" max="8" width="15.5" bestFit="1" customWidth="1"/>
    <col min="9" max="11" width="12.3984375" bestFit="1" customWidth="1"/>
    <col min="12" max="12" width="14.3984375" bestFit="1" customWidth="1"/>
    <col min="13" max="15" width="8.796875" customWidth="1"/>
  </cols>
  <sheetData>
    <row r="1" spans="2:18" ht="5.4" customHeight="1" x14ac:dyDescent="0.3"/>
    <row r="2" spans="2:18" x14ac:dyDescent="0.3">
      <c r="B2" s="55" t="s">
        <v>42</v>
      </c>
      <c r="C2" s="55"/>
      <c r="D2" s="67"/>
      <c r="E2" s="55"/>
      <c r="F2" s="55"/>
      <c r="G2" s="55"/>
      <c r="H2" s="55"/>
    </row>
    <row r="3" spans="2:18" ht="21.6" thickBot="1" x14ac:dyDescent="0.45">
      <c r="B3" s="86" t="s">
        <v>116</v>
      </c>
      <c r="C3" s="86"/>
      <c r="D3"/>
      <c r="E3" s="55"/>
      <c r="F3" s="55"/>
      <c r="G3" s="55"/>
      <c r="H3" s="55"/>
    </row>
    <row r="4" spans="2:18" ht="16.8" thickTop="1" thickBot="1" x14ac:dyDescent="0.35">
      <c r="B4" s="55"/>
      <c r="C4" s="55"/>
      <c r="D4" s="67"/>
      <c r="E4" s="55"/>
      <c r="F4" s="55"/>
      <c r="G4" s="55"/>
      <c r="H4" s="55"/>
    </row>
    <row r="5" spans="2:18" ht="16.2" thickBot="1" x14ac:dyDescent="0.35">
      <c r="B5" s="131" t="s">
        <v>165</v>
      </c>
      <c r="C5" s="117"/>
      <c r="D5" s="120" t="s">
        <v>68</v>
      </c>
      <c r="E5" s="119"/>
      <c r="F5" s="194" t="s">
        <v>118</v>
      </c>
      <c r="G5" s="194" t="s">
        <v>117</v>
      </c>
      <c r="H5" s="194">
        <v>2024</v>
      </c>
      <c r="I5" s="194">
        <f>H5+1</f>
        <v>2025</v>
      </c>
      <c r="J5" s="194">
        <f t="shared" ref="J5:L5" si="0">I5+1</f>
        <v>2026</v>
      </c>
      <c r="K5" s="194">
        <f t="shared" si="0"/>
        <v>2027</v>
      </c>
      <c r="L5" s="195">
        <f t="shared" si="0"/>
        <v>2028</v>
      </c>
      <c r="M5" s="63"/>
      <c r="N5" s="63"/>
      <c r="O5" s="63"/>
      <c r="P5" s="63"/>
      <c r="Q5" s="63"/>
      <c r="R5" s="63"/>
    </row>
    <row r="6" spans="2:18" x14ac:dyDescent="0.3">
      <c r="B6" s="73"/>
      <c r="E6" s="112"/>
      <c r="L6" s="74"/>
    </row>
    <row r="7" spans="2:18" x14ac:dyDescent="0.3">
      <c r="B7" s="73" t="s">
        <v>1</v>
      </c>
      <c r="E7" s="112"/>
      <c r="L7" s="74"/>
    </row>
    <row r="8" spans="2:18" x14ac:dyDescent="0.3">
      <c r="B8" s="73"/>
      <c r="C8" t="s">
        <v>55</v>
      </c>
      <c r="D8" s="196" t="s">
        <v>160</v>
      </c>
      <c r="E8" s="112"/>
      <c r="H8" s="197">
        <v>0.1</v>
      </c>
      <c r="I8" s="197">
        <v>0.1</v>
      </c>
      <c r="J8" s="197">
        <v>0.08</v>
      </c>
      <c r="K8" s="197">
        <v>0.05</v>
      </c>
      <c r="L8" s="198">
        <v>0.03</v>
      </c>
    </row>
    <row r="9" spans="2:18" x14ac:dyDescent="0.3">
      <c r="B9" s="104"/>
      <c r="C9" s="191"/>
      <c r="D9" s="132"/>
      <c r="E9" s="112"/>
      <c r="F9" s="217">
        <f>'2022 IS'!R9</f>
        <v>817600</v>
      </c>
      <c r="G9" s="217">
        <f>'P&amp;L'!Q9</f>
        <v>899360</v>
      </c>
      <c r="H9" s="58">
        <f>G9*(1+H8)</f>
        <v>989296.00000000012</v>
      </c>
      <c r="I9" s="58">
        <f>H9*(1+I8)</f>
        <v>1088225.6000000003</v>
      </c>
      <c r="J9" s="58">
        <f>I9*(1+J8)</f>
        <v>1175283.6480000005</v>
      </c>
      <c r="K9" s="58">
        <f>J9*(1+K8)</f>
        <v>1234047.8304000006</v>
      </c>
      <c r="L9" s="99">
        <f>K9*(1+L8)</f>
        <v>1271069.2653120006</v>
      </c>
    </row>
    <row r="10" spans="2:18" x14ac:dyDescent="0.3">
      <c r="B10" s="73"/>
      <c r="C10" s="2" t="s">
        <v>57</v>
      </c>
      <c r="D10" s="196" t="s">
        <v>160</v>
      </c>
      <c r="E10" s="112"/>
      <c r="F10" s="88"/>
      <c r="G10" s="88"/>
      <c r="H10" s="197">
        <v>0.3</v>
      </c>
      <c r="I10" s="197">
        <v>0.2</v>
      </c>
      <c r="J10" s="197">
        <v>0.1</v>
      </c>
      <c r="K10" s="197">
        <v>7.0000000000000007E-2</v>
      </c>
      <c r="L10" s="198">
        <v>0.03</v>
      </c>
    </row>
    <row r="11" spans="2:18" ht="16.2" thickBot="1" x14ac:dyDescent="0.35">
      <c r="B11" s="141"/>
      <c r="C11" s="188"/>
      <c r="E11" s="112"/>
      <c r="F11" s="221">
        <f>'2022 IS'!R10</f>
        <v>357800</v>
      </c>
      <c r="G11" s="221">
        <f>'P&amp;L'!Q10</f>
        <v>462903.75</v>
      </c>
      <c r="H11" s="68">
        <f>G11*(1+H10)</f>
        <v>601774.875</v>
      </c>
      <c r="I11" s="68">
        <f>H11*(1+I10)</f>
        <v>722129.85</v>
      </c>
      <c r="J11" s="68">
        <f>I11*(1+J10)</f>
        <v>794342.83500000008</v>
      </c>
      <c r="K11" s="68">
        <f>J11*(1+K10)</f>
        <v>849946.83345000015</v>
      </c>
      <c r="L11" s="199">
        <f>K11*(1+L10)</f>
        <v>875445.23845350021</v>
      </c>
    </row>
    <row r="12" spans="2:18" x14ac:dyDescent="0.3">
      <c r="B12" s="104" t="s">
        <v>2</v>
      </c>
      <c r="C12" s="2"/>
      <c r="E12" s="112"/>
      <c r="F12" s="200">
        <f t="shared" ref="F12:L12" si="1">F9+F11</f>
        <v>1175400</v>
      </c>
      <c r="G12" s="200">
        <f t="shared" si="1"/>
        <v>1362263.75</v>
      </c>
      <c r="H12" s="200">
        <f t="shared" si="1"/>
        <v>1591070.875</v>
      </c>
      <c r="I12" s="200">
        <f t="shared" si="1"/>
        <v>1810355.4500000002</v>
      </c>
      <c r="J12" s="200">
        <f t="shared" si="1"/>
        <v>1969626.4830000005</v>
      </c>
      <c r="K12" s="200">
        <f t="shared" si="1"/>
        <v>2083994.6638500006</v>
      </c>
      <c r="L12" s="84">
        <f t="shared" si="1"/>
        <v>2146514.5037655011</v>
      </c>
    </row>
    <row r="13" spans="2:18" x14ac:dyDescent="0.3">
      <c r="B13" s="104"/>
      <c r="C13" s="2"/>
      <c r="E13" s="112"/>
      <c r="L13" s="74"/>
    </row>
    <row r="14" spans="2:18" x14ac:dyDescent="0.3">
      <c r="B14" s="73"/>
      <c r="C14" s="66" t="s">
        <v>158</v>
      </c>
      <c r="E14" s="213"/>
      <c r="F14" s="96"/>
      <c r="G14" s="201"/>
      <c r="H14" s="201"/>
      <c r="I14" s="201"/>
      <c r="J14" s="201"/>
      <c r="K14" s="201"/>
      <c r="L14" s="202"/>
    </row>
    <row r="15" spans="2:18" x14ac:dyDescent="0.3">
      <c r="B15" s="73"/>
      <c r="C15" s="203" t="s">
        <v>119</v>
      </c>
      <c r="D15" s="204">
        <f>IFERROR(G9/F9-1,0)</f>
        <v>0.10000000000000009</v>
      </c>
      <c r="E15" s="112"/>
      <c r="F15" s="96"/>
      <c r="H15" s="205"/>
      <c r="I15" s="205"/>
      <c r="J15" s="205"/>
      <c r="K15" s="205"/>
      <c r="L15" s="206"/>
    </row>
    <row r="16" spans="2:18" x14ac:dyDescent="0.3">
      <c r="B16" s="73"/>
      <c r="C16" s="203" t="s">
        <v>120</v>
      </c>
      <c r="D16" s="204">
        <f>IFERROR(G11/F11-1,0)</f>
        <v>0.29374999999999996</v>
      </c>
      <c r="E16" s="112"/>
      <c r="F16" s="96"/>
      <c r="H16" s="205"/>
      <c r="I16" s="205"/>
      <c r="J16" s="205"/>
      <c r="K16" s="205"/>
      <c r="L16" s="206"/>
    </row>
    <row r="17" spans="2:12" x14ac:dyDescent="0.3">
      <c r="B17" s="104"/>
      <c r="C17" s="2"/>
      <c r="E17" s="112"/>
      <c r="L17" s="74"/>
    </row>
    <row r="18" spans="2:12" x14ac:dyDescent="0.3">
      <c r="B18" s="121" t="s">
        <v>58</v>
      </c>
      <c r="C18" s="2"/>
      <c r="E18" s="112"/>
      <c r="L18" s="74"/>
    </row>
    <row r="19" spans="2:12" x14ac:dyDescent="0.3">
      <c r="B19" s="104"/>
      <c r="C19" s="2" t="s">
        <v>55</v>
      </c>
      <c r="D19" s="207">
        <v>0.41</v>
      </c>
      <c r="E19" s="112"/>
      <c r="F19" s="217">
        <f>'2022 IS'!R14</f>
        <v>335216</v>
      </c>
      <c r="G19" s="217">
        <f>'P&amp;L'!Q14</f>
        <v>368737.60000000009</v>
      </c>
      <c r="H19" s="58">
        <f>$D19*H9</f>
        <v>405611.36000000004</v>
      </c>
      <c r="I19" s="58">
        <f>$D19*I9</f>
        <v>446172.4960000001</v>
      </c>
      <c r="J19" s="58">
        <f>$D19*J9</f>
        <v>481866.29568000016</v>
      </c>
      <c r="K19" s="58">
        <f>$D19*K9</f>
        <v>505959.6104640002</v>
      </c>
      <c r="L19" s="99">
        <f>$D19*L9</f>
        <v>521138.39877792023</v>
      </c>
    </row>
    <row r="20" spans="2:12" ht="16.2" thickBot="1" x14ac:dyDescent="0.35">
      <c r="B20" s="141"/>
      <c r="C20" s="39" t="s">
        <v>57</v>
      </c>
      <c r="D20" s="207">
        <v>0.33</v>
      </c>
      <c r="E20" s="112"/>
      <c r="F20" s="221">
        <f>'2022 IS'!R15</f>
        <v>118074</v>
      </c>
      <c r="G20" s="221">
        <f>'P&amp;L'!Q15</f>
        <v>135785.1</v>
      </c>
      <c r="H20" s="68">
        <f>$D20*H11</f>
        <v>198585.70875000002</v>
      </c>
      <c r="I20" s="68">
        <f>$D20*I11</f>
        <v>238302.8505</v>
      </c>
      <c r="J20" s="68">
        <f>$D20*J11</f>
        <v>262133.13555000004</v>
      </c>
      <c r="K20" s="68">
        <f>$D20*K11</f>
        <v>280482.45503850008</v>
      </c>
      <c r="L20" s="199">
        <f>$D20*L11</f>
        <v>288896.92868965509</v>
      </c>
    </row>
    <row r="21" spans="2:12" x14ac:dyDescent="0.3">
      <c r="B21" s="104" t="s">
        <v>64</v>
      </c>
      <c r="C21" s="2"/>
      <c r="E21" s="112"/>
      <c r="F21" s="200">
        <f>SUM(F19:F20)</f>
        <v>453290</v>
      </c>
      <c r="G21" s="200">
        <f>SUM(G19:G20)</f>
        <v>504522.70000000007</v>
      </c>
      <c r="H21" s="200">
        <f>SUM(H19:H20)</f>
        <v>604197.06875000009</v>
      </c>
      <c r="I21" s="200">
        <f t="shared" ref="I21" si="2">SUM(I19:I20)</f>
        <v>684475.3465000001</v>
      </c>
      <c r="J21" s="200">
        <f t="shared" ref="J21" si="3">SUM(J19:J20)</f>
        <v>743999.43123000022</v>
      </c>
      <c r="K21" s="200">
        <f t="shared" ref="K21" si="4">SUM(K19:K20)</f>
        <v>786442.06550250028</v>
      </c>
      <c r="L21" s="84">
        <f t="shared" ref="L21" si="5">SUM(L19:L20)</f>
        <v>810035.32746757532</v>
      </c>
    </row>
    <row r="22" spans="2:12" x14ac:dyDescent="0.3">
      <c r="B22" s="104"/>
      <c r="C22" s="1"/>
      <c r="E22" s="112"/>
      <c r="L22" s="74"/>
    </row>
    <row r="23" spans="2:12" x14ac:dyDescent="0.3">
      <c r="B23" s="73"/>
      <c r="C23" s="66" t="s">
        <v>159</v>
      </c>
      <c r="E23" s="213"/>
      <c r="F23" s="96"/>
      <c r="G23" s="201"/>
      <c r="H23" s="201"/>
      <c r="I23" s="201"/>
      <c r="J23" s="201"/>
      <c r="K23" s="201"/>
      <c r="L23" s="202"/>
    </row>
    <row r="24" spans="2:12" x14ac:dyDescent="0.3">
      <c r="B24" s="73"/>
      <c r="C24" s="203" t="s">
        <v>119</v>
      </c>
      <c r="D24" s="204">
        <f>IFERROR(F19/F9,0)</f>
        <v>0.41</v>
      </c>
      <c r="E24" s="112"/>
      <c r="G24" s="205"/>
      <c r="H24" s="205"/>
      <c r="I24" s="205"/>
      <c r="J24" s="205"/>
      <c r="K24" s="205"/>
      <c r="L24" s="206"/>
    </row>
    <row r="25" spans="2:12" x14ac:dyDescent="0.3">
      <c r="B25" s="73"/>
      <c r="C25" s="203" t="s">
        <v>120</v>
      </c>
      <c r="D25" s="204">
        <f>IFERROR(F20/F11,0)</f>
        <v>0.33</v>
      </c>
      <c r="E25" s="112"/>
      <c r="G25" s="205"/>
      <c r="H25" s="205"/>
      <c r="I25" s="205"/>
      <c r="J25" s="205"/>
      <c r="K25" s="205"/>
      <c r="L25" s="206"/>
    </row>
    <row r="26" spans="2:12" ht="16.2" thickBot="1" x14ac:dyDescent="0.35">
      <c r="B26" s="208"/>
      <c r="C26" s="189"/>
      <c r="E26" s="214"/>
      <c r="F26" s="69"/>
      <c r="G26" s="70"/>
      <c r="H26" s="70"/>
      <c r="I26" s="70"/>
      <c r="J26" s="70"/>
      <c r="K26" s="70"/>
      <c r="L26" s="209"/>
    </row>
    <row r="27" spans="2:12" x14ac:dyDescent="0.3">
      <c r="B27" s="104" t="s">
        <v>56</v>
      </c>
      <c r="C27" s="2"/>
      <c r="E27" s="112"/>
      <c r="F27" s="200">
        <f t="shared" ref="F27:L27" si="6">F12-F21</f>
        <v>722110</v>
      </c>
      <c r="G27" s="200">
        <f t="shared" si="6"/>
        <v>857741.04999999993</v>
      </c>
      <c r="H27" s="200">
        <f t="shared" si="6"/>
        <v>986873.80624999991</v>
      </c>
      <c r="I27" s="200">
        <f t="shared" si="6"/>
        <v>1125880.1035000002</v>
      </c>
      <c r="J27" s="200">
        <f t="shared" si="6"/>
        <v>1225627.0517700003</v>
      </c>
      <c r="K27" s="200">
        <f t="shared" si="6"/>
        <v>1297552.5983475004</v>
      </c>
      <c r="L27" s="84">
        <f t="shared" si="6"/>
        <v>1336479.1762979259</v>
      </c>
    </row>
    <row r="28" spans="2:12" x14ac:dyDescent="0.3">
      <c r="B28" s="210" t="s">
        <v>121</v>
      </c>
      <c r="C28" s="1"/>
      <c r="E28" s="112"/>
      <c r="F28" s="205">
        <f t="shared" ref="F28:L28" si="7">IFERROR(F27/F$12,0)</f>
        <v>0.61435256083035561</v>
      </c>
      <c r="G28" s="205">
        <f t="shared" si="7"/>
        <v>0.62964389238133944</v>
      </c>
      <c r="H28" s="205">
        <f t="shared" si="7"/>
        <v>0.62025760244652828</v>
      </c>
      <c r="I28" s="205">
        <f t="shared" si="7"/>
        <v>0.6219110747008274</v>
      </c>
      <c r="J28" s="205">
        <f t="shared" si="7"/>
        <v>0.62226369433417084</v>
      </c>
      <c r="K28" s="205">
        <f t="shared" si="7"/>
        <v>0.62262760114288573</v>
      </c>
      <c r="L28" s="206">
        <f t="shared" si="7"/>
        <v>0.62262760114288584</v>
      </c>
    </row>
    <row r="29" spans="2:12" x14ac:dyDescent="0.3">
      <c r="B29" s="104"/>
      <c r="C29" s="1"/>
      <c r="E29" s="112"/>
      <c r="L29" s="74"/>
    </row>
    <row r="30" spans="2:12" x14ac:dyDescent="0.3">
      <c r="B30" s="121" t="s">
        <v>59</v>
      </c>
      <c r="C30" s="1"/>
      <c r="E30" s="112"/>
      <c r="L30" s="74"/>
    </row>
    <row r="31" spans="2:12" x14ac:dyDescent="0.3">
      <c r="B31" s="104"/>
      <c r="C31" s="2" t="s">
        <v>60</v>
      </c>
      <c r="D31" s="105">
        <v>0.12</v>
      </c>
      <c r="E31" s="112"/>
      <c r="F31" s="217">
        <f>'2022 IS'!R21</f>
        <v>352620</v>
      </c>
      <c r="G31" s="217">
        <f>'P&amp;L'!Q21</f>
        <v>420939.49875000003</v>
      </c>
      <c r="H31" s="58">
        <f t="shared" ref="H31:L33" si="8">$D31*H$12</f>
        <v>190928.505</v>
      </c>
      <c r="I31" s="58">
        <f t="shared" si="8"/>
        <v>217242.65400000001</v>
      </c>
      <c r="J31" s="58">
        <f t="shared" si="8"/>
        <v>236355.17796000006</v>
      </c>
      <c r="K31" s="58">
        <f t="shared" si="8"/>
        <v>250079.35966200006</v>
      </c>
      <c r="L31" s="99">
        <f t="shared" si="8"/>
        <v>257581.74045186013</v>
      </c>
    </row>
    <row r="32" spans="2:12" x14ac:dyDescent="0.3">
      <c r="B32" s="104"/>
      <c r="C32" s="2" t="s">
        <v>61</v>
      </c>
      <c r="D32" s="105">
        <v>0.1</v>
      </c>
      <c r="E32" s="112"/>
      <c r="F32" s="217">
        <f>'2022 IS'!R22</f>
        <v>117540</v>
      </c>
      <c r="G32" s="217">
        <f>'P&amp;L'!Q22</f>
        <v>43356.76837125</v>
      </c>
      <c r="H32" s="58">
        <f t="shared" si="8"/>
        <v>159107.08750000002</v>
      </c>
      <c r="I32" s="58">
        <f t="shared" si="8"/>
        <v>181035.54500000004</v>
      </c>
      <c r="J32" s="58">
        <f t="shared" si="8"/>
        <v>196962.64830000006</v>
      </c>
      <c r="K32" s="58">
        <f t="shared" si="8"/>
        <v>208399.46638500007</v>
      </c>
      <c r="L32" s="99">
        <f t="shared" si="8"/>
        <v>214651.45037655011</v>
      </c>
    </row>
    <row r="33" spans="2:12" x14ac:dyDescent="0.3">
      <c r="B33" s="104"/>
      <c r="C33" s="2" t="s">
        <v>4</v>
      </c>
      <c r="D33" s="106">
        <v>1.7500000000000002E-2</v>
      </c>
      <c r="E33" s="112"/>
      <c r="F33" s="217">
        <f>'2022 IS'!R23</f>
        <v>20569.5</v>
      </c>
      <c r="G33" s="217">
        <f>'P&amp;L'!Q23</f>
        <v>24554.804093750005</v>
      </c>
      <c r="H33" s="58">
        <f t="shared" si="8"/>
        <v>27843.740312500002</v>
      </c>
      <c r="I33" s="58">
        <f t="shared" si="8"/>
        <v>31681.220375000008</v>
      </c>
      <c r="J33" s="58">
        <f t="shared" si="8"/>
        <v>34468.463452500015</v>
      </c>
      <c r="K33" s="58">
        <f t="shared" si="8"/>
        <v>36469.906617375011</v>
      </c>
      <c r="L33" s="99">
        <f t="shared" si="8"/>
        <v>37564.003815896271</v>
      </c>
    </row>
    <row r="34" spans="2:12" x14ac:dyDescent="0.3">
      <c r="B34" s="104"/>
      <c r="C34" s="2" t="s">
        <v>6</v>
      </c>
      <c r="D34" s="62">
        <v>15000</v>
      </c>
      <c r="E34" s="112"/>
      <c r="F34" s="217">
        <f>'2022 IS'!R24</f>
        <v>120000</v>
      </c>
      <c r="G34" s="217">
        <f>'P&amp;L'!Q24</f>
        <v>123600</v>
      </c>
      <c r="H34" s="58">
        <f>$D$34*12</f>
        <v>180000</v>
      </c>
      <c r="I34" s="58">
        <f>$D$34*12</f>
        <v>180000</v>
      </c>
      <c r="J34" s="58">
        <f>$D$34*12</f>
        <v>180000</v>
      </c>
      <c r="K34" s="58">
        <f>$D$34*12</f>
        <v>180000</v>
      </c>
      <c r="L34" s="99">
        <f>$D$34*12</f>
        <v>180000</v>
      </c>
    </row>
    <row r="35" spans="2:12" x14ac:dyDescent="0.3">
      <c r="B35" s="104"/>
      <c r="C35" s="2" t="s">
        <v>5</v>
      </c>
      <c r="D35" s="106">
        <v>2.5000000000000001E-3</v>
      </c>
      <c r="E35" s="112"/>
      <c r="F35" s="217">
        <f>'2022 IS'!R25</f>
        <v>2938.5</v>
      </c>
      <c r="G35" s="217">
        <f>'P&amp;L'!Q25</f>
        <v>3507.8291562499999</v>
      </c>
      <c r="H35" s="58">
        <f t="shared" ref="H35:L36" si="9">$D35*H$12</f>
        <v>3977.6771874999999</v>
      </c>
      <c r="I35" s="58">
        <f t="shared" si="9"/>
        <v>4525.8886250000005</v>
      </c>
      <c r="J35" s="58">
        <f t="shared" si="9"/>
        <v>4924.0662075000009</v>
      </c>
      <c r="K35" s="58">
        <f t="shared" si="9"/>
        <v>5209.9866596250013</v>
      </c>
      <c r="L35" s="99">
        <f t="shared" si="9"/>
        <v>5366.2862594137532</v>
      </c>
    </row>
    <row r="36" spans="2:12" ht="16.2" thickBot="1" x14ac:dyDescent="0.35">
      <c r="B36" s="141"/>
      <c r="C36" s="39" t="s">
        <v>63</v>
      </c>
      <c r="D36" s="105">
        <v>0.01</v>
      </c>
      <c r="E36" s="112"/>
      <c r="F36" s="221">
        <f>'2022 IS'!R26</f>
        <v>11754</v>
      </c>
      <c r="G36" s="221">
        <f>'P&amp;L'!Q26</f>
        <v>14031.316624999999</v>
      </c>
      <c r="H36" s="68">
        <f t="shared" si="9"/>
        <v>15910.70875</v>
      </c>
      <c r="I36" s="68">
        <f t="shared" si="9"/>
        <v>18103.554500000002</v>
      </c>
      <c r="J36" s="68">
        <f t="shared" si="9"/>
        <v>19696.264830000004</v>
      </c>
      <c r="K36" s="68">
        <f t="shared" si="9"/>
        <v>20839.946638500005</v>
      </c>
      <c r="L36" s="199">
        <f t="shared" si="9"/>
        <v>21465.145037655013</v>
      </c>
    </row>
    <row r="37" spans="2:12" x14ac:dyDescent="0.3">
      <c r="B37" s="104" t="s">
        <v>62</v>
      </c>
      <c r="C37" s="2"/>
      <c r="E37" s="112"/>
      <c r="F37" s="200">
        <f t="shared" ref="F37:L37" si="10">SUM(F31:F36)</f>
        <v>625422</v>
      </c>
      <c r="G37" s="200">
        <f t="shared" si="10"/>
        <v>629990.21699624998</v>
      </c>
      <c r="H37" s="200">
        <f t="shared" si="10"/>
        <v>577767.71875</v>
      </c>
      <c r="I37" s="200">
        <f t="shared" si="10"/>
        <v>632588.86250000005</v>
      </c>
      <c r="J37" s="200">
        <f t="shared" si="10"/>
        <v>672406.62075000012</v>
      </c>
      <c r="K37" s="200">
        <f t="shared" si="10"/>
        <v>700998.66596250003</v>
      </c>
      <c r="L37" s="84">
        <f t="shared" si="10"/>
        <v>716628.62594137527</v>
      </c>
    </row>
    <row r="38" spans="2:12" ht="16.2" thickBot="1" x14ac:dyDescent="0.35">
      <c r="B38" s="141"/>
      <c r="C38" s="39"/>
      <c r="E38" s="112"/>
      <c r="F38" s="75"/>
      <c r="G38" s="64"/>
      <c r="H38" s="64"/>
      <c r="I38" s="64"/>
      <c r="J38" s="64"/>
      <c r="K38" s="64"/>
      <c r="L38" s="77"/>
    </row>
    <row r="39" spans="2:12" x14ac:dyDescent="0.3">
      <c r="B39" s="104" t="s">
        <v>161</v>
      </c>
      <c r="C39" s="2"/>
      <c r="E39" s="112"/>
      <c r="F39" s="200">
        <f t="shared" ref="F39:L39" si="11">F27-F37</f>
        <v>96688</v>
      </c>
      <c r="G39" s="200">
        <f t="shared" si="11"/>
        <v>227750.83300374995</v>
      </c>
      <c r="H39" s="200">
        <f t="shared" si="11"/>
        <v>409106.08749999991</v>
      </c>
      <c r="I39" s="200">
        <f t="shared" si="11"/>
        <v>493291.24100000015</v>
      </c>
      <c r="J39" s="200">
        <f t="shared" si="11"/>
        <v>553220.43102000013</v>
      </c>
      <c r="K39" s="200">
        <f t="shared" si="11"/>
        <v>596553.9323850004</v>
      </c>
      <c r="L39" s="84">
        <f t="shared" si="11"/>
        <v>619850.55035655061</v>
      </c>
    </row>
    <row r="40" spans="2:12" x14ac:dyDescent="0.3">
      <c r="B40" s="210" t="s">
        <v>0</v>
      </c>
      <c r="C40" s="2"/>
      <c r="E40" s="112"/>
      <c r="F40" s="205">
        <f>IFERROR(F39/F$12,0)</f>
        <v>8.2259656287221372E-2</v>
      </c>
      <c r="G40" s="205">
        <f>IFERROR(G39/G$12,0)</f>
        <v>0.16718556373811602</v>
      </c>
      <c r="H40" s="205">
        <f>IFERROR(H39/H$12,0)</f>
        <v>0.25712624995413852</v>
      </c>
      <c r="I40" s="205">
        <f t="shared" ref="I40" si="12">IFERROR(I39/I$12,0)</f>
        <v>0.2724830866778124</v>
      </c>
      <c r="J40" s="205">
        <f t="shared" ref="J40" si="13">IFERROR(J39/J$12,0)</f>
        <v>0.28087580858344907</v>
      </c>
      <c r="K40" s="205">
        <f t="shared" ref="K40" si="14">IFERROR(K39/K$12,0)</f>
        <v>0.28625501913854157</v>
      </c>
      <c r="L40" s="206">
        <f t="shared" ref="L40" si="15">IFERROR(L39/L$12,0)</f>
        <v>0.2887707254105128</v>
      </c>
    </row>
    <row r="41" spans="2:12" x14ac:dyDescent="0.3">
      <c r="B41" s="104"/>
      <c r="C41" s="2"/>
      <c r="E41" s="112"/>
      <c r="L41" s="74"/>
    </row>
    <row r="42" spans="2:12" x14ac:dyDescent="0.3">
      <c r="B42" s="121" t="s">
        <v>8</v>
      </c>
      <c r="C42" s="2"/>
      <c r="E42" s="112"/>
      <c r="L42" s="74"/>
    </row>
    <row r="43" spans="2:12" ht="15.6" customHeight="1" x14ac:dyDescent="0.3">
      <c r="B43" s="226"/>
      <c r="C43" t="s">
        <v>9</v>
      </c>
      <c r="D43" s="227"/>
      <c r="E43" s="112"/>
      <c r="F43" s="217">
        <f>'2022 IS'!R32</f>
        <v>6000</v>
      </c>
      <c r="G43" s="217">
        <f>'P&amp;L'!Q32</f>
        <v>6000</v>
      </c>
      <c r="H43" s="83">
        <f>I93</f>
        <v>12000</v>
      </c>
      <c r="I43" s="83">
        <f>J93</f>
        <v>12000</v>
      </c>
      <c r="J43" s="83">
        <f>K93</f>
        <v>22000</v>
      </c>
      <c r="K43" s="83">
        <f>L93</f>
        <v>16000</v>
      </c>
      <c r="L43" s="98">
        <f>M93</f>
        <v>26000</v>
      </c>
    </row>
    <row r="44" spans="2:12" ht="16.2" thickBot="1" x14ac:dyDescent="0.35">
      <c r="B44" s="141"/>
      <c r="C44" s="39" t="s">
        <v>10</v>
      </c>
      <c r="D44" s="62">
        <f>8%*50000</f>
        <v>4000</v>
      </c>
      <c r="E44" s="112"/>
      <c r="F44" s="229">
        <f>'2022 IS'!R33</f>
        <v>4000.0000000000005</v>
      </c>
      <c r="G44" s="221">
        <f>'P&amp;L'!Q33</f>
        <v>4000.0000000000005</v>
      </c>
      <c r="H44" s="111">
        <f>D44</f>
        <v>4000</v>
      </c>
      <c r="I44" s="111">
        <v>0</v>
      </c>
      <c r="J44" s="111">
        <v>0</v>
      </c>
      <c r="K44" s="111">
        <v>0</v>
      </c>
      <c r="L44" s="230">
        <v>0</v>
      </c>
    </row>
    <row r="45" spans="2:12" x14ac:dyDescent="0.3">
      <c r="B45" s="104" t="s">
        <v>11</v>
      </c>
      <c r="C45" s="2"/>
      <c r="E45" s="112"/>
      <c r="F45" s="200">
        <f t="shared" ref="F45:L45" si="16">SUM(F43:F44)</f>
        <v>10000</v>
      </c>
      <c r="G45" s="200">
        <f t="shared" si="16"/>
        <v>10000</v>
      </c>
      <c r="H45" s="200">
        <f t="shared" si="16"/>
        <v>16000</v>
      </c>
      <c r="I45" s="200">
        <f t="shared" si="16"/>
        <v>12000</v>
      </c>
      <c r="J45" s="200">
        <f t="shared" si="16"/>
        <v>22000</v>
      </c>
      <c r="K45" s="200">
        <f t="shared" si="16"/>
        <v>16000</v>
      </c>
      <c r="L45" s="84">
        <f t="shared" si="16"/>
        <v>26000</v>
      </c>
    </row>
    <row r="46" spans="2:12" x14ac:dyDescent="0.3">
      <c r="B46" s="104"/>
      <c r="C46" s="2"/>
      <c r="E46" s="112"/>
      <c r="L46" s="74"/>
    </row>
    <row r="47" spans="2:12" x14ac:dyDescent="0.3">
      <c r="B47" s="104" t="s">
        <v>125</v>
      </c>
      <c r="C47" s="2"/>
      <c r="E47" s="112"/>
      <c r="F47" s="200">
        <f t="shared" ref="F47:L47" si="17">F39-F45</f>
        <v>86688</v>
      </c>
      <c r="G47" s="200">
        <f t="shared" si="17"/>
        <v>217750.83300374995</v>
      </c>
      <c r="H47" s="200">
        <f t="shared" si="17"/>
        <v>393106.08749999991</v>
      </c>
      <c r="I47" s="200">
        <f t="shared" si="17"/>
        <v>481291.24100000015</v>
      </c>
      <c r="J47" s="200">
        <f t="shared" si="17"/>
        <v>531220.43102000013</v>
      </c>
      <c r="K47" s="200">
        <f t="shared" si="17"/>
        <v>580553.9323850004</v>
      </c>
      <c r="L47" s="84">
        <f t="shared" si="17"/>
        <v>593850.55035655061</v>
      </c>
    </row>
    <row r="48" spans="2:12" x14ac:dyDescent="0.3">
      <c r="B48" s="104"/>
      <c r="C48" s="2"/>
      <c r="E48" s="112"/>
      <c r="L48" s="74"/>
    </row>
    <row r="49" spans="2:12" x14ac:dyDescent="0.3">
      <c r="B49" s="104" t="s">
        <v>126</v>
      </c>
      <c r="C49" s="2"/>
      <c r="D49" s="207">
        <v>0.2</v>
      </c>
      <c r="E49" s="112"/>
      <c r="F49" s="200"/>
      <c r="G49" s="200"/>
      <c r="H49" s="200"/>
      <c r="I49" s="200"/>
      <c r="J49" s="200">
        <f>J47*$D49</f>
        <v>106244.08620400004</v>
      </c>
      <c r="K49" s="200">
        <f>K47*$D49</f>
        <v>116110.78647700009</v>
      </c>
      <c r="L49" s="84">
        <f>L47*$D49</f>
        <v>118770.11007131013</v>
      </c>
    </row>
    <row r="50" spans="2:12" ht="16.2" thickBot="1" x14ac:dyDescent="0.35">
      <c r="B50" s="141"/>
      <c r="C50" s="39"/>
      <c r="E50" s="112"/>
      <c r="F50" s="75"/>
      <c r="G50" s="64"/>
      <c r="H50" s="64"/>
      <c r="I50" s="64"/>
      <c r="J50" s="64"/>
      <c r="K50" s="64"/>
      <c r="L50" s="77"/>
    </row>
    <row r="51" spans="2:12" x14ac:dyDescent="0.3">
      <c r="B51" s="104" t="s">
        <v>3</v>
      </c>
      <c r="C51" s="2"/>
      <c r="E51" s="112"/>
      <c r="F51" s="200">
        <f t="shared" ref="F51:L51" si="18">F47-F49</f>
        <v>86688</v>
      </c>
      <c r="G51" s="200">
        <f t="shared" si="18"/>
        <v>217750.83300374995</v>
      </c>
      <c r="H51" s="200">
        <f t="shared" si="18"/>
        <v>393106.08749999991</v>
      </c>
      <c r="I51" s="200">
        <f t="shared" si="18"/>
        <v>481291.24100000015</v>
      </c>
      <c r="J51" s="200">
        <f t="shared" si="18"/>
        <v>424976.34481600008</v>
      </c>
      <c r="K51" s="200">
        <f t="shared" si="18"/>
        <v>464443.1459080003</v>
      </c>
      <c r="L51" s="84">
        <f t="shared" si="18"/>
        <v>475080.44028524047</v>
      </c>
    </row>
    <row r="52" spans="2:12" x14ac:dyDescent="0.3">
      <c r="B52" s="210" t="s">
        <v>127</v>
      </c>
      <c r="C52" s="2"/>
      <c r="E52" s="112"/>
      <c r="F52" s="205">
        <f>IFERROR(F51/F$12,0)</f>
        <v>7.375191424196019E-2</v>
      </c>
      <c r="G52" s="205">
        <f>IFERROR(G51/G$12,0)</f>
        <v>0.15984484135597821</v>
      </c>
      <c r="H52" s="205">
        <f>IFERROR(H51/H$12,0)</f>
        <v>0.24707012973259279</v>
      </c>
      <c r="I52" s="205">
        <f t="shared" ref="I52" si="19">IFERROR(I51/I$12,0)</f>
        <v>0.26585455414294473</v>
      </c>
      <c r="J52" s="205">
        <f t="shared" ref="J52" si="20">IFERROR(J51/J$12,0)</f>
        <v>0.21576494248224423</v>
      </c>
      <c r="K52" s="205">
        <f t="shared" ref="K52" si="21">IFERROR(K51/K$12,0)</f>
        <v>0.22286196503496875</v>
      </c>
      <c r="L52" s="206">
        <f t="shared" ref="L52" si="22">IFERROR(L51/L$12,0)</f>
        <v>0.22132645246600266</v>
      </c>
    </row>
    <row r="53" spans="2:12" x14ac:dyDescent="0.3">
      <c r="B53" s="210"/>
      <c r="C53" s="2"/>
      <c r="E53" s="112"/>
      <c r="F53" s="205"/>
      <c r="G53" s="205"/>
      <c r="H53" s="205"/>
      <c r="I53" s="205"/>
      <c r="J53" s="205"/>
      <c r="K53" s="205"/>
      <c r="L53" s="206"/>
    </row>
    <row r="54" spans="2:12" x14ac:dyDescent="0.3">
      <c r="B54" s="121" t="s">
        <v>128</v>
      </c>
      <c r="C54" s="2"/>
      <c r="E54" s="112"/>
      <c r="F54" s="205"/>
      <c r="G54" s="205"/>
      <c r="H54" s="205"/>
      <c r="I54" s="205"/>
      <c r="J54" s="205"/>
      <c r="K54" s="205"/>
      <c r="L54" s="206"/>
    </row>
    <row r="55" spans="2:12" x14ac:dyDescent="0.3">
      <c r="B55" s="210"/>
      <c r="C55" s="2" t="s">
        <v>129</v>
      </c>
      <c r="E55" s="112"/>
      <c r="F55" s="205"/>
      <c r="G55" s="205"/>
      <c r="H55" s="83">
        <f>H43</f>
        <v>12000</v>
      </c>
      <c r="I55" s="83">
        <f t="shared" ref="I55:L55" si="23">I43</f>
        <v>12000</v>
      </c>
      <c r="J55" s="83">
        <f t="shared" si="23"/>
        <v>22000</v>
      </c>
      <c r="K55" s="83">
        <f t="shared" si="23"/>
        <v>16000</v>
      </c>
      <c r="L55" s="98">
        <f t="shared" si="23"/>
        <v>26000</v>
      </c>
    </row>
    <row r="56" spans="2:12" x14ac:dyDescent="0.3">
      <c r="B56" s="210"/>
      <c r="C56" s="2" t="s">
        <v>130</v>
      </c>
      <c r="E56" s="112"/>
      <c r="F56" s="205"/>
      <c r="G56" s="205"/>
      <c r="H56" s="211">
        <v>30000</v>
      </c>
      <c r="I56" s="211"/>
      <c r="J56" s="211">
        <v>50000</v>
      </c>
      <c r="K56" s="211"/>
      <c r="L56" s="212">
        <v>50000</v>
      </c>
    </row>
    <row r="57" spans="2:12" x14ac:dyDescent="0.3">
      <c r="B57" s="210"/>
      <c r="C57" s="2" t="s">
        <v>131</v>
      </c>
      <c r="D57" s="207">
        <v>0.05</v>
      </c>
      <c r="E57" s="112"/>
      <c r="F57" s="205"/>
      <c r="G57" s="205"/>
      <c r="H57" s="83">
        <f>(H12-G12)*$D$57</f>
        <v>11440.356250000001</v>
      </c>
      <c r="I57" s="83">
        <f>(I12-H12)*$D$57</f>
        <v>10964.228750000009</v>
      </c>
      <c r="J57" s="83">
        <f>(J12-I12)*$D$57</f>
        <v>7963.5516500000149</v>
      </c>
      <c r="K57" s="83">
        <f>(K12-J12)*$D$57</f>
        <v>5718.4090425000068</v>
      </c>
      <c r="L57" s="98">
        <f>(L12-K12)*$D$57</f>
        <v>3125.9919957750244</v>
      </c>
    </row>
    <row r="58" spans="2:12" x14ac:dyDescent="0.3">
      <c r="B58" s="210"/>
      <c r="C58" s="2" t="s">
        <v>133</v>
      </c>
      <c r="E58" s="112"/>
      <c r="F58" s="205"/>
      <c r="G58" s="205"/>
      <c r="H58" s="83">
        <v>50000</v>
      </c>
      <c r="I58" s="83"/>
      <c r="J58" s="83"/>
      <c r="K58" s="83"/>
      <c r="L58" s="98"/>
    </row>
    <row r="59" spans="2:12" ht="16.2" thickBot="1" x14ac:dyDescent="0.35">
      <c r="B59" s="141"/>
      <c r="C59" s="39"/>
      <c r="E59" s="112"/>
      <c r="F59" s="205"/>
      <c r="G59" s="205"/>
      <c r="H59" s="64"/>
      <c r="I59" s="64"/>
      <c r="J59" s="64"/>
      <c r="K59" s="64"/>
      <c r="L59" s="77"/>
    </row>
    <row r="60" spans="2:12" ht="16.2" thickBot="1" x14ac:dyDescent="0.35">
      <c r="B60" s="107" t="s">
        <v>132</v>
      </c>
      <c r="C60" s="101"/>
      <c r="E60" s="112"/>
      <c r="F60" s="205"/>
      <c r="G60" s="205"/>
      <c r="H60" s="102">
        <f>H51+H55-H56-H57+H58</f>
        <v>413665.7312499999</v>
      </c>
      <c r="I60" s="102">
        <f t="shared" ref="I60:L60" si="24">I51+I55-I56-I57+I58</f>
        <v>482327.01225000015</v>
      </c>
      <c r="J60" s="102">
        <f t="shared" si="24"/>
        <v>389012.79316600005</v>
      </c>
      <c r="K60" s="102">
        <f t="shared" si="24"/>
        <v>474724.73686550028</v>
      </c>
      <c r="L60" s="108">
        <f t="shared" si="24"/>
        <v>447954.44828946545</v>
      </c>
    </row>
    <row r="61" spans="2:12" ht="16.2" thickTop="1" x14ac:dyDescent="0.3">
      <c r="B61" s="210" t="s">
        <v>134</v>
      </c>
      <c r="C61" s="2"/>
      <c r="E61" s="112"/>
      <c r="F61" s="205"/>
      <c r="G61" s="205"/>
      <c r="H61" s="205">
        <f>IFERROR(H60/H$12,0)</f>
        <v>0.25999202031147728</v>
      </c>
      <c r="I61" s="205">
        <f t="shared" ref="I61" si="25">IFERROR(I60/I$12,0)</f>
        <v>0.26642669109538686</v>
      </c>
      <c r="J61" s="205">
        <f t="shared" ref="J61" si="26">IFERROR(J60/J$12,0)</f>
        <v>0.19750587054124208</v>
      </c>
      <c r="K61" s="205">
        <f t="shared" ref="K61" si="27">IFERROR(K60/K$12,0)</f>
        <v>0.22779556258003425</v>
      </c>
      <c r="L61" s="206">
        <f t="shared" ref="L61" si="28">IFERROR(L60/L$12,0)</f>
        <v>0.2086892250220746</v>
      </c>
    </row>
    <row r="62" spans="2:12" ht="16.2" thickBot="1" x14ac:dyDescent="0.35">
      <c r="B62" s="222" t="s">
        <v>135</v>
      </c>
      <c r="C62" s="39"/>
      <c r="D62" s="76"/>
      <c r="E62" s="113"/>
      <c r="F62" s="70"/>
      <c r="G62" s="70"/>
      <c r="H62" s="223">
        <f>H60+G62</f>
        <v>413665.7312499999</v>
      </c>
      <c r="I62" s="223">
        <f t="shared" ref="I62:L62" si="29">I60+H62</f>
        <v>895992.7435000001</v>
      </c>
      <c r="J62" s="223">
        <f t="shared" si="29"/>
        <v>1285005.5366660003</v>
      </c>
      <c r="K62" s="223">
        <f t="shared" si="29"/>
        <v>1759730.2735315005</v>
      </c>
      <c r="L62" s="224">
        <f t="shared" si="29"/>
        <v>2207684.7218209659</v>
      </c>
    </row>
    <row r="63" spans="2:12" x14ac:dyDescent="0.3">
      <c r="B63" s="66"/>
      <c r="C63" s="2"/>
      <c r="F63" s="205"/>
      <c r="G63" s="205"/>
      <c r="H63" s="225"/>
      <c r="I63" s="225"/>
      <c r="J63" s="225"/>
      <c r="K63" s="225"/>
      <c r="L63" s="225"/>
    </row>
    <row r="64" spans="2:12" x14ac:dyDescent="0.3">
      <c r="B64" s="66"/>
      <c r="C64" s="2"/>
      <c r="F64" s="65"/>
      <c r="G64" s="65"/>
      <c r="H64" s="57"/>
      <c r="I64" s="57"/>
      <c r="J64" s="57"/>
      <c r="K64" s="57"/>
      <c r="L64" s="57"/>
    </row>
    <row r="65" spans="2:12" ht="18.600000000000001" thickBot="1" x14ac:dyDescent="0.4">
      <c r="B65" s="238" t="s">
        <v>139</v>
      </c>
      <c r="C65" s="238"/>
      <c r="D65" s="239"/>
      <c r="E65" s="240"/>
      <c r="F65" s="240"/>
      <c r="G65" s="240"/>
      <c r="H65" s="240">
        <v>1</v>
      </c>
      <c r="I65" s="240">
        <f>H65+1</f>
        <v>2</v>
      </c>
      <c r="J65" s="240">
        <f t="shared" ref="J65:L65" si="30">I65+1</f>
        <v>3</v>
      </c>
      <c r="K65" s="240">
        <f t="shared" si="30"/>
        <v>4</v>
      </c>
      <c r="L65" s="240">
        <f t="shared" si="30"/>
        <v>5</v>
      </c>
    </row>
    <row r="66" spans="2:12" ht="18" x14ac:dyDescent="0.35">
      <c r="B66" s="241" t="s">
        <v>136</v>
      </c>
      <c r="C66" s="241"/>
      <c r="D66" s="254">
        <f>'Summary Dashboard'!D26</f>
        <v>9.5925304797365885E-2</v>
      </c>
      <c r="E66" s="240"/>
      <c r="F66" s="240"/>
      <c r="G66" s="240"/>
      <c r="H66" s="240"/>
      <c r="I66" s="240"/>
      <c r="J66" s="240"/>
      <c r="K66" s="240"/>
      <c r="L66" s="240"/>
    </row>
    <row r="67" spans="2:12" ht="18" x14ac:dyDescent="0.35">
      <c r="B67" s="241" t="s">
        <v>140</v>
      </c>
      <c r="C67" s="240"/>
      <c r="D67" s="239"/>
      <c r="E67" s="240"/>
      <c r="F67" s="240"/>
      <c r="G67" s="240"/>
      <c r="H67" s="242">
        <f>1/(1+$D$66)^H65</f>
        <v>0.91247094635240478</v>
      </c>
      <c r="I67" s="242">
        <f>1/(1+$D$66)^I65</f>
        <v>0.83260322793725305</v>
      </c>
      <c r="J67" s="242">
        <f>1/(1+$D$66)^J65</f>
        <v>0.75972625533197236</v>
      </c>
      <c r="K67" s="242">
        <f>1/(1+$D$66)^K65</f>
        <v>0.69322813517153337</v>
      </c>
      <c r="L67" s="242">
        <f>1/(1+$D$66)^L65</f>
        <v>0.6325505325380818</v>
      </c>
    </row>
    <row r="68" spans="2:12" ht="18.600000000000001" thickBot="1" x14ac:dyDescent="0.4">
      <c r="B68" s="243" t="s">
        <v>163</v>
      </c>
      <c r="C68" s="240"/>
      <c r="D68" s="239"/>
      <c r="E68" s="240"/>
      <c r="F68" s="240"/>
      <c r="G68" s="240"/>
      <c r="H68" s="244">
        <f>H67*H60</f>
        <v>377457.96126724692</v>
      </c>
      <c r="I68" s="244">
        <f>I67*I60</f>
        <v>401587.02732068114</v>
      </c>
      <c r="J68" s="244">
        <f>J67*J60</f>
        <v>295543.23262823629</v>
      </c>
      <c r="K68" s="244">
        <f>K67*K60</f>
        <v>329092.54405706766</v>
      </c>
      <c r="L68" s="244">
        <f>L67*L60</f>
        <v>283353.82481830398</v>
      </c>
    </row>
    <row r="69" spans="2:12" ht="18.600000000000001" thickTop="1" x14ac:dyDescent="0.35">
      <c r="B69" s="240"/>
      <c r="C69" s="240"/>
      <c r="D69" s="239"/>
      <c r="E69" s="240"/>
      <c r="F69" s="240"/>
      <c r="G69" s="240"/>
      <c r="H69" s="245"/>
      <c r="I69" s="245"/>
      <c r="J69" s="245"/>
      <c r="K69" s="245"/>
      <c r="L69" s="245"/>
    </row>
    <row r="70" spans="2:12" ht="18.600000000000001" thickBot="1" x14ac:dyDescent="0.4">
      <c r="B70" s="238" t="s">
        <v>137</v>
      </c>
      <c r="C70" s="238"/>
      <c r="D70" s="239"/>
      <c r="E70" s="240"/>
      <c r="F70" s="240"/>
      <c r="G70" s="240"/>
      <c r="H70" s="245"/>
      <c r="I70" s="245"/>
      <c r="J70" s="245"/>
      <c r="K70" s="245"/>
      <c r="L70" s="245"/>
    </row>
    <row r="71" spans="2:12" ht="18" x14ac:dyDescent="0.35">
      <c r="B71" s="241" t="s">
        <v>201</v>
      </c>
      <c r="C71" s="241"/>
      <c r="D71" s="254">
        <f>'Summary Dashboard'!D27</f>
        <v>0.03</v>
      </c>
      <c r="E71" s="240"/>
      <c r="F71" s="246"/>
      <c r="G71" s="246"/>
      <c r="H71" s="247"/>
      <c r="I71" s="247"/>
      <c r="J71" s="247"/>
      <c r="K71" s="247"/>
      <c r="L71" s="247"/>
    </row>
    <row r="72" spans="2:12" ht="18" x14ac:dyDescent="0.35">
      <c r="B72" s="241" t="s">
        <v>137</v>
      </c>
      <c r="C72" s="241"/>
      <c r="D72" s="239"/>
      <c r="E72" s="240"/>
      <c r="F72" s="240"/>
      <c r="G72" s="240"/>
      <c r="H72" s="240"/>
      <c r="I72" s="240"/>
      <c r="J72" s="240"/>
      <c r="K72" s="240"/>
      <c r="L72" s="247">
        <f>L60*(1+D66)/(D66-D71)</f>
        <v>7446679.4925851244</v>
      </c>
    </row>
    <row r="73" spans="2:12" ht="18.600000000000001" thickBot="1" x14ac:dyDescent="0.4">
      <c r="B73" s="248" t="s">
        <v>162</v>
      </c>
      <c r="C73" s="249"/>
      <c r="D73" s="240"/>
      <c r="E73" s="240"/>
      <c r="F73" s="240"/>
      <c r="G73" s="245"/>
      <c r="H73" s="245"/>
      <c r="I73" s="245"/>
      <c r="J73" s="245"/>
      <c r="K73" s="240"/>
      <c r="L73" s="244">
        <f>L72*L67</f>
        <v>4710401.0786751332</v>
      </c>
    </row>
    <row r="74" spans="2:12" ht="18.600000000000001" thickTop="1" x14ac:dyDescent="0.35">
      <c r="B74" s="250"/>
      <c r="C74" s="240"/>
      <c r="D74" s="239"/>
      <c r="E74" s="240"/>
      <c r="F74" s="240"/>
      <c r="G74" s="240"/>
      <c r="H74" s="240"/>
      <c r="I74" s="240"/>
      <c r="J74" s="240"/>
      <c r="K74" s="240"/>
      <c r="L74" s="240"/>
    </row>
    <row r="75" spans="2:12" ht="18.600000000000001" thickBot="1" x14ac:dyDescent="0.4">
      <c r="B75" s="251" t="s">
        <v>141</v>
      </c>
      <c r="C75" s="251"/>
      <c r="D75" s="239"/>
      <c r="E75" s="240"/>
      <c r="F75" s="240"/>
      <c r="G75" s="240"/>
      <c r="H75" s="245"/>
      <c r="I75" s="245"/>
      <c r="J75" s="245"/>
      <c r="K75" s="245"/>
      <c r="L75" s="245"/>
    </row>
    <row r="76" spans="2:12" ht="18.600000000000001" thickTop="1" x14ac:dyDescent="0.35">
      <c r="B76" s="240" t="s">
        <v>142</v>
      </c>
      <c r="C76" s="240"/>
      <c r="D76" s="239"/>
      <c r="E76" s="240"/>
      <c r="F76" s="240"/>
      <c r="G76" s="240"/>
      <c r="H76" s="252">
        <f>SUM(H68:L68)</f>
        <v>1687034.5900915361</v>
      </c>
      <c r="I76" s="245"/>
      <c r="J76" s="245"/>
      <c r="K76" s="245"/>
      <c r="L76" s="245"/>
    </row>
    <row r="77" spans="2:12" ht="18" x14ac:dyDescent="0.35">
      <c r="B77" s="240" t="s">
        <v>137</v>
      </c>
      <c r="C77" s="240"/>
      <c r="D77" s="239"/>
      <c r="E77" s="240"/>
      <c r="F77" s="240"/>
      <c r="G77" s="240"/>
      <c r="H77" s="252">
        <f>L73</f>
        <v>4710401.0786751332</v>
      </c>
      <c r="I77" s="245"/>
      <c r="J77" s="245"/>
      <c r="K77" s="245"/>
      <c r="L77" s="245"/>
    </row>
    <row r="78" spans="2:12" ht="18.600000000000001" thickBot="1" x14ac:dyDescent="0.4">
      <c r="B78" s="253" t="s">
        <v>164</v>
      </c>
      <c r="C78" s="240"/>
      <c r="D78" s="239"/>
      <c r="E78" s="240"/>
      <c r="F78" s="240"/>
      <c r="G78" s="240"/>
      <c r="H78" s="237">
        <f>H76+H77</f>
        <v>6397435.668766669</v>
      </c>
      <c r="I78" s="245"/>
      <c r="J78" s="245"/>
      <c r="K78" s="245"/>
      <c r="L78" s="245"/>
    </row>
    <row r="79" spans="2:12" ht="16.2" thickTop="1" x14ac:dyDescent="0.3">
      <c r="H79" s="58"/>
      <c r="I79" s="58"/>
      <c r="J79" s="58"/>
      <c r="K79" s="58"/>
      <c r="L79" s="58"/>
    </row>
    <row r="80" spans="2:12" x14ac:dyDescent="0.3">
      <c r="H80" s="58"/>
      <c r="I80" s="58"/>
      <c r="J80" s="58"/>
      <c r="K80" s="58"/>
      <c r="L80" s="58"/>
    </row>
    <row r="81" spans="2:13" x14ac:dyDescent="0.3">
      <c r="H81" s="58"/>
      <c r="I81" s="58"/>
      <c r="J81" s="58"/>
      <c r="K81" s="58"/>
      <c r="L81" s="58"/>
    </row>
    <row r="82" spans="2:13" x14ac:dyDescent="0.3">
      <c r="H82" s="58"/>
      <c r="I82" s="58"/>
      <c r="J82" s="58"/>
      <c r="K82" s="58"/>
      <c r="L82" s="58"/>
    </row>
    <row r="83" spans="2:13" x14ac:dyDescent="0.3">
      <c r="H83" s="58"/>
      <c r="I83" s="58"/>
      <c r="J83" s="58"/>
      <c r="K83" s="58"/>
      <c r="L83" s="58"/>
    </row>
    <row r="84" spans="2:13" ht="16.2" thickBot="1" x14ac:dyDescent="0.35">
      <c r="B84" t="s">
        <v>167</v>
      </c>
      <c r="H84" s="58"/>
      <c r="I84" s="58"/>
      <c r="J84" s="58"/>
      <c r="K84" s="58"/>
      <c r="L84" s="58"/>
    </row>
    <row r="85" spans="2:13" ht="16.2" thickBot="1" x14ac:dyDescent="0.35">
      <c r="B85">
        <v>1</v>
      </c>
      <c r="C85" s="131" t="s">
        <v>166</v>
      </c>
      <c r="D85" s="120" t="s">
        <v>122</v>
      </c>
      <c r="E85" s="215"/>
      <c r="F85" s="120"/>
      <c r="G85" s="118">
        <v>2022</v>
      </c>
      <c r="H85" s="118">
        <f>G85+1</f>
        <v>2023</v>
      </c>
      <c r="I85" s="118">
        <f t="shared" ref="I85:M85" si="31">H85+1</f>
        <v>2024</v>
      </c>
      <c r="J85" s="118">
        <f t="shared" si="31"/>
        <v>2025</v>
      </c>
      <c r="K85" s="118">
        <f t="shared" si="31"/>
        <v>2026</v>
      </c>
      <c r="L85" s="118">
        <f t="shared" si="31"/>
        <v>2027</v>
      </c>
      <c r="M85" s="122">
        <f t="shared" si="31"/>
        <v>2028</v>
      </c>
    </row>
    <row r="86" spans="2:13" x14ac:dyDescent="0.3">
      <c r="C86" s="234">
        <v>2022</v>
      </c>
      <c r="D86" s="62">
        <v>30000</v>
      </c>
      <c r="E86" s="112"/>
      <c r="F86" s="231"/>
      <c r="G86" s="231">
        <f>$D86/$D$94</f>
        <v>6000</v>
      </c>
      <c r="H86" s="231">
        <f>$D86/$D$94</f>
        <v>6000</v>
      </c>
      <c r="I86" s="231">
        <f>$D86/$D$94</f>
        <v>6000</v>
      </c>
      <c r="J86" s="231">
        <f>$D86/$D$94</f>
        <v>6000</v>
      </c>
      <c r="K86" s="231">
        <f>$D86/$D$94</f>
        <v>6000</v>
      </c>
      <c r="L86" s="231"/>
      <c r="M86" s="232"/>
    </row>
    <row r="87" spans="2:13" x14ac:dyDescent="0.3">
      <c r="C87" s="234">
        <f>C86+1</f>
        <v>2023</v>
      </c>
      <c r="E87" s="112"/>
      <c r="F87" s="231"/>
      <c r="G87" s="231"/>
      <c r="H87" s="231"/>
      <c r="I87" s="231"/>
      <c r="J87" s="231"/>
      <c r="K87" s="231"/>
      <c r="L87" s="231"/>
      <c r="M87" s="232"/>
    </row>
    <row r="88" spans="2:13" x14ac:dyDescent="0.3">
      <c r="C88" s="234">
        <f t="shared" ref="C88:C92" si="32">C87+1</f>
        <v>2024</v>
      </c>
      <c r="D88" s="62">
        <v>30000</v>
      </c>
      <c r="E88" s="112"/>
      <c r="F88" s="231"/>
      <c r="G88" s="231"/>
      <c r="H88" s="231"/>
      <c r="I88" s="231">
        <f>$D88/$D$94</f>
        <v>6000</v>
      </c>
      <c r="J88" s="231">
        <f>$D88/$D$94</f>
        <v>6000</v>
      </c>
      <c r="K88" s="231">
        <f>$D88/$D$94</f>
        <v>6000</v>
      </c>
      <c r="L88" s="231">
        <f>$D88/$D$94</f>
        <v>6000</v>
      </c>
      <c r="M88" s="232">
        <f>$D88/$D$94</f>
        <v>6000</v>
      </c>
    </row>
    <row r="89" spans="2:13" x14ac:dyDescent="0.3">
      <c r="C89" s="234">
        <f t="shared" si="32"/>
        <v>2025</v>
      </c>
      <c r="E89" s="112"/>
      <c r="F89" s="231"/>
      <c r="G89" s="231"/>
      <c r="H89" s="231"/>
      <c r="I89" s="231"/>
      <c r="J89" s="231"/>
      <c r="K89" s="231"/>
      <c r="L89" s="231"/>
      <c r="M89" s="232"/>
    </row>
    <row r="90" spans="2:13" x14ac:dyDescent="0.3">
      <c r="C90" s="234">
        <f t="shared" si="32"/>
        <v>2026</v>
      </c>
      <c r="D90" s="62">
        <v>50000</v>
      </c>
      <c r="E90" s="112"/>
      <c r="F90" s="231"/>
      <c r="G90" s="231"/>
      <c r="H90" s="231"/>
      <c r="I90" s="231"/>
      <c r="J90" s="231"/>
      <c r="K90" s="231">
        <f>$D90/$D$94</f>
        <v>10000</v>
      </c>
      <c r="L90" s="231">
        <f>$D90/$D$94</f>
        <v>10000</v>
      </c>
      <c r="M90" s="232">
        <f>$D90/$D$94</f>
        <v>10000</v>
      </c>
    </row>
    <row r="91" spans="2:13" x14ac:dyDescent="0.3">
      <c r="C91" s="234">
        <f t="shared" si="32"/>
        <v>2027</v>
      </c>
      <c r="E91" s="112"/>
      <c r="F91" s="231"/>
      <c r="G91" s="231"/>
      <c r="H91" s="231"/>
      <c r="I91" s="231"/>
      <c r="J91" s="231"/>
      <c r="K91" s="231"/>
      <c r="L91" s="231"/>
      <c r="M91" s="232"/>
    </row>
    <row r="92" spans="2:13" x14ac:dyDescent="0.3">
      <c r="C92" s="234">
        <f t="shared" si="32"/>
        <v>2028</v>
      </c>
      <c r="D92" s="62">
        <v>50000</v>
      </c>
      <c r="E92" s="112"/>
      <c r="F92" s="231"/>
      <c r="G92" s="231"/>
      <c r="H92" s="231"/>
      <c r="I92" s="231"/>
      <c r="J92" s="231"/>
      <c r="K92" s="231"/>
      <c r="L92" s="231"/>
      <c r="M92" s="232">
        <f>$D92/$D$94</f>
        <v>10000</v>
      </c>
    </row>
    <row r="93" spans="2:13" ht="16.2" thickBot="1" x14ac:dyDescent="0.35">
      <c r="C93" s="216" t="s">
        <v>124</v>
      </c>
      <c r="D93" s="280"/>
      <c r="E93" s="281"/>
      <c r="F93" s="101"/>
      <c r="G93" s="192">
        <f>SUM(G86:G92)</f>
        <v>6000</v>
      </c>
      <c r="H93" s="192">
        <f t="shared" ref="H93:M93" si="33">SUM(H86:H92)</f>
        <v>6000</v>
      </c>
      <c r="I93" s="192">
        <f t="shared" si="33"/>
        <v>12000</v>
      </c>
      <c r="J93" s="192">
        <f t="shared" si="33"/>
        <v>12000</v>
      </c>
      <c r="K93" s="192">
        <f t="shared" si="33"/>
        <v>22000</v>
      </c>
      <c r="L93" s="192">
        <f t="shared" si="33"/>
        <v>16000</v>
      </c>
      <c r="M93" s="193">
        <f t="shared" si="33"/>
        <v>26000</v>
      </c>
    </row>
    <row r="94" spans="2:13" ht="16.8" thickTop="1" thickBot="1" x14ac:dyDescent="0.35">
      <c r="C94" s="233" t="s">
        <v>123</v>
      </c>
      <c r="D94" s="76">
        <v>5</v>
      </c>
      <c r="E94" s="113"/>
      <c r="F94" s="64"/>
      <c r="G94" s="64"/>
      <c r="H94" s="64"/>
      <c r="I94" s="64"/>
      <c r="J94" s="64"/>
      <c r="K94" s="64"/>
      <c r="L94" s="64"/>
      <c r="M94" s="77"/>
    </row>
    <row r="97" spans="2:4" x14ac:dyDescent="0.3">
      <c r="B97" s="235" t="s">
        <v>143</v>
      </c>
      <c r="C97" s="186"/>
    </row>
    <row r="98" spans="2:4" x14ac:dyDescent="0.3">
      <c r="B98" s="187" t="s">
        <v>150</v>
      </c>
      <c r="D98"/>
    </row>
    <row r="99" spans="2:4" x14ac:dyDescent="0.3">
      <c r="D99" s="190"/>
    </row>
    <row r="100" spans="2:4" x14ac:dyDescent="0.3">
      <c r="B100" s="190" t="s">
        <v>151</v>
      </c>
    </row>
    <row r="101" spans="2:4" x14ac:dyDescent="0.3">
      <c r="B101" s="236" t="s">
        <v>152</v>
      </c>
    </row>
    <row r="102" spans="2:4" x14ac:dyDescent="0.3">
      <c r="B102" s="236" t="s">
        <v>153</v>
      </c>
    </row>
    <row r="103" spans="2:4" x14ac:dyDescent="0.3">
      <c r="B103" s="236" t="s">
        <v>155</v>
      </c>
    </row>
    <row r="104" spans="2:4" x14ac:dyDescent="0.3">
      <c r="B104" s="236" t="s">
        <v>156</v>
      </c>
    </row>
    <row r="105" spans="2:4" x14ac:dyDescent="0.3">
      <c r="B105" s="236" t="s">
        <v>154</v>
      </c>
      <c r="D105" s="100"/>
    </row>
    <row r="106" spans="2:4" x14ac:dyDescent="0.3">
      <c r="D106"/>
    </row>
    <row r="107" spans="2:4" x14ac:dyDescent="0.3">
      <c r="B107" s="100" t="s">
        <v>157</v>
      </c>
      <c r="C107" s="100"/>
      <c r="D107"/>
    </row>
    <row r="108" spans="2:4" x14ac:dyDescent="0.3">
      <c r="B108" s="295" t="s">
        <v>211</v>
      </c>
      <c r="C108" s="100"/>
      <c r="D108"/>
    </row>
    <row r="109" spans="2:4" x14ac:dyDescent="0.3">
      <c r="B109" s="100"/>
      <c r="C109" s="100"/>
      <c r="D109"/>
    </row>
    <row r="110" spans="2:4" x14ac:dyDescent="0.3">
      <c r="B110" s="100"/>
      <c r="C110" s="100"/>
      <c r="D110"/>
    </row>
    <row r="111" spans="2:4" x14ac:dyDescent="0.3">
      <c r="B111" s="100"/>
      <c r="C111" s="100"/>
      <c r="D111"/>
    </row>
    <row r="112" spans="2:4" x14ac:dyDescent="0.3">
      <c r="B112" s="100"/>
      <c r="C112" s="100"/>
      <c r="D112"/>
    </row>
    <row r="113" spans="2:4" x14ac:dyDescent="0.3">
      <c r="B113" s="100"/>
      <c r="C113" s="100"/>
      <c r="D113"/>
    </row>
    <row r="114" spans="2:4" x14ac:dyDescent="0.3">
      <c r="B114" s="100"/>
      <c r="C114" s="100"/>
      <c r="D114"/>
    </row>
    <row r="115" spans="2:4" x14ac:dyDescent="0.3">
      <c r="B115" s="100"/>
      <c r="C115" s="100"/>
      <c r="D115"/>
    </row>
    <row r="116" spans="2:4" x14ac:dyDescent="0.3">
      <c r="B116" s="100"/>
      <c r="C116" s="100"/>
      <c r="D116"/>
    </row>
  </sheetData>
  <pageMargins left="0.7" right="0.7" top="0.75" bottom="0.75" header="0.3" footer="0.3"/>
  <ignoredErrors>
    <ignoredError sqref="H34:L34" formula="1"/>
  </ignoredErrors>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93D79-4FBE-4AAC-8219-43F8EDA2B76B}">
  <sheetPr>
    <tabColor theme="4" tint="0.59999389629810485"/>
  </sheetPr>
  <dimension ref="B1:M51"/>
  <sheetViews>
    <sheetView showGridLines="0" tabSelected="1" zoomScale="130" zoomScaleNormal="130" workbookViewId="0"/>
  </sheetViews>
  <sheetFormatPr defaultRowHeight="15.6" x14ac:dyDescent="0.3"/>
  <cols>
    <col min="1" max="2" width="0.8984375" customWidth="1"/>
    <col min="3" max="3" width="22.3984375" bestFit="1" customWidth="1"/>
    <col min="4" max="4" width="9.796875" bestFit="1" customWidth="1"/>
    <col min="5" max="5" width="13.796875" bestFit="1" customWidth="1"/>
    <col min="13" max="13" width="0.69921875" customWidth="1"/>
    <col min="15" max="15" width="8.796875" customWidth="1"/>
  </cols>
  <sheetData>
    <row r="1" spans="2:13" ht="4.95" customHeight="1" x14ac:dyDescent="0.3"/>
    <row r="2" spans="2:13" x14ac:dyDescent="0.3">
      <c r="C2" s="55" t="s">
        <v>42</v>
      </c>
      <c r="D2" s="55"/>
    </row>
    <row r="3" spans="2:13" ht="21.6" thickBot="1" x14ac:dyDescent="0.45">
      <c r="C3" s="86" t="s">
        <v>168</v>
      </c>
      <c r="D3" s="86"/>
      <c r="E3" s="86"/>
    </row>
    <row r="4" spans="2:13" ht="16.2" thickTop="1" x14ac:dyDescent="0.3"/>
    <row r="5" spans="2:13" ht="5.4" customHeight="1" x14ac:dyDescent="0.3">
      <c r="B5" s="257"/>
      <c r="C5" s="257"/>
      <c r="D5" s="257"/>
      <c r="E5" s="257"/>
      <c r="F5" s="257"/>
      <c r="G5" s="257"/>
      <c r="H5" s="257"/>
      <c r="I5" s="257"/>
      <c r="J5" s="257"/>
      <c r="K5" s="257"/>
      <c r="L5" s="257"/>
      <c r="M5" s="257"/>
    </row>
    <row r="6" spans="2:13" ht="16.2" thickBot="1" x14ac:dyDescent="0.35">
      <c r="B6" s="257"/>
      <c r="C6" s="260" t="s">
        <v>169</v>
      </c>
      <c r="D6" s="92"/>
      <c r="E6" s="92"/>
      <c r="F6" s="261" t="s">
        <v>118</v>
      </c>
      <c r="G6" s="261" t="s">
        <v>117</v>
      </c>
      <c r="H6" s="261">
        <v>2024</v>
      </c>
      <c r="I6" s="261">
        <f>H6+1</f>
        <v>2025</v>
      </c>
      <c r="J6" s="261">
        <f t="shared" ref="J6:L6" si="0">I6+1</f>
        <v>2026</v>
      </c>
      <c r="K6" s="261">
        <f t="shared" si="0"/>
        <v>2027</v>
      </c>
      <c r="L6" s="261">
        <f t="shared" si="0"/>
        <v>2028</v>
      </c>
      <c r="M6" s="257"/>
    </row>
    <row r="7" spans="2:13" x14ac:dyDescent="0.3">
      <c r="B7" s="257"/>
      <c r="C7" s="92" t="s">
        <v>2</v>
      </c>
      <c r="D7" s="92"/>
      <c r="E7" s="92"/>
      <c r="F7" s="258">
        <f>DCF!F12</f>
        <v>1175400</v>
      </c>
      <c r="G7" s="258">
        <f>DCF!G12</f>
        <v>1362263.75</v>
      </c>
      <c r="H7" s="258">
        <f>DCF!H12</f>
        <v>1591070.875</v>
      </c>
      <c r="I7" s="258">
        <f>DCF!I12</f>
        <v>1810355.4500000002</v>
      </c>
      <c r="J7" s="258">
        <f>DCF!J12</f>
        <v>1969626.4830000005</v>
      </c>
      <c r="K7" s="258">
        <f>DCF!K12</f>
        <v>2083994.6638500006</v>
      </c>
      <c r="L7" s="258">
        <f>DCF!L12</f>
        <v>2146514.5037655011</v>
      </c>
      <c r="M7" s="257"/>
    </row>
    <row r="8" spans="2:13" x14ac:dyDescent="0.3">
      <c r="B8" s="257"/>
      <c r="C8" s="92" t="s">
        <v>121</v>
      </c>
      <c r="D8" s="92"/>
      <c r="E8" s="92"/>
      <c r="F8" s="259">
        <f>DCF!F28</f>
        <v>0.61435256083035561</v>
      </c>
      <c r="G8" s="259">
        <f>DCF!G28</f>
        <v>0.62964389238133944</v>
      </c>
      <c r="H8" s="259">
        <f>DCF!H28</f>
        <v>0.62025760244652828</v>
      </c>
      <c r="I8" s="259">
        <f>DCF!I28</f>
        <v>0.6219110747008274</v>
      </c>
      <c r="J8" s="259">
        <f>DCF!J28</f>
        <v>0.62226369433417084</v>
      </c>
      <c r="K8" s="259">
        <f>DCF!K28</f>
        <v>0.62262760114288573</v>
      </c>
      <c r="L8" s="259">
        <f>DCF!L28</f>
        <v>0.62262760114288584</v>
      </c>
      <c r="M8" s="257"/>
    </row>
    <row r="9" spans="2:13" x14ac:dyDescent="0.3">
      <c r="B9" s="257"/>
      <c r="C9" s="92" t="s">
        <v>127</v>
      </c>
      <c r="D9" s="92"/>
      <c r="E9" s="92"/>
      <c r="F9" s="259">
        <f>DCF!F52</f>
        <v>7.375191424196019E-2</v>
      </c>
      <c r="G9" s="259">
        <f>DCF!G52</f>
        <v>0.15984484135597821</v>
      </c>
      <c r="H9" s="259">
        <f>DCF!H52</f>
        <v>0.24707012973259279</v>
      </c>
      <c r="I9" s="259">
        <f>DCF!I52</f>
        <v>0.26585455414294473</v>
      </c>
      <c r="J9" s="259">
        <f>DCF!J52</f>
        <v>0.21576494248224423</v>
      </c>
      <c r="K9" s="259">
        <f>DCF!K52</f>
        <v>0.22286196503496875</v>
      </c>
      <c r="L9" s="259">
        <f>DCF!L52</f>
        <v>0.22132645246600266</v>
      </c>
      <c r="M9" s="257"/>
    </row>
    <row r="10" spans="2:13" ht="7.2" customHeight="1" x14ac:dyDescent="0.3">
      <c r="B10" s="257"/>
      <c r="C10" s="257"/>
      <c r="D10" s="257"/>
      <c r="E10" s="257"/>
      <c r="F10" s="257"/>
      <c r="G10" s="257"/>
      <c r="H10" s="257"/>
      <c r="I10" s="257"/>
      <c r="J10" s="257"/>
      <c r="K10" s="257"/>
      <c r="L10" s="257"/>
      <c r="M10" s="257"/>
    </row>
    <row r="11" spans="2:13" x14ac:dyDescent="0.3">
      <c r="B11" s="257"/>
      <c r="C11" s="257"/>
      <c r="D11" s="257"/>
      <c r="E11" s="257"/>
      <c r="F11" s="257"/>
      <c r="G11" s="257"/>
      <c r="H11" s="257"/>
      <c r="I11" s="257"/>
      <c r="J11" s="257"/>
      <c r="K11" s="257"/>
      <c r="L11" s="257"/>
      <c r="M11" s="257"/>
    </row>
    <row r="12" spans="2:13" x14ac:dyDescent="0.3">
      <c r="B12" s="257"/>
      <c r="C12" s="257"/>
      <c r="D12" s="257"/>
      <c r="E12" s="257"/>
      <c r="F12" s="257"/>
      <c r="G12" s="257"/>
      <c r="H12" s="257"/>
      <c r="I12" s="257"/>
      <c r="J12" s="257"/>
      <c r="K12" s="257"/>
      <c r="L12" s="257"/>
      <c r="M12" s="257"/>
    </row>
    <row r="13" spans="2:13" x14ac:dyDescent="0.3">
      <c r="B13" s="257"/>
      <c r="C13" s="257"/>
      <c r="D13" s="257"/>
      <c r="E13" s="257"/>
      <c r="F13" s="257"/>
      <c r="G13" s="257"/>
      <c r="H13" s="257"/>
      <c r="I13" s="257"/>
      <c r="J13" s="257"/>
      <c r="K13" s="257"/>
      <c r="L13" s="257"/>
      <c r="M13" s="257"/>
    </row>
    <row r="14" spans="2:13" x14ac:dyDescent="0.3">
      <c r="B14" s="257"/>
      <c r="C14" s="257"/>
      <c r="D14" s="257"/>
      <c r="E14" s="257"/>
      <c r="F14" s="257"/>
      <c r="G14" s="257"/>
      <c r="H14" s="257"/>
      <c r="I14" s="257"/>
      <c r="J14" s="257"/>
      <c r="K14" s="257"/>
      <c r="L14" s="257"/>
      <c r="M14" s="257"/>
    </row>
    <row r="15" spans="2:13" x14ac:dyDescent="0.3">
      <c r="B15" s="257"/>
      <c r="C15" s="257"/>
      <c r="D15" s="257"/>
      <c r="E15" s="257"/>
      <c r="F15" s="257"/>
      <c r="G15" s="257"/>
      <c r="H15" s="257"/>
      <c r="I15" s="257"/>
      <c r="J15" s="257"/>
      <c r="K15" s="257"/>
      <c r="L15" s="257"/>
      <c r="M15" s="257"/>
    </row>
    <row r="16" spans="2:13" x14ac:dyDescent="0.3">
      <c r="B16" s="257"/>
      <c r="C16" s="257"/>
      <c r="D16" s="257"/>
      <c r="E16" s="257"/>
      <c r="F16" s="257"/>
      <c r="G16" s="257"/>
      <c r="H16" s="257"/>
      <c r="I16" s="257"/>
      <c r="J16" s="257"/>
      <c r="K16" s="257"/>
      <c r="L16" s="257"/>
      <c r="M16" s="257"/>
    </row>
    <row r="17" spans="2:13" x14ac:dyDescent="0.3">
      <c r="B17" s="257"/>
      <c r="C17" s="257"/>
      <c r="D17" s="257"/>
      <c r="E17" s="257"/>
      <c r="F17" s="257"/>
      <c r="G17" s="257"/>
      <c r="H17" s="257"/>
      <c r="I17" s="257"/>
      <c r="J17" s="257"/>
      <c r="K17" s="257"/>
      <c r="L17" s="257"/>
      <c r="M17" s="257"/>
    </row>
    <row r="18" spans="2:13" x14ac:dyDescent="0.3">
      <c r="B18" s="257"/>
      <c r="C18" s="257"/>
      <c r="D18" s="257"/>
      <c r="E18" s="257"/>
      <c r="F18" s="257"/>
      <c r="G18" s="257"/>
      <c r="H18" s="257"/>
      <c r="I18" s="257"/>
      <c r="J18" s="257"/>
      <c r="K18" s="257"/>
      <c r="L18" s="257"/>
      <c r="M18" s="257"/>
    </row>
    <row r="19" spans="2:13" x14ac:dyDescent="0.3">
      <c r="B19" s="257"/>
      <c r="C19" s="257"/>
      <c r="D19" s="257"/>
      <c r="E19" s="257"/>
      <c r="F19" s="257"/>
      <c r="G19" s="257"/>
      <c r="H19" s="257"/>
      <c r="I19" s="257"/>
      <c r="J19" s="257"/>
      <c r="K19" s="257"/>
      <c r="L19" s="257"/>
      <c r="M19" s="257"/>
    </row>
    <row r="20" spans="2:13" x14ac:dyDescent="0.3">
      <c r="B20" s="257"/>
      <c r="C20" s="257"/>
      <c r="D20" s="257"/>
      <c r="E20" s="257"/>
      <c r="F20" s="257"/>
      <c r="G20" s="257"/>
      <c r="H20" s="257"/>
      <c r="I20" s="257"/>
      <c r="J20" s="257"/>
      <c r="K20" s="257"/>
      <c r="L20" s="257"/>
      <c r="M20" s="257"/>
    </row>
    <row r="21" spans="2:13" x14ac:dyDescent="0.3">
      <c r="B21" s="257"/>
      <c r="C21" s="257"/>
      <c r="D21" s="257"/>
      <c r="E21" s="257"/>
      <c r="F21" s="257"/>
      <c r="G21" s="257"/>
      <c r="H21" s="257"/>
      <c r="I21" s="257"/>
      <c r="J21" s="257"/>
      <c r="K21" s="257"/>
      <c r="L21" s="257"/>
      <c r="M21" s="257"/>
    </row>
    <row r="22" spans="2:13" x14ac:dyDescent="0.3">
      <c r="B22" s="257"/>
      <c r="C22" s="257"/>
      <c r="D22" s="257"/>
      <c r="E22" s="257"/>
      <c r="F22" s="257"/>
      <c r="G22" s="257"/>
      <c r="H22" s="257"/>
      <c r="I22" s="257"/>
      <c r="J22" s="257"/>
      <c r="K22" s="257"/>
      <c r="L22" s="257"/>
      <c r="M22" s="257"/>
    </row>
    <row r="24" spans="2:13" ht="6" customHeight="1" x14ac:dyDescent="0.3">
      <c r="B24" s="257"/>
      <c r="C24" s="257"/>
      <c r="D24" s="257"/>
      <c r="E24" s="257"/>
      <c r="F24" s="257"/>
      <c r="G24" s="257"/>
      <c r="H24" s="257"/>
      <c r="I24" s="257"/>
      <c r="J24" s="257"/>
      <c r="K24" s="257"/>
      <c r="L24" s="257"/>
      <c r="M24" s="257"/>
    </row>
    <row r="25" spans="2:13" x14ac:dyDescent="0.3">
      <c r="B25" s="257"/>
      <c r="C25" s="93" t="s">
        <v>170</v>
      </c>
      <c r="D25" s="92"/>
      <c r="E25" s="257"/>
      <c r="F25" s="257"/>
      <c r="G25" s="257"/>
      <c r="H25" s="257"/>
      <c r="I25" s="257"/>
      <c r="J25" s="257"/>
      <c r="K25" s="257"/>
      <c r="L25" s="257"/>
      <c r="M25" s="257"/>
    </row>
    <row r="26" spans="2:13" ht="18" x14ac:dyDescent="0.35">
      <c r="B26" s="257"/>
      <c r="C26" s="262" t="s">
        <v>136</v>
      </c>
      <c r="D26" s="263">
        <f>D51</f>
        <v>9.5925304797365885E-2</v>
      </c>
      <c r="E26" s="257"/>
      <c r="F26" s="257"/>
      <c r="G26" s="257"/>
      <c r="H26" s="257"/>
      <c r="I26" s="257"/>
      <c r="J26" s="257"/>
      <c r="K26" s="257"/>
      <c r="L26" s="257"/>
      <c r="M26" s="257"/>
    </row>
    <row r="27" spans="2:13" ht="18" x14ac:dyDescent="0.35">
      <c r="B27" s="257"/>
      <c r="C27" s="262" t="s">
        <v>138</v>
      </c>
      <c r="D27" s="263">
        <v>0.03</v>
      </c>
      <c r="E27" s="257"/>
      <c r="F27" s="257"/>
      <c r="G27" s="257"/>
      <c r="H27" s="257"/>
      <c r="I27" s="257"/>
      <c r="J27" s="257"/>
      <c r="K27" s="257"/>
      <c r="L27" s="257"/>
      <c r="M27" s="257"/>
    </row>
    <row r="28" spans="2:13" ht="3.6" customHeight="1" x14ac:dyDescent="0.3">
      <c r="B28" s="257"/>
      <c r="C28" s="257"/>
      <c r="D28" s="257"/>
      <c r="E28" s="257"/>
      <c r="F28" s="257"/>
      <c r="G28" s="257"/>
      <c r="H28" s="257"/>
      <c r="I28" s="257"/>
      <c r="J28" s="257"/>
      <c r="K28" s="257"/>
      <c r="L28" s="257"/>
      <c r="M28" s="257"/>
    </row>
    <row r="29" spans="2:13" ht="16.2" thickBot="1" x14ac:dyDescent="0.35">
      <c r="B29" s="257"/>
      <c r="C29" s="92"/>
      <c r="D29" s="92"/>
      <c r="E29" s="264" t="s">
        <v>172</v>
      </c>
      <c r="F29" s="264"/>
      <c r="G29" s="264"/>
      <c r="H29" s="264"/>
      <c r="I29" s="264"/>
      <c r="J29" s="264"/>
      <c r="K29" s="264"/>
      <c r="L29" s="264"/>
      <c r="M29" s="257"/>
    </row>
    <row r="30" spans="2:13" ht="16.2" thickBot="1" x14ac:dyDescent="0.35">
      <c r="B30" s="257"/>
      <c r="C30" s="265" t="s">
        <v>171</v>
      </c>
      <c r="D30" s="258">
        <f>DCF!H78</f>
        <v>6397435.668766669</v>
      </c>
      <c r="E30" s="275">
        <v>0</v>
      </c>
      <c r="F30" s="276">
        <v>0.01</v>
      </c>
      <c r="G30" s="276">
        <v>0.02</v>
      </c>
      <c r="H30" s="276">
        <v>0.03</v>
      </c>
      <c r="I30" s="276">
        <v>0.04</v>
      </c>
      <c r="J30" s="276">
        <v>0.05</v>
      </c>
      <c r="K30" s="276">
        <v>0.06</v>
      </c>
      <c r="L30" s="277">
        <v>7.0000000000000007E-2</v>
      </c>
      <c r="M30" s="257"/>
    </row>
    <row r="31" spans="2:13" x14ac:dyDescent="0.3">
      <c r="B31" s="257"/>
      <c r="C31" s="92"/>
      <c r="D31" s="272">
        <v>0.03</v>
      </c>
      <c r="E31" s="266">
        <f t="dataTable" ref="E31:L37" dt2D="1" dtr="1" r1="D27" r2="D26"/>
        <v>15287178.897307169</v>
      </c>
      <c r="F31" s="267">
        <v>21920540.986663975</v>
      </c>
      <c r="G31" s="267">
        <v>41820627.254734397</v>
      </c>
      <c r="H31" s="267" t="e">
        <v>#DIV/0!</v>
      </c>
      <c r="I31" s="267">
        <v>-37779717.817547262</v>
      </c>
      <c r="J31" s="267">
        <v>-17879631.549476855</v>
      </c>
      <c r="K31" s="267">
        <v>-11246269.460120052</v>
      </c>
      <c r="L31" s="268">
        <v>-7929588.4154416481</v>
      </c>
      <c r="M31" s="257"/>
    </row>
    <row r="32" spans="2:13" x14ac:dyDescent="0.3">
      <c r="B32" s="257"/>
      <c r="C32" s="92"/>
      <c r="D32" s="273">
        <v>0.05</v>
      </c>
      <c r="E32" s="266">
        <v>9279701.9700295404</v>
      </c>
      <c r="F32" s="267">
        <v>11122368.136038417</v>
      </c>
      <c r="G32" s="267">
        <v>14193478.412719877</v>
      </c>
      <c r="H32" s="267">
        <v>20335698.966082796</v>
      </c>
      <c r="I32" s="267">
        <v>38762360.626171559</v>
      </c>
      <c r="J32" s="267" t="e">
        <v>#DIV/0!</v>
      </c>
      <c r="K32" s="267">
        <v>-34944286.014183521</v>
      </c>
      <c r="L32" s="268">
        <v>-16517624.354094729</v>
      </c>
      <c r="M32" s="257"/>
    </row>
    <row r="33" spans="2:13" x14ac:dyDescent="0.3">
      <c r="B33" s="257"/>
      <c r="C33" s="92"/>
      <c r="D33" s="273">
        <v>7.0000000000000007E-2</v>
      </c>
      <c r="E33" s="266">
        <v>6689020.3675985206</v>
      </c>
      <c r="F33" s="267">
        <v>7502692.5195400063</v>
      </c>
      <c r="G33" s="267">
        <v>8641833.5322580859</v>
      </c>
      <c r="H33" s="267">
        <v>10350545.051335204</v>
      </c>
      <c r="I33" s="267">
        <v>13198397.583130404</v>
      </c>
      <c r="J33" s="267">
        <v>18894102.646720801</v>
      </c>
      <c r="K33" s="267">
        <v>35981217.837491974</v>
      </c>
      <c r="L33" s="268" t="e">
        <v>#DIV/0!</v>
      </c>
      <c r="M33" s="257"/>
    </row>
    <row r="34" spans="2:13" x14ac:dyDescent="0.3">
      <c r="B34" s="257"/>
      <c r="C34" s="92"/>
      <c r="D34" s="273">
        <v>0.09</v>
      </c>
      <c r="E34" s="266">
        <v>5239335.439031506</v>
      </c>
      <c r="F34" s="267">
        <v>5680088.5287218643</v>
      </c>
      <c r="G34" s="267">
        <v>6246771.0726094693</v>
      </c>
      <c r="H34" s="267">
        <v>7002347.7977929404</v>
      </c>
      <c r="I34" s="267">
        <v>8060155.213049802</v>
      </c>
      <c r="J34" s="267">
        <v>9646866.3359350916</v>
      </c>
      <c r="K34" s="267">
        <v>12291384.874077242</v>
      </c>
      <c r="L34" s="268">
        <v>17580421.950361554</v>
      </c>
      <c r="M34" s="257"/>
    </row>
    <row r="35" spans="2:13" x14ac:dyDescent="0.3">
      <c r="B35" s="257"/>
      <c r="C35" s="92"/>
      <c r="D35" s="273">
        <v>0.11</v>
      </c>
      <c r="E35" s="266">
        <v>4309695.9244878273</v>
      </c>
      <c r="F35" s="267">
        <v>4577951.8063917421</v>
      </c>
      <c r="G35" s="267">
        <v>4905820.1064965259</v>
      </c>
      <c r="H35" s="267">
        <v>5315655.4816275062</v>
      </c>
      <c r="I35" s="267">
        <v>5842586.6782244798</v>
      </c>
      <c r="J35" s="267">
        <v>6545161.607020447</v>
      </c>
      <c r="K35" s="267">
        <v>7528766.5073347986</v>
      </c>
      <c r="L35" s="268">
        <v>9004173.8578063287</v>
      </c>
      <c r="M35" s="257"/>
    </row>
    <row r="36" spans="2:13" x14ac:dyDescent="0.3">
      <c r="B36" s="257"/>
      <c r="C36" s="92"/>
      <c r="D36" s="273">
        <v>0.13</v>
      </c>
      <c r="E36" s="266">
        <v>3661079.133830281</v>
      </c>
      <c r="F36" s="267">
        <v>3837193.7827297761</v>
      </c>
      <c r="G36" s="267">
        <v>4045329.2768837251</v>
      </c>
      <c r="H36" s="267">
        <v>4295091.8698684629</v>
      </c>
      <c r="I36" s="267">
        <v>4600357.261294255</v>
      </c>
      <c r="J36" s="267">
        <v>4981939.0005764943</v>
      </c>
      <c r="K36" s="267">
        <v>5472544.0939393723</v>
      </c>
      <c r="L36" s="268">
        <v>6126684.2184232101</v>
      </c>
      <c r="M36" s="257"/>
    </row>
    <row r="37" spans="2:13" ht="16.2" thickBot="1" x14ac:dyDescent="0.35">
      <c r="B37" s="257"/>
      <c r="C37" s="92"/>
      <c r="D37" s="274">
        <v>0.15</v>
      </c>
      <c r="E37" s="269">
        <v>3181800.7440090841</v>
      </c>
      <c r="F37" s="270">
        <v>3303762.3676697211</v>
      </c>
      <c r="G37" s="270">
        <v>3444487.3180473796</v>
      </c>
      <c r="H37" s="270">
        <v>3608666.4268213147</v>
      </c>
      <c r="I37" s="270">
        <v>3802696.282645056</v>
      </c>
      <c r="J37" s="270">
        <v>4035532.1096335459</v>
      </c>
      <c r="K37" s="270">
        <v>4320109.2315083668</v>
      </c>
      <c r="L37" s="271">
        <v>4675830.6338518923</v>
      </c>
      <c r="M37" s="257"/>
    </row>
    <row r="38" spans="2:13" ht="5.4" customHeight="1" x14ac:dyDescent="0.3">
      <c r="B38" s="257"/>
      <c r="C38" s="257"/>
      <c r="D38" s="257"/>
      <c r="E38" s="257"/>
      <c r="F38" s="257"/>
      <c r="G38" s="257"/>
      <c r="H38" s="257"/>
      <c r="I38" s="257"/>
      <c r="J38" s="257"/>
      <c r="K38" s="257"/>
      <c r="L38" s="257"/>
      <c r="M38" s="257"/>
    </row>
    <row r="40" spans="2:13" x14ac:dyDescent="0.3">
      <c r="B40" s="235" t="s">
        <v>143</v>
      </c>
      <c r="D40" s="186"/>
    </row>
    <row r="41" spans="2:13" x14ac:dyDescent="0.3">
      <c r="C41" s="278" t="s">
        <v>175</v>
      </c>
    </row>
    <row r="42" spans="2:13" x14ac:dyDescent="0.3">
      <c r="C42" s="278"/>
    </row>
    <row r="43" spans="2:13" x14ac:dyDescent="0.3">
      <c r="C43" t="s">
        <v>210</v>
      </c>
    </row>
    <row r="45" spans="2:13" ht="16.2" thickBot="1" x14ac:dyDescent="0.35">
      <c r="C45" t="s">
        <v>202</v>
      </c>
      <c r="D45" s="62"/>
    </row>
    <row r="46" spans="2:13" ht="16.2" thickBot="1" x14ac:dyDescent="0.35">
      <c r="C46" s="134" t="s">
        <v>209</v>
      </c>
      <c r="D46" s="133" t="s">
        <v>204</v>
      </c>
      <c r="E46" s="289" t="s">
        <v>205</v>
      </c>
      <c r="F46" s="255" t="s">
        <v>208</v>
      </c>
    </row>
    <row r="47" spans="2:13" x14ac:dyDescent="0.3">
      <c r="C47" s="73" t="s">
        <v>54</v>
      </c>
      <c r="D47" s="291">
        <f>'Balance Sheet'!G23</f>
        <v>50000</v>
      </c>
      <c r="E47" s="287">
        <f>'Debt &amp; Depreciation'!C8</f>
        <v>0.08</v>
      </c>
      <c r="F47" s="255">
        <f>E47*D47*(1-DCF!D49)</f>
        <v>3200</v>
      </c>
    </row>
    <row r="48" spans="2:13" ht="16.2" thickBot="1" x14ac:dyDescent="0.35">
      <c r="C48" s="75" t="s">
        <v>203</v>
      </c>
      <c r="D48" s="292">
        <f>'Balance Sheet'!G30</f>
        <v>391750.83300374995</v>
      </c>
      <c r="E48" s="288">
        <v>0.1</v>
      </c>
      <c r="F48" s="286">
        <f>E48*D48</f>
        <v>39175.083300374994</v>
      </c>
    </row>
    <row r="49" spans="3:7" x14ac:dyDescent="0.3">
      <c r="C49" t="s">
        <v>207</v>
      </c>
      <c r="D49" s="290">
        <f>D48+D47</f>
        <v>441750.83300374995</v>
      </c>
      <c r="E49" s="255"/>
      <c r="F49" s="255"/>
      <c r="G49" s="255"/>
    </row>
    <row r="50" spans="3:7" x14ac:dyDescent="0.3">
      <c r="D50" s="62"/>
    </row>
    <row r="51" spans="3:7" x14ac:dyDescent="0.3">
      <c r="C51" t="s">
        <v>206</v>
      </c>
      <c r="D51" s="285">
        <f>F47/D49+F48/D49</f>
        <v>9.5925304797365885E-2</v>
      </c>
    </row>
  </sheetData>
  <conditionalFormatting sqref="E31:L37">
    <cfRule type="colorScale" priority="1">
      <colorScale>
        <cfvo type="min"/>
        <cfvo type="percentile" val="50"/>
        <cfvo type="max"/>
        <color rgb="FFF8696B"/>
        <color rgb="FFFCFCFF"/>
        <color rgb="FF63BE7B"/>
      </colorScale>
    </cfRule>
  </conditionalFormatting>
  <pageMargins left="0.7" right="0.7" top="0.75" bottom="0.75" header="0.3" footer="0.3"/>
  <ignoredErrors>
    <ignoredError sqref="H31:L33" evalError="1"/>
  </ignoredErrors>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Requirements</vt:lpstr>
      <vt:lpstr>2022 Sales</vt:lpstr>
      <vt:lpstr>2022 IS</vt:lpstr>
      <vt:lpstr>2022 BS</vt:lpstr>
      <vt:lpstr>&gt;&gt;&gt;&gt;&gt;</vt:lpstr>
      <vt:lpstr>Revenue &amp; COGS</vt:lpstr>
      <vt:lpstr>Opex</vt:lpstr>
      <vt:lpstr>Debt &amp; Depreciation</vt:lpstr>
      <vt:lpstr>P&amp;L</vt:lpstr>
      <vt:lpstr>Balance Sheet</vt:lpstr>
      <vt:lpstr>Cash Flow(1)</vt:lpstr>
      <vt:lpstr>Cash Flow</vt:lpstr>
      <vt:lpstr>DCF</vt:lpstr>
      <vt:lpstr>Summary Dashboard</vt:lpstr>
      <vt:lpstr>'2022 BS'!Print_Titles</vt:lpstr>
      <vt:lpstr>'Balance Sheet'!Print_Titles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nalachar</dc:creator>
  <cp:lastModifiedBy>Asher Georgy</cp:lastModifiedBy>
  <dcterms:created xsi:type="dcterms:W3CDTF">2023-04-26T03:01:45Z</dcterms:created>
  <dcterms:modified xsi:type="dcterms:W3CDTF">2024-04-04T02:58:51Z</dcterms:modified>
</cp:coreProperties>
</file>