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yoshihiroashihara/VFMcalcProj/"/>
    </mc:Choice>
  </mc:AlternateContent>
  <xr:revisionPtr revIDLastSave="0" documentId="13_ncr:1_{BAEA9022-AA65-1543-9DE4-2DD65335D474}" xr6:coauthVersionLast="47" xr6:coauthVersionMax="47" xr10:uidLastSave="{00000000-0000-0000-0000-000000000000}"/>
  <bookViews>
    <workbookView xWindow="120" yWindow="740" windowWidth="28440" windowHeight="17460" tabRatio="718" xr2:uid="{00000000-000D-0000-FFFF-FFFF00000000}"/>
  </bookViews>
  <sheets>
    <sheet name="template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3" l="1"/>
  <c r="B35" i="13"/>
  <c r="D33" i="13"/>
  <c r="B33" i="13" s="1"/>
  <c r="D32" i="13"/>
  <c r="D19" i="13" s="1"/>
  <c r="B19" i="13" s="1"/>
  <c r="B24" i="13"/>
  <c r="D4" i="13"/>
  <c r="D24" i="13" l="1"/>
  <c r="D25" i="13" s="1"/>
  <c r="B32" i="13"/>
  <c r="B5" i="13" s="1"/>
  <c r="D5" i="13" s="1"/>
  <c r="B8" i="13"/>
  <c r="B25" i="13"/>
  <c r="B27" i="13" s="1"/>
  <c r="D10" i="13" l="1"/>
  <c r="D8" i="13"/>
  <c r="B9" i="13" l="1"/>
  <c r="D21" i="13"/>
  <c r="B21" i="13" s="1"/>
  <c r="D20" i="13"/>
  <c r="B20" i="13" s="1"/>
  <c r="D14" i="13" l="1"/>
  <c r="D15" i="13" s="1"/>
  <c r="D17" i="13" s="1"/>
  <c r="D16" i="13" s="1"/>
  <c r="B46" i="13"/>
  <c r="B29" i="13"/>
  <c r="B37" i="13"/>
  <c r="B38" i="13" s="1"/>
  <c r="B63" i="13" l="1"/>
  <c r="B65" i="13"/>
  <c r="B62" i="13"/>
  <c r="B64" i="13"/>
  <c r="B66" i="13"/>
  <c r="D26" i="13"/>
  <c r="D27" i="13" s="1"/>
  <c r="D29" i="13" s="1"/>
  <c r="D46" i="13" s="1"/>
  <c r="H16" i="13"/>
  <c r="B60" i="13"/>
  <c r="B56" i="13"/>
  <c r="B52" i="13"/>
  <c r="B48" i="13"/>
  <c r="B58" i="13"/>
  <c r="B57" i="13"/>
  <c r="B54" i="13"/>
  <c r="B61" i="13"/>
  <c r="B49" i="13"/>
  <c r="B59" i="13"/>
  <c r="B55" i="13"/>
  <c r="B51" i="13"/>
  <c r="B47" i="13"/>
  <c r="B50" i="13"/>
  <c r="B53" i="13"/>
  <c r="H29" i="13" l="1"/>
  <c r="H30" i="13" s="1"/>
  <c r="B76" i="13"/>
  <c r="D63" i="13"/>
  <c r="D65" i="13"/>
  <c r="D67" i="13"/>
  <c r="D64" i="13"/>
  <c r="D66" i="13"/>
  <c r="D54" i="13"/>
  <c r="D52" i="13"/>
  <c r="D59" i="13"/>
  <c r="D55" i="13"/>
  <c r="D51" i="13"/>
  <c r="D47" i="13"/>
  <c r="D58" i="13"/>
  <c r="D48" i="13"/>
  <c r="D50" i="13"/>
  <c r="D56" i="13"/>
  <c r="D62" i="13"/>
  <c r="D61" i="13"/>
  <c r="D57" i="13"/>
  <c r="D53" i="13"/>
  <c r="D49" i="13"/>
  <c r="D60" i="13"/>
  <c r="D76" i="13" l="1"/>
  <c r="H76" i="13" s="1"/>
  <c r="H77" i="13" s="1"/>
</calcChain>
</file>

<file path=xl/sharedStrings.xml><?xml version="1.0" encoding="utf-8"?>
<sst xmlns="http://schemas.openxmlformats.org/spreadsheetml/2006/main" count="73" uniqueCount="59">
  <si>
    <t>PSC</t>
    <phoneticPr fontId="1"/>
  </si>
  <si>
    <t>LCC</t>
    <phoneticPr fontId="1"/>
  </si>
  <si>
    <t>公共が実施する設計・建設費</t>
    <rPh sb="0" eb="2">
      <t>コウキョウ</t>
    </rPh>
    <rPh sb="3" eb="5">
      <t>ジッシ</t>
    </rPh>
    <rPh sb="7" eb="9">
      <t>セッケイ</t>
    </rPh>
    <rPh sb="10" eb="12">
      <t>ケンセツ</t>
    </rPh>
    <rPh sb="12" eb="13">
      <t>ヒ</t>
    </rPh>
    <phoneticPr fontId="1"/>
  </si>
  <si>
    <t>公共が実施する維持管理・運営費</t>
    <rPh sb="0" eb="2">
      <t>コウキョウ</t>
    </rPh>
    <rPh sb="3" eb="5">
      <t>ジッシ</t>
    </rPh>
    <rPh sb="7" eb="9">
      <t>イジ</t>
    </rPh>
    <rPh sb="9" eb="11">
      <t>カンリ</t>
    </rPh>
    <rPh sb="12" eb="14">
      <t>ウンエイ</t>
    </rPh>
    <rPh sb="14" eb="15">
      <t>ヒ</t>
    </rPh>
    <phoneticPr fontId="1"/>
  </si>
  <si>
    <t>利払い</t>
    <rPh sb="0" eb="2">
      <t>リバラ</t>
    </rPh>
    <phoneticPr fontId="1"/>
  </si>
  <si>
    <t>事業期間</t>
    <rPh sb="0" eb="2">
      <t>ジギョウ</t>
    </rPh>
    <rPh sb="2" eb="4">
      <t>キカン</t>
    </rPh>
    <phoneticPr fontId="1"/>
  </si>
  <si>
    <t>期待物価上昇率</t>
    <rPh sb="0" eb="2">
      <t>キタイ</t>
    </rPh>
    <rPh sb="2" eb="4">
      <t>ブッカ</t>
    </rPh>
    <rPh sb="4" eb="6">
      <t>ジョウショウ</t>
    </rPh>
    <rPh sb="6" eb="7">
      <t>リツ</t>
    </rPh>
    <phoneticPr fontId="1"/>
  </si>
  <si>
    <t>事業者が実施する設計・建設費等</t>
    <rPh sb="0" eb="3">
      <t>ジギョウシャ</t>
    </rPh>
    <rPh sb="4" eb="6">
      <t>ジッシ</t>
    </rPh>
    <rPh sb="8" eb="10">
      <t>セッケイ</t>
    </rPh>
    <rPh sb="11" eb="13">
      <t>ケンセツ</t>
    </rPh>
    <rPh sb="13" eb="14">
      <t>ヒ</t>
    </rPh>
    <rPh sb="14" eb="15">
      <t>ラ</t>
    </rPh>
    <phoneticPr fontId="1"/>
  </si>
  <si>
    <t>事業者が実施する維持管理・運営費等</t>
    <rPh sb="0" eb="3">
      <t>ジギョウシャ</t>
    </rPh>
    <rPh sb="4" eb="6">
      <t>ジッシ</t>
    </rPh>
    <rPh sb="8" eb="10">
      <t>イジ</t>
    </rPh>
    <rPh sb="10" eb="12">
      <t>カンリ</t>
    </rPh>
    <rPh sb="13" eb="15">
      <t>ウンエイ</t>
    </rPh>
    <rPh sb="15" eb="16">
      <t>ヒ</t>
    </rPh>
    <rPh sb="16" eb="17">
      <t>ラ</t>
    </rPh>
    <phoneticPr fontId="1"/>
  </si>
  <si>
    <t>削減率</t>
    <rPh sb="0" eb="2">
      <t>サクゲン</t>
    </rPh>
    <rPh sb="2" eb="3">
      <t>リツ</t>
    </rPh>
    <phoneticPr fontId="1"/>
  </si>
  <si>
    <t>基準金利</t>
    <rPh sb="0" eb="2">
      <t>キジュン</t>
    </rPh>
    <rPh sb="2" eb="4">
      <t>キンリ</t>
    </rPh>
    <phoneticPr fontId="1"/>
  </si>
  <si>
    <t>スプレッド</t>
    <phoneticPr fontId="1"/>
  </si>
  <si>
    <t>日銀短観企業物価見通し</t>
    <rPh sb="0" eb="2">
      <t>ニチギン</t>
    </rPh>
    <rPh sb="2" eb="4">
      <t>タンカン</t>
    </rPh>
    <rPh sb="4" eb="6">
      <t>キギョウ</t>
    </rPh>
    <rPh sb="6" eb="8">
      <t>ブッカ</t>
    </rPh>
    <rPh sb="8" eb="10">
      <t>ミトオ</t>
    </rPh>
    <phoneticPr fontId="1"/>
  </si>
  <si>
    <t>（2022年末20年債新発利回り）</t>
    <rPh sb="5" eb="6">
      <t>ネン</t>
    </rPh>
    <rPh sb="6" eb="7">
      <t>マツ</t>
    </rPh>
    <rPh sb="9" eb="10">
      <t>ネン</t>
    </rPh>
    <rPh sb="10" eb="11">
      <t>サイ</t>
    </rPh>
    <rPh sb="11" eb="13">
      <t>シンパツ</t>
    </rPh>
    <rPh sb="13" eb="15">
      <t>リマワ</t>
    </rPh>
    <phoneticPr fontId="1"/>
  </si>
  <si>
    <t>（リスク調整として計上）</t>
    <rPh sb="4" eb="6">
      <t>チョウセイ</t>
    </rPh>
    <rPh sb="9" eb="11">
      <t>ケイジョウ</t>
    </rPh>
    <phoneticPr fontId="1"/>
  </si>
  <si>
    <t>税引後利益</t>
    <rPh sb="0" eb="2">
      <t>ゼイビキ</t>
    </rPh>
    <rPh sb="2" eb="3">
      <t>ゴ</t>
    </rPh>
    <rPh sb="3" eb="5">
      <t>リエキ</t>
    </rPh>
    <phoneticPr fontId="1"/>
  </si>
  <si>
    <t>納税額</t>
    <rPh sb="0" eb="2">
      <t>ノウゼイ</t>
    </rPh>
    <rPh sb="2" eb="3">
      <t>ガク</t>
    </rPh>
    <phoneticPr fontId="1"/>
  </si>
  <si>
    <t>SPC経費</t>
    <rPh sb="3" eb="5">
      <t>ケイヒ</t>
    </rPh>
    <phoneticPr fontId="1"/>
  </si>
  <si>
    <t>（リスク調整：SPC経費）</t>
    <rPh sb="4" eb="6">
      <t>チョウセイ</t>
    </rPh>
    <rPh sb="10" eb="12">
      <t>ケイヒ</t>
    </rPh>
    <phoneticPr fontId="1"/>
  </si>
  <si>
    <t>（リスク調整：SPC資本金）</t>
    <rPh sb="4" eb="6">
      <t>チョウセイ</t>
    </rPh>
    <rPh sb="10" eb="13">
      <t>シホンキン</t>
    </rPh>
    <phoneticPr fontId="1"/>
  </si>
  <si>
    <t>（リスク調整：SPC予備費）</t>
    <rPh sb="4" eb="6">
      <t>チョウセイ</t>
    </rPh>
    <rPh sb="10" eb="13">
      <t>ヨビヒ</t>
    </rPh>
    <phoneticPr fontId="1"/>
  </si>
  <si>
    <t>SPC資本金</t>
    <rPh sb="3" eb="6">
      <t>シホンキン</t>
    </rPh>
    <phoneticPr fontId="1"/>
  </si>
  <si>
    <t>SPC予備費</t>
    <rPh sb="3" eb="6">
      <t>ヨビヒ</t>
    </rPh>
    <phoneticPr fontId="1"/>
  </si>
  <si>
    <t>割引率（国債利回り+期待物価上昇率）</t>
    <rPh sb="0" eb="2">
      <t>ワリビキ</t>
    </rPh>
    <rPh sb="2" eb="3">
      <t>リツ</t>
    </rPh>
    <rPh sb="4" eb="6">
      <t>コクサイ</t>
    </rPh>
    <rPh sb="6" eb="8">
      <t>リマワ</t>
    </rPh>
    <rPh sb="10" eb="12">
      <t>キタイ</t>
    </rPh>
    <rPh sb="12" eb="14">
      <t>ブッカ</t>
    </rPh>
    <rPh sb="14" eb="16">
      <t>ジョウショウ</t>
    </rPh>
    <rPh sb="16" eb="17">
      <t>リツ</t>
    </rPh>
    <phoneticPr fontId="1"/>
  </si>
  <si>
    <t>差額</t>
    <rPh sb="0" eb="2">
      <t>サガク</t>
    </rPh>
    <phoneticPr fontId="1"/>
  </si>
  <si>
    <t>施設整備費部分（競争の効果反映）</t>
    <rPh sb="0" eb="2">
      <t>シセツ</t>
    </rPh>
    <rPh sb="2" eb="4">
      <t>セイビ</t>
    </rPh>
    <rPh sb="4" eb="5">
      <t>ヒ</t>
    </rPh>
    <rPh sb="5" eb="7">
      <t>ブブン</t>
    </rPh>
    <rPh sb="8" eb="10">
      <t>キョウソウ</t>
    </rPh>
    <rPh sb="11" eb="13">
      <t>コウカ</t>
    </rPh>
    <rPh sb="13" eb="15">
      <t>ハンエイ</t>
    </rPh>
    <phoneticPr fontId="1"/>
  </si>
  <si>
    <t>維持管理・運営費部分（競争の効果反映）</t>
    <rPh sb="0" eb="2">
      <t>イジ</t>
    </rPh>
    <rPh sb="2" eb="4">
      <t>カンリ</t>
    </rPh>
    <rPh sb="5" eb="7">
      <t>ウンエイ</t>
    </rPh>
    <rPh sb="7" eb="8">
      <t>ヒ</t>
    </rPh>
    <rPh sb="8" eb="10">
      <t>ブブン</t>
    </rPh>
    <rPh sb="11" eb="13">
      <t>キョウソウ</t>
    </rPh>
    <rPh sb="14" eb="16">
      <t>コウカ</t>
    </rPh>
    <rPh sb="16" eb="18">
      <t>ハンエイ</t>
    </rPh>
    <phoneticPr fontId="1"/>
  </si>
  <si>
    <t>利払い（施設整備費+資本金+予備費への利払い）</t>
    <rPh sb="0" eb="2">
      <t>リバラ</t>
    </rPh>
    <rPh sb="4" eb="6">
      <t>シセツ</t>
    </rPh>
    <rPh sb="6" eb="8">
      <t>セイビ</t>
    </rPh>
    <rPh sb="8" eb="9">
      <t>ヒ</t>
    </rPh>
    <rPh sb="10" eb="13">
      <t>シホンキン</t>
    </rPh>
    <rPh sb="14" eb="17">
      <t>ヨビヒ</t>
    </rPh>
    <rPh sb="19" eb="21">
      <t>リバラ</t>
    </rPh>
    <phoneticPr fontId="1"/>
  </si>
  <si>
    <t>税収（管理者への納税分のみ）</t>
    <rPh sb="0" eb="2">
      <t>ゼイシュウ</t>
    </rPh>
    <rPh sb="3" eb="6">
      <t>カンリ</t>
    </rPh>
    <rPh sb="8" eb="10">
      <t xml:space="preserve">ノウゼイ </t>
    </rPh>
    <rPh sb="10" eb="11">
      <t xml:space="preserve">ブン </t>
    </rPh>
    <phoneticPr fontId="1"/>
  </si>
  <si>
    <t>うち整備期間</t>
    <rPh sb="2" eb="4">
      <t>セイビ</t>
    </rPh>
    <rPh sb="4" eb="6">
      <t>キカン</t>
    </rPh>
    <phoneticPr fontId="1"/>
  </si>
  <si>
    <t>実効税率</t>
    <rPh sb="0" eb="2">
      <t>ジッコウ</t>
    </rPh>
    <rPh sb="2" eb="4">
      <t>ゼイリツ</t>
    </rPh>
    <phoneticPr fontId="1"/>
  </si>
  <si>
    <t>SPC年経費</t>
    <rPh sb="3" eb="4">
      <t>ネン</t>
    </rPh>
    <rPh sb="4" eb="6">
      <t>ケイヒ</t>
    </rPh>
    <phoneticPr fontId="1"/>
  </si>
  <si>
    <t>（同　年額）</t>
    <rPh sb="1" eb="2">
      <t>ドウ</t>
    </rPh>
    <rPh sb="3" eb="5">
      <t>ネンガク</t>
    </rPh>
    <phoneticPr fontId="1"/>
  </si>
  <si>
    <t>＜公的財政負担見込み：リスク調整後、現在価値化後、競争の効果反映後＞</t>
    <rPh sb="1" eb="3">
      <t>コウテキ</t>
    </rPh>
    <rPh sb="3" eb="5">
      <t>ザイセイ</t>
    </rPh>
    <rPh sb="5" eb="7">
      <t>フタン</t>
    </rPh>
    <rPh sb="7" eb="9">
      <t>ミコ</t>
    </rPh>
    <rPh sb="14" eb="16">
      <t>チョウセイ</t>
    </rPh>
    <rPh sb="16" eb="17">
      <t>ゴ</t>
    </rPh>
    <rPh sb="18" eb="20">
      <t>ゲンザイ</t>
    </rPh>
    <rPh sb="20" eb="23">
      <t>カチカ</t>
    </rPh>
    <rPh sb="23" eb="24">
      <t>ゴ</t>
    </rPh>
    <rPh sb="25" eb="27">
      <t>キョウソウ</t>
    </rPh>
    <rPh sb="28" eb="30">
      <t>コウカ</t>
    </rPh>
    <rPh sb="30" eb="32">
      <t>ハンエイ</t>
    </rPh>
    <rPh sb="32" eb="33">
      <t>ゴ</t>
    </rPh>
    <phoneticPr fontId="1"/>
  </si>
  <si>
    <t>＜公的財政負担見込み：リスク調整後、現在価値化前、競争の効果反映前＞</t>
    <rPh sb="1" eb="3">
      <t>コウテキ</t>
    </rPh>
    <rPh sb="3" eb="5">
      <t>ザイセイ</t>
    </rPh>
    <rPh sb="5" eb="7">
      <t>フタン</t>
    </rPh>
    <rPh sb="7" eb="9">
      <t>ミコ</t>
    </rPh>
    <rPh sb="14" eb="16">
      <t>チョウセイ</t>
    </rPh>
    <rPh sb="16" eb="17">
      <t>ゴ</t>
    </rPh>
    <rPh sb="18" eb="20">
      <t>ゲンザイ</t>
    </rPh>
    <rPh sb="20" eb="23">
      <t>カチカ</t>
    </rPh>
    <rPh sb="23" eb="24">
      <t>マエ</t>
    </rPh>
    <rPh sb="25" eb="27">
      <t>キョウソウ</t>
    </rPh>
    <rPh sb="28" eb="30">
      <t>コウカ</t>
    </rPh>
    <rPh sb="30" eb="32">
      <t>ハンエイ</t>
    </rPh>
    <rPh sb="32" eb="33">
      <t>マエ</t>
    </rPh>
    <phoneticPr fontId="1"/>
  </si>
  <si>
    <t>地方債利回り</t>
    <rPh sb="0" eb="2">
      <t>チホウ</t>
    </rPh>
    <rPh sb="2" eb="3">
      <t>サイ</t>
    </rPh>
    <rPh sb="3" eb="5">
      <t>リマワ</t>
    </rPh>
    <phoneticPr fontId="1"/>
  </si>
  <si>
    <t>（2022年末10年公募地方債利回り）</t>
    <rPh sb="5" eb="6">
      <t>ネン</t>
    </rPh>
    <rPh sb="6" eb="7">
      <t>マツ</t>
    </rPh>
    <rPh sb="9" eb="10">
      <t>ネン</t>
    </rPh>
    <rPh sb="10" eb="12">
      <t>コウボ</t>
    </rPh>
    <rPh sb="12" eb="15">
      <t>チホウサイ</t>
    </rPh>
    <rPh sb="15" eb="17">
      <t>リマワ</t>
    </rPh>
    <phoneticPr fontId="1"/>
  </si>
  <si>
    <t>起債充当率</t>
    <rPh sb="0" eb="2">
      <t>キサイ</t>
    </rPh>
    <rPh sb="2" eb="4">
      <t>ジュウトウ</t>
    </rPh>
    <rPh sb="4" eb="5">
      <t>リツ</t>
    </rPh>
    <phoneticPr fontId="1"/>
  </si>
  <si>
    <t>％</t>
    <phoneticPr fontId="1"/>
  </si>
  <si>
    <t>補助率</t>
    <rPh sb="0" eb="3">
      <t>ホジョリツ</t>
    </rPh>
    <phoneticPr fontId="1"/>
  </si>
  <si>
    <t>（管理者以外の負担分のみ）</t>
    <rPh sb="1" eb="4">
      <t>カンリシャ</t>
    </rPh>
    <rPh sb="4" eb="6">
      <t>イガイ</t>
    </rPh>
    <rPh sb="7" eb="9">
      <t>フタン</t>
    </rPh>
    <rPh sb="9" eb="10">
      <t>ブン</t>
    </rPh>
    <phoneticPr fontId="1"/>
  </si>
  <si>
    <t>起債への交付金</t>
    <rPh sb="0" eb="2">
      <t>キサイ</t>
    </rPh>
    <rPh sb="4" eb="7">
      <t>コウフキン</t>
    </rPh>
    <phoneticPr fontId="1"/>
  </si>
  <si>
    <t>20年債新発利回り2022年</t>
    <rPh sb="2" eb="3">
      <t>ネン</t>
    </rPh>
    <rPh sb="3" eb="4">
      <t>サイ</t>
    </rPh>
    <rPh sb="4" eb="6">
      <t>シンパツ</t>
    </rPh>
    <rPh sb="6" eb="8">
      <t>リマワ</t>
    </rPh>
    <phoneticPr fontId="1"/>
  </si>
  <si>
    <t>補助金（設備投資額への補助）</t>
    <rPh sb="0" eb="3">
      <t>ホジョキン</t>
    </rPh>
    <rPh sb="4" eb="6">
      <t>セツビ</t>
    </rPh>
    <rPh sb="6" eb="8">
      <t>トウシ</t>
    </rPh>
    <rPh sb="8" eb="9">
      <t>ガク</t>
    </rPh>
    <rPh sb="11" eb="13">
      <t>ホジョ</t>
    </rPh>
    <phoneticPr fontId="1"/>
  </si>
  <si>
    <t>利払い（地方債分）</t>
    <rPh sb="0" eb="2">
      <t>リバラ</t>
    </rPh>
    <rPh sb="4" eb="6">
      <t>チホウ</t>
    </rPh>
    <rPh sb="6" eb="7">
      <t>サイ</t>
    </rPh>
    <rPh sb="7" eb="8">
      <t>ブン</t>
    </rPh>
    <phoneticPr fontId="1"/>
  </si>
  <si>
    <t>交付金（起債への交付金）</t>
    <rPh sb="0" eb="3">
      <t>コウフキン</t>
    </rPh>
    <rPh sb="4" eb="6">
      <t>キサイ</t>
    </rPh>
    <rPh sb="8" eb="11">
      <t>コウフキン</t>
    </rPh>
    <phoneticPr fontId="1"/>
  </si>
  <si>
    <t>税引前利益率</t>
  </si>
  <si>
    <t>税引後利益率</t>
  </si>
  <si>
    <t>（≒割賦原価）</t>
    <rPh sb="2" eb="4">
      <t xml:space="preserve">カップ </t>
    </rPh>
    <rPh sb="4" eb="6">
      <t xml:space="preserve">ゲンカ </t>
    </rPh>
    <phoneticPr fontId="1"/>
  </si>
  <si>
    <t>＜支出＞</t>
    <rPh sb="1" eb="3">
      <t xml:space="preserve">シシュツ </t>
    </rPh>
    <phoneticPr fontId="1"/>
  </si>
  <si>
    <t>＜収入＞</t>
    <rPh sb="1" eb="3">
      <t xml:space="preserve">シュウニュウ </t>
    </rPh>
    <phoneticPr fontId="1"/>
  </si>
  <si>
    <t>成長率</t>
  </si>
  <si>
    <t>総額</t>
  </si>
  <si>
    <t>総額（成長見込み含む）</t>
  </si>
  <si>
    <t>％</t>
  </si>
  <si>
    <t>税引前利益</t>
    <rPh sb="0" eb="2">
      <t>ゼイビキ</t>
    </rPh>
    <rPh sb="2" eb="3">
      <t xml:space="preserve">マエ </t>
    </rPh>
    <rPh sb="3" eb="5">
      <t>リエキ</t>
    </rPh>
    <phoneticPr fontId="1"/>
  </si>
  <si>
    <t>実効税率</t>
  </si>
  <si>
    <t>国直轄事業ケース  PFI事業研究会資料の「4-13　航路標識整備事業」</t>
    <rPh sb="1" eb="3">
      <t xml:space="preserve">チョッカツ </t>
    </rPh>
    <rPh sb="13" eb="15">
      <t>ジギョウ</t>
    </rPh>
    <rPh sb="15" eb="18">
      <t>ケンキュウカイ</t>
    </rPh>
    <rPh sb="18" eb="20">
      <t>シリョウ</t>
    </rPh>
    <rPh sb="27" eb="31">
      <t xml:space="preserve">コウロヒョウシキ </t>
    </rPh>
    <rPh sb="31" eb="33">
      <t xml:space="preserve">セイビ </t>
    </rPh>
    <rPh sb="33" eb="35">
      <t>ジギョウ</t>
    </rPh>
    <phoneticPr fontId="1"/>
  </si>
  <si>
    <t>（国 法人税+地方法人税）</t>
    <rPh sb="1" eb="2">
      <t xml:space="preserve">クニ </t>
    </rPh>
    <rPh sb="3" eb="6">
      <t>ホウジンゼイ</t>
    </rPh>
    <rPh sb="7" eb="9">
      <t>チホウ</t>
    </rPh>
    <rPh sb="9" eb="12">
      <t>ホウジンゼイ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</si>
</sst>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3" borderId="0" xfId="0" applyNumberFormat="1" applyFill="1">
      <alignment vertical="center"/>
    </xf>
    <xf numFmtId="177" fontId="0" fillId="5" borderId="1" xfId="0" applyNumberFormat="1" applyFill="1" applyBorder="1">
      <alignment vertical="center"/>
    </xf>
    <xf numFmtId="2" fontId="0" fillId="5" borderId="2" xfId="0" applyNumberFormat="1" applyFill="1" applyBorder="1">
      <alignment vertical="center"/>
    </xf>
    <xf numFmtId="0" fontId="3" fillId="0" borderId="0" xfId="0" applyFont="1">
      <alignment vertical="center"/>
    </xf>
    <xf numFmtId="2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3" borderId="3" xfId="0" applyNumberFormat="1" applyFill="1" applyBorder="1">
      <alignment vertical="center"/>
    </xf>
    <xf numFmtId="176" fontId="4" fillId="0" borderId="0" xfId="0" applyNumberFormat="1" applyFont="1">
      <alignment vertical="center"/>
    </xf>
    <xf numFmtId="177" fontId="0" fillId="3" borderId="0" xfId="1" applyNumberFormat="1" applyFont="1" applyFill="1">
      <alignment vertical="center"/>
    </xf>
    <xf numFmtId="178" fontId="0" fillId="3" borderId="0" xfId="0" applyNumberFormat="1" applyFill="1">
      <alignment vertical="center"/>
    </xf>
    <xf numFmtId="176" fontId="4" fillId="3" borderId="0" xfId="0" applyNumberFormat="1" applyFont="1" applyFill="1">
      <alignment vertical="center"/>
    </xf>
    <xf numFmtId="0" fontId="0" fillId="0" borderId="0" xfId="0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77"/>
  <sheetViews>
    <sheetView tabSelected="1" topLeftCell="A19" zoomScale="141" zoomScaleNormal="141" workbookViewId="0">
      <selection activeCell="H36" sqref="H36"/>
    </sheetView>
  </sheetViews>
  <sheetFormatPr baseColWidth="10" defaultColWidth="8.83203125" defaultRowHeight="18"/>
  <cols>
    <col min="1" max="1" width="35.83203125" customWidth="1"/>
    <col min="2" max="2" width="11.33203125" customWidth="1"/>
    <col min="3" max="3" width="4.1640625" customWidth="1"/>
    <col min="4" max="4" width="10.5" customWidth="1"/>
    <col min="5" max="5" width="33.6640625" customWidth="1"/>
    <col min="6" max="6" width="2.1640625" customWidth="1"/>
    <col min="7" max="7" width="11.83203125" customWidth="1"/>
    <col min="8" max="8" width="10.33203125" customWidth="1"/>
    <col min="9" max="9" width="9.6640625" customWidth="1"/>
  </cols>
  <sheetData>
    <row r="1" spans="1:10">
      <c r="A1" t="s">
        <v>57</v>
      </c>
    </row>
    <row r="2" spans="1:10" ht="35.5" customHeight="1">
      <c r="B2" s="9" t="s">
        <v>0</v>
      </c>
      <c r="C2" s="9"/>
      <c r="D2" s="9" t="s">
        <v>1</v>
      </c>
    </row>
    <row r="3" spans="1:10" ht="18" customHeight="1">
      <c r="A3" t="s">
        <v>49</v>
      </c>
      <c r="B3" s="9"/>
      <c r="C3" s="9"/>
      <c r="D3" s="9"/>
    </row>
    <row r="4" spans="1:10">
      <c r="A4" t="s">
        <v>2</v>
      </c>
      <c r="B4" s="5"/>
      <c r="D4" s="6">
        <f>B4*H4</f>
        <v>0</v>
      </c>
      <c r="E4" t="s">
        <v>7</v>
      </c>
      <c r="G4" t="s">
        <v>9</v>
      </c>
      <c r="H4" s="4"/>
    </row>
    <row r="5" spans="1:10">
      <c r="A5" t="s">
        <v>3</v>
      </c>
      <c r="B5" s="6">
        <f>B6*(B32-B33)</f>
        <v>0</v>
      </c>
      <c r="D5" s="6">
        <f>B5*H5</f>
        <v>0</v>
      </c>
      <c r="E5" t="s">
        <v>8</v>
      </c>
      <c r="G5" t="s">
        <v>9</v>
      </c>
      <c r="H5" s="4"/>
    </row>
    <row r="6" spans="1:10">
      <c r="A6" t="s">
        <v>32</v>
      </c>
      <c r="B6" s="5"/>
      <c r="D6" s="1"/>
    </row>
    <row r="7" spans="1:10" ht="9.5" customHeight="1">
      <c r="D7" s="1"/>
    </row>
    <row r="8" spans="1:10">
      <c r="A8" t="s">
        <v>4</v>
      </c>
      <c r="B8" s="6">
        <f>(H10/100)*((B4-B24)*(H12/100)*(1-(H13/100)))</f>
        <v>0</v>
      </c>
      <c r="D8" s="6">
        <f>((D4*(1-H24/100)*(1-H12/100))+((D4+D5)*0.2))*((H8+J8)/100)</f>
        <v>0</v>
      </c>
      <c r="E8" s="21" t="s">
        <v>27</v>
      </c>
      <c r="G8" t="s">
        <v>10</v>
      </c>
      <c r="H8" s="7"/>
      <c r="I8" t="s">
        <v>11</v>
      </c>
      <c r="J8" s="4"/>
    </row>
    <row r="9" spans="1:10">
      <c r="A9" t="s">
        <v>14</v>
      </c>
      <c r="B9" s="6">
        <f>D8-B8</f>
        <v>0</v>
      </c>
      <c r="D9" s="1"/>
      <c r="E9" s="21"/>
      <c r="G9" t="s">
        <v>13</v>
      </c>
    </row>
    <row r="10" spans="1:10" ht="19">
      <c r="B10" s="1"/>
      <c r="D10" s="6">
        <f>((D4-D24)*(H12/100)*(1-H13/100))*(H10/100)</f>
        <v>0</v>
      </c>
      <c r="E10" s="3" t="s">
        <v>44</v>
      </c>
      <c r="G10" t="s">
        <v>35</v>
      </c>
      <c r="H10" s="7"/>
      <c r="I10" t="s">
        <v>38</v>
      </c>
    </row>
    <row r="11" spans="1:10">
      <c r="B11" s="1"/>
      <c r="D11" s="1"/>
      <c r="E11" s="3"/>
      <c r="G11" t="s">
        <v>36</v>
      </c>
    </row>
    <row r="12" spans="1:10">
      <c r="B12" s="1"/>
      <c r="D12" s="1"/>
      <c r="E12" s="3"/>
      <c r="G12" t="s">
        <v>37</v>
      </c>
      <c r="H12" s="4"/>
      <c r="I12" t="s">
        <v>38</v>
      </c>
    </row>
    <row r="13" spans="1:10">
      <c r="B13" s="1"/>
      <c r="D13" s="1"/>
      <c r="E13" s="3"/>
      <c r="G13" s="13" t="s">
        <v>41</v>
      </c>
      <c r="H13" s="4"/>
      <c r="I13" t="s">
        <v>38</v>
      </c>
    </row>
    <row r="14" spans="1:10" ht="19">
      <c r="B14" s="1"/>
      <c r="D14" s="17">
        <f>(D4+D5+D8+D19+D20+D21)/(1-(H15/100))</f>
        <v>0</v>
      </c>
      <c r="E14" s="3" t="s">
        <v>48</v>
      </c>
    </row>
    <row r="15" spans="1:10">
      <c r="B15" s="1"/>
      <c r="D15" s="20">
        <f>D14*(H15/100)</f>
        <v>0</v>
      </c>
      <c r="E15" t="s">
        <v>55</v>
      </c>
      <c r="G15" t="s">
        <v>46</v>
      </c>
      <c r="H15" s="4"/>
    </row>
    <row r="16" spans="1:10">
      <c r="B16" s="1"/>
      <c r="D16" s="6">
        <f>D15-D17</f>
        <v>0</v>
      </c>
      <c r="E16" t="s">
        <v>15</v>
      </c>
      <c r="G16" t="s">
        <v>47</v>
      </c>
      <c r="H16" s="19" t="e">
        <f>(D16/D14)*100</f>
        <v>#DIV/0!</v>
      </c>
      <c r="I16" t="s">
        <v>38</v>
      </c>
    </row>
    <row r="17" spans="1:9">
      <c r="B17" s="1"/>
      <c r="D17" s="6">
        <f>D15*(H17/100)</f>
        <v>0</v>
      </c>
      <c r="E17" t="s">
        <v>16</v>
      </c>
      <c r="G17" t="s">
        <v>56</v>
      </c>
      <c r="H17" s="7"/>
      <c r="I17" t="s">
        <v>38</v>
      </c>
    </row>
    <row r="18" spans="1:9" ht="9.5" customHeight="1">
      <c r="B18" s="1"/>
      <c r="D18" s="1"/>
    </row>
    <row r="19" spans="1:9">
      <c r="A19" t="s">
        <v>18</v>
      </c>
      <c r="B19" s="6">
        <f>D19</f>
        <v>0</v>
      </c>
      <c r="D19" s="6">
        <f>H19*D32</f>
        <v>0</v>
      </c>
      <c r="E19" t="s">
        <v>17</v>
      </c>
      <c r="G19" t="s">
        <v>31</v>
      </c>
      <c r="H19" s="15"/>
    </row>
    <row r="20" spans="1:9">
      <c r="A20" t="s">
        <v>19</v>
      </c>
      <c r="B20" s="6">
        <f>D20</f>
        <v>0</v>
      </c>
      <c r="D20" s="6">
        <f>(D4+D5+D8)*0.1</f>
        <v>0</v>
      </c>
      <c r="E20" t="s">
        <v>21</v>
      </c>
    </row>
    <row r="21" spans="1:9">
      <c r="A21" t="s">
        <v>20</v>
      </c>
      <c r="B21" s="6">
        <f>D21</f>
        <v>0</v>
      </c>
      <c r="D21" s="6">
        <f>(D4+D5+D8)*0.1</f>
        <v>0</v>
      </c>
      <c r="E21" t="s">
        <v>22</v>
      </c>
    </row>
    <row r="22" spans="1:9" ht="9.5" customHeight="1">
      <c r="B22" s="1"/>
      <c r="D22" s="1"/>
    </row>
    <row r="23" spans="1:9" ht="18" customHeight="1">
      <c r="A23" t="s">
        <v>50</v>
      </c>
      <c r="B23" s="1"/>
      <c r="D23" s="1"/>
    </row>
    <row r="24" spans="1:9">
      <c r="A24" t="s">
        <v>43</v>
      </c>
      <c r="B24" s="6">
        <f>B4*($H24/100)</f>
        <v>0</v>
      </c>
      <c r="D24" s="6">
        <f>D4*($H24/100)</f>
        <v>0</v>
      </c>
      <c r="E24" t="s">
        <v>43</v>
      </c>
      <c r="G24" t="s">
        <v>39</v>
      </c>
      <c r="H24" s="4"/>
      <c r="I24" t="s">
        <v>38</v>
      </c>
    </row>
    <row r="25" spans="1:9">
      <c r="A25" t="s">
        <v>45</v>
      </c>
      <c r="B25" s="6">
        <f>(B4-B24)*($H12/100)*($H13/100)</f>
        <v>0</v>
      </c>
      <c r="D25" s="6">
        <f>(D4-D24)*($H12/100)*($H13/100)</f>
        <v>0</v>
      </c>
      <c r="E25" t="s">
        <v>45</v>
      </c>
      <c r="G25" t="s">
        <v>40</v>
      </c>
    </row>
    <row r="26" spans="1:9">
      <c r="B26" s="1"/>
      <c r="D26" s="6">
        <f>(D16+D17)*(H26/100)</f>
        <v>0</v>
      </c>
      <c r="E26" t="s">
        <v>28</v>
      </c>
      <c r="G26" t="s">
        <v>30</v>
      </c>
      <c r="H26" s="7"/>
      <c r="I26" t="s">
        <v>58</v>
      </c>
    </row>
    <row r="27" spans="1:9">
      <c r="A27" t="s">
        <v>52</v>
      </c>
      <c r="B27" s="6">
        <f>SUM(B24:B26)</f>
        <v>0</v>
      </c>
      <c r="D27" s="6">
        <f>SUM(D24:D26)*(1+H27/100)^D32</f>
        <v>0</v>
      </c>
      <c r="E27" t="s">
        <v>53</v>
      </c>
      <c r="G27" t="s">
        <v>51</v>
      </c>
      <c r="H27" s="4"/>
      <c r="I27" t="s">
        <v>54</v>
      </c>
    </row>
    <row r="28" spans="1:9" ht="9.5" customHeight="1" thickBot="1">
      <c r="B28" s="1"/>
      <c r="D28" s="1"/>
    </row>
    <row r="29" spans="1:9">
      <c r="A29" s="21" t="s">
        <v>34</v>
      </c>
      <c r="B29" s="6">
        <f>SUM(B4:B21)-B27</f>
        <v>0</v>
      </c>
      <c r="D29" s="6">
        <f>D4+D5+D8+D10+SUM(D16:D21)-D27</f>
        <v>0</v>
      </c>
      <c r="G29" t="s">
        <v>24</v>
      </c>
      <c r="H29" s="11">
        <f>B29-D29</f>
        <v>0</v>
      </c>
    </row>
    <row r="30" spans="1:9" ht="19" thickBot="1">
      <c r="A30" s="21"/>
      <c r="H30" s="12" t="e">
        <f>(H29/B29)*100</f>
        <v>#DIV/0!</v>
      </c>
    </row>
    <row r="31" spans="1:9" ht="9.5" customHeight="1">
      <c r="A31" s="3"/>
      <c r="H31" s="2"/>
    </row>
    <row r="32" spans="1:9">
      <c r="A32" t="s">
        <v>5</v>
      </c>
      <c r="B32" s="8">
        <f>D32</f>
        <v>0</v>
      </c>
      <c r="D32" s="8">
        <f>H32</f>
        <v>0</v>
      </c>
      <c r="E32" t="s">
        <v>5</v>
      </c>
      <c r="G32" t="s">
        <v>5</v>
      </c>
      <c r="H32" s="4"/>
    </row>
    <row r="33" spans="1:9">
      <c r="A33" t="s">
        <v>29</v>
      </c>
      <c r="B33" s="8">
        <f>D33</f>
        <v>0</v>
      </c>
      <c r="D33" s="8">
        <f>H33</f>
        <v>0</v>
      </c>
      <c r="E33" t="s">
        <v>29</v>
      </c>
      <c r="G33" t="s">
        <v>29</v>
      </c>
      <c r="H33" s="4"/>
    </row>
    <row r="34" spans="1:9" ht="9.5" customHeight="1"/>
    <row r="35" spans="1:9">
      <c r="A35" t="s">
        <v>23</v>
      </c>
      <c r="B35" s="8">
        <f>H35+H36</f>
        <v>0</v>
      </c>
      <c r="D35" s="8">
        <f>H35+H36</f>
        <v>0</v>
      </c>
      <c r="E35" t="s">
        <v>23</v>
      </c>
      <c r="H35" s="14"/>
      <c r="I35" t="s">
        <v>42</v>
      </c>
    </row>
    <row r="36" spans="1:9" ht="18" customHeight="1">
      <c r="G36" s="21" t="s">
        <v>6</v>
      </c>
      <c r="H36" s="14"/>
      <c r="I36" t="s">
        <v>12</v>
      </c>
    </row>
    <row r="37" spans="1:9">
      <c r="A37" t="s">
        <v>25</v>
      </c>
      <c r="B37" s="16" t="e">
        <f>(B4+B8-B$24+(B$9+B$19+B$20+B$21-B$25)*(B4/(B$4+B$5)))*0.95</f>
        <v>#DIV/0!</v>
      </c>
      <c r="G37" s="21"/>
    </row>
    <row r="38" spans="1:9">
      <c r="A38">
        <v>1</v>
      </c>
      <c r="B38" s="6" t="e">
        <f>(B$37/B$33)/(1-(B$35/100))^(A38-1)</f>
        <v>#DIV/0!</v>
      </c>
    </row>
    <row r="39" spans="1:9">
      <c r="A39">
        <v>2</v>
      </c>
      <c r="B39" s="6"/>
    </row>
    <row r="40" spans="1:9">
      <c r="A40">
        <v>3</v>
      </c>
      <c r="B40" s="6"/>
    </row>
    <row r="41" spans="1:9">
      <c r="A41">
        <v>4</v>
      </c>
      <c r="B41" s="6"/>
    </row>
    <row r="42" spans="1:9">
      <c r="A42">
        <v>5</v>
      </c>
      <c r="B42" s="6"/>
    </row>
    <row r="43" spans="1:9">
      <c r="A43">
        <v>6</v>
      </c>
      <c r="B43" s="6"/>
    </row>
    <row r="44" spans="1:9">
      <c r="A44">
        <v>7</v>
      </c>
      <c r="B44" s="6"/>
    </row>
    <row r="45" spans="1:9" ht="9.5" customHeight="1"/>
    <row r="46" spans="1:9">
      <c r="A46" t="s">
        <v>26</v>
      </c>
      <c r="B46" s="16" t="e">
        <f>((B5+(B$9+B$19+B$20+B$21-B$25)*(B5/(B$4+B$5)))*0.95)</f>
        <v>#DIV/0!</v>
      </c>
      <c r="D46" s="16" t="e">
        <f>D29/(D32)</f>
        <v>#DIV/0!</v>
      </c>
    </row>
    <row r="47" spans="1:9">
      <c r="A47">
        <v>1</v>
      </c>
      <c r="B47" s="6" t="e">
        <f>(B$46/(H$32-H$33))/((1+(B$35/100))^$A47)</f>
        <v>#DIV/0!</v>
      </c>
      <c r="D47" s="6" t="e">
        <f>D$46/((1+(D$35/100))^$A47)</f>
        <v>#DIV/0!</v>
      </c>
    </row>
    <row r="48" spans="1:9">
      <c r="A48">
        <v>2</v>
      </c>
      <c r="B48" s="6" t="e">
        <f t="shared" ref="B48:B66" si="0">(B$46/(H$32-H$33))/((1+(B$35/100))^$A48)</f>
        <v>#DIV/0!</v>
      </c>
      <c r="D48" s="6" t="e">
        <f t="shared" ref="D48:D67" si="1">D$46/((1+(D$35/100))^$A48)</f>
        <v>#DIV/0!</v>
      </c>
    </row>
    <row r="49" spans="1:4">
      <c r="A49">
        <v>3</v>
      </c>
      <c r="B49" s="6" t="e">
        <f t="shared" si="0"/>
        <v>#DIV/0!</v>
      </c>
      <c r="D49" s="6" t="e">
        <f t="shared" si="1"/>
        <v>#DIV/0!</v>
      </c>
    </row>
    <row r="50" spans="1:4">
      <c r="A50">
        <v>4</v>
      </c>
      <c r="B50" s="6" t="e">
        <f t="shared" si="0"/>
        <v>#DIV/0!</v>
      </c>
      <c r="D50" s="6" t="e">
        <f t="shared" si="1"/>
        <v>#DIV/0!</v>
      </c>
    </row>
    <row r="51" spans="1:4">
      <c r="A51">
        <v>5</v>
      </c>
      <c r="B51" s="6" t="e">
        <f t="shared" si="0"/>
        <v>#DIV/0!</v>
      </c>
      <c r="D51" s="6" t="e">
        <f t="shared" si="1"/>
        <v>#DIV/0!</v>
      </c>
    </row>
    <row r="52" spans="1:4">
      <c r="A52">
        <v>6</v>
      </c>
      <c r="B52" s="6" t="e">
        <f t="shared" si="0"/>
        <v>#DIV/0!</v>
      </c>
      <c r="D52" s="6" t="e">
        <f t="shared" si="1"/>
        <v>#DIV/0!</v>
      </c>
    </row>
    <row r="53" spans="1:4">
      <c r="A53">
        <v>7</v>
      </c>
      <c r="B53" s="6" t="e">
        <f t="shared" si="0"/>
        <v>#DIV/0!</v>
      </c>
      <c r="D53" s="6" t="e">
        <f t="shared" si="1"/>
        <v>#DIV/0!</v>
      </c>
    </row>
    <row r="54" spans="1:4">
      <c r="A54">
        <v>8</v>
      </c>
      <c r="B54" s="6" t="e">
        <f t="shared" si="0"/>
        <v>#DIV/0!</v>
      </c>
      <c r="D54" s="6" t="e">
        <f t="shared" si="1"/>
        <v>#DIV/0!</v>
      </c>
    </row>
    <row r="55" spans="1:4">
      <c r="A55">
        <v>9</v>
      </c>
      <c r="B55" s="6" t="e">
        <f t="shared" si="0"/>
        <v>#DIV/0!</v>
      </c>
      <c r="D55" s="6" t="e">
        <f t="shared" si="1"/>
        <v>#DIV/0!</v>
      </c>
    </row>
    <row r="56" spans="1:4">
      <c r="A56">
        <v>10</v>
      </c>
      <c r="B56" s="6" t="e">
        <f t="shared" si="0"/>
        <v>#DIV/0!</v>
      </c>
      <c r="D56" s="6" t="e">
        <f t="shared" si="1"/>
        <v>#DIV/0!</v>
      </c>
    </row>
    <row r="57" spans="1:4">
      <c r="A57">
        <v>11</v>
      </c>
      <c r="B57" s="6" t="e">
        <f t="shared" si="0"/>
        <v>#DIV/0!</v>
      </c>
      <c r="D57" s="6" t="e">
        <f t="shared" si="1"/>
        <v>#DIV/0!</v>
      </c>
    </row>
    <row r="58" spans="1:4">
      <c r="A58">
        <v>12</v>
      </c>
      <c r="B58" s="6" t="e">
        <f t="shared" si="0"/>
        <v>#DIV/0!</v>
      </c>
      <c r="D58" s="6" t="e">
        <f t="shared" si="1"/>
        <v>#DIV/0!</v>
      </c>
    </row>
    <row r="59" spans="1:4">
      <c r="A59">
        <v>13</v>
      </c>
      <c r="B59" s="6" t="e">
        <f t="shared" si="0"/>
        <v>#DIV/0!</v>
      </c>
      <c r="D59" s="6" t="e">
        <f t="shared" si="1"/>
        <v>#DIV/0!</v>
      </c>
    </row>
    <row r="60" spans="1:4">
      <c r="A60">
        <v>14</v>
      </c>
      <c r="B60" s="6" t="e">
        <f t="shared" si="0"/>
        <v>#DIV/0!</v>
      </c>
      <c r="D60" s="6" t="e">
        <f t="shared" si="1"/>
        <v>#DIV/0!</v>
      </c>
    </row>
    <row r="61" spans="1:4">
      <c r="A61">
        <v>15</v>
      </c>
      <c r="B61" s="6" t="e">
        <f t="shared" si="0"/>
        <v>#DIV/0!</v>
      </c>
      <c r="D61" s="6" t="e">
        <f t="shared" si="1"/>
        <v>#DIV/0!</v>
      </c>
    </row>
    <row r="62" spans="1:4">
      <c r="A62">
        <v>16</v>
      </c>
      <c r="B62" s="6" t="e">
        <f t="shared" si="0"/>
        <v>#DIV/0!</v>
      </c>
      <c r="D62" s="6" t="e">
        <f t="shared" si="1"/>
        <v>#DIV/0!</v>
      </c>
    </row>
    <row r="63" spans="1:4">
      <c r="A63">
        <v>17</v>
      </c>
      <c r="B63" s="6" t="e">
        <f t="shared" si="0"/>
        <v>#DIV/0!</v>
      </c>
      <c r="D63" s="6" t="e">
        <f t="shared" si="1"/>
        <v>#DIV/0!</v>
      </c>
    </row>
    <row r="64" spans="1:4">
      <c r="A64">
        <v>18</v>
      </c>
      <c r="B64" s="6" t="e">
        <f t="shared" si="0"/>
        <v>#DIV/0!</v>
      </c>
      <c r="D64" s="6" t="e">
        <f t="shared" si="1"/>
        <v>#DIV/0!</v>
      </c>
    </row>
    <row r="65" spans="1:8">
      <c r="A65">
        <v>19</v>
      </c>
      <c r="B65" s="6" t="e">
        <f t="shared" si="0"/>
        <v>#DIV/0!</v>
      </c>
      <c r="D65" s="6" t="e">
        <f t="shared" si="1"/>
        <v>#DIV/0!</v>
      </c>
    </row>
    <row r="66" spans="1:8">
      <c r="A66">
        <v>20</v>
      </c>
      <c r="B66" s="6" t="e">
        <f t="shared" si="0"/>
        <v>#DIV/0!</v>
      </c>
      <c r="D66" s="6" t="e">
        <f t="shared" si="1"/>
        <v>#DIV/0!</v>
      </c>
    </row>
    <row r="67" spans="1:8">
      <c r="A67">
        <v>21</v>
      </c>
      <c r="D67" s="6" t="e">
        <f t="shared" si="1"/>
        <v>#DIV/0!</v>
      </c>
    </row>
    <row r="68" spans="1:8">
      <c r="A68">
        <v>22</v>
      </c>
      <c r="D68" s="6"/>
    </row>
    <row r="69" spans="1:8">
      <c r="A69">
        <v>23</v>
      </c>
      <c r="D69" s="6"/>
    </row>
    <row r="70" spans="1:8">
      <c r="A70">
        <v>24</v>
      </c>
      <c r="D70" s="6"/>
    </row>
    <row r="71" spans="1:8">
      <c r="A71">
        <v>25</v>
      </c>
      <c r="D71" s="6"/>
    </row>
    <row r="72" spans="1:8">
      <c r="A72">
        <v>26</v>
      </c>
      <c r="D72" s="6"/>
    </row>
    <row r="73" spans="1:8">
      <c r="A73">
        <v>27</v>
      </c>
      <c r="D73" s="6"/>
    </row>
    <row r="74" spans="1:8">
      <c r="D74" s="1"/>
    </row>
    <row r="75" spans="1:8" ht="9.5" customHeight="1" thickBot="1"/>
    <row r="76" spans="1:8">
      <c r="A76" s="21" t="s">
        <v>33</v>
      </c>
      <c r="B76" s="18" t="e">
        <f>SUM(B38:B44)+SUM(B47:B69)</f>
        <v>#DIV/0!</v>
      </c>
      <c r="D76" s="10" t="e">
        <f>D38+SUM(D47:D73)</f>
        <v>#DIV/0!</v>
      </c>
      <c r="G76" t="s">
        <v>24</v>
      </c>
      <c r="H76" s="11" t="e">
        <f>B76-D76</f>
        <v>#DIV/0!</v>
      </c>
    </row>
    <row r="77" spans="1:8" ht="19" thickBot="1">
      <c r="A77" s="21"/>
      <c r="H77" s="12" t="e">
        <f>(H76/B76)*100</f>
        <v>#DIV/0!</v>
      </c>
    </row>
  </sheetData>
  <mergeCells count="4">
    <mergeCell ref="E8:E9"/>
    <mergeCell ref="A29:A30"/>
    <mergeCell ref="G36:G37"/>
    <mergeCell ref="A76:A77"/>
  </mergeCells>
  <phoneticPr fontId="1"/>
  <pageMargins left="0.7" right="0.7" top="0.75" bottom="0.75" header="0.3" footer="0.3"/>
  <pageSetup paperSize="8" scale="81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>内閣府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芦原 嘉宏（社シス・PPP／PFI室）</dc:creator>
  <cp:lastModifiedBy>Yoshihiro Ashihara</cp:lastModifiedBy>
  <cp:lastPrinted>2023-07-24T01:53:22Z</cp:lastPrinted>
  <dcterms:created xsi:type="dcterms:W3CDTF">2023-07-04T06:41:08Z</dcterms:created>
  <dcterms:modified xsi:type="dcterms:W3CDTF">2024-01-15T02:32:09Z</dcterms:modified>
</cp:coreProperties>
</file>