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202300"/>
  <mc:AlternateContent xmlns:mc="http://schemas.openxmlformats.org/markup-compatibility/2006">
    <mc:Choice Requires="x15">
      <x15ac:absPath xmlns:x15ac="http://schemas.microsoft.com/office/spreadsheetml/2010/11/ac" url="/Users/ashishkumar/Downloads/"/>
    </mc:Choice>
  </mc:AlternateContent>
  <xr:revisionPtr revIDLastSave="0" documentId="13_ncr:1_{A32AF835-0C4F-9944-9CC1-45B53932163E}" xr6:coauthVersionLast="47" xr6:coauthVersionMax="47" xr10:uidLastSave="{00000000-0000-0000-0000-000000000000}"/>
  <bookViews>
    <workbookView xWindow="0" yWindow="0" windowWidth="28800" windowHeight="18000" activeTab="7" xr2:uid="{A909EC01-51D6-CF48-9FB9-AC4F61958680}"/>
  </bookViews>
  <sheets>
    <sheet name="DATA" sheetId="1" r:id="rId1"/>
    <sheet name="Transporation cost" sheetId="5" r:id="rId2"/>
    <sheet name="Average Price" sheetId="4" r:id="rId3"/>
    <sheet name="Sum of revenue generated" sheetId="3" r:id="rId4"/>
    <sheet name="Sum of Different Product SoldSu" sheetId="2" r:id="rId5"/>
    <sheet name="Manufacturing lead time" sheetId="6" r:id="rId6"/>
    <sheet name="DEMOGRAPHIC" sheetId="8" r:id="rId7"/>
    <sheet name="DASHBOARD" sheetId="7" r:id="rId8"/>
  </sheets>
  <definedNames>
    <definedName name="_xlchart.v1.0" hidden="1">DASHBOARD!$E$5:$E$8</definedName>
    <definedName name="Slicer_Product_type">#N/A</definedName>
  </definedNames>
  <calcPr calcId="191029"/>
  <pivotCaches>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2" i="1" l="1"/>
  <c r="AB12" i="1"/>
  <c r="X13" i="1"/>
  <c r="X12" i="1"/>
  <c r="X11" i="1"/>
  <c r="X10" i="1"/>
  <c r="E8" i="7"/>
  <c r="E7" i="7"/>
  <c r="E6" i="7"/>
  <c r="E5" i="7"/>
  <c r="AB7" i="1"/>
  <c r="AA7" i="1"/>
  <c r="Z7" i="1"/>
  <c r="Y7" i="1"/>
  <c r="X7" i="1"/>
</calcChain>
</file>

<file path=xl/sharedStrings.xml><?xml version="1.0" encoding="utf-8"?>
<sst xmlns="http://schemas.openxmlformats.org/spreadsheetml/2006/main" count="725" uniqueCount="67">
  <si>
    <t>Product type</t>
  </si>
  <si>
    <t>Price</t>
  </si>
  <si>
    <t>Availability</t>
  </si>
  <si>
    <t>Number of products sold</t>
  </si>
  <si>
    <t>Revenue generated</t>
  </si>
  <si>
    <t>Customer demographics</t>
  </si>
  <si>
    <t>Stock levels</t>
  </si>
  <si>
    <t>Order quantities</t>
  </si>
  <si>
    <t>Shipping times</t>
  </si>
  <si>
    <t>Shipping costs</t>
  </si>
  <si>
    <t>Location</t>
  </si>
  <si>
    <t>Production volumes</t>
  </si>
  <si>
    <t>Manufacturing lead time</t>
  </si>
  <si>
    <t>Manufacturing costs</t>
  </si>
  <si>
    <t>Inspection results</t>
  </si>
  <si>
    <t>Defect rates</t>
  </si>
  <si>
    <t>Transportation modes</t>
  </si>
  <si>
    <t>Routes</t>
  </si>
  <si>
    <t>Costs</t>
  </si>
  <si>
    <t>haircare</t>
  </si>
  <si>
    <t>Non-binary</t>
  </si>
  <si>
    <t>Mumbai</t>
  </si>
  <si>
    <t>Pending</t>
  </si>
  <si>
    <t>Road</t>
  </si>
  <si>
    <t>Route B</t>
  </si>
  <si>
    <t>skincare</t>
  </si>
  <si>
    <t>Female</t>
  </si>
  <si>
    <t>Unknown</t>
  </si>
  <si>
    <t>Air</t>
  </si>
  <si>
    <t>Route C</t>
  </si>
  <si>
    <t>Kolkata</t>
  </si>
  <si>
    <t>Fail</t>
  </si>
  <si>
    <t>Rail</t>
  </si>
  <si>
    <t>Route A</t>
  </si>
  <si>
    <t>Delhi</t>
  </si>
  <si>
    <t>Bangalore</t>
  </si>
  <si>
    <t>Male</t>
  </si>
  <si>
    <t>Sea</t>
  </si>
  <si>
    <t>cosmetics</t>
  </si>
  <si>
    <t>Chennai</t>
  </si>
  <si>
    <t>Pass</t>
  </si>
  <si>
    <t>MEAN</t>
  </si>
  <si>
    <t>MEDIAN</t>
  </si>
  <si>
    <t>TOTAL NO. OF PRODUCT SOLD</t>
  </si>
  <si>
    <t>QUARTILE</t>
  </si>
  <si>
    <t>1ST</t>
  </si>
  <si>
    <t>2ND</t>
  </si>
  <si>
    <t>3RD</t>
  </si>
  <si>
    <t>4TH</t>
  </si>
  <si>
    <t>INCLUSIVE</t>
  </si>
  <si>
    <t>SD</t>
  </si>
  <si>
    <t>VARIANCE</t>
  </si>
  <si>
    <t>IQR</t>
  </si>
  <si>
    <t>MAX</t>
  </si>
  <si>
    <t>MIN</t>
  </si>
  <si>
    <t>Row Labels</t>
  </si>
  <si>
    <t>Grand Total</t>
  </si>
  <si>
    <t>Sum of Number of products sold</t>
  </si>
  <si>
    <t>Sum of Revenue generated</t>
  </si>
  <si>
    <t>Average of Price</t>
  </si>
  <si>
    <t>Sum of Manufacturing lead time</t>
  </si>
  <si>
    <t>Sum of Costs</t>
  </si>
  <si>
    <t>SUPPLY CHAIN MANAGEMENT DASHBOARD</t>
  </si>
  <si>
    <t>Product</t>
  </si>
  <si>
    <t>Transportation Mode</t>
  </si>
  <si>
    <t>Standard Deviation</t>
  </si>
  <si>
    <t>Sum of Order quantities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</si>
</sst>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ptos Narrow"/>
      <family val="2"/>
      <scheme val="minor"/>
    </font>
    <font>
      <sz val="10"/>
      <color rgb="FF000000"/>
      <name val="Helvetica Neue"/>
      <family val="2"/>
    </font>
    <font>
      <b/>
      <sz val="10"/>
      <color rgb="FF000000"/>
      <name val="Helvetica Neue"/>
      <family val="2"/>
    </font>
    <font>
      <b/>
      <sz val="11"/>
      <color rgb="FF000000"/>
      <name val="Helvetica Neue"/>
      <family val="2"/>
    </font>
    <font>
      <b/>
      <sz val="12"/>
      <color theme="1"/>
      <name val="Aptos Narrow"/>
      <scheme val="minor"/>
    </font>
    <font>
      <b/>
      <sz val="36"/>
      <color theme="1"/>
      <name val="Aptos Narrow (Body)"/>
    </font>
    <font>
      <b/>
      <sz val="14"/>
      <color rgb="FF000000"/>
      <name val="Helvetica Neue"/>
      <family val="2"/>
    </font>
    <font>
      <b/>
      <sz val="14"/>
      <color theme="1"/>
      <name val="Aptos Narrow"/>
      <scheme val="minor"/>
    </font>
    <font>
      <sz val="14"/>
      <color theme="1"/>
      <name val="Aptos Narrow"/>
      <scheme val="minor"/>
    </font>
    <font>
      <b/>
      <sz val="14"/>
      <color theme="1"/>
      <name val="Aptos Narrow"/>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4" tint="0.79998168889431442"/>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2" fillId="0" borderId="0" xfId="0" applyFont="1"/>
    <xf numFmtId="0" fontId="1" fillId="0" borderId="0" xfId="0" applyFont="1"/>
    <xf numFmtId="0" fontId="3" fillId="0" borderId="0" xfId="0" applyFont="1"/>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4" fillId="0" borderId="3" xfId="0" applyNumberFormat="1" applyFont="1" applyBorder="1" applyAlignment="1">
      <alignment horizontal="center"/>
    </xf>
    <xf numFmtId="1" fontId="4" fillId="0" borderId="3" xfId="0" applyNumberFormat="1" applyFont="1" applyBorder="1" applyAlignment="1">
      <alignment horizontal="center"/>
    </xf>
    <xf numFmtId="0" fontId="4" fillId="2" borderId="4" xfId="0" applyFont="1" applyFill="1" applyBorder="1" applyAlignment="1">
      <alignment horizontal="center"/>
    </xf>
    <xf numFmtId="0" fontId="3" fillId="2" borderId="5" xfId="0" applyFont="1" applyFill="1" applyBorder="1"/>
    <xf numFmtId="0" fontId="4" fillId="2" borderId="6" xfId="0" applyFont="1" applyFill="1" applyBorder="1" applyAlignment="1">
      <alignment horizontal="center"/>
    </xf>
    <xf numFmtId="0" fontId="4" fillId="2" borderId="7" xfId="0" applyFont="1" applyFill="1" applyBorder="1" applyAlignment="1">
      <alignment horizontal="center"/>
    </xf>
    <xf numFmtId="0" fontId="0" fillId="0" borderId="8" xfId="0" applyBorder="1"/>
    <xf numFmtId="2" fontId="4" fillId="0" borderId="9" xfId="0" applyNumberFormat="1" applyFont="1" applyBorder="1" applyAlignment="1">
      <alignment horizontal="center"/>
    </xf>
    <xf numFmtId="2" fontId="4" fillId="0" borderId="10" xfId="0" applyNumberFormat="1" applyFont="1" applyBorder="1" applyAlignment="1">
      <alignment horizontal="center"/>
    </xf>
    <xf numFmtId="0" fontId="4" fillId="2" borderId="5" xfId="0" applyFont="1" applyFill="1" applyBorder="1" applyAlignment="1">
      <alignment horizontal="center"/>
    </xf>
    <xf numFmtId="0" fontId="4" fillId="0" borderId="11" xfId="0" applyFont="1" applyBorder="1" applyAlignment="1">
      <alignment horizontal="center"/>
    </xf>
    <xf numFmtId="2" fontId="4" fillId="0" borderId="12" xfId="0" applyNumberFormat="1" applyFont="1" applyBorder="1" applyAlignment="1">
      <alignment horizontal="center"/>
    </xf>
    <xf numFmtId="0" fontId="4" fillId="0" borderId="10" xfId="0" applyFont="1" applyBorder="1" applyAlignment="1">
      <alignment horizontal="center"/>
    </xf>
    <xf numFmtId="2" fontId="4" fillId="0" borderId="8" xfId="0" applyNumberFormat="1" applyFont="1" applyBorder="1" applyAlignment="1">
      <alignment horizontal="center"/>
    </xf>
    <xf numFmtId="0" fontId="0" fillId="2" borderId="1" xfId="0" applyFill="1" applyBorder="1" applyAlignment="1">
      <alignment horizontal="left"/>
    </xf>
    <xf numFmtId="0" fontId="0" fillId="0" borderId="1" xfId="0" applyBorder="1" applyAlignment="1">
      <alignment horizontal="left"/>
    </xf>
    <xf numFmtId="0" fontId="0" fillId="2" borderId="1" xfId="0" applyFill="1" applyBorder="1"/>
    <xf numFmtId="2" fontId="0" fillId="0" borderId="2" xfId="0" applyNumberFormat="1" applyBorder="1"/>
    <xf numFmtId="2" fontId="0" fillId="0" borderId="4" xfId="0" applyNumberFormat="1" applyBorder="1"/>
    <xf numFmtId="2" fontId="0" fillId="2" borderId="3" xfId="0" applyNumberFormat="1" applyFill="1" applyBorder="1"/>
    <xf numFmtId="0" fontId="0" fillId="0" borderId="2" xfId="0" applyBorder="1" applyAlignment="1">
      <alignment horizontal="left" indent="1"/>
    </xf>
    <xf numFmtId="0" fontId="0" fillId="0" borderId="4" xfId="0" applyBorder="1" applyAlignment="1">
      <alignment horizontal="left" indent="1"/>
    </xf>
    <xf numFmtId="0" fontId="0" fillId="0" borderId="3" xfId="0" applyBorder="1" applyAlignment="1">
      <alignment horizontal="left" indent="1"/>
    </xf>
    <xf numFmtId="0" fontId="0" fillId="0" borderId="13" xfId="0" applyBorder="1"/>
    <xf numFmtId="0" fontId="6" fillId="0" borderId="13" xfId="0" applyFont="1" applyBorder="1"/>
    <xf numFmtId="0" fontId="7" fillId="0" borderId="13" xfId="0" applyFont="1" applyBorder="1" applyAlignment="1">
      <alignment horizontal="center"/>
    </xf>
    <xf numFmtId="0" fontId="7" fillId="0" borderId="0" xfId="0" applyFont="1" applyAlignment="1">
      <alignment horizontal="center"/>
    </xf>
    <xf numFmtId="2" fontId="8" fillId="0" borderId="0" xfId="0" applyNumberFormat="1" applyFont="1"/>
    <xf numFmtId="2" fontId="7" fillId="0" borderId="0" xfId="0" applyNumberFormat="1" applyFont="1" applyAlignment="1">
      <alignment horizontal="center"/>
    </xf>
    <xf numFmtId="2" fontId="7" fillId="0" borderId="0" xfId="0" applyNumberFormat="1" applyFont="1"/>
    <xf numFmtId="0" fontId="7" fillId="0" borderId="0" xfId="0" applyFont="1"/>
    <xf numFmtId="0" fontId="9" fillId="0" borderId="13" xfId="0" applyFont="1" applyBorder="1"/>
    <xf numFmtId="2" fontId="9" fillId="0" borderId="13" xfId="0" applyNumberFormat="1" applyFont="1" applyBorder="1"/>
    <xf numFmtId="0" fontId="7" fillId="0" borderId="13" xfId="0" applyFont="1" applyBorder="1"/>
    <xf numFmtId="2" fontId="7" fillId="0" borderId="13" xfId="0" applyNumberFormat="1" applyFont="1" applyBorder="1" applyAlignment="1">
      <alignment horizontal="center"/>
    </xf>
    <xf numFmtId="2" fontId="7" fillId="0" borderId="13" xfId="0" applyNumberFormat="1" applyFont="1" applyBorder="1"/>
    <xf numFmtId="0" fontId="5" fillId="3" borderId="0" xfId="0" applyFont="1" applyFill="1" applyAlignment="1">
      <alignment horizontal="center"/>
    </xf>
    <xf numFmtId="0" fontId="0" fillId="3" borderId="0" xfId="0" applyFill="1" applyAlignment="1">
      <alignment horizontal="center"/>
    </xf>
    <xf numFmtId="0" fontId="0" fillId="0" borderId="0" xfId="0" applyNumberFormat="1"/>
    <xf numFmtId="0" fontId="0" fillId="0" borderId="2" xfId="0" applyNumberFormat="1" applyBorder="1"/>
    <xf numFmtId="0" fontId="0" fillId="0" borderId="4" xfId="0" applyNumberFormat="1" applyBorder="1"/>
    <xf numFmtId="0" fontId="0" fillId="0" borderId="3" xfId="0" applyNumberFormat="1" applyBorder="1"/>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cellXfs>
  <cellStyles count="1">
    <cellStyle name="Normal" xfId="0" builtinId="0"/>
  </cellStyles>
  <dxfs count="105">
    <dxf>
      <numFmt numFmtId="2" formatCode="0.00"/>
    </dxf>
    <dxf>
      <numFmt numFmtId="2" formatCode="0.00"/>
    </dxf>
    <dxf>
      <numFmt numFmtId="2" formatCode="0.00"/>
    </dxf>
    <dxf>
      <alignment horizontal="lef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fill>
        <patternFill patternType="solid">
          <bgColor theme="7" tint="0.39997558519241921"/>
        </patternFill>
      </fill>
    </dxf>
    <dxf>
      <fill>
        <patternFill patternType="solid">
          <bgColor theme="7"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numFmt numFmtId="2" formatCode="0.00"/>
    </dxf>
    <dxf>
      <alignment horizontal="lef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fill>
        <patternFill patternType="solid">
          <bgColor theme="7" tint="0.39997558519241921"/>
        </patternFill>
      </fill>
    </dxf>
    <dxf>
      <fill>
        <patternFill patternType="solid">
          <bgColor theme="7"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7" tint="0.39997558519241921"/>
        </patternFill>
      </fill>
    </dxf>
    <dxf>
      <fill>
        <patternFill patternType="solid">
          <bgColor theme="7" tint="0.39997558519241921"/>
        </patternFill>
      </fill>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alignment horizontal="left"/>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i val="0"/>
        <strike val="0"/>
        <condense val="0"/>
        <extend val="0"/>
        <outline val="0"/>
        <shadow val="0"/>
        <u val="none"/>
        <vertAlign val="baseline"/>
        <sz val="11"/>
        <color rgb="FF000000"/>
        <name val="Helvetica Neue"/>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[SCM.xlsx]Average Price!PivotTable1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Price of Diff.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Price'!$B$3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'Average Price'!$A$4:$A$7</c:f>
              <c:strCache>
                <c:ptCount val="3"/>
                <c:pt idx="0">
                  <c:v>cosmetics</c:v>
                </c:pt>
                <c:pt idx="1">
                  <c:v>haircare</c:v>
                </c:pt>
                <c:pt idx="2">
                  <c:v>skincare</c:v>
                </c:pt>
              </c:strCache>
            </c:strRef>
          </c:cat>
          <c:val>
            <c:numRef>
              <c:f>'Average Price'!$B$4:$B$7</c:f>
              <c:numCache>
                <c:formatCode>0.00</c:formatCode>
                <c:ptCount val="3"/>
                <c:pt idx="0">
                  <c:v>57.361057599328326</c:v>
                </c:pt>
                <c:pt idx="1">
                  <c:v>46.014278873737723</c:v>
                </c:pt>
                <c:pt idx="2">
                  <c:v>47.259328879368766</c:v>
                </c:pt>
              </c:numCache>
            </c:numRef>
          </c:val>
          <c:extLst>
            <c:ext xmlns:c16="http://schemas.microsoft.com/office/drawing/2014/chart" uri="{C3380CC4-5D6E-409C-BE32-E72D297353CC}">
              <c16:uniqueId val="{00000000-E959-1E4E-9554-D9E9B591E468}"/>
            </c:ext>
          </c:extLst>
        </c:ser>
        <c:dLbls>
          <c:dLblPos val="inEnd"/>
          <c:showLegendKey val="0"/>
          <c:showVal val="1"/>
          <c:showCatName val="0"/>
          <c:showSerName val="0"/>
          <c:showPercent val="0"/>
          <c:showBubbleSize val="0"/>
        </c:dLbls>
        <c:gapWidth val="65"/>
        <c:axId val="98429568"/>
        <c:axId val="1996248463"/>
      </c:barChart>
      <c:catAx>
        <c:axId val="984295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96248463"/>
        <c:crosses val="autoZero"/>
        <c:auto val="1"/>
        <c:lblAlgn val="ctr"/>
        <c:lblOffset val="100"/>
        <c:noMultiLvlLbl val="0"/>
      </c:catAx>
      <c:valAx>
        <c:axId val="199624846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84295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[SCM.xlsx]Sum of revenue generated!PivotTable1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Sum of Revenue generated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1"/>
            </a:solidFill>
            <a:ln>
              <a:noFill/>
            </a:ln>
            <a:effectLst/>
          </c:spPr>
        </c:marker>
        <c:dLbl>
          <c:idx val="0"/>
          <c:layout>
            <c:manualLayout>
              <c:x val="-0.10261111111111111"/>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layout>
            <c:manualLayout>
              <c:x val="-8.8722222222222216E-2"/>
              <c:y val="-6.018518518518523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2466666666666666"/>
                  <c:h val="5.0856663750364538E-2"/>
                </c:manualLayout>
              </c15:layout>
            </c:ext>
          </c:extLst>
        </c:dLbl>
      </c:pivotFmt>
      <c:pivotFmt>
        <c:idx val="3"/>
        <c:spPr>
          <a:ln w="31750" cap="rnd">
            <a:solidFill>
              <a:schemeClr val="accent1"/>
            </a:solidFill>
            <a:round/>
          </a:ln>
          <a:effectLst/>
        </c:spPr>
        <c:marker>
          <c:symbol val="circle"/>
          <c:size val="17"/>
          <c:spPr>
            <a:solidFill>
              <a:schemeClr val="accent1"/>
            </a:solidFill>
            <a:ln>
              <a:noFill/>
            </a:ln>
            <a:effectLst/>
          </c:spPr>
        </c:marker>
        <c:dLbl>
          <c:idx val="0"/>
          <c:layout>
            <c:manualLayout>
              <c:x val="-8.5166666666666724E-2"/>
              <c:y val="6.018518518518518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1200000000000002"/>
                  <c:h val="7.4004811898512685E-2"/>
                </c:manualLayout>
              </c15:layout>
            </c:ext>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layout>
            <c:manualLayout>
              <c:x val="-9.427777777777778E-2"/>
              <c:y val="-5.092592592592597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1"/>
            </a:solidFill>
            <a:ln>
              <a:noFill/>
            </a:ln>
            <a:effectLst/>
          </c:spPr>
        </c:marker>
        <c:dLbl>
          <c:idx val="0"/>
          <c:layout>
            <c:manualLayout>
              <c:x val="-8.8722222222222327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revenue generated'!$B$3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Pt>
            <c:idx val="0"/>
            <c:marker>
              <c:symbol val="circle"/>
              <c:size val="17"/>
              <c:spPr>
                <a:solidFill>
                  <a:schemeClr val="accent1"/>
                </a:solidFill>
                <a:ln>
                  <a:noFill/>
                </a:ln>
                <a:effectLst/>
              </c:spPr>
            </c:marker>
            <c:bubble3D val="0"/>
            <c:extLst>
              <c:ext xmlns:c16="http://schemas.microsoft.com/office/drawing/2014/chart" uri="{C3380CC4-5D6E-409C-BE32-E72D297353CC}">
                <c16:uniqueId val="{00000002-FC4D-9941-804F-CDCCEE54483C}"/>
              </c:ext>
            </c:extLst>
          </c:dPt>
          <c:dPt>
            <c:idx val="1"/>
            <c:marker>
              <c:symbol val="circle"/>
              <c:size val="17"/>
              <c:spPr>
                <a:solidFill>
                  <a:schemeClr val="accent1"/>
                </a:solidFill>
                <a:ln>
                  <a:noFill/>
                </a:ln>
                <a:effectLst/>
              </c:spPr>
            </c:marker>
            <c:bubble3D val="0"/>
            <c:extLst>
              <c:ext xmlns:c16="http://schemas.microsoft.com/office/drawing/2014/chart" uri="{C3380CC4-5D6E-409C-BE32-E72D297353CC}">
                <c16:uniqueId val="{00000003-FC4D-9941-804F-CDCCEE54483C}"/>
              </c:ext>
            </c:extLst>
          </c:dPt>
          <c:dPt>
            <c:idx val="2"/>
            <c:marker>
              <c:symbol val="circle"/>
              <c:size val="17"/>
              <c:spPr>
                <a:solidFill>
                  <a:schemeClr val="accent1"/>
                </a:solidFill>
                <a:ln>
                  <a:noFill/>
                </a:ln>
                <a:effectLst/>
              </c:spPr>
            </c:marker>
            <c:bubble3D val="0"/>
            <c:extLst>
              <c:ext xmlns:c16="http://schemas.microsoft.com/office/drawing/2014/chart" uri="{C3380CC4-5D6E-409C-BE32-E72D297353CC}">
                <c16:uniqueId val="{00000004-FC4D-9941-804F-CDCCEE54483C}"/>
              </c:ext>
            </c:extLst>
          </c:dPt>
          <c:dPt>
            <c:idx val="3"/>
            <c:marker>
              <c:symbol val="circle"/>
              <c:size val="17"/>
              <c:spPr>
                <a:solidFill>
                  <a:schemeClr val="accent1"/>
                </a:solidFill>
                <a:ln>
                  <a:noFill/>
                </a:ln>
                <a:effectLst/>
              </c:spPr>
            </c:marker>
            <c:bubble3D val="0"/>
            <c:extLst>
              <c:ext xmlns:c16="http://schemas.microsoft.com/office/drawing/2014/chart" uri="{C3380CC4-5D6E-409C-BE32-E72D297353CC}">
                <c16:uniqueId val="{00000005-FC4D-9941-804F-CDCCEE54483C}"/>
              </c:ext>
            </c:extLst>
          </c:dPt>
          <c:dPt>
            <c:idx val="4"/>
            <c:marker>
              <c:symbol val="circle"/>
              <c:size val="17"/>
              <c:spPr>
                <a:solidFill>
                  <a:schemeClr val="accent1"/>
                </a:solidFill>
                <a:ln>
                  <a:noFill/>
                </a:ln>
                <a:effectLst/>
              </c:spPr>
            </c:marker>
            <c:bubble3D val="0"/>
            <c:extLst>
              <c:ext xmlns:c16="http://schemas.microsoft.com/office/drawing/2014/chart" uri="{C3380CC4-5D6E-409C-BE32-E72D297353CC}">
                <c16:uniqueId val="{00000006-FC4D-9941-804F-CDCCEE54483C}"/>
              </c:ext>
            </c:extLst>
          </c:dPt>
          <c:dLbls>
            <c:dLbl>
              <c:idx val="0"/>
              <c:layout>
                <c:manualLayout>
                  <c:x val="-0.10261111111111111"/>
                  <c:y val="-6.9444444444444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C4D-9941-804F-CDCCEE54483C}"/>
                </c:ext>
              </c:extLst>
            </c:dLbl>
            <c:dLbl>
              <c:idx val="1"/>
              <c:layout>
                <c:manualLayout>
                  <c:x val="-8.8722222222222216E-2"/>
                  <c:y val="-6.018518518518523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2466666666666666"/>
                      <c:h val="5.0856663750364538E-2"/>
                    </c:manualLayout>
                  </c15:layout>
                </c:ext>
                <c:ext xmlns:c16="http://schemas.microsoft.com/office/drawing/2014/chart" uri="{C3380CC4-5D6E-409C-BE32-E72D297353CC}">
                  <c16:uniqueId val="{00000003-FC4D-9941-804F-CDCCEE54483C}"/>
                </c:ext>
              </c:extLst>
            </c:dLbl>
            <c:dLbl>
              <c:idx val="2"/>
              <c:layout>
                <c:manualLayout>
                  <c:x val="-8.5166666666666724E-2"/>
                  <c:y val="6.018518518518518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1200000000000002"/>
                      <c:h val="7.4004811898512685E-2"/>
                    </c:manualLayout>
                  </c15:layout>
                </c:ext>
                <c:ext xmlns:c16="http://schemas.microsoft.com/office/drawing/2014/chart" uri="{C3380CC4-5D6E-409C-BE32-E72D297353CC}">
                  <c16:uniqueId val="{00000004-FC4D-9941-804F-CDCCEE54483C}"/>
                </c:ext>
              </c:extLst>
            </c:dLbl>
            <c:dLbl>
              <c:idx val="3"/>
              <c:layout>
                <c:manualLayout>
                  <c:x val="-9.427777777777778E-2"/>
                  <c:y val="-5.09259259259259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C4D-9941-804F-CDCCEE54483C}"/>
                </c:ext>
              </c:extLst>
            </c:dLbl>
            <c:dLbl>
              <c:idx val="4"/>
              <c:layout>
                <c:manualLayout>
                  <c:x val="-8.8722222222222327E-2"/>
                  <c:y val="-6.01851851851851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C4D-9941-804F-CDCCEE54483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 of revenue generated'!$A$4:$A$9</c:f>
              <c:strCache>
                <c:ptCount val="5"/>
                <c:pt idx="0">
                  <c:v>Bangalore</c:v>
                </c:pt>
                <c:pt idx="1">
                  <c:v>Chennai</c:v>
                </c:pt>
                <c:pt idx="2">
                  <c:v>Delhi</c:v>
                </c:pt>
                <c:pt idx="3">
                  <c:v>Kolkata</c:v>
                </c:pt>
                <c:pt idx="4">
                  <c:v>Mumbai</c:v>
                </c:pt>
              </c:strCache>
            </c:strRef>
          </c:cat>
          <c:val>
            <c:numRef>
              <c:f>'Sum of revenue generated'!$B$4:$B$9</c:f>
              <c:numCache>
                <c:formatCode>0.00</c:formatCode>
                <c:ptCount val="5"/>
                <c:pt idx="0">
                  <c:v>102601.72388223578</c:v>
                </c:pt>
                <c:pt idx="1">
                  <c:v>119142.81574806941</c:v>
                </c:pt>
                <c:pt idx="2">
                  <c:v>81027.701224853008</c:v>
                </c:pt>
                <c:pt idx="3">
                  <c:v>137077.5510053811</c:v>
                </c:pt>
                <c:pt idx="4">
                  <c:v>137755.02687746938</c:v>
                </c:pt>
              </c:numCache>
            </c:numRef>
          </c:val>
          <c:smooth val="0"/>
          <c:extLst>
            <c:ext xmlns:c16="http://schemas.microsoft.com/office/drawing/2014/chart" uri="{C3380CC4-5D6E-409C-BE32-E72D297353CC}">
              <c16:uniqueId val="{00000000-FC4D-9941-804F-CDCCEE54483C}"/>
            </c:ext>
          </c:extLst>
        </c:ser>
        <c:dLbls>
          <c:dLblPos val="ctr"/>
          <c:showLegendKey val="0"/>
          <c:showVal val="1"/>
          <c:showCatName val="0"/>
          <c:showSerName val="0"/>
          <c:showPercent val="0"/>
          <c:showBubbleSize val="0"/>
        </c:dLbls>
        <c:marker val="1"/>
        <c:smooth val="0"/>
        <c:axId val="379244480"/>
        <c:axId val="379246192"/>
      </c:lineChart>
      <c:catAx>
        <c:axId val="3792444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9246192"/>
        <c:crosses val="autoZero"/>
        <c:auto val="1"/>
        <c:lblAlgn val="ctr"/>
        <c:lblOffset val="100"/>
        <c:noMultiLvlLbl val="0"/>
      </c:catAx>
      <c:valAx>
        <c:axId val="3792461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3792444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[SCM.xlsx]Sum of Different Product SoldSu!PivotTable1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Different Product Sold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Different Product SoldSu'!$B$3</c:f>
              <c:strCache>
                <c:ptCount val="1"/>
                <c:pt idx="0">
                  <c:v>Total</c:v>
                </c:pt>
              </c:strCache>
            </c:strRef>
          </c:tx>
          <c:spPr>
            <a:solidFill>
              <a:schemeClr val="accent1"/>
            </a:solidFill>
            <a:ln>
              <a:noFill/>
            </a:ln>
            <a:effectLst/>
          </c:spPr>
          <c:invertIfNegative val="0"/>
          <c:cat>
            <c:strRef>
              <c:f>'Sum of Different Product SoldSu'!$A$4:$A$7</c:f>
              <c:strCache>
                <c:ptCount val="3"/>
                <c:pt idx="0">
                  <c:v>cosmetics</c:v>
                </c:pt>
                <c:pt idx="1">
                  <c:v>haircare</c:v>
                </c:pt>
                <c:pt idx="2">
                  <c:v>skincare</c:v>
                </c:pt>
              </c:strCache>
            </c:strRef>
          </c:cat>
          <c:val>
            <c:numRef>
              <c:f>'Sum of Different Product SoldSu'!$B$4:$B$7</c:f>
              <c:numCache>
                <c:formatCode>General</c:formatCode>
                <c:ptCount val="3"/>
                <c:pt idx="0">
                  <c:v>11757</c:v>
                </c:pt>
                <c:pt idx="1">
                  <c:v>13611</c:v>
                </c:pt>
                <c:pt idx="2">
                  <c:v>20731</c:v>
                </c:pt>
              </c:numCache>
            </c:numRef>
          </c:val>
          <c:extLst>
            <c:ext xmlns:c16="http://schemas.microsoft.com/office/drawing/2014/chart" uri="{C3380CC4-5D6E-409C-BE32-E72D297353CC}">
              <c16:uniqueId val="{00000000-E583-AC43-AD17-FC8750F71C73}"/>
            </c:ext>
          </c:extLst>
        </c:ser>
        <c:dLbls>
          <c:showLegendKey val="0"/>
          <c:showVal val="0"/>
          <c:showCatName val="0"/>
          <c:showSerName val="0"/>
          <c:showPercent val="0"/>
          <c:showBubbleSize val="0"/>
        </c:dLbls>
        <c:gapWidth val="219"/>
        <c:overlap val="-27"/>
        <c:axId val="377963760"/>
        <c:axId val="377864960"/>
      </c:barChart>
      <c:catAx>
        <c:axId val="37796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864960"/>
        <c:crosses val="autoZero"/>
        <c:auto val="1"/>
        <c:lblAlgn val="ctr"/>
        <c:lblOffset val="100"/>
        <c:noMultiLvlLbl val="0"/>
      </c:catAx>
      <c:valAx>
        <c:axId val="37786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6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[SCM.xlsx]DEMOGRAPHIC!PivotTable5</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400"/>
              <a:t>Sum</a:t>
            </a:r>
            <a:r>
              <a:rPr lang="en-US" sz="1400" baseline="0"/>
              <a:t> of order quantities by gender</a:t>
            </a:r>
            <a:endParaRPr lang="en-US" sz="1400"/>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8984995625546808"/>
          <c:y val="0.17110819480898221"/>
          <c:w val="0.45603127734033239"/>
          <c:h val="0.76005212890055396"/>
        </c:manualLayout>
      </c:layout>
      <c:doughnutChart>
        <c:varyColors val="1"/>
        <c:ser>
          <c:idx val="0"/>
          <c:order val="0"/>
          <c:tx>
            <c:strRef>
              <c:f>DEMOGRAPHIC!$B$3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FCD-0447-9161-C46A9C77FBA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FCD-0447-9161-C46A9C77FBA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FCD-0447-9161-C46A9C77FBA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FCD-0447-9161-C46A9C77FBA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DEMOGRAPHIC!$A$4:$A$8</c:f>
              <c:strCache>
                <c:ptCount val="4"/>
                <c:pt idx="0">
                  <c:v>Female</c:v>
                </c:pt>
                <c:pt idx="1">
                  <c:v>Male</c:v>
                </c:pt>
                <c:pt idx="2">
                  <c:v>Non-binary</c:v>
                </c:pt>
                <c:pt idx="3">
                  <c:v>Unknown</c:v>
                </c:pt>
              </c:strCache>
            </c:strRef>
          </c:cat>
          <c:val>
            <c:numRef>
              <c:f>DEMOGRAPHIC!$B$4:$B$8</c:f>
              <c:numCache>
                <c:formatCode>General</c:formatCode>
                <c:ptCount val="4"/>
                <c:pt idx="0">
                  <c:v>1141</c:v>
                </c:pt>
                <c:pt idx="1">
                  <c:v>899</c:v>
                </c:pt>
                <c:pt idx="2">
                  <c:v>1292</c:v>
                </c:pt>
                <c:pt idx="3">
                  <c:v>1590</c:v>
                </c:pt>
              </c:numCache>
            </c:numRef>
          </c:val>
          <c:extLst>
            <c:ext xmlns:c16="http://schemas.microsoft.com/office/drawing/2014/chart" uri="{C3380CC4-5D6E-409C-BE32-E72D297353CC}">
              <c16:uniqueId val="{00000000-8421-F04F-9A06-57142EE1F03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1073118985126857"/>
          <c:y val="0.35611001749781279"/>
          <c:w val="0.15871325459317584"/>
          <c:h val="0.390048483522892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[SCM.xlsx]Sum of Different Product SoldSu!PivotTable1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Sum of Different Product Sold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Different Product SoldSu'!$B$3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 of Different Product SoldSu'!$A$4:$A$7</c:f>
              <c:strCache>
                <c:ptCount val="3"/>
                <c:pt idx="0">
                  <c:v>cosmetics</c:v>
                </c:pt>
                <c:pt idx="1">
                  <c:v>haircare</c:v>
                </c:pt>
                <c:pt idx="2">
                  <c:v>skincare</c:v>
                </c:pt>
              </c:strCache>
            </c:strRef>
          </c:cat>
          <c:val>
            <c:numRef>
              <c:f>'Sum of Different Product SoldSu'!$B$4:$B$7</c:f>
              <c:numCache>
                <c:formatCode>General</c:formatCode>
                <c:ptCount val="3"/>
                <c:pt idx="0">
                  <c:v>11757</c:v>
                </c:pt>
                <c:pt idx="1">
                  <c:v>13611</c:v>
                </c:pt>
                <c:pt idx="2">
                  <c:v>20731</c:v>
                </c:pt>
              </c:numCache>
            </c:numRef>
          </c:val>
          <c:extLst>
            <c:ext xmlns:c16="http://schemas.microsoft.com/office/drawing/2014/chart" uri="{C3380CC4-5D6E-409C-BE32-E72D297353CC}">
              <c16:uniqueId val="{00000000-3019-EB43-B743-6019BCFEA13C}"/>
            </c:ext>
          </c:extLst>
        </c:ser>
        <c:dLbls>
          <c:dLblPos val="inEnd"/>
          <c:showLegendKey val="0"/>
          <c:showVal val="1"/>
          <c:showCatName val="0"/>
          <c:showSerName val="0"/>
          <c:showPercent val="0"/>
          <c:showBubbleSize val="0"/>
        </c:dLbls>
        <c:gapWidth val="65"/>
        <c:axId val="377963760"/>
        <c:axId val="377864960"/>
      </c:barChart>
      <c:catAx>
        <c:axId val="3779637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7864960"/>
        <c:crosses val="autoZero"/>
        <c:auto val="1"/>
        <c:lblAlgn val="ctr"/>
        <c:lblOffset val="100"/>
        <c:noMultiLvlLbl val="0"/>
      </c:catAx>
      <c:valAx>
        <c:axId val="3778649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7796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[SCM.xlsx]Sum of revenue generated!PivotTable1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Sum of Revenue generated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layout>
            <c:manualLayout>
              <c:x val="-0.10261111111111111"/>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layout>
            <c:manualLayout>
              <c:x val="-8.8722222222222216E-2"/>
              <c:y val="-6.018518518518523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2466666666666666"/>
                  <c:h val="5.0856663750364538E-2"/>
                </c:manualLayout>
              </c15:layout>
            </c:ext>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layout>
            <c:manualLayout>
              <c:x val="-8.5166666666666724E-2"/>
              <c:y val="6.018518518518518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1200000000000002"/>
                  <c:h val="7.4004811898512685E-2"/>
                </c:manualLayout>
              </c15:layout>
            </c:ext>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layout>
            <c:manualLayout>
              <c:x val="-9.427777777777778E-2"/>
              <c:y val="-5.092592592592597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layout>
            <c:manualLayout>
              <c:x val="-8.8722222222222327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layout>
            <c:manualLayout>
              <c:x val="-0.10261111111111111"/>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layout>
            <c:manualLayout>
              <c:x val="-8.8722222222222216E-2"/>
              <c:y val="-6.018518518518523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2466666666666666"/>
                  <c:h val="5.0856663750364538E-2"/>
                </c:manualLayout>
              </c15:layout>
            </c:ext>
          </c:extLst>
        </c:dLbl>
      </c:pivotFmt>
      <c:pivotFmt>
        <c:idx val="9"/>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layout>
            <c:manualLayout>
              <c:x val="-8.5166666666666724E-2"/>
              <c:y val="6.018518518518518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1200000000000002"/>
                  <c:h val="7.4004811898512685E-2"/>
                </c:manualLayout>
              </c15:layout>
            </c:ext>
          </c:extLst>
        </c:dLbl>
      </c:pivotFmt>
      <c:pivotFmt>
        <c:idx val="10"/>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layout>
            <c:manualLayout>
              <c:x val="-9.427777777777778E-2"/>
              <c:y val="-5.092592592592597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layout>
            <c:manualLayout>
              <c:x val="-8.8722222222222327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17"/>
          <c:spPr>
            <a:solidFill>
              <a:schemeClr val="accent1"/>
            </a:solidFill>
            <a:ln>
              <a:noFill/>
            </a:ln>
            <a:effectLst/>
          </c:spPr>
        </c:marker>
        <c:dLbl>
          <c:idx val="0"/>
          <c:layout>
            <c:manualLayout>
              <c:x val="-0.10261111111111111"/>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1750" cap="rnd">
            <a:solidFill>
              <a:schemeClr val="accent1"/>
            </a:solidFill>
            <a:round/>
          </a:ln>
          <a:effectLst/>
        </c:spPr>
        <c:marker>
          <c:symbol val="circle"/>
          <c:size val="17"/>
          <c:spPr>
            <a:solidFill>
              <a:schemeClr val="accent1"/>
            </a:solidFill>
            <a:ln>
              <a:noFill/>
            </a:ln>
            <a:effectLst/>
          </c:spPr>
        </c:marker>
        <c:dLbl>
          <c:idx val="0"/>
          <c:layout>
            <c:manualLayout>
              <c:x val="-8.8722222222222216E-2"/>
              <c:y val="-6.018518518518523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2466666666666666"/>
                  <c:h val="5.0856663750364538E-2"/>
                </c:manualLayout>
              </c15:layout>
            </c:ext>
          </c:extLst>
        </c:dLbl>
      </c:pivotFmt>
      <c:pivotFmt>
        <c:idx val="15"/>
        <c:spPr>
          <a:ln w="31750" cap="rnd">
            <a:solidFill>
              <a:schemeClr val="accent1"/>
            </a:solidFill>
            <a:round/>
          </a:ln>
          <a:effectLst/>
        </c:spPr>
        <c:marker>
          <c:symbol val="circle"/>
          <c:size val="17"/>
          <c:spPr>
            <a:solidFill>
              <a:schemeClr val="accent1"/>
            </a:solidFill>
            <a:ln>
              <a:noFill/>
            </a:ln>
            <a:effectLst/>
          </c:spPr>
        </c:marker>
        <c:dLbl>
          <c:idx val="0"/>
          <c:layout>
            <c:manualLayout>
              <c:x val="-8.5166666666666724E-2"/>
              <c:y val="6.018518518518518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1200000000000002"/>
                  <c:h val="7.4004811898512685E-2"/>
                </c:manualLayout>
              </c15:layout>
            </c:ext>
          </c:extLst>
        </c:dLbl>
      </c:pivotFmt>
      <c:pivotFmt>
        <c:idx val="16"/>
        <c:spPr>
          <a:ln w="31750" cap="rnd">
            <a:solidFill>
              <a:schemeClr val="accent1"/>
            </a:solidFill>
            <a:round/>
          </a:ln>
          <a:effectLst/>
        </c:spPr>
        <c:marker>
          <c:symbol val="circle"/>
          <c:size val="17"/>
          <c:spPr>
            <a:solidFill>
              <a:schemeClr val="accent1"/>
            </a:solidFill>
            <a:ln>
              <a:noFill/>
            </a:ln>
            <a:effectLst/>
          </c:spPr>
        </c:marker>
        <c:dLbl>
          <c:idx val="0"/>
          <c:layout>
            <c:manualLayout>
              <c:x val="-9.427777777777778E-2"/>
              <c:y val="-5.092592592592597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31750" cap="rnd">
            <a:solidFill>
              <a:schemeClr val="accent1"/>
            </a:solidFill>
            <a:round/>
          </a:ln>
          <a:effectLst/>
        </c:spPr>
        <c:marker>
          <c:symbol val="circle"/>
          <c:size val="17"/>
          <c:spPr>
            <a:solidFill>
              <a:schemeClr val="accent1"/>
            </a:solidFill>
            <a:ln>
              <a:noFill/>
            </a:ln>
            <a:effectLst/>
          </c:spPr>
        </c:marker>
        <c:dLbl>
          <c:idx val="0"/>
          <c:layout>
            <c:manualLayout>
              <c:x val="-8.8722222222222327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revenue generated'!$B$3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Pt>
            <c:idx val="0"/>
            <c:marker>
              <c:symbol val="circle"/>
              <c:size val="17"/>
              <c:spPr>
                <a:solidFill>
                  <a:schemeClr val="accent1"/>
                </a:solidFill>
                <a:ln>
                  <a:noFill/>
                </a:ln>
                <a:effectLst/>
              </c:spPr>
            </c:marker>
            <c:bubble3D val="0"/>
            <c:extLst>
              <c:ext xmlns:c16="http://schemas.microsoft.com/office/drawing/2014/chart" uri="{C3380CC4-5D6E-409C-BE32-E72D297353CC}">
                <c16:uniqueId val="{00000000-BC32-2E42-904A-A29A7C5C15D2}"/>
              </c:ext>
            </c:extLst>
          </c:dPt>
          <c:dPt>
            <c:idx val="1"/>
            <c:marker>
              <c:symbol val="circle"/>
              <c:size val="17"/>
              <c:spPr>
                <a:solidFill>
                  <a:schemeClr val="accent1"/>
                </a:solidFill>
                <a:ln>
                  <a:noFill/>
                </a:ln>
                <a:effectLst/>
              </c:spPr>
            </c:marker>
            <c:bubble3D val="0"/>
            <c:extLst>
              <c:ext xmlns:c16="http://schemas.microsoft.com/office/drawing/2014/chart" uri="{C3380CC4-5D6E-409C-BE32-E72D297353CC}">
                <c16:uniqueId val="{00000001-BC32-2E42-904A-A29A7C5C15D2}"/>
              </c:ext>
            </c:extLst>
          </c:dPt>
          <c:dPt>
            <c:idx val="2"/>
            <c:marker>
              <c:symbol val="circle"/>
              <c:size val="17"/>
              <c:spPr>
                <a:solidFill>
                  <a:schemeClr val="accent1"/>
                </a:solidFill>
                <a:ln>
                  <a:noFill/>
                </a:ln>
                <a:effectLst/>
              </c:spPr>
            </c:marker>
            <c:bubble3D val="0"/>
            <c:extLst>
              <c:ext xmlns:c16="http://schemas.microsoft.com/office/drawing/2014/chart" uri="{C3380CC4-5D6E-409C-BE32-E72D297353CC}">
                <c16:uniqueId val="{00000002-BC32-2E42-904A-A29A7C5C15D2}"/>
              </c:ext>
            </c:extLst>
          </c:dPt>
          <c:dPt>
            <c:idx val="3"/>
            <c:marker>
              <c:symbol val="circle"/>
              <c:size val="17"/>
              <c:spPr>
                <a:solidFill>
                  <a:schemeClr val="accent1"/>
                </a:solidFill>
                <a:ln>
                  <a:noFill/>
                </a:ln>
                <a:effectLst/>
              </c:spPr>
            </c:marker>
            <c:bubble3D val="0"/>
            <c:extLst>
              <c:ext xmlns:c16="http://schemas.microsoft.com/office/drawing/2014/chart" uri="{C3380CC4-5D6E-409C-BE32-E72D297353CC}">
                <c16:uniqueId val="{00000003-BC32-2E42-904A-A29A7C5C15D2}"/>
              </c:ext>
            </c:extLst>
          </c:dPt>
          <c:dPt>
            <c:idx val="4"/>
            <c:marker>
              <c:symbol val="circle"/>
              <c:size val="17"/>
              <c:spPr>
                <a:solidFill>
                  <a:schemeClr val="accent1"/>
                </a:solidFill>
                <a:ln>
                  <a:noFill/>
                </a:ln>
                <a:effectLst/>
              </c:spPr>
            </c:marker>
            <c:bubble3D val="0"/>
            <c:extLst>
              <c:ext xmlns:c16="http://schemas.microsoft.com/office/drawing/2014/chart" uri="{C3380CC4-5D6E-409C-BE32-E72D297353CC}">
                <c16:uniqueId val="{00000004-BC32-2E42-904A-A29A7C5C15D2}"/>
              </c:ext>
            </c:extLst>
          </c:dPt>
          <c:dLbls>
            <c:dLbl>
              <c:idx val="0"/>
              <c:layout>
                <c:manualLayout>
                  <c:x val="-0.10261111111111111"/>
                  <c:y val="-6.9444444444444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C32-2E42-904A-A29A7C5C15D2}"/>
                </c:ext>
              </c:extLst>
            </c:dLbl>
            <c:dLbl>
              <c:idx val="1"/>
              <c:layout>
                <c:manualLayout>
                  <c:x val="-8.8722222222222216E-2"/>
                  <c:y val="-6.018518518518523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2466666666666666"/>
                      <c:h val="5.0856663750364538E-2"/>
                    </c:manualLayout>
                  </c15:layout>
                </c:ext>
                <c:ext xmlns:c16="http://schemas.microsoft.com/office/drawing/2014/chart" uri="{C3380CC4-5D6E-409C-BE32-E72D297353CC}">
                  <c16:uniqueId val="{00000001-BC32-2E42-904A-A29A7C5C15D2}"/>
                </c:ext>
              </c:extLst>
            </c:dLbl>
            <c:dLbl>
              <c:idx val="2"/>
              <c:layout>
                <c:manualLayout>
                  <c:x val="-8.5166666666666724E-2"/>
                  <c:y val="6.018518518518518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1200000000000002"/>
                      <c:h val="7.4004811898512685E-2"/>
                    </c:manualLayout>
                  </c15:layout>
                </c:ext>
                <c:ext xmlns:c16="http://schemas.microsoft.com/office/drawing/2014/chart" uri="{C3380CC4-5D6E-409C-BE32-E72D297353CC}">
                  <c16:uniqueId val="{00000002-BC32-2E42-904A-A29A7C5C15D2}"/>
                </c:ext>
              </c:extLst>
            </c:dLbl>
            <c:dLbl>
              <c:idx val="3"/>
              <c:layout>
                <c:manualLayout>
                  <c:x val="-9.427777777777778E-2"/>
                  <c:y val="-5.09259259259259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32-2E42-904A-A29A7C5C15D2}"/>
                </c:ext>
              </c:extLst>
            </c:dLbl>
            <c:dLbl>
              <c:idx val="4"/>
              <c:layout>
                <c:manualLayout>
                  <c:x val="-8.8722222222222327E-2"/>
                  <c:y val="-6.01851851851851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C32-2E42-904A-A29A7C5C15D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 of revenue generated'!$A$4:$A$9</c:f>
              <c:strCache>
                <c:ptCount val="5"/>
                <c:pt idx="0">
                  <c:v>Bangalore</c:v>
                </c:pt>
                <c:pt idx="1">
                  <c:v>Chennai</c:v>
                </c:pt>
                <c:pt idx="2">
                  <c:v>Delhi</c:v>
                </c:pt>
                <c:pt idx="3">
                  <c:v>Kolkata</c:v>
                </c:pt>
                <c:pt idx="4">
                  <c:v>Mumbai</c:v>
                </c:pt>
              </c:strCache>
            </c:strRef>
          </c:cat>
          <c:val>
            <c:numRef>
              <c:f>'Sum of revenue generated'!$B$4:$B$9</c:f>
              <c:numCache>
                <c:formatCode>0.00</c:formatCode>
                <c:ptCount val="5"/>
                <c:pt idx="0">
                  <c:v>102601.72388223578</c:v>
                </c:pt>
                <c:pt idx="1">
                  <c:v>119142.81574806941</c:v>
                </c:pt>
                <c:pt idx="2">
                  <c:v>81027.701224853008</c:v>
                </c:pt>
                <c:pt idx="3">
                  <c:v>137077.5510053811</c:v>
                </c:pt>
                <c:pt idx="4">
                  <c:v>137755.02687746938</c:v>
                </c:pt>
              </c:numCache>
            </c:numRef>
          </c:val>
          <c:smooth val="0"/>
          <c:extLst>
            <c:ext xmlns:c16="http://schemas.microsoft.com/office/drawing/2014/chart" uri="{C3380CC4-5D6E-409C-BE32-E72D297353CC}">
              <c16:uniqueId val="{00000005-BC32-2E42-904A-A29A7C5C15D2}"/>
            </c:ext>
          </c:extLst>
        </c:ser>
        <c:dLbls>
          <c:dLblPos val="ctr"/>
          <c:showLegendKey val="0"/>
          <c:showVal val="1"/>
          <c:showCatName val="0"/>
          <c:showSerName val="0"/>
          <c:showPercent val="0"/>
          <c:showBubbleSize val="0"/>
        </c:dLbls>
        <c:marker val="1"/>
        <c:smooth val="0"/>
        <c:axId val="379244480"/>
        <c:axId val="379246192"/>
      </c:lineChart>
      <c:catAx>
        <c:axId val="3792444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mn-lt"/>
                <a:ea typeface="+mn-ea"/>
                <a:cs typeface="+mn-cs"/>
              </a:defRPr>
            </a:pPr>
            <a:endParaRPr lang="en-US"/>
          </a:p>
        </c:txPr>
        <c:crossAx val="379246192"/>
        <c:crosses val="autoZero"/>
        <c:auto val="1"/>
        <c:lblAlgn val="ctr"/>
        <c:lblOffset val="100"/>
        <c:noMultiLvlLbl val="0"/>
      </c:catAx>
      <c:valAx>
        <c:axId val="3792461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37924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[SCM.xlsx]Average Price!PivotTable1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Price of Diff. Product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Price'!$B$3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'Average Price'!$A$4:$A$7</c:f>
              <c:strCache>
                <c:ptCount val="3"/>
                <c:pt idx="0">
                  <c:v>cosmetics</c:v>
                </c:pt>
                <c:pt idx="1">
                  <c:v>haircare</c:v>
                </c:pt>
                <c:pt idx="2">
                  <c:v>skincare</c:v>
                </c:pt>
              </c:strCache>
            </c:strRef>
          </c:cat>
          <c:val>
            <c:numRef>
              <c:f>'Average Price'!$B$4:$B$7</c:f>
              <c:numCache>
                <c:formatCode>0.00</c:formatCode>
                <c:ptCount val="3"/>
                <c:pt idx="0">
                  <c:v>57.361057599328326</c:v>
                </c:pt>
                <c:pt idx="1">
                  <c:v>46.014278873737723</c:v>
                </c:pt>
                <c:pt idx="2">
                  <c:v>47.259328879368766</c:v>
                </c:pt>
              </c:numCache>
            </c:numRef>
          </c:val>
          <c:extLst>
            <c:ext xmlns:c16="http://schemas.microsoft.com/office/drawing/2014/chart" uri="{C3380CC4-5D6E-409C-BE32-E72D297353CC}">
              <c16:uniqueId val="{00000000-BB73-A248-BAA6-3BBA9616ACCE}"/>
            </c:ext>
          </c:extLst>
        </c:ser>
        <c:dLbls>
          <c:dLblPos val="inEnd"/>
          <c:showLegendKey val="0"/>
          <c:showVal val="1"/>
          <c:showCatName val="0"/>
          <c:showSerName val="0"/>
          <c:showPercent val="0"/>
          <c:showBubbleSize val="0"/>
        </c:dLbls>
        <c:gapWidth val="65"/>
        <c:axId val="98429568"/>
        <c:axId val="1996248463"/>
      </c:barChart>
      <c:catAx>
        <c:axId val="984295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996248463"/>
        <c:crosses val="autoZero"/>
        <c:auto val="1"/>
        <c:lblAlgn val="ctr"/>
        <c:lblOffset val="100"/>
        <c:noMultiLvlLbl val="0"/>
      </c:catAx>
      <c:valAx>
        <c:axId val="199624846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8429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[SCM.xlsx]DEMOGRAPHIC!PivotTable5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Sum of Order Quantities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984995625546808"/>
          <c:y val="0.17110819480898221"/>
          <c:w val="0.45603127734033239"/>
          <c:h val="0.76005212890055396"/>
        </c:manualLayout>
      </c:layout>
      <c:doughnutChart>
        <c:varyColors val="1"/>
        <c:ser>
          <c:idx val="0"/>
          <c:order val="0"/>
          <c:tx>
            <c:strRef>
              <c:f>DEMOGRAPHIC!$B$3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6EE-1C47-8F89-ABCCEE22DBA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6EE-1C47-8F89-ABCCEE22DBA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6EE-1C47-8F89-ABCCEE22DBA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6EE-1C47-8F89-ABCCEE22DBA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DEMOGRAPHIC!$A$4:$A$8</c:f>
              <c:strCache>
                <c:ptCount val="4"/>
                <c:pt idx="0">
                  <c:v>Female</c:v>
                </c:pt>
                <c:pt idx="1">
                  <c:v>Male</c:v>
                </c:pt>
                <c:pt idx="2">
                  <c:v>Non-binary</c:v>
                </c:pt>
                <c:pt idx="3">
                  <c:v>Unknown</c:v>
                </c:pt>
              </c:strCache>
            </c:strRef>
          </c:cat>
          <c:val>
            <c:numRef>
              <c:f>DEMOGRAPHIC!$B$4:$B$8</c:f>
              <c:numCache>
                <c:formatCode>General</c:formatCode>
                <c:ptCount val="4"/>
                <c:pt idx="0">
                  <c:v>1141</c:v>
                </c:pt>
                <c:pt idx="1">
                  <c:v>899</c:v>
                </c:pt>
                <c:pt idx="2">
                  <c:v>1292</c:v>
                </c:pt>
                <c:pt idx="3">
                  <c:v>1590</c:v>
                </c:pt>
              </c:numCache>
            </c:numRef>
          </c:val>
          <c:extLst>
            <c:ext xmlns:c16="http://schemas.microsoft.com/office/drawing/2014/chart" uri="{C3380CC4-5D6E-409C-BE32-E72D297353CC}">
              <c16:uniqueId val="{00000008-96EE-1C47-8F89-ABCCEE22DBA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1073118985126857"/>
          <c:y val="0.35611001749781279"/>
          <c:w val="0.15871325459317584"/>
          <c:h val="0.390048483522892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BOX &amp; WHISKER PLOT </cx:v>
        </cx:txData>
      </cx:tx>
      <cx:txPr>
        <a:bodyPr spcFirstLastPara="1" vertOverflow="ellipsis" horzOverflow="overflow" wrap="square" lIns="0" tIns="0" rIns="0" bIns="0" anchor="ctr" anchorCtr="1"/>
        <a:lstStyle/>
        <a:p>
          <a:pPr algn="ctr" rtl="0">
            <a:defRPr b="1"/>
          </a:pPr>
          <a:r>
            <a:rPr lang="en-GB" sz="1400" b="1" i="0" u="none" strike="noStrike" baseline="0">
              <a:solidFill>
                <a:sysClr val="windowText" lastClr="000000">
                  <a:lumMod val="65000"/>
                  <a:lumOff val="35000"/>
                </a:sysClr>
              </a:solidFill>
              <a:latin typeface="Aptos Narrow" panose="02110004020202020204"/>
            </a:rPr>
            <a:t>BOX &amp; WHISKER PLOT </a:t>
          </a:r>
        </a:p>
      </cx:txPr>
    </cx:title>
    <cx:plotArea>
      <cx:plotAreaRegion>
        <cx:series layoutId="boxWhisker" uniqueId="{5759D8E6-FECF-5E46-8FDF-774A94FF0CE8}">
          <cx:dataLabels pos="r">
            <cx:txPr>
              <a:bodyPr spcFirstLastPara="1" vertOverflow="ellipsis" horzOverflow="overflow" wrap="square" lIns="0" tIns="0" rIns="0" bIns="0" anchor="ctr" anchorCtr="1"/>
              <a:lstStyle/>
              <a:p>
                <a:pPr algn="ctr" rtl="0">
                  <a:defRPr sz="1050" b="1"/>
                </a:pPr>
                <a:endParaRPr lang="en-GB" sz="1050" b="1" i="0" u="none" strike="noStrike" baseline="0">
                  <a:solidFill>
                    <a:sysClr val="windowText" lastClr="000000"/>
                  </a:solidFill>
                  <a:latin typeface="Aptos Narrow" panose="02110004020202020204"/>
                </a:endParaRPr>
              </a:p>
            </cx:txPr>
            <cx:visibility seriesName="0" categoryName="0" value="1"/>
            <cx:dataLabel idx="7">
              <cx:txPr>
                <a:bodyPr spcFirstLastPara="1" vertOverflow="ellipsis" horzOverflow="overflow" wrap="square" lIns="0" tIns="0" rIns="0" bIns="0" anchor="ctr" anchorCtr="1"/>
                <a:lstStyle/>
                <a:p>
                  <a:pPr algn="ctr" rtl="0">
                    <a:defRPr>
                      <a:solidFill>
                        <a:schemeClr val="bg1"/>
                      </a:solidFill>
                    </a:defRPr>
                  </a:pPr>
                  <a:r>
                    <a:rPr lang="en-GB" sz="1050" b="1" i="0" u="none" strike="noStrike" baseline="0">
                      <a:solidFill>
                        <a:schemeClr val="bg1"/>
                      </a:solidFill>
                      <a:latin typeface="Aptos Narrow" panose="02110004020202020204"/>
                    </a:rPr>
                    <a:t>6734.91</a:t>
                  </a:r>
                </a:p>
              </cx:txPr>
            </cx:dataLabel>
          </cx:dataLabels>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5</xdr:col>
      <xdr:colOff>228600</xdr:colOff>
      <xdr:row>13</xdr:row>
      <xdr:rowOff>158750</xdr:rowOff>
    </xdr:from>
    <xdr:to>
      <xdr:col>10</xdr:col>
      <xdr:colOff>673100</xdr:colOff>
      <xdr:row>27</xdr:row>
      <xdr:rowOff>57150</xdr:rowOff>
    </xdr:to>
    <xdr:graphicFrame macro="">
      <xdr:nvGraphicFramePr>
        <xdr:cNvPr id="3" name="Chart 2">
          <a:extLst>
            <a:ext uri="{FF2B5EF4-FFF2-40B4-BE49-F238E27FC236}">
              <a16:creationId xmlns:a16="http://schemas.microsoft.com/office/drawing/2014/main" id="{1A9A266F-A19A-F6C5-FD63-ED9B75DAD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393700</xdr:colOff>
      <xdr:row>13</xdr:row>
      <xdr:rowOff>158750</xdr:rowOff>
    </xdr:from>
    <xdr:to>
      <xdr:col>10</xdr:col>
      <xdr:colOff>12700</xdr:colOff>
      <xdr:row>27</xdr:row>
      <xdr:rowOff>57150</xdr:rowOff>
    </xdr:to>
    <xdr:graphicFrame macro="">
      <xdr:nvGraphicFramePr>
        <xdr:cNvPr id="2" name="Chart 1">
          <a:extLst>
            <a:ext uri="{FF2B5EF4-FFF2-40B4-BE49-F238E27FC236}">
              <a16:creationId xmlns:a16="http://schemas.microsoft.com/office/drawing/2014/main" id="{F4996E2C-EC7D-BF00-6E41-DE4AA0FCD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13</xdr:row>
      <xdr:rowOff>158750</xdr:rowOff>
    </xdr:from>
    <xdr:to>
      <xdr:col>8</xdr:col>
      <xdr:colOff>635000</xdr:colOff>
      <xdr:row>27</xdr:row>
      <xdr:rowOff>57150</xdr:rowOff>
    </xdr:to>
    <xdr:graphicFrame macro="">
      <xdr:nvGraphicFramePr>
        <xdr:cNvPr id="2" name="Chart 1">
          <a:extLst>
            <a:ext uri="{FF2B5EF4-FFF2-40B4-BE49-F238E27FC236}">
              <a16:creationId xmlns:a16="http://schemas.microsoft.com/office/drawing/2014/main" id="{7CA467CF-DCA8-067B-7519-BF5CDA126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622300</xdr:colOff>
      <xdr:row>3</xdr:row>
      <xdr:rowOff>196850</xdr:rowOff>
    </xdr:from>
    <xdr:to>
      <xdr:col>9</xdr:col>
      <xdr:colOff>241300</xdr:colOff>
      <xdr:row>17</xdr:row>
      <xdr:rowOff>95250</xdr:rowOff>
    </xdr:to>
    <xdr:graphicFrame macro="">
      <xdr:nvGraphicFramePr>
        <xdr:cNvPr id="2" name="Chart 1">
          <a:extLst>
            <a:ext uri="{FF2B5EF4-FFF2-40B4-BE49-F238E27FC236}">
              <a16:creationId xmlns:a16="http://schemas.microsoft.com/office/drawing/2014/main" id="{869FD045-04BE-E733-567B-6522D2A33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25400</xdr:colOff>
      <xdr:row>19</xdr:row>
      <xdr:rowOff>38100</xdr:rowOff>
    </xdr:from>
    <xdr:to>
      <xdr:col>9</xdr:col>
      <xdr:colOff>139700</xdr:colOff>
      <xdr:row>37</xdr:row>
      <xdr:rowOff>0</xdr:rowOff>
    </xdr:to>
    <xdr:graphicFrame macro="">
      <xdr:nvGraphicFramePr>
        <xdr:cNvPr id="2" name="Chart 1">
          <a:extLst>
            <a:ext uri="{FF2B5EF4-FFF2-40B4-BE49-F238E27FC236}">
              <a16:creationId xmlns:a16="http://schemas.microsoft.com/office/drawing/2014/main" id="{D2495AA5-178E-5A40-99D1-0674B9BDB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114300</xdr:colOff>
      <xdr:row>3</xdr:row>
      <xdr:rowOff>25400</xdr:rowOff>
    </xdr:from>
    <xdr:to>
      <xdr:col>15</xdr:col>
      <xdr:colOff>0</xdr:colOff>
      <xdr:row>19</xdr:row>
      <xdr:rowOff>12700</xdr:rowOff>
    </xdr:to>
    <xdr:graphicFrame macro="">
      <xdr:nvGraphicFramePr>
        <xdr:cNvPr id="3" name="Chart 2">
          <a:extLst>
            <a:ext uri="{FF2B5EF4-FFF2-40B4-BE49-F238E27FC236}">
              <a16:creationId xmlns:a16="http://schemas.microsoft.com/office/drawing/2014/main" id="{10AE51D0-3CBB-4749-B5D2-F74B147EB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25400</xdr:colOff>
      <xdr:row>15</xdr:row>
      <xdr:rowOff>38100</xdr:rowOff>
    </xdr:from>
    <xdr:to>
      <xdr:col>5</xdr:col>
      <xdr:colOff>25400</xdr:colOff>
      <xdr:row>37</xdr:row>
      <xdr:rowOff>0</xdr:rowOff>
    </xdr:to>
    <xdr:graphicFrame macro="">
      <xdr:nvGraphicFramePr>
        <xdr:cNvPr id="4" name="Chart 3">
          <a:extLst>
            <a:ext uri="{FF2B5EF4-FFF2-40B4-BE49-F238E27FC236}">
              <a16:creationId xmlns:a16="http://schemas.microsoft.com/office/drawing/2014/main" id="{B6F3AD15-F348-754A-8A2B-6893AC64F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25400</xdr:colOff>
      <xdr:row>3</xdr:row>
      <xdr:rowOff>25400</xdr:rowOff>
    </xdr:from>
    <xdr:to>
      <xdr:col>9</xdr:col>
      <xdr:colOff>127000</xdr:colOff>
      <xdr:row>19</xdr:row>
      <xdr:rowOff>38100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B08C710-DBA3-AE4F-883C-0A1B36D009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299200" y="647700"/>
              <a:ext cx="4584700" cy="33909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25400</xdr:colOff>
      <xdr:row>28</xdr:row>
      <xdr:rowOff>76200</xdr:rowOff>
    </xdr:from>
    <xdr:to>
      <xdr:col>1</xdr:col>
      <xdr:colOff>914400</xdr:colOff>
      <xdr:row>36</xdr:row>
      <xdr:rowOff>190500</xdr:rowOff>
    </xdr:to>
    <mc:AlternateContent xmlns:mc="http://schemas.openxmlformats.org/markup-compatibility/2006" xmlns:a14="http://schemas.microsoft.com/office/drawing/2010/main">
      <mc:Choice Requires="a14">
        <xdr:graphicFrame macro="">
          <xdr:nvGraphicFramePr>
            <xdr:cNvPr id="6" name="Product type">
              <a:extLst>
                <a:ext uri="{FF2B5EF4-FFF2-40B4-BE49-F238E27FC236}">
                  <a16:creationId xmlns:a16="http://schemas.microsoft.com/office/drawing/2014/main" id="{CD2514BE-7CE1-A73E-EF9A-5D58CE4DFB2E}"/>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25400" y="5981700"/>
              <a:ext cx="2463800" cy="1739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127000</xdr:colOff>
      <xdr:row>19</xdr:row>
      <xdr:rowOff>25400</xdr:rowOff>
    </xdr:from>
    <xdr:to>
      <xdr:col>15</xdr:col>
      <xdr:colOff>0</xdr:colOff>
      <xdr:row>37</xdr:row>
      <xdr:rowOff>0</xdr:rowOff>
    </xdr:to>
    <xdr:graphicFrame macro="">
      <xdr:nvGraphicFramePr>
        <xdr:cNvPr id="7" name="Chart 6">
          <a:extLst>
            <a:ext uri="{FF2B5EF4-FFF2-40B4-BE49-F238E27FC236}">
              <a16:creationId xmlns:a16="http://schemas.microsoft.com/office/drawing/2014/main" id="{C9BCBEF4-0A7B-294E-9712-018D70A7A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KUMAR" refreshedDate="45522.492580439815" createdVersion="8" refreshedVersion="8" minRefreshableVersion="3" recordCount="100" xr:uid="{FADE3C8C-5222-4641-BC90-DB7F627C063A}">
  <cacheSource type="worksheet">
    <worksheetSource name="Table1"/>
  </cacheSource>
  <cacheFields count="19">
    <cacheField name="Product type" numFmtId="0">
      <sharedItems count="3">
        <s v="haircare"/>
        <s v="skincare"/>
        <s v="cosmetics"/>
      </sharedItems>
    </cacheField>
    <cacheField name="Price" numFmtId="0">
      <sharedItems containsSemiMixedTypes="0" containsString="0" containsNumber="1" minValue="1.6999760138659401" maxValue="99.171328638624203"/>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230132901" maxValue="9866.4654579797007"/>
    </cacheField>
    <cacheField name="Customer demographics" numFmtId="0">
      <sharedItems count="4">
        <s v="Non-binary"/>
        <s v="Female"/>
        <s v="Unknown"/>
        <s v="Male"/>
      </sharedItems>
    </cacheField>
    <cacheField name="Stock levels" numFmtId="0">
      <sharedItems containsSemiMixedTypes="0" containsString="0" containsNumber="1" containsInteger="1" minValue="0" maxValue="10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osts" numFmtId="0">
      <sharedItems containsSemiMixedTypes="0" containsString="0" containsNumber="1" minValue="1.0134865660959" maxValue="9.9298162452772605"/>
    </cacheField>
    <cacheField name="Location" numFmtId="0">
      <sharedItems count="5">
        <s v="Mumbai"/>
        <s v="Kolkata"/>
        <s v="Delhi"/>
        <s v="Bangalore"/>
        <s v="Chennai"/>
      </sharedItems>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0685695870701" maxValue="99.466108603599096"/>
    </cacheField>
    <cacheField name="Inspection results" numFmtId="0">
      <sharedItems/>
    </cacheField>
    <cacheField name="Defect rates" numFmtId="0">
      <sharedItems containsSemiMixedTypes="0" containsString="0" containsNumber="1" minValue="1.8607567631014899E-2" maxValue="4.9392552886209504"/>
    </cacheField>
    <cacheField name="Transportation modes" numFmtId="0">
      <sharedItems count="4">
        <s v="Road"/>
        <s v="Air"/>
        <s v="Rail"/>
        <s v="Sea"/>
      </sharedItems>
    </cacheField>
    <cacheField name="Routes" numFmtId="0">
      <sharedItems count="3">
        <s v="Route B"/>
        <s v="Route C"/>
        <s v="Route A"/>
      </sharedItems>
    </cacheField>
    <cacheField name="Costs" numFmtId="0">
      <sharedItems containsSemiMixedTypes="0" containsString="0" containsNumber="1" minValue="103.91624796070499" maxValue="997.41345013319506"/>
    </cacheField>
  </cacheFields>
  <extLst>
    <ext xmlns:x14="http://schemas.microsoft.com/office/spreadsheetml/2009/9/main" uri="{725AE2AE-9491-48be-B2B4-4EB974FC3084}">
      <x14:pivotCacheDefinition pivotCacheId="1577193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69.808005542115794"/>
    <n v="55"/>
    <n v="802"/>
    <n v="8661.9967923923796"/>
    <x v="0"/>
    <n v="58"/>
    <n v="96"/>
    <n v="4"/>
    <n v="2.95657213943081"/>
    <x v="0"/>
    <n v="215"/>
    <n v="29"/>
    <n v="46.279879240508301"/>
    <s v="Pending"/>
    <n v="0.226410360849925"/>
    <x v="0"/>
    <x v="0"/>
    <n v="187.75207545920401"/>
  </r>
  <r>
    <x v="1"/>
    <n v="14.8435232750843"/>
    <n v="95"/>
    <n v="736"/>
    <n v="7460.9000654458496"/>
    <x v="1"/>
    <n v="53"/>
    <n v="37"/>
    <n v="2"/>
    <n v="9.7165747714313095"/>
    <x v="0"/>
    <n v="517"/>
    <n v="30"/>
    <n v="33.616768953730002"/>
    <s v="Pending"/>
    <n v="4.8540680263887097"/>
    <x v="0"/>
    <x v="0"/>
    <n v="503.06557914966902"/>
  </r>
  <r>
    <x v="0"/>
    <n v="11.3196832930906"/>
    <n v="34"/>
    <n v="8"/>
    <n v="9577.7496258687297"/>
    <x v="2"/>
    <n v="1"/>
    <n v="88"/>
    <n v="2"/>
    <n v="8.0544792617321601"/>
    <x v="0"/>
    <n v="971"/>
    <n v="27"/>
    <n v="30.6880193482842"/>
    <s v="Pending"/>
    <n v="4.5805926191992299"/>
    <x v="1"/>
    <x v="1"/>
    <n v="141.920281771519"/>
  </r>
  <r>
    <x v="1"/>
    <n v="61.1633430164377"/>
    <n v="68"/>
    <n v="83"/>
    <n v="7766.8364256852301"/>
    <x v="0"/>
    <n v="23"/>
    <n v="59"/>
    <n v="6"/>
    <n v="1.7295685635434299"/>
    <x v="1"/>
    <n v="937"/>
    <n v="18"/>
    <n v="35.624741397125"/>
    <s v="Fail"/>
    <n v="4.7466486206477496"/>
    <x v="2"/>
    <x v="2"/>
    <n v="254.776159219287"/>
  </r>
  <r>
    <x v="1"/>
    <n v="4.8054960363458896"/>
    <n v="26"/>
    <n v="871"/>
    <n v="2686.50515156745"/>
    <x v="0"/>
    <n v="5"/>
    <n v="56"/>
    <n v="8"/>
    <n v="3.8905479158706702"/>
    <x v="2"/>
    <n v="414"/>
    <n v="3"/>
    <n v="92.065160598712893"/>
    <s v="Fail"/>
    <n v="3.1455795228330001"/>
    <x v="1"/>
    <x v="2"/>
    <n v="923.44063171192204"/>
  </r>
  <r>
    <x v="0"/>
    <n v="1.6999760138659401"/>
    <n v="87"/>
    <n v="147"/>
    <n v="2828.3487459757598"/>
    <x v="0"/>
    <n v="90"/>
    <n v="66"/>
    <n v="3"/>
    <n v="4.4440988643822896"/>
    <x v="3"/>
    <n v="104"/>
    <n v="17"/>
    <n v="56.766475557431797"/>
    <s v="Fail"/>
    <n v="2.7791935115711599"/>
    <x v="0"/>
    <x v="2"/>
    <n v="235.46123673553799"/>
  </r>
  <r>
    <x v="1"/>
    <n v="4.0783328631079501"/>
    <n v="48"/>
    <n v="65"/>
    <n v="7823.4765595317403"/>
    <x v="3"/>
    <n v="11"/>
    <n v="58"/>
    <n v="8"/>
    <n v="3.8807633029519999"/>
    <x v="1"/>
    <n v="314"/>
    <n v="24"/>
    <n v="1.0850685695870701"/>
    <s v="Pending"/>
    <n v="1.0009106193041399"/>
    <x v="3"/>
    <x v="2"/>
    <n v="134.36909686103201"/>
  </r>
  <r>
    <x v="2"/>
    <n v="42.958384382460103"/>
    <n v="59"/>
    <n v="426"/>
    <n v="8496.1038130898396"/>
    <x v="1"/>
    <n v="93"/>
    <n v="11"/>
    <n v="1"/>
    <n v="2.3483387844177801"/>
    <x v="3"/>
    <n v="564"/>
    <n v="1"/>
    <n v="99.466108603599096"/>
    <s v="Fail"/>
    <n v="0.39817718685065101"/>
    <x v="0"/>
    <x v="1"/>
    <n v="802.05631181755905"/>
  </r>
  <r>
    <x v="2"/>
    <n v="68.717596748527299"/>
    <n v="78"/>
    <n v="150"/>
    <n v="7517.3632106311297"/>
    <x v="1"/>
    <n v="5"/>
    <n v="15"/>
    <n v="7"/>
    <n v="3.4047338570830301"/>
    <x v="0"/>
    <n v="769"/>
    <n v="8"/>
    <n v="11.423027139565701"/>
    <s v="Pending"/>
    <n v="2.7098626911099601"/>
    <x v="3"/>
    <x v="0"/>
    <n v="505.55713422546398"/>
  </r>
  <r>
    <x v="1"/>
    <n v="64.0157329412785"/>
    <n v="35"/>
    <n v="980"/>
    <n v="4971.1459875855599"/>
    <x v="2"/>
    <n v="14"/>
    <n v="83"/>
    <n v="1"/>
    <n v="7.1666452910482201"/>
    <x v="4"/>
    <n v="963"/>
    <n v="23"/>
    <n v="47.957601634951601"/>
    <s v="Pending"/>
    <n v="3.84461447876759"/>
    <x v="2"/>
    <x v="0"/>
    <n v="995.92946149864201"/>
  </r>
  <r>
    <x v="1"/>
    <n v="15.707795681912099"/>
    <n v="11"/>
    <n v="996"/>
    <n v="2330.9658020919501"/>
    <x v="0"/>
    <n v="51"/>
    <n v="80"/>
    <n v="2"/>
    <n v="8.6732112112786108"/>
    <x v="1"/>
    <n v="830"/>
    <n v="5"/>
    <n v="96.527352785310896"/>
    <s v="Pass"/>
    <n v="1.72731392835594"/>
    <x v="0"/>
    <x v="0"/>
    <n v="806.10317770292295"/>
  </r>
  <r>
    <x v="1"/>
    <n v="90.635459982288694"/>
    <n v="95"/>
    <n v="960"/>
    <n v="6099.9441155814502"/>
    <x v="1"/>
    <n v="46"/>
    <n v="60"/>
    <n v="1"/>
    <n v="4.5239431243166601"/>
    <x v="1"/>
    <n v="362"/>
    <n v="11"/>
    <n v="27.592363086663699"/>
    <s v="Pending"/>
    <n v="2.1169821372994401E-2"/>
    <x v="1"/>
    <x v="2"/>
    <n v="126.72303340940699"/>
  </r>
  <r>
    <x v="0"/>
    <n v="71.213389075360098"/>
    <n v="41"/>
    <n v="336"/>
    <n v="2873.74144602144"/>
    <x v="2"/>
    <n v="100"/>
    <n v="85"/>
    <n v="4"/>
    <n v="1.32527401018452"/>
    <x v="1"/>
    <n v="563"/>
    <n v="3"/>
    <n v="32.321286213424003"/>
    <s v="Fail"/>
    <n v="2.1612537475559099"/>
    <x v="0"/>
    <x v="0"/>
    <n v="402.96878907377101"/>
  </r>
  <r>
    <x v="1"/>
    <n v="16.160393317379999"/>
    <n v="5"/>
    <n v="249"/>
    <n v="4052.7384162378698"/>
    <x v="3"/>
    <n v="80"/>
    <n v="48"/>
    <n v="9"/>
    <n v="9.5372830611083401"/>
    <x v="3"/>
    <n v="173"/>
    <n v="10"/>
    <n v="97.829050110173299"/>
    <s v="Pending"/>
    <n v="1.63107423007154"/>
    <x v="0"/>
    <x v="0"/>
    <n v="547.24100516096905"/>
  </r>
  <r>
    <x v="1"/>
    <n v="99.171328638624203"/>
    <n v="26"/>
    <n v="562"/>
    <n v="8653.5709264697998"/>
    <x v="0"/>
    <n v="54"/>
    <n v="78"/>
    <n v="5"/>
    <n v="2.0397701894493299"/>
    <x v="1"/>
    <n v="558"/>
    <n v="14"/>
    <n v="5.7914366298629902"/>
    <s v="Pending"/>
    <n v="0.100682851565094"/>
    <x v="1"/>
    <x v="0"/>
    <n v="929.23528996088999"/>
  </r>
  <r>
    <x v="1"/>
    <n v="36.989244928626903"/>
    <n v="94"/>
    <n v="469"/>
    <n v="5442.0867853976697"/>
    <x v="0"/>
    <n v="9"/>
    <n v="69"/>
    <n v="7"/>
    <n v="2.4220397232752"/>
    <x v="3"/>
    <n v="580"/>
    <n v="7"/>
    <n v="97.121281751474299"/>
    <s v="Pass"/>
    <n v="2.26440576119855"/>
    <x v="3"/>
    <x v="0"/>
    <n v="127.861800001625"/>
  </r>
  <r>
    <x v="1"/>
    <n v="7.5471721097912701"/>
    <n v="74"/>
    <n v="280"/>
    <n v="6453.7979681762899"/>
    <x v="1"/>
    <n v="2"/>
    <n v="78"/>
    <n v="1"/>
    <n v="4.1913245857054999"/>
    <x v="3"/>
    <n v="399"/>
    <n v="21"/>
    <n v="77.106342497849994"/>
    <s v="Pass"/>
    <n v="1.0125630892580499"/>
    <x v="1"/>
    <x v="2"/>
    <n v="865.52577977123997"/>
  </r>
  <r>
    <x v="2"/>
    <n v="81.462534369237005"/>
    <n v="82"/>
    <n v="126"/>
    <n v="2629.39643484526"/>
    <x v="1"/>
    <n v="45"/>
    <n v="85"/>
    <n v="9"/>
    <n v="3.5854189582323399"/>
    <x v="4"/>
    <n v="453"/>
    <n v="16"/>
    <n v="47.679680368355299"/>
    <s v="Fail"/>
    <n v="0.102020754918176"/>
    <x v="1"/>
    <x v="1"/>
    <n v="670.93439079241"/>
  </r>
  <r>
    <x v="0"/>
    <n v="36.4436277704609"/>
    <n v="23"/>
    <n v="620"/>
    <n v="9364.6735050761708"/>
    <x v="2"/>
    <n v="10"/>
    <n v="46"/>
    <n v="8"/>
    <n v="4.3392247141107099"/>
    <x v="1"/>
    <n v="374"/>
    <n v="17"/>
    <n v="27.107980854843898"/>
    <s v="Pending"/>
    <n v="2.2319391107292601"/>
    <x v="3"/>
    <x v="2"/>
    <n v="593.48025872065205"/>
  </r>
  <r>
    <x v="1"/>
    <n v="51.123870087964697"/>
    <n v="100"/>
    <n v="187"/>
    <n v="2553.4955849912199"/>
    <x v="2"/>
    <n v="48"/>
    <n v="94"/>
    <n v="3"/>
    <n v="4.7426358828418804"/>
    <x v="4"/>
    <n v="694"/>
    <n v="16"/>
    <n v="82.373320587990193"/>
    <s v="Fail"/>
    <n v="3.6464508654170298"/>
    <x v="0"/>
    <x v="1"/>
    <n v="477.30763109090299"/>
  </r>
  <r>
    <x v="1"/>
    <n v="96.341072439963398"/>
    <n v="22"/>
    <n v="320"/>
    <n v="8128.0276968511898"/>
    <x v="2"/>
    <n v="27"/>
    <n v="68"/>
    <n v="6"/>
    <n v="8.8783346509268402"/>
    <x v="4"/>
    <n v="309"/>
    <n v="6"/>
    <n v="65.686259608488598"/>
    <s v="Pass"/>
    <n v="4.2314165735345401"/>
    <x v="1"/>
    <x v="0"/>
    <n v="493.87121531620602"/>
  </r>
  <r>
    <x v="2"/>
    <n v="84.893868984950799"/>
    <n v="60"/>
    <n v="601"/>
    <n v="7087.0526963574403"/>
    <x v="2"/>
    <n v="69"/>
    <n v="7"/>
    <n v="6"/>
    <n v="6.0378837692182996"/>
    <x v="4"/>
    <n v="791"/>
    <n v="4"/>
    <n v="61.735728954160898"/>
    <s v="Pending"/>
    <n v="1.8607567631014899E-2"/>
    <x v="1"/>
    <x v="1"/>
    <n v="523.36091472015801"/>
  </r>
  <r>
    <x v="0"/>
    <n v="27.679780886502002"/>
    <n v="55"/>
    <n v="884"/>
    <n v="2390.8078665561702"/>
    <x v="2"/>
    <n v="71"/>
    <n v="63"/>
    <n v="10"/>
    <n v="9.5676489209230393"/>
    <x v="1"/>
    <n v="780"/>
    <n v="28"/>
    <n v="50.120839612977399"/>
    <s v="Fail"/>
    <n v="2.5912754732111201"/>
    <x v="2"/>
    <x v="1"/>
    <n v="205.57199582694699"/>
  </r>
  <r>
    <x v="2"/>
    <n v="4.3243411858641601"/>
    <n v="30"/>
    <n v="391"/>
    <n v="8858.3675710114803"/>
    <x v="2"/>
    <n v="84"/>
    <n v="29"/>
    <n v="7"/>
    <n v="2.92485760114555"/>
    <x v="1"/>
    <n v="568"/>
    <n v="29"/>
    <n v="98.609957242703899"/>
    <s v="Pending"/>
    <n v="1.3422915627227301"/>
    <x v="2"/>
    <x v="2"/>
    <n v="196.329446112413"/>
  </r>
  <r>
    <x v="0"/>
    <n v="4.1563083593111099"/>
    <n v="32"/>
    <n v="209"/>
    <n v="9049.0778609399003"/>
    <x v="3"/>
    <n v="4"/>
    <n v="2"/>
    <n v="8"/>
    <n v="9.7412916892843704"/>
    <x v="3"/>
    <n v="447"/>
    <n v="3"/>
    <n v="40.382359702924802"/>
    <s v="Pending"/>
    <n v="3.6913102926287298"/>
    <x v="1"/>
    <x v="2"/>
    <n v="758.72477260293795"/>
  </r>
  <r>
    <x v="0"/>
    <n v="39.629343985092603"/>
    <n v="73"/>
    <n v="142"/>
    <n v="2174.7770543506499"/>
    <x v="3"/>
    <n v="82"/>
    <n v="52"/>
    <n v="3"/>
    <n v="2.23107368128173"/>
    <x v="1"/>
    <n v="934"/>
    <n v="23"/>
    <n v="78.280383118415401"/>
    <s v="Pending"/>
    <n v="3.79723121711418"/>
    <x v="0"/>
    <x v="0"/>
    <n v="458.53594573920901"/>
  </r>
  <r>
    <x v="0"/>
    <n v="97.446946617892806"/>
    <n v="9"/>
    <n v="353"/>
    <n v="3716.49332589404"/>
    <x v="3"/>
    <n v="59"/>
    <n v="48"/>
    <n v="4"/>
    <n v="6.5075486210785503"/>
    <x v="3"/>
    <n v="171"/>
    <n v="4"/>
    <n v="15.9722297571818"/>
    <s v="Pass"/>
    <n v="2.1193197367249201"/>
    <x v="2"/>
    <x v="2"/>
    <n v="617.86691645837698"/>
  </r>
  <r>
    <x v="2"/>
    <n v="92.557360812401996"/>
    <n v="42"/>
    <n v="352"/>
    <n v="2686.4572235759802"/>
    <x v="2"/>
    <n v="47"/>
    <n v="62"/>
    <n v="8"/>
    <n v="7.4067509529980704"/>
    <x v="0"/>
    <n v="291"/>
    <n v="4"/>
    <n v="10.5282450700422"/>
    <s v="Fail"/>
    <n v="2.8646678378833701"/>
    <x v="3"/>
    <x v="0"/>
    <n v="762.45918215568395"/>
  </r>
  <r>
    <x v="2"/>
    <n v="2.3972747055971402"/>
    <n v="12"/>
    <n v="394"/>
    <n v="6117.3246150839896"/>
    <x v="1"/>
    <n v="48"/>
    <n v="24"/>
    <n v="4"/>
    <n v="9.8981405080692202"/>
    <x v="0"/>
    <n v="171"/>
    <n v="7"/>
    <n v="59.429381810691602"/>
    <s v="Fail"/>
    <n v="0.81575707929567198"/>
    <x v="1"/>
    <x v="2"/>
    <n v="123.437027511827"/>
  </r>
  <r>
    <x v="2"/>
    <n v="63.447559185207297"/>
    <n v="3"/>
    <n v="253"/>
    <n v="8318.9031946171799"/>
    <x v="1"/>
    <n v="45"/>
    <n v="67"/>
    <n v="7"/>
    <n v="8.1009731453970293"/>
    <x v="1"/>
    <n v="329"/>
    <n v="7"/>
    <n v="39.292875586065797"/>
    <s v="Pass"/>
    <n v="3.8780989365884899"/>
    <x v="0"/>
    <x v="0"/>
    <n v="764.93537594070801"/>
  </r>
  <r>
    <x v="0"/>
    <n v="8.0228592105263896"/>
    <n v="10"/>
    <n v="327"/>
    <n v="2766.3423668660898"/>
    <x v="3"/>
    <n v="60"/>
    <n v="35"/>
    <n v="7"/>
    <n v="8.9545283153180204"/>
    <x v="1"/>
    <n v="806"/>
    <n v="30"/>
    <n v="51.634893400109299"/>
    <s v="Pending"/>
    <n v="0.96539470535239302"/>
    <x v="0"/>
    <x v="1"/>
    <n v="880.08098824716103"/>
  </r>
  <r>
    <x v="1"/>
    <n v="50.847393051718697"/>
    <n v="28"/>
    <n v="168"/>
    <n v="9655.1351027193996"/>
    <x v="3"/>
    <n v="6"/>
    <n v="44"/>
    <n v="4"/>
    <n v="2.67966096498141"/>
    <x v="4"/>
    <n v="461"/>
    <n v="8"/>
    <n v="60.251145661598102"/>
    <s v="Pending"/>
    <n v="2.9890000066550702"/>
    <x v="2"/>
    <x v="1"/>
    <n v="609.37920661842702"/>
  </r>
  <r>
    <x v="1"/>
    <n v="79.209936015656695"/>
    <n v="43"/>
    <n v="781"/>
    <n v="9571.5504873278205"/>
    <x v="2"/>
    <n v="89"/>
    <n v="64"/>
    <n v="4"/>
    <n v="6.5991049012385803"/>
    <x v="1"/>
    <n v="737"/>
    <n v="7"/>
    <n v="29.692467153749799"/>
    <s v="Pass"/>
    <n v="1.94603611938611"/>
    <x v="0"/>
    <x v="2"/>
    <n v="761.17390951487801"/>
  </r>
  <r>
    <x v="2"/>
    <n v="64.795435000155607"/>
    <n v="63"/>
    <n v="616"/>
    <n v="5149.9983504080401"/>
    <x v="0"/>
    <n v="4"/>
    <n v="95"/>
    <n v="9"/>
    <n v="4.85827050343664"/>
    <x v="4"/>
    <n v="251"/>
    <n v="23"/>
    <n v="23.853427512896101"/>
    <s v="Fail"/>
    <n v="3.54104601225092"/>
    <x v="3"/>
    <x v="2"/>
    <n v="371.25529551987103"/>
  </r>
  <r>
    <x v="1"/>
    <n v="37.467592329842503"/>
    <n v="96"/>
    <n v="602"/>
    <n v="9061.7108955077201"/>
    <x v="2"/>
    <n v="1"/>
    <n v="21"/>
    <n v="7"/>
    <n v="1.01948757082212"/>
    <x v="4"/>
    <n v="452"/>
    <n v="10"/>
    <n v="10.754272815029299"/>
    <s v="Pass"/>
    <n v="0.64660455937205497"/>
    <x v="0"/>
    <x v="0"/>
    <n v="510.35800043352401"/>
  </r>
  <r>
    <x v="2"/>
    <n v="84.957786816350406"/>
    <n v="11"/>
    <n v="449"/>
    <n v="6541.3293448024697"/>
    <x v="1"/>
    <n v="42"/>
    <n v="85"/>
    <n v="8"/>
    <n v="5.2881899903274103"/>
    <x v="2"/>
    <n v="367"/>
    <n v="2"/>
    <n v="58.0047870447438"/>
    <s v="Pass"/>
    <n v="0.54115409806058101"/>
    <x v="3"/>
    <x v="1"/>
    <n v="553.42047123035604"/>
  </r>
  <r>
    <x v="1"/>
    <n v="9.81300257875405"/>
    <n v="34"/>
    <n v="963"/>
    <n v="7573.4024578487297"/>
    <x v="1"/>
    <n v="18"/>
    <n v="28"/>
    <n v="3"/>
    <n v="2.1079512671590801"/>
    <x v="2"/>
    <n v="671"/>
    <n v="19"/>
    <n v="45.531364237162101"/>
    <s v="Fail"/>
    <n v="3.8055333792433501"/>
    <x v="1"/>
    <x v="1"/>
    <n v="403.80897424818102"/>
  </r>
  <r>
    <x v="1"/>
    <n v="23.399844752614399"/>
    <n v="5"/>
    <n v="963"/>
    <n v="2438.3399304700301"/>
    <x v="1"/>
    <n v="25"/>
    <n v="21"/>
    <n v="9"/>
    <n v="1.53265527359043"/>
    <x v="1"/>
    <n v="867"/>
    <n v="15"/>
    <n v="34.343277465075403"/>
    <s v="Pending"/>
    <n v="2.61028808484811"/>
    <x v="3"/>
    <x v="2"/>
    <n v="183.932968043594"/>
  </r>
  <r>
    <x v="2"/>
    <n v="52.075930682707799"/>
    <n v="75"/>
    <n v="705"/>
    <n v="9692.3180402184298"/>
    <x v="0"/>
    <n v="69"/>
    <n v="88"/>
    <n v="5"/>
    <n v="9.2359314372492296"/>
    <x v="0"/>
    <n v="841"/>
    <n v="12"/>
    <n v="5.9306936455283203"/>
    <s v="Pending"/>
    <n v="0.613326899164507"/>
    <x v="1"/>
    <x v="0"/>
    <n v="339.67286994860598"/>
  </r>
  <r>
    <x v="1"/>
    <n v="19.127477265823298"/>
    <n v="26"/>
    <n v="176"/>
    <n v="1912.4656631007599"/>
    <x v="1"/>
    <n v="78"/>
    <n v="34"/>
    <n v="3"/>
    <n v="5.5625037788303802"/>
    <x v="1"/>
    <n v="791"/>
    <n v="6"/>
    <n v="9.0058074287816403"/>
    <s v="Fail"/>
    <n v="1.4519722039968199"/>
    <x v="1"/>
    <x v="0"/>
    <n v="653.67299455203295"/>
  </r>
  <r>
    <x v="1"/>
    <n v="80.541424170940303"/>
    <n v="97"/>
    <n v="933"/>
    <n v="5724.9593504562699"/>
    <x v="1"/>
    <n v="90"/>
    <n v="39"/>
    <n v="8"/>
    <n v="7.2295951397364702"/>
    <x v="1"/>
    <n v="793"/>
    <n v="1"/>
    <n v="88.179407104217503"/>
    <s v="Pending"/>
    <n v="4.2132694305865703"/>
    <x v="0"/>
    <x v="2"/>
    <n v="529.80872398069198"/>
  </r>
  <r>
    <x v="1"/>
    <n v="99.113291615317195"/>
    <n v="35"/>
    <n v="556"/>
    <n v="5521.2052590109697"/>
    <x v="1"/>
    <n v="64"/>
    <n v="38"/>
    <n v="8"/>
    <n v="5.7732637437666501"/>
    <x v="4"/>
    <n v="892"/>
    <n v="7"/>
    <n v="95.332064548772493"/>
    <s v="Fail"/>
    <n v="4.5302262398259602E-2"/>
    <x v="3"/>
    <x v="2"/>
    <n v="275.52437113130998"/>
  </r>
  <r>
    <x v="1"/>
    <n v="46.529167614516801"/>
    <n v="98"/>
    <n v="155"/>
    <n v="1839.60942585676"/>
    <x v="1"/>
    <n v="22"/>
    <n v="57"/>
    <n v="4"/>
    <n v="7.5262483268515101"/>
    <x v="3"/>
    <n v="179"/>
    <n v="7"/>
    <n v="96.422820639571896"/>
    <s v="Fail"/>
    <n v="4.9392552886209504"/>
    <x v="0"/>
    <x v="2"/>
    <n v="635.65712050199204"/>
  </r>
  <r>
    <x v="0"/>
    <n v="11.7432717763092"/>
    <n v="6"/>
    <n v="598"/>
    <n v="5737.4255991190203"/>
    <x v="2"/>
    <n v="36"/>
    <n v="85"/>
    <n v="9"/>
    <n v="3.6940212683884499"/>
    <x v="0"/>
    <n v="206"/>
    <n v="23"/>
    <n v="26.2773659573324"/>
    <s v="Pending"/>
    <n v="0.37230476798509798"/>
    <x v="1"/>
    <x v="2"/>
    <n v="716.04411975934102"/>
  </r>
  <r>
    <x v="2"/>
    <n v="51.355790913110397"/>
    <n v="34"/>
    <n v="919"/>
    <n v="7152.28604943551"/>
    <x v="1"/>
    <n v="13"/>
    <n v="72"/>
    <n v="6"/>
    <n v="7.5774496573766896"/>
    <x v="2"/>
    <n v="834"/>
    <n v="18"/>
    <n v="22.554106620887701"/>
    <s v="Fail"/>
    <n v="2.9626263204548802"/>
    <x v="2"/>
    <x v="2"/>
    <n v="610.45326961922797"/>
  </r>
  <r>
    <x v="0"/>
    <n v="33.784138033065503"/>
    <n v="1"/>
    <n v="24"/>
    <n v="5267.9568075105199"/>
    <x v="3"/>
    <n v="93"/>
    <n v="52"/>
    <n v="6"/>
    <n v="5.2151550087119096"/>
    <x v="4"/>
    <n v="794"/>
    <n v="25"/>
    <n v="66.312544439991697"/>
    <s v="Pass"/>
    <n v="3.21960461208411"/>
    <x v="2"/>
    <x v="2"/>
    <n v="495.30569702847401"/>
  </r>
  <r>
    <x v="0"/>
    <n v="27.082207199888899"/>
    <n v="75"/>
    <n v="859"/>
    <n v="2556.7673606336002"/>
    <x v="0"/>
    <n v="92"/>
    <n v="6"/>
    <n v="8"/>
    <n v="4.0709558370840799"/>
    <x v="4"/>
    <n v="870"/>
    <n v="23"/>
    <n v="77.322353211051606"/>
    <s v="Pending"/>
    <n v="3.6486105925361998"/>
    <x v="0"/>
    <x v="0"/>
    <n v="380.43593711196399"/>
  </r>
  <r>
    <x v="1"/>
    <n v="95.712135880936103"/>
    <n v="93"/>
    <n v="910"/>
    <n v="7089.4742499341901"/>
    <x v="3"/>
    <n v="4"/>
    <n v="51"/>
    <n v="9"/>
    <n v="8.9787507559499709"/>
    <x v="1"/>
    <n v="964"/>
    <n v="20"/>
    <n v="19.7129929112936"/>
    <s v="Pending"/>
    <n v="0.38057358671321401"/>
    <x v="2"/>
    <x v="2"/>
    <n v="581.60235505058699"/>
  </r>
  <r>
    <x v="0"/>
    <n v="76.035544426891704"/>
    <n v="28"/>
    <n v="29"/>
    <n v="7397.0710045871801"/>
    <x v="0"/>
    <n v="30"/>
    <n v="9"/>
    <n v="3"/>
    <n v="7.0958331565551402"/>
    <x v="0"/>
    <n v="109"/>
    <n v="18"/>
    <n v="23.126363582464801"/>
    <s v="Fail"/>
    <n v="1.6981125407144"/>
    <x v="2"/>
    <x v="0"/>
    <n v="768.65191395437"/>
  </r>
  <r>
    <x v="2"/>
    <n v="78.897913205639995"/>
    <n v="19"/>
    <n v="99"/>
    <n v="8001.6132065190004"/>
    <x v="2"/>
    <n v="97"/>
    <n v="9"/>
    <n v="6"/>
    <n v="2.5056210329009199"/>
    <x v="2"/>
    <n v="177"/>
    <n v="28"/>
    <n v="14.1478154439792"/>
    <s v="Pass"/>
    <n v="2.8258139854001301"/>
    <x v="2"/>
    <x v="2"/>
    <n v="336.89016851997798"/>
  </r>
  <r>
    <x v="2"/>
    <n v="14.203484264803"/>
    <n v="91"/>
    <n v="633"/>
    <n v="5910.8853896688997"/>
    <x v="1"/>
    <n v="31"/>
    <n v="82"/>
    <n v="10"/>
    <n v="6.2478609149759903"/>
    <x v="2"/>
    <n v="306"/>
    <n v="21"/>
    <n v="45.178757924634503"/>
    <s v="Fail"/>
    <n v="4.7548008046711896"/>
    <x v="2"/>
    <x v="0"/>
    <n v="496.24865029194001"/>
  </r>
  <r>
    <x v="0"/>
    <n v="26.700760972461701"/>
    <n v="61"/>
    <n v="154"/>
    <n v="9866.4654579797007"/>
    <x v="3"/>
    <n v="100"/>
    <n v="52"/>
    <n v="1"/>
    <n v="4.7830005579476698"/>
    <x v="3"/>
    <n v="673"/>
    <n v="28"/>
    <n v="14.19032834457"/>
    <s v="Pending"/>
    <n v="1.77295117208356"/>
    <x v="0"/>
    <x v="2"/>
    <n v="694.98231757944598"/>
  </r>
  <r>
    <x v="1"/>
    <n v="98.031829656465106"/>
    <n v="1"/>
    <n v="820"/>
    <n v="9435.7626089121295"/>
    <x v="3"/>
    <n v="64"/>
    <n v="11"/>
    <n v="1"/>
    <n v="8.6310521797689503"/>
    <x v="0"/>
    <n v="727"/>
    <n v="27"/>
    <n v="9.1668491485971497"/>
    <s v="Pending"/>
    <n v="2.1224716191438202"/>
    <x v="1"/>
    <x v="1"/>
    <n v="602.89849883838303"/>
  </r>
  <r>
    <x v="1"/>
    <n v="30.3414707112142"/>
    <n v="93"/>
    <n v="242"/>
    <n v="8232.3348294258194"/>
    <x v="3"/>
    <n v="96"/>
    <n v="54"/>
    <n v="3"/>
    <n v="1.0134865660959"/>
    <x v="2"/>
    <n v="631"/>
    <n v="17"/>
    <n v="83.344058991677997"/>
    <s v="Pending"/>
    <n v="1.41034757607603"/>
    <x v="1"/>
    <x v="0"/>
    <n v="750.73784066827102"/>
  </r>
  <r>
    <x v="0"/>
    <n v="31.1462431602409"/>
    <n v="11"/>
    <n v="622"/>
    <n v="6088.0214799408604"/>
    <x v="0"/>
    <n v="33"/>
    <n v="61"/>
    <n v="3"/>
    <n v="4.3051034712876399"/>
    <x v="1"/>
    <n v="497"/>
    <n v="29"/>
    <n v="30.186023375822501"/>
    <s v="Pass"/>
    <n v="2.4787719755397499"/>
    <x v="0"/>
    <x v="0"/>
    <n v="814.06999658218797"/>
  </r>
  <r>
    <x v="0"/>
    <n v="79.855058340789398"/>
    <n v="16"/>
    <n v="701"/>
    <n v="2925.6751703038099"/>
    <x v="3"/>
    <n v="97"/>
    <n v="11"/>
    <n v="5"/>
    <n v="5.01436495503091"/>
    <x v="2"/>
    <n v="918"/>
    <n v="5"/>
    <n v="30.323545256616502"/>
    <s v="Fail"/>
    <n v="4.5489196593963896"/>
    <x v="3"/>
    <x v="0"/>
    <n v="323.012927952479"/>
  </r>
  <r>
    <x v="1"/>
    <n v="20.986386037043399"/>
    <n v="90"/>
    <n v="93"/>
    <n v="4767.0204843441397"/>
    <x v="0"/>
    <n v="25"/>
    <n v="83"/>
    <n v="5"/>
    <n v="1.77442971407174"/>
    <x v="0"/>
    <n v="826"/>
    <n v="28"/>
    <n v="12.836284572832801"/>
    <s v="Pass"/>
    <n v="1.1737554953874501"/>
    <x v="1"/>
    <x v="0"/>
    <n v="832.21080870602202"/>
  </r>
  <r>
    <x v="0"/>
    <n v="49.263205350734196"/>
    <n v="65"/>
    <n v="227"/>
    <n v="1605.8669003924099"/>
    <x v="2"/>
    <n v="5"/>
    <n v="51"/>
    <n v="1"/>
    <n v="9.1605585353818704"/>
    <x v="2"/>
    <n v="588"/>
    <n v="25"/>
    <n v="67.779622987078099"/>
    <s v="Pending"/>
    <n v="2.5111748302127102"/>
    <x v="2"/>
    <x v="2"/>
    <n v="482.19123860252802"/>
  </r>
  <r>
    <x v="1"/>
    <n v="59.841561377289302"/>
    <n v="81"/>
    <n v="896"/>
    <n v="2021.14981033711"/>
    <x v="0"/>
    <n v="10"/>
    <n v="44"/>
    <n v="7"/>
    <n v="4.9384385647120901"/>
    <x v="2"/>
    <n v="396"/>
    <n v="7"/>
    <n v="65.047415094691502"/>
    <s v="Fail"/>
    <n v="1.7303747198592001"/>
    <x v="0"/>
    <x v="0"/>
    <n v="110.364335231365"/>
  </r>
  <r>
    <x v="2"/>
    <n v="63.828398347711001"/>
    <n v="30"/>
    <n v="484"/>
    <n v="1061.6185230132901"/>
    <x v="0"/>
    <n v="100"/>
    <n v="26"/>
    <n v="7"/>
    <n v="7.2937225968677302"/>
    <x v="1"/>
    <n v="176"/>
    <n v="4"/>
    <n v="1.90076224351946"/>
    <s v="Fail"/>
    <n v="0.44719401546382298"/>
    <x v="1"/>
    <x v="2"/>
    <n v="312.57427361009297"/>
  </r>
  <r>
    <x v="1"/>
    <n v="17.028027920188698"/>
    <n v="16"/>
    <n v="380"/>
    <n v="8864.0843495864392"/>
    <x v="1"/>
    <n v="41"/>
    <n v="72"/>
    <n v="8"/>
    <n v="4.3813681581023101"/>
    <x v="0"/>
    <n v="929"/>
    <n v="24"/>
    <n v="87.213057815135699"/>
    <s v="Fail"/>
    <n v="2.8530906166490499"/>
    <x v="2"/>
    <x v="2"/>
    <n v="430.16909697513699"/>
  </r>
  <r>
    <x v="0"/>
    <n v="52.028749903294901"/>
    <n v="23"/>
    <n v="117"/>
    <n v="6885.5893508962499"/>
    <x v="2"/>
    <n v="32"/>
    <n v="36"/>
    <n v="7"/>
    <n v="9.0303404225219506"/>
    <x v="1"/>
    <n v="480"/>
    <n v="12"/>
    <n v="78.702393968878894"/>
    <s v="Fail"/>
    <n v="4.3674705382050503"/>
    <x v="1"/>
    <x v="2"/>
    <n v="164.366528243419"/>
  </r>
  <r>
    <x v="2"/>
    <n v="72.796353955587406"/>
    <n v="89"/>
    <n v="270"/>
    <n v="3899.7468337292198"/>
    <x v="2"/>
    <n v="86"/>
    <n v="40"/>
    <n v="7"/>
    <n v="7.2917013887767803"/>
    <x v="0"/>
    <n v="751"/>
    <n v="14"/>
    <n v="21.048642725168602"/>
    <s v="Pass"/>
    <n v="1.87400140404437"/>
    <x v="3"/>
    <x v="1"/>
    <n v="320.84651575911198"/>
  </r>
  <r>
    <x v="1"/>
    <n v="13.017376785287899"/>
    <n v="55"/>
    <n v="246"/>
    <n v="4256.9491408502299"/>
    <x v="0"/>
    <n v="54"/>
    <n v="10"/>
    <n v="4"/>
    <n v="2.45793352798733"/>
    <x v="3"/>
    <n v="736"/>
    <n v="10"/>
    <n v="20.075003975630501"/>
    <s v="Pending"/>
    <n v="3.6328432903821302"/>
    <x v="3"/>
    <x v="2"/>
    <n v="687.28617786641701"/>
  </r>
  <r>
    <x v="1"/>
    <n v="89.634095608135297"/>
    <n v="11"/>
    <n v="134"/>
    <n v="8458.7308783671797"/>
    <x v="1"/>
    <n v="73"/>
    <n v="75"/>
    <n v="6"/>
    <n v="4.5853534681946497"/>
    <x v="2"/>
    <n v="328"/>
    <n v="6"/>
    <n v="8.6930424258772891"/>
    <s v="Fail"/>
    <n v="0.15948631471751501"/>
    <x v="1"/>
    <x v="1"/>
    <n v="771.22508468115802"/>
  </r>
  <r>
    <x v="1"/>
    <n v="33.697717206643098"/>
    <n v="72"/>
    <n v="457"/>
    <n v="8354.5796864820004"/>
    <x v="3"/>
    <n v="57"/>
    <n v="54"/>
    <n v="8"/>
    <n v="6.5805413478846004"/>
    <x v="1"/>
    <n v="358"/>
    <n v="21"/>
    <n v="1.59722274305068"/>
    <s v="Fail"/>
    <n v="4.9110959548423301"/>
    <x v="2"/>
    <x v="1"/>
    <n v="555.85910367174404"/>
  </r>
  <r>
    <x v="1"/>
    <n v="26.0348697739621"/>
    <n v="52"/>
    <n v="704"/>
    <n v="8367.7216180201503"/>
    <x v="1"/>
    <n v="13"/>
    <n v="19"/>
    <n v="8"/>
    <n v="2.2161427287713602"/>
    <x v="1"/>
    <n v="867"/>
    <n v="28"/>
    <n v="42.084436738310004"/>
    <s v="Fail"/>
    <n v="3.44806328834026"/>
    <x v="0"/>
    <x v="2"/>
    <n v="393.84334857842799"/>
  </r>
  <r>
    <x v="1"/>
    <n v="87.755432354001101"/>
    <n v="16"/>
    <n v="513"/>
    <n v="9473.7980325083408"/>
    <x v="2"/>
    <n v="12"/>
    <n v="71"/>
    <n v="9"/>
    <n v="9.1478115447106294"/>
    <x v="0"/>
    <n v="198"/>
    <n v="11"/>
    <n v="7.0578761469782298"/>
    <s v="Pass"/>
    <n v="0.131955444311815"/>
    <x v="3"/>
    <x v="1"/>
    <n v="169.27180138478701"/>
  </r>
  <r>
    <x v="0"/>
    <n v="37.931812382790298"/>
    <n v="29"/>
    <n v="163"/>
    <n v="3550.21843278099"/>
    <x v="0"/>
    <n v="0"/>
    <n v="58"/>
    <n v="8"/>
    <n v="1.194251864885"/>
    <x v="3"/>
    <n v="375"/>
    <n v="18"/>
    <n v="97.113581563462205"/>
    <s v="Fail"/>
    <n v="1.9834678721741801"/>
    <x v="2"/>
    <x v="2"/>
    <n v="299.70630311810299"/>
  </r>
  <r>
    <x v="1"/>
    <n v="54.865528517069798"/>
    <n v="62"/>
    <n v="511"/>
    <n v="1752.3810874841199"/>
    <x v="0"/>
    <n v="95"/>
    <n v="27"/>
    <n v="3"/>
    <n v="9.7052867901203506"/>
    <x v="1"/>
    <n v="862"/>
    <n v="7"/>
    <n v="77.627765812748194"/>
    <s v="Pending"/>
    <n v="1.3623879886491099"/>
    <x v="1"/>
    <x v="2"/>
    <n v="207.66320620857601"/>
  </r>
  <r>
    <x v="0"/>
    <n v="47.914541824058801"/>
    <n v="90"/>
    <n v="32"/>
    <n v="7014.8879872033904"/>
    <x v="1"/>
    <n v="10"/>
    <n v="22"/>
    <n v="4"/>
    <n v="6.3157177546007199"/>
    <x v="3"/>
    <n v="775"/>
    <n v="16"/>
    <n v="11.4407818237613"/>
    <s v="Pass"/>
    <n v="1.8305755986122301"/>
    <x v="0"/>
    <x v="1"/>
    <n v="183.27289874871099"/>
  </r>
  <r>
    <x v="2"/>
    <n v="6.3815331627479699"/>
    <n v="14"/>
    <n v="637"/>
    <n v="8180.3370854254399"/>
    <x v="1"/>
    <n v="76"/>
    <n v="26"/>
    <n v="6"/>
    <n v="9.2281903170525208"/>
    <x v="3"/>
    <n v="258"/>
    <n v="10"/>
    <n v="30.661677477859602"/>
    <s v="Pending"/>
    <n v="2.0787506078749698"/>
    <x v="0"/>
    <x v="2"/>
    <n v="405.16706788885602"/>
  </r>
  <r>
    <x v="2"/>
    <n v="90.2044275205281"/>
    <n v="88"/>
    <n v="478"/>
    <n v="2633.1219813122598"/>
    <x v="0"/>
    <n v="57"/>
    <n v="77"/>
    <n v="9"/>
    <n v="6.5996141596895397"/>
    <x v="3"/>
    <n v="152"/>
    <n v="11"/>
    <n v="55.760492895244198"/>
    <s v="Pending"/>
    <n v="3.2133296074383102"/>
    <x v="2"/>
    <x v="0"/>
    <n v="677.94456984618296"/>
  </r>
  <r>
    <x v="2"/>
    <n v="83.851017681304597"/>
    <n v="41"/>
    <n v="375"/>
    <n v="7910.8869161406901"/>
    <x v="3"/>
    <n v="17"/>
    <n v="66"/>
    <n v="5"/>
    <n v="1.5129368369160801"/>
    <x v="4"/>
    <n v="444"/>
    <n v="4"/>
    <n v="46.870238797617198"/>
    <s v="Fail"/>
    <n v="4.62054606451371"/>
    <x v="0"/>
    <x v="2"/>
    <n v="866.47280012965803"/>
  </r>
  <r>
    <x v="0"/>
    <n v="3.1700114135661601"/>
    <n v="64"/>
    <n v="904"/>
    <n v="5709.9452959692899"/>
    <x v="1"/>
    <n v="41"/>
    <n v="1"/>
    <n v="5"/>
    <n v="5.2376546500374497"/>
    <x v="2"/>
    <n v="919"/>
    <n v="9"/>
    <n v="80.580852156447804"/>
    <s v="Fail"/>
    <n v="0.39661272410993498"/>
    <x v="2"/>
    <x v="2"/>
    <n v="341.55265678322297"/>
  </r>
  <r>
    <x v="1"/>
    <n v="92.996884233970704"/>
    <n v="29"/>
    <n v="106"/>
    <n v="1889.07358977934"/>
    <x v="0"/>
    <n v="16"/>
    <n v="56"/>
    <n v="10"/>
    <n v="2.47389776104546"/>
    <x v="4"/>
    <n v="759"/>
    <n v="11"/>
    <n v="48.064782640006598"/>
    <s v="Pass"/>
    <n v="2.0300690886687498"/>
    <x v="1"/>
    <x v="1"/>
    <n v="873.12964801765099"/>
  </r>
  <r>
    <x v="0"/>
    <n v="69.108799547430294"/>
    <n v="23"/>
    <n v="241"/>
    <n v="5328.3759842977597"/>
    <x v="3"/>
    <n v="38"/>
    <n v="22"/>
    <n v="10"/>
    <n v="7.0545383368369299"/>
    <x v="3"/>
    <n v="985"/>
    <n v="24"/>
    <n v="64.323597795600193"/>
    <s v="Pending"/>
    <n v="2.1800374515822201"/>
    <x v="2"/>
    <x v="2"/>
    <n v="997.41345013319506"/>
  </r>
  <r>
    <x v="0"/>
    <n v="57.449742958971498"/>
    <n v="14"/>
    <n v="359"/>
    <n v="2483.7601775427902"/>
    <x v="2"/>
    <n v="96"/>
    <n v="57"/>
    <n v="4"/>
    <n v="6.7809466256178998"/>
    <x v="1"/>
    <n v="334"/>
    <n v="5"/>
    <n v="42.952444748991802"/>
    <s v="Pass"/>
    <n v="3.0551418183075501"/>
    <x v="0"/>
    <x v="0"/>
    <n v="852.56809891984994"/>
  </r>
  <r>
    <x v="0"/>
    <n v="6.3068831761119197"/>
    <n v="50"/>
    <n v="946"/>
    <n v="1292.45841793776"/>
    <x v="2"/>
    <n v="5"/>
    <n v="51"/>
    <n v="5"/>
    <n v="8.4670497708619905"/>
    <x v="0"/>
    <n v="858"/>
    <n v="21"/>
    <n v="71.126514720403406"/>
    <s v="Pending"/>
    <n v="4.0968813324704501"/>
    <x v="3"/>
    <x v="1"/>
    <n v="323.59220343132199"/>
  </r>
  <r>
    <x v="0"/>
    <n v="57.057031221103202"/>
    <n v="56"/>
    <n v="198"/>
    <n v="7888.7232684270803"/>
    <x v="0"/>
    <n v="31"/>
    <n v="20"/>
    <n v="1"/>
    <n v="6.49632536429504"/>
    <x v="3"/>
    <n v="228"/>
    <n v="12"/>
    <n v="57.870902924036301"/>
    <s v="Pending"/>
    <n v="0.16587162748060799"/>
    <x v="1"/>
    <x v="1"/>
    <n v="351.50421933503901"/>
  </r>
  <r>
    <x v="1"/>
    <n v="91.128318350444303"/>
    <n v="75"/>
    <n v="872"/>
    <n v="8651.6726829820691"/>
    <x v="2"/>
    <n v="39"/>
    <n v="41"/>
    <n v="2"/>
    <n v="2.8331846794189701"/>
    <x v="4"/>
    <n v="202"/>
    <n v="5"/>
    <n v="76.961228023819999"/>
    <s v="Fail"/>
    <n v="2.8496621985053299"/>
    <x v="3"/>
    <x v="0"/>
    <n v="787.77985049434506"/>
  </r>
  <r>
    <x v="0"/>
    <n v="72.819206930318202"/>
    <n v="9"/>
    <n v="774"/>
    <n v="4384.4134000458598"/>
    <x v="2"/>
    <n v="48"/>
    <n v="8"/>
    <n v="5"/>
    <n v="4.0662775015120403"/>
    <x v="2"/>
    <n v="698"/>
    <n v="1"/>
    <n v="19.789592941903599"/>
    <s v="Pending"/>
    <n v="2.54754712154871"/>
    <x v="2"/>
    <x v="0"/>
    <n v="276.77833594679902"/>
  </r>
  <r>
    <x v="1"/>
    <n v="17.034930739467899"/>
    <n v="13"/>
    <n v="336"/>
    <n v="2943.3818676094502"/>
    <x v="2"/>
    <n v="42"/>
    <n v="72"/>
    <n v="1"/>
    <n v="4.7081818735419301"/>
    <x v="0"/>
    <n v="955"/>
    <n v="26"/>
    <n v="4.4652784349432402"/>
    <s v="Pending"/>
    <n v="4.1378770486223599"/>
    <x v="0"/>
    <x v="1"/>
    <n v="589.97855562804102"/>
  </r>
  <r>
    <x v="0"/>
    <n v="68.911246211606297"/>
    <n v="82"/>
    <n v="663"/>
    <n v="2411.7546321104901"/>
    <x v="2"/>
    <n v="65"/>
    <n v="7"/>
    <n v="8"/>
    <n v="4.9498395779969497"/>
    <x v="3"/>
    <n v="443"/>
    <n v="5"/>
    <n v="97.730593800533001"/>
    <s v="Fail"/>
    <n v="0.77300613406724805"/>
    <x v="0"/>
    <x v="2"/>
    <n v="682.97101822609295"/>
  </r>
  <r>
    <x v="0"/>
    <n v="89.104367292102296"/>
    <n v="99"/>
    <n v="618"/>
    <n v="2048.2900998487098"/>
    <x v="2"/>
    <n v="73"/>
    <n v="80"/>
    <n v="10"/>
    <n v="8.3816156249226292"/>
    <x v="4"/>
    <n v="589"/>
    <n v="22"/>
    <n v="33.808636513209102"/>
    <s v="Pass"/>
    <n v="4.8434565771180402"/>
    <x v="1"/>
    <x v="0"/>
    <n v="465.457005963688"/>
  </r>
  <r>
    <x v="2"/>
    <n v="76.962994415193904"/>
    <n v="83"/>
    <n v="25"/>
    <n v="8684.6130592538593"/>
    <x v="1"/>
    <n v="15"/>
    <n v="66"/>
    <n v="2"/>
    <n v="8.2491687048717299"/>
    <x v="4"/>
    <n v="211"/>
    <n v="2"/>
    <n v="69.929345518672307"/>
    <s v="Fail"/>
    <n v="1.3744289997457599"/>
    <x v="0"/>
    <x v="0"/>
    <n v="842.68683000464205"/>
  </r>
  <r>
    <x v="1"/>
    <n v="19.9981769404042"/>
    <n v="18"/>
    <n v="223"/>
    <n v="1229.59102856498"/>
    <x v="2"/>
    <n v="32"/>
    <n v="22"/>
    <n v="6"/>
    <n v="1.4543053101535499"/>
    <x v="0"/>
    <n v="569"/>
    <n v="18"/>
    <n v="74.608969995194698"/>
    <s v="Pass"/>
    <n v="2.0515129307662501"/>
    <x v="2"/>
    <x v="2"/>
    <n v="264.254889835867"/>
  </r>
  <r>
    <x v="0"/>
    <n v="80.414036650355698"/>
    <n v="24"/>
    <n v="79"/>
    <n v="5133.8467010866898"/>
    <x v="3"/>
    <n v="5"/>
    <n v="55"/>
    <n v="10"/>
    <n v="6.5758037975485397"/>
    <x v="4"/>
    <n v="523"/>
    <n v="17"/>
    <n v="28.696996824143199"/>
    <s v="Fail"/>
    <n v="3.6937377878392801"/>
    <x v="3"/>
    <x v="0"/>
    <n v="879.35921773492396"/>
  </r>
  <r>
    <x v="2"/>
    <n v="75.270406975724995"/>
    <n v="58"/>
    <n v="737"/>
    <n v="9444.7420330629793"/>
    <x v="3"/>
    <n v="60"/>
    <n v="85"/>
    <n v="7"/>
    <n v="3.8012531329310799"/>
    <x v="0"/>
    <n v="953"/>
    <n v="11"/>
    <n v="68.184919057041199"/>
    <s v="Pending"/>
    <n v="0.722204401882931"/>
    <x v="3"/>
    <x v="2"/>
    <n v="103.91624796070499"/>
  </r>
  <r>
    <x v="2"/>
    <n v="97.760085581938696"/>
    <n v="10"/>
    <n v="134"/>
    <n v="5924.6825668532301"/>
    <x v="2"/>
    <n v="90"/>
    <n v="27"/>
    <n v="8"/>
    <n v="9.9298162452772605"/>
    <x v="1"/>
    <n v="370"/>
    <n v="11"/>
    <n v="46.603873381644497"/>
    <s v="Pending"/>
    <n v="1.9076657339590699"/>
    <x v="2"/>
    <x v="0"/>
    <n v="517.49997392906096"/>
  </r>
  <r>
    <x v="1"/>
    <n v="13.881913501359101"/>
    <n v="56"/>
    <n v="320"/>
    <n v="9592.6335702803099"/>
    <x v="0"/>
    <n v="66"/>
    <n v="96"/>
    <n v="7"/>
    <n v="7.6744307081126903"/>
    <x v="3"/>
    <n v="585"/>
    <n v="8"/>
    <n v="85.675963335798002"/>
    <s v="Pass"/>
    <n v="1.2193822244013901"/>
    <x v="2"/>
    <x v="0"/>
    <n v="990.07847250581096"/>
  </r>
  <r>
    <x v="2"/>
    <n v="62.111965463961802"/>
    <n v="90"/>
    <n v="916"/>
    <n v="1935.2067935076"/>
    <x v="3"/>
    <n v="98"/>
    <n v="85"/>
    <n v="7"/>
    <n v="7.4715140844011501"/>
    <x v="2"/>
    <n v="207"/>
    <n v="28"/>
    <n v="39.772882502340003"/>
    <s v="Pending"/>
    <n v="0.62600185820939502"/>
    <x v="2"/>
    <x v="0"/>
    <n v="996.77831495062401"/>
  </r>
  <r>
    <x v="2"/>
    <n v="47.714233075820196"/>
    <n v="44"/>
    <n v="276"/>
    <n v="2100.1297546259402"/>
    <x v="3"/>
    <n v="90"/>
    <n v="10"/>
    <n v="8"/>
    <n v="4.4695000261236002"/>
    <x v="0"/>
    <n v="671"/>
    <n v="29"/>
    <n v="62.612690395614301"/>
    <s v="Pass"/>
    <n v="0.33343182522473902"/>
    <x v="2"/>
    <x v="0"/>
    <n v="230.092782536763"/>
  </r>
  <r>
    <x v="0"/>
    <n v="69.290831002905506"/>
    <n v="88"/>
    <n v="114"/>
    <n v="4531.4021336919104"/>
    <x v="2"/>
    <n v="63"/>
    <n v="66"/>
    <n v="1"/>
    <n v="7.00643205900439"/>
    <x v="4"/>
    <n v="824"/>
    <n v="20"/>
    <n v="35.633652343343897"/>
    <s v="Fail"/>
    <n v="4.1657817954241496"/>
    <x v="1"/>
    <x v="2"/>
    <n v="823.52384588815596"/>
  </r>
  <r>
    <x v="2"/>
    <n v="3.0376887246314102"/>
    <n v="97"/>
    <n v="987"/>
    <n v="7888.3565466618702"/>
    <x v="2"/>
    <n v="77"/>
    <n v="72"/>
    <n v="9"/>
    <n v="6.9429459420325799"/>
    <x v="2"/>
    <n v="908"/>
    <n v="14"/>
    <n v="60.387378614862101"/>
    <s v="Pass"/>
    <n v="1.46360749847278"/>
    <x v="2"/>
    <x v="0"/>
    <n v="846.665256986695"/>
  </r>
  <r>
    <x v="0"/>
    <n v="77.903927219447795"/>
    <n v="65"/>
    <n v="672"/>
    <n v="7386.3639440486604"/>
    <x v="2"/>
    <n v="15"/>
    <n v="26"/>
    <n v="9"/>
    <n v="8.6303388696027508"/>
    <x v="0"/>
    <n v="450"/>
    <n v="26"/>
    <n v="58.890685768589996"/>
    <s v="Pending"/>
    <n v="1.21088212958507"/>
    <x v="1"/>
    <x v="2"/>
    <n v="778.86424137664801"/>
  </r>
  <r>
    <x v="2"/>
    <n v="24.423131420373402"/>
    <n v="29"/>
    <n v="324"/>
    <n v="7698.4247656321204"/>
    <x v="0"/>
    <n v="67"/>
    <n v="32"/>
    <n v="3"/>
    <n v="5.3528780439968102"/>
    <x v="0"/>
    <n v="648"/>
    <n v="28"/>
    <n v="17.803756331391298"/>
    <s v="Pending"/>
    <n v="3.8720476814821301"/>
    <x v="0"/>
    <x v="2"/>
    <n v="188.74214114905701"/>
  </r>
  <r>
    <x v="0"/>
    <n v="3.5261112591434198"/>
    <n v="56"/>
    <n v="62"/>
    <n v="4370.9165799845396"/>
    <x v="3"/>
    <n v="46"/>
    <n v="4"/>
    <n v="9"/>
    <n v="7.9048456112096801"/>
    <x v="0"/>
    <n v="535"/>
    <n v="13"/>
    <n v="65.765155926367498"/>
    <s v="Fail"/>
    <n v="3.3762378347179798"/>
    <x v="0"/>
    <x v="2"/>
    <n v="540.13242286796799"/>
  </r>
  <r>
    <x v="1"/>
    <n v="19.754604866878601"/>
    <n v="43"/>
    <n v="913"/>
    <n v="8525.9525596835301"/>
    <x v="1"/>
    <n v="53"/>
    <n v="27"/>
    <n v="7"/>
    <n v="1.4098010951380699"/>
    <x v="4"/>
    <n v="581"/>
    <n v="9"/>
    <n v="5.6046908643717801"/>
    <s v="Pending"/>
    <n v="2.9081221693512598"/>
    <x v="2"/>
    <x v="2"/>
    <n v="882.19886354704204"/>
  </r>
  <r>
    <x v="0"/>
    <n v="68.517832699276596"/>
    <n v="17"/>
    <n v="627"/>
    <n v="9185.1858291817007"/>
    <x v="2"/>
    <n v="55"/>
    <n v="59"/>
    <n v="6"/>
    <n v="1.3110237561206199"/>
    <x v="4"/>
    <n v="921"/>
    <n v="2"/>
    <n v="38.072898520625998"/>
    <s v="Fail"/>
    <n v="0.34602729070550298"/>
    <x v="2"/>
    <x v="0"/>
    <n v="210.7430089642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00C745-B250-2D42-9545-05218E3C192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Transportation Mode">
  <location ref="A3:B20" firstHeaderRow="1" firstDataRow="1" firstDataCol="1"/>
  <pivotFields count="19">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2"/>
        <item x="0"/>
        <item x="3"/>
        <item t="default"/>
      </items>
    </pivotField>
    <pivotField axis="axisRow" showAll="0">
      <items count="4">
        <item x="2"/>
        <item x="0"/>
        <item x="1"/>
        <item t="default"/>
      </items>
    </pivotField>
    <pivotField dataField="1" showAll="0"/>
  </pivotFields>
  <rowFields count="2">
    <field x="16"/>
    <field x="17"/>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Costs" fld="18" baseField="0" baseItem="0"/>
  </dataFields>
  <formats count="1">
    <format dxfId="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D07DF4-BD6C-B848-AAA9-CDDA38450EA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9">
    <pivotField axis="axisRow" showAll="0">
      <items count="4">
        <item x="2"/>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Average of Price" fld="1" subtotal="average" baseField="0" baseItem="0" numFmtId="2"/>
  </dataFields>
  <formats count="1">
    <format dxfId="8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E48EDB-88EA-E04B-95B8-C409C9AD726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9">
    <pivotField showAll="0">
      <items count="4">
        <item x="2"/>
        <item x="0"/>
        <item x="1"/>
        <item t="default"/>
      </items>
    </pivotField>
    <pivotField showAll="0"/>
    <pivotField showAll="0"/>
    <pivotField showAll="0"/>
    <pivotField dataField="1" showAll="0"/>
    <pivotField showAll="0"/>
    <pivotField showAll="0"/>
    <pivotField showAll="0"/>
    <pivotField showAll="0"/>
    <pivotField showAll="0"/>
    <pivotField axis="axisRow" showAll="0">
      <items count="6">
        <item x="3"/>
        <item x="4"/>
        <item x="2"/>
        <item x="1"/>
        <item x="0"/>
        <item t="default"/>
      </items>
    </pivotField>
    <pivotField showAll="0"/>
    <pivotField showAll="0"/>
    <pivotField showAll="0"/>
    <pivotField showAll="0"/>
    <pivotField showAll="0"/>
    <pivotField showAll="0"/>
    <pivotField showAll="0"/>
    <pivotField showAll="0"/>
  </pivotFields>
  <rowFields count="1">
    <field x="10"/>
  </rowFields>
  <rowItems count="6">
    <i>
      <x/>
    </i>
    <i>
      <x v="1"/>
    </i>
    <i>
      <x v="2"/>
    </i>
    <i>
      <x v="3"/>
    </i>
    <i>
      <x v="4"/>
    </i>
    <i t="grand">
      <x/>
    </i>
  </rowItems>
  <colItems count="1">
    <i/>
  </colItems>
  <dataFields count="1">
    <dataField name="Sum of Revenue generated" fld="4" baseField="0" baseItem="0" numFmtId="2"/>
  </dataFields>
  <formats count="1">
    <format dxfId="81">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2">
          <reference field="4294967294" count="1" selected="0">
            <x v="0"/>
          </reference>
          <reference field="10"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0" count="1" selected="0">
            <x v="0"/>
          </reference>
        </references>
      </pivotArea>
    </chartFormat>
    <chartFormat chart="3" format="14">
      <pivotArea type="data" outline="0" fieldPosition="0">
        <references count="2">
          <reference field="4294967294" count="1" selected="0">
            <x v="0"/>
          </reference>
          <reference field="10" count="1" selected="0">
            <x v="1"/>
          </reference>
        </references>
      </pivotArea>
    </chartFormat>
    <chartFormat chart="3" format="15">
      <pivotArea type="data" outline="0" fieldPosition="0">
        <references count="2">
          <reference field="4294967294" count="1" selected="0">
            <x v="0"/>
          </reference>
          <reference field="10" count="1" selected="0">
            <x v="2"/>
          </reference>
        </references>
      </pivotArea>
    </chartFormat>
    <chartFormat chart="3" format="16">
      <pivotArea type="data" outline="0" fieldPosition="0">
        <references count="2">
          <reference field="4294967294" count="1" selected="0">
            <x v="0"/>
          </reference>
          <reference field="10" count="1" selected="0">
            <x v="3"/>
          </reference>
        </references>
      </pivotArea>
    </chartFormat>
    <chartFormat chart="3" format="17">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5F9A30-C2BB-8E4A-9A33-A16E3571FC4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9">
    <pivotField axis="axisRow" showAll="0">
      <items count="4">
        <item x="2"/>
        <item x="0"/>
        <item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Sum of Number of products sold"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7B2CD9-4BCA-7F45-ABD1-70E30155078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9">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Sum of Manufacturing lead tim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46B4E1-C837-5341-A21F-37ADF0797C08}"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9">
    <pivotField showAll="0"/>
    <pivotField showAll="0"/>
    <pivotField showAll="0"/>
    <pivotField showAll="0"/>
    <pivotField showAll="0"/>
    <pivotField axis="axisRow" showAll="0">
      <items count="5">
        <item x="1"/>
        <item x="3"/>
        <item x="0"/>
        <item x="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Sum of Order quantities" fld="7" baseField="0" baseItem="0"/>
  </dataField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0"/>
          </reference>
        </references>
      </pivotArea>
    </chartFormat>
    <chartFormat chart="3" format="8">
      <pivotArea type="data" outline="0" fieldPosition="0">
        <references count="2">
          <reference field="4294967294" count="1" selected="0">
            <x v="0"/>
          </reference>
          <reference field="5" count="1" selected="0">
            <x v="1"/>
          </reference>
        </references>
      </pivotArea>
    </chartFormat>
    <chartFormat chart="3" format="9">
      <pivotArea type="data" outline="0" fieldPosition="0">
        <references count="2">
          <reference field="4294967294" count="1" selected="0">
            <x v="0"/>
          </reference>
          <reference field="5" count="1" selected="0">
            <x v="2"/>
          </reference>
        </references>
      </pivotArea>
    </chartFormat>
    <chartFormat chart="3" format="10">
      <pivotArea type="data" outline="0" fieldPosition="0">
        <references count="2">
          <reference field="4294967294" count="1" selected="0">
            <x v="0"/>
          </reference>
          <reference field="5" count="1" selected="0">
            <x v="3"/>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938E75-3BF7-6B41-9561-0ADDA5F940B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C10:D14" firstHeaderRow="1" firstDataRow="1" firstDataCol="1"/>
  <pivotFields count="19">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Sum of Manufacturing lead time" fld="12" baseField="0" baseItem="0"/>
  </dataFields>
  <formats count="9">
    <format dxfId="64">
      <pivotArea field="0" type="button" dataOnly="0" labelOnly="1" outline="0" axis="axisRow" fieldPosition="0"/>
    </format>
    <format dxfId="63">
      <pivotArea field="0" type="button" dataOnly="0" labelOnly="1" outline="0" axis="axisRow" fieldPosition="0"/>
    </format>
    <format dxfId="62">
      <pivotArea dataOnly="0" labelOnly="1" outline="0" axis="axisValues" fieldPosition="0"/>
    </format>
    <format dxfId="61">
      <pivotArea type="all" dataOnly="0" outline="0" fieldPosition="0"/>
    </format>
    <format dxfId="60">
      <pivotArea outline="0" collapsedLevelsAreSubtotals="1" fieldPosition="0"/>
    </format>
    <format dxfId="59">
      <pivotArea field="0" type="button" dataOnly="0" labelOnly="1" outline="0" axis="axisRow" fieldPosition="0"/>
    </format>
    <format dxfId="58">
      <pivotArea dataOnly="0" labelOnly="1" fieldPosition="0">
        <references count="1">
          <reference field="0" count="0"/>
        </references>
      </pivotArea>
    </format>
    <format dxfId="57">
      <pivotArea dataOnly="0" labelOnly="1" grandRow="1" outline="0" fieldPosition="0"/>
    </format>
    <format dxfId="5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9255DB-34A8-E04A-9C2E-0AA3304E870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Transportation Mode">
  <location ref="A11:B28" firstHeaderRow="1" firstDataRow="1" firstDataCol="1"/>
  <pivotFields count="19">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2"/>
        <item x="0"/>
        <item x="3"/>
        <item t="default"/>
      </items>
    </pivotField>
    <pivotField axis="axisRow" showAll="0">
      <items count="4">
        <item x="2"/>
        <item x="0"/>
        <item x="1"/>
        <item t="default"/>
      </items>
    </pivotField>
    <pivotField dataField="1" showAll="0"/>
  </pivotFields>
  <rowFields count="2">
    <field x="16"/>
    <field x="17"/>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Costs" fld="18" baseField="0" baseItem="0"/>
  </dataFields>
  <formats count="16">
    <format dxfId="80">
      <pivotArea outline="0" collapsedLevelsAreSubtotals="1" fieldPosition="0"/>
    </format>
    <format dxfId="79">
      <pivotArea dataOnly="0" labelOnly="1" grandRow="1" outline="0" fieldPosition="0"/>
    </format>
    <format dxfId="78">
      <pivotArea field="16" type="button" dataOnly="0" labelOnly="1" outline="0" axis="axisRow" fieldPosition="0"/>
    </format>
    <format dxfId="77">
      <pivotArea dataOnly="0" labelOnly="1" outline="0" axis="axisValues" fieldPosition="0"/>
    </format>
    <format dxfId="76">
      <pivotArea grandRow="1" outline="0" collapsedLevelsAreSubtotals="1" fieldPosition="0"/>
    </format>
    <format dxfId="75">
      <pivotArea dataOnly="0" labelOnly="1" grandRow="1" outline="0" fieldPosition="0"/>
    </format>
    <format dxfId="74">
      <pivotArea type="all" dataOnly="0" outline="0" fieldPosition="0"/>
    </format>
    <format dxfId="73">
      <pivotArea outline="0" collapsedLevelsAreSubtotals="1" fieldPosition="0"/>
    </format>
    <format dxfId="72">
      <pivotArea field="16" type="button" dataOnly="0" labelOnly="1" outline="0" axis="axisRow" fieldPosition="0"/>
    </format>
    <format dxfId="71">
      <pivotArea dataOnly="0" labelOnly="1" fieldPosition="0">
        <references count="1">
          <reference field="16" count="0"/>
        </references>
      </pivotArea>
    </format>
    <format dxfId="70">
      <pivotArea dataOnly="0" labelOnly="1" grandRow="1" outline="0" fieldPosition="0"/>
    </format>
    <format dxfId="69">
      <pivotArea dataOnly="0" labelOnly="1" fieldPosition="0">
        <references count="2">
          <reference field="16" count="1" selected="0">
            <x v="0"/>
          </reference>
          <reference field="17" count="0"/>
        </references>
      </pivotArea>
    </format>
    <format dxfId="68">
      <pivotArea dataOnly="0" labelOnly="1" fieldPosition="0">
        <references count="2">
          <reference field="16" count="1" selected="0">
            <x v="1"/>
          </reference>
          <reference field="17" count="0"/>
        </references>
      </pivotArea>
    </format>
    <format dxfId="67">
      <pivotArea dataOnly="0" labelOnly="1" fieldPosition="0">
        <references count="2">
          <reference field="16" count="1" selected="0">
            <x v="2"/>
          </reference>
          <reference field="17" count="0"/>
        </references>
      </pivotArea>
    </format>
    <format dxfId="66">
      <pivotArea dataOnly="0" labelOnly="1" fieldPosition="0">
        <references count="2">
          <reference field="16" count="1" selected="0">
            <x v="3"/>
          </reference>
          <reference field="17" count="0"/>
        </references>
      </pivotArea>
    </format>
    <format dxfId="65">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DC8A8C60-FF5D-714E-B40C-0CF9480005DA}" sourceName="Product type">
  <pivotTables>
    <pivotTable tabId="4" name="PivotTable1"/>
    <pivotTable tabId="7" name="PivotTable3"/>
    <pivotTable tabId="7" name="PivotTable4"/>
    <pivotTable tabId="6" name="PivotTable2"/>
    <pivotTable tabId="5" name="PivotTable1"/>
    <pivotTable tabId="2" name="PivotTable1"/>
    <pivotTable tabId="3" name="PivotTable1"/>
  </pivotTables>
  <data>
    <tabular pivotCacheId="157719372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75DF0172-F6D5-3544-B782-A13A416C25F6}" cache="Slicer_Product_type" caption="Product typ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16B666-2022-BB40-96ED-A0A9CC481DDA}" name="Table1" displayName="Table1" ref="A5:S105" totalsRowShown="0" headerRowDxfId="104" dataDxfId="103">
  <autoFilter ref="A5:S105" xr:uid="{5716B666-2022-BB40-96ED-A0A9CC481DDA}"/>
  <tableColumns count="19">
    <tableColumn id="1" xr3:uid="{01DF4731-08CE-7F46-829A-E588628A9191}" name="Product type" dataDxfId="102"/>
    <tableColumn id="2" xr3:uid="{CCEDDD80-EE07-DD44-91B5-F5E629929D56}" name="Price" dataDxfId="101"/>
    <tableColumn id="3" xr3:uid="{3B4AF8EA-8E31-9D4D-A8AB-5D78DD207B9F}" name="Availability" dataDxfId="100"/>
    <tableColumn id="4" xr3:uid="{CE8AF830-0F91-8748-AFC1-19412963687F}" name="Number of products sold" dataDxfId="99"/>
    <tableColumn id="5" xr3:uid="{D4D88C4B-E9FB-4041-B7ED-499EAF9623C7}" name="Revenue generated" dataDxfId="98"/>
    <tableColumn id="6" xr3:uid="{D91EEF60-0918-2C46-9404-594F705471F3}" name="Customer demographics" dataDxfId="97"/>
    <tableColumn id="7" xr3:uid="{CAA58E9A-79BF-A049-8D7B-D0D73D95E057}" name="Stock levels" dataDxfId="96"/>
    <tableColumn id="8" xr3:uid="{B94A1DBE-E9AF-9B4E-8C14-2D0B1919E708}" name="Order quantities" dataDxfId="95"/>
    <tableColumn id="9" xr3:uid="{A465BCDD-5186-6248-9AE3-A0E0EDA8789D}" name="Shipping times" dataDxfId="94"/>
    <tableColumn id="10" xr3:uid="{BD2F3194-2B97-544D-AED0-D33F41F5F835}" name="Shipping costs" dataDxfId="93"/>
    <tableColumn id="11" xr3:uid="{5602E361-546A-1E49-AE39-F50360CAE4A0}" name="Location" dataDxfId="92"/>
    <tableColumn id="12" xr3:uid="{830C5303-7B5A-F74B-8D10-C914F10CAF6E}" name="Production volumes" dataDxfId="91"/>
    <tableColumn id="13" xr3:uid="{016612A7-EF5F-FE4E-846F-3BECE852B9D9}" name="Manufacturing lead time" dataDxfId="90"/>
    <tableColumn id="14" xr3:uid="{F6BECD38-7A23-7444-8294-55CE345A212A}" name="Manufacturing costs" dataDxfId="89"/>
    <tableColumn id="15" xr3:uid="{F7A2A9FB-FDB4-B74C-91EC-6FEC4670DEE0}" name="Inspection results" dataDxfId="88"/>
    <tableColumn id="16" xr3:uid="{9E0DC6F1-A6D8-E244-8E24-3F6AF662DED3}" name="Defect rates" dataDxfId="87"/>
    <tableColumn id="17" xr3:uid="{FE1335A7-24FA-6249-AB4E-0A70BE25262D}" name="Transportation modes" dataDxfId="86"/>
    <tableColumn id="18" xr3:uid="{E3AB86C6-04F1-964D-BF07-3CB385A2B375}" name="Routes" dataDxfId="85"/>
    <tableColumn id="19" xr3:uid="{D15D8608-8ABC-A045-ADDD-5F0E184223E4}" name="Costs" dataDxfId="8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2B35D-1CCD-F44E-9869-B84DBB19F5CD}">
  <dimension ref="A5:AB105"/>
  <sheetViews>
    <sheetView topLeftCell="P1" zoomScale="109" zoomScaleNormal="137" workbookViewId="0">
      <selection activeCell="W25" sqref="W25"/>
    </sheetView>
  </sheetViews>
  <sheetFormatPr baseColWidth="10" defaultRowHeight="16" x14ac:dyDescent="0.2"/>
  <cols>
    <col min="1" max="1" width="14.83203125" customWidth="1"/>
    <col min="2" max="2" width="12.1640625" customWidth="1"/>
    <col min="3" max="3" width="13.1640625" customWidth="1"/>
    <col min="4" max="4" width="25.6640625" customWidth="1"/>
    <col min="5" max="5" width="20.5" customWidth="1"/>
    <col min="6" max="6" width="25.33203125" customWidth="1"/>
    <col min="7" max="7" width="14" customWidth="1"/>
    <col min="8" max="8" width="17.83203125" customWidth="1"/>
    <col min="9" max="10" width="16.83203125" customWidth="1"/>
    <col min="11" max="11" width="11.33203125" customWidth="1"/>
    <col min="12" max="12" width="21.33203125" customWidth="1"/>
    <col min="13" max="13" width="25" customWidth="1"/>
    <col min="14" max="14" width="21.83203125" customWidth="1"/>
    <col min="15" max="15" width="19.33203125" customWidth="1"/>
    <col min="16" max="16" width="14" customWidth="1"/>
    <col min="17" max="17" width="23.1640625" customWidth="1"/>
    <col min="18" max="18" width="10.6640625" customWidth="1"/>
    <col min="23" max="23" width="23" bestFit="1" customWidth="1"/>
    <col min="26" max="26" width="30.83203125" bestFit="1" customWidth="1"/>
    <col min="28" max="28" width="14" bestFit="1" customWidth="1"/>
  </cols>
  <sheetData>
    <row r="5" spans="1:28" x14ac:dyDescent="0.2">
      <c r="A5" s="3" t="s">
        <v>0</v>
      </c>
      <c r="B5" s="3" t="s">
        <v>1</v>
      </c>
      <c r="C5" s="3" t="s">
        <v>2</v>
      </c>
      <c r="D5" s="3" t="s">
        <v>3</v>
      </c>
      <c r="E5" s="3" t="s">
        <v>4</v>
      </c>
      <c r="F5" s="3" t="s">
        <v>5</v>
      </c>
      <c r="G5" s="3" t="s">
        <v>6</v>
      </c>
      <c r="H5" s="3" t="s">
        <v>7</v>
      </c>
      <c r="I5" s="3" t="s">
        <v>8</v>
      </c>
      <c r="J5" s="3" t="s">
        <v>9</v>
      </c>
      <c r="K5" s="3" t="s">
        <v>10</v>
      </c>
      <c r="L5" s="3" t="s">
        <v>11</v>
      </c>
      <c r="M5" s="3" t="s">
        <v>12</v>
      </c>
      <c r="N5" s="3" t="s">
        <v>13</v>
      </c>
      <c r="O5" s="3" t="s">
        <v>14</v>
      </c>
      <c r="P5" s="3" t="s">
        <v>15</v>
      </c>
      <c r="Q5" s="3" t="s">
        <v>16</v>
      </c>
      <c r="R5" s="3" t="s">
        <v>17</v>
      </c>
      <c r="S5" s="3" t="s">
        <v>18</v>
      </c>
    </row>
    <row r="6" spans="1:28" ht="19" x14ac:dyDescent="0.25">
      <c r="A6" s="1" t="s">
        <v>19</v>
      </c>
      <c r="B6" s="2">
        <v>69.808005542115794</v>
      </c>
      <c r="C6" s="2">
        <v>55</v>
      </c>
      <c r="D6" s="2">
        <v>802</v>
      </c>
      <c r="E6" s="2">
        <v>8661.9967923923796</v>
      </c>
      <c r="F6" s="2" t="s">
        <v>20</v>
      </c>
      <c r="G6" s="2">
        <v>58</v>
      </c>
      <c r="H6" s="2">
        <v>96</v>
      </c>
      <c r="I6" s="2">
        <v>4</v>
      </c>
      <c r="J6" s="2">
        <v>2.95657213943081</v>
      </c>
      <c r="K6" s="2" t="s">
        <v>21</v>
      </c>
      <c r="L6" s="2">
        <v>215</v>
      </c>
      <c r="M6" s="2">
        <v>29</v>
      </c>
      <c r="N6" s="2">
        <v>46.279879240508301</v>
      </c>
      <c r="O6" s="2" t="s">
        <v>22</v>
      </c>
      <c r="P6" s="2">
        <v>0.226410360849925</v>
      </c>
      <c r="Q6" s="2" t="s">
        <v>23</v>
      </c>
      <c r="R6" s="2" t="s">
        <v>24</v>
      </c>
      <c r="S6" s="2">
        <v>187.75207545920401</v>
      </c>
      <c r="W6" s="32" t="s">
        <v>4</v>
      </c>
      <c r="X6" s="33" t="s">
        <v>41</v>
      </c>
      <c r="Y6" s="33" t="s">
        <v>42</v>
      </c>
      <c r="Z6" s="33" t="s">
        <v>43</v>
      </c>
      <c r="AA6" s="33" t="s">
        <v>50</v>
      </c>
      <c r="AB6" s="33" t="s">
        <v>51</v>
      </c>
    </row>
    <row r="7" spans="1:28" ht="19" x14ac:dyDescent="0.25">
      <c r="A7" s="1" t="s">
        <v>25</v>
      </c>
      <c r="B7" s="2">
        <v>14.8435232750843</v>
      </c>
      <c r="C7" s="2">
        <v>95</v>
      </c>
      <c r="D7" s="2">
        <v>736</v>
      </c>
      <c r="E7" s="2">
        <v>7460.9000654458496</v>
      </c>
      <c r="F7" s="2" t="s">
        <v>26</v>
      </c>
      <c r="G7" s="2">
        <v>53</v>
      </c>
      <c r="H7" s="2">
        <v>37</v>
      </c>
      <c r="I7" s="2">
        <v>2</v>
      </c>
      <c r="J7" s="2">
        <v>9.7165747714313095</v>
      </c>
      <c r="K7" s="2" t="s">
        <v>21</v>
      </c>
      <c r="L7" s="2">
        <v>517</v>
      </c>
      <c r="M7" s="2">
        <v>30</v>
      </c>
      <c r="N7" s="2">
        <v>33.616768953730002</v>
      </c>
      <c r="O7" s="2" t="s">
        <v>22</v>
      </c>
      <c r="P7" s="2">
        <v>4.8540680263887097</v>
      </c>
      <c r="Q7" s="2" t="s">
        <v>23</v>
      </c>
      <c r="R7" s="2" t="s">
        <v>24</v>
      </c>
      <c r="S7" s="2">
        <v>503.06557914966902</v>
      </c>
      <c r="W7" s="39"/>
      <c r="X7" s="40">
        <f>AVERAGE(E6:E105)</f>
        <v>5776.0481873800882</v>
      </c>
      <c r="Y7" s="40">
        <f>MEDIAN(E6:E105)</f>
        <v>6006.3520233970448</v>
      </c>
      <c r="Z7" s="39">
        <f>SUM(D6:D105)</f>
        <v>46099</v>
      </c>
      <c r="AA7" s="40">
        <f>STDEV(E6:E105)</f>
        <v>2732.8417443136705</v>
      </c>
      <c r="AB7" s="39">
        <f>VAR(E6:E105)</f>
        <v>7468423.999463385</v>
      </c>
    </row>
    <row r="8" spans="1:28" x14ac:dyDescent="0.2">
      <c r="A8" s="1" t="s">
        <v>19</v>
      </c>
      <c r="B8" s="2">
        <v>11.3196832930906</v>
      </c>
      <c r="C8" s="2">
        <v>34</v>
      </c>
      <c r="D8" s="2">
        <v>8</v>
      </c>
      <c r="E8" s="2">
        <v>9577.7496258687297</v>
      </c>
      <c r="F8" s="2" t="s">
        <v>27</v>
      </c>
      <c r="G8" s="2">
        <v>1</v>
      </c>
      <c r="H8" s="2">
        <v>88</v>
      </c>
      <c r="I8" s="2">
        <v>2</v>
      </c>
      <c r="J8" s="2">
        <v>8.0544792617321601</v>
      </c>
      <c r="K8" s="2" t="s">
        <v>21</v>
      </c>
      <c r="L8" s="2">
        <v>971</v>
      </c>
      <c r="M8" s="2">
        <v>27</v>
      </c>
      <c r="N8" s="2">
        <v>30.6880193482842</v>
      </c>
      <c r="O8" s="2" t="s">
        <v>22</v>
      </c>
      <c r="P8" s="2">
        <v>4.5805926191992299</v>
      </c>
      <c r="Q8" s="2" t="s">
        <v>28</v>
      </c>
      <c r="R8" s="2" t="s">
        <v>29</v>
      </c>
      <c r="S8" s="2">
        <v>141.920281771519</v>
      </c>
    </row>
    <row r="9" spans="1:28" ht="19" x14ac:dyDescent="0.25">
      <c r="A9" s="1" t="s">
        <v>25</v>
      </c>
      <c r="B9" s="2">
        <v>61.1633430164377</v>
      </c>
      <c r="C9" s="2">
        <v>68</v>
      </c>
      <c r="D9" s="2">
        <v>83</v>
      </c>
      <c r="E9" s="2">
        <v>7766.8364256852301</v>
      </c>
      <c r="F9" s="2" t="s">
        <v>20</v>
      </c>
      <c r="G9" s="2">
        <v>23</v>
      </c>
      <c r="H9" s="2">
        <v>59</v>
      </c>
      <c r="I9" s="2">
        <v>6</v>
      </c>
      <c r="J9" s="2">
        <v>1.7295685635434299</v>
      </c>
      <c r="K9" s="2" t="s">
        <v>30</v>
      </c>
      <c r="L9" s="2">
        <v>937</v>
      </c>
      <c r="M9" s="2">
        <v>18</v>
      </c>
      <c r="N9" s="2">
        <v>35.624741397125</v>
      </c>
      <c r="O9" s="2" t="s">
        <v>31</v>
      </c>
      <c r="P9" s="2">
        <v>4.7466486206477496</v>
      </c>
      <c r="Q9" s="2" t="s">
        <v>32</v>
      </c>
      <c r="R9" s="2" t="s">
        <v>33</v>
      </c>
      <c r="S9" s="2">
        <v>254.776159219287</v>
      </c>
      <c r="W9" s="33" t="s">
        <v>44</v>
      </c>
      <c r="X9" s="31"/>
      <c r="Y9" s="34"/>
      <c r="Z9" s="34"/>
    </row>
    <row r="10" spans="1:28" ht="19" x14ac:dyDescent="0.25">
      <c r="A10" s="1" t="s">
        <v>25</v>
      </c>
      <c r="B10" s="2">
        <v>4.8054960363458896</v>
      </c>
      <c r="C10" s="2">
        <v>26</v>
      </c>
      <c r="D10" s="2">
        <v>871</v>
      </c>
      <c r="E10" s="2">
        <v>2686.50515156745</v>
      </c>
      <c r="F10" s="2" t="s">
        <v>20</v>
      </c>
      <c r="G10" s="2">
        <v>5</v>
      </c>
      <c r="H10" s="2">
        <v>56</v>
      </c>
      <c r="I10" s="2">
        <v>8</v>
      </c>
      <c r="J10" s="2">
        <v>3.8905479158706702</v>
      </c>
      <c r="K10" s="2" t="s">
        <v>34</v>
      </c>
      <c r="L10" s="2">
        <v>414</v>
      </c>
      <c r="M10" s="2">
        <v>3</v>
      </c>
      <c r="N10" s="2">
        <v>92.065160598712893</v>
      </c>
      <c r="O10" s="2" t="s">
        <v>31</v>
      </c>
      <c r="P10" s="2">
        <v>3.1455795228330001</v>
      </c>
      <c r="Q10" s="2" t="s">
        <v>28</v>
      </c>
      <c r="R10" s="2" t="s">
        <v>33</v>
      </c>
      <c r="S10" s="2">
        <v>923.44063171192204</v>
      </c>
      <c r="W10" s="33" t="s">
        <v>45</v>
      </c>
      <c r="X10" s="41">
        <f>_xlfn.QUARTILE.INC(Table1[Revenue generated],1)</f>
        <v>2812.8471511983425</v>
      </c>
      <c r="Y10" s="35"/>
      <c r="Z10" s="34"/>
      <c r="AA10" s="38"/>
    </row>
    <row r="11" spans="1:28" ht="19" x14ac:dyDescent="0.25">
      <c r="A11" s="1" t="s">
        <v>19</v>
      </c>
      <c r="B11" s="2">
        <v>1.6999760138659401</v>
      </c>
      <c r="C11" s="2">
        <v>87</v>
      </c>
      <c r="D11" s="2">
        <v>147</v>
      </c>
      <c r="E11" s="2">
        <v>2828.3487459757598</v>
      </c>
      <c r="F11" s="2" t="s">
        <v>20</v>
      </c>
      <c r="G11" s="2">
        <v>90</v>
      </c>
      <c r="H11" s="2">
        <v>66</v>
      </c>
      <c r="I11" s="2">
        <v>3</v>
      </c>
      <c r="J11" s="2">
        <v>4.4440988643822896</v>
      </c>
      <c r="K11" s="2" t="s">
        <v>35</v>
      </c>
      <c r="L11" s="2">
        <v>104</v>
      </c>
      <c r="M11" s="2">
        <v>17</v>
      </c>
      <c r="N11" s="2">
        <v>56.766475557431797</v>
      </c>
      <c r="O11" s="2" t="s">
        <v>31</v>
      </c>
      <c r="P11" s="2">
        <v>2.7791935115711599</v>
      </c>
      <c r="Q11" s="2" t="s">
        <v>23</v>
      </c>
      <c r="R11" s="2" t="s">
        <v>33</v>
      </c>
      <c r="S11" s="2">
        <v>235.46123673553799</v>
      </c>
      <c r="W11" s="33" t="s">
        <v>46</v>
      </c>
      <c r="X11" s="41">
        <f>_xlfn.QUARTILE.INC(Table1[Revenue generated],2)</f>
        <v>6006.3520233970448</v>
      </c>
      <c r="Z11" s="33" t="s">
        <v>52</v>
      </c>
      <c r="AA11" s="33" t="s">
        <v>53</v>
      </c>
      <c r="AB11" s="33" t="s">
        <v>54</v>
      </c>
    </row>
    <row r="12" spans="1:28" ht="19" x14ac:dyDescent="0.25">
      <c r="A12" s="1" t="s">
        <v>25</v>
      </c>
      <c r="B12" s="2">
        <v>4.0783328631079501</v>
      </c>
      <c r="C12" s="2">
        <v>48</v>
      </c>
      <c r="D12" s="2">
        <v>65</v>
      </c>
      <c r="E12" s="2">
        <v>7823.4765595317403</v>
      </c>
      <c r="F12" s="2" t="s">
        <v>36</v>
      </c>
      <c r="G12" s="2">
        <v>11</v>
      </c>
      <c r="H12" s="2">
        <v>58</v>
      </c>
      <c r="I12" s="2">
        <v>8</v>
      </c>
      <c r="J12" s="2">
        <v>3.8807633029519999</v>
      </c>
      <c r="K12" s="2" t="s">
        <v>30</v>
      </c>
      <c r="L12" s="2">
        <v>314</v>
      </c>
      <c r="M12" s="2">
        <v>24</v>
      </c>
      <c r="N12" s="2">
        <v>1.0850685695870701</v>
      </c>
      <c r="O12" s="2" t="s">
        <v>22</v>
      </c>
      <c r="P12" s="2">
        <v>1.0009106193041399</v>
      </c>
      <c r="Q12" s="2" t="s">
        <v>37</v>
      </c>
      <c r="R12" s="2" t="s">
        <v>33</v>
      </c>
      <c r="S12" s="2">
        <v>134.36909686103201</v>
      </c>
      <c r="W12" s="33" t="s">
        <v>47</v>
      </c>
      <c r="X12" s="33">
        <f>_xlfn.QUARTILE.INC(Table1[Revenue generated],3)</f>
        <v>8253.9769207236604</v>
      </c>
      <c r="Z12" s="43">
        <v>5441.13</v>
      </c>
      <c r="AA12" s="43">
        <f>MAX(E5:E104)</f>
        <v>9866.4654579797007</v>
      </c>
      <c r="AB12" s="43">
        <f>MIN(E$6:E$1048576)</f>
        <v>1061.6185230132901</v>
      </c>
    </row>
    <row r="13" spans="1:28" ht="19" x14ac:dyDescent="0.25">
      <c r="A13" s="1" t="s">
        <v>38</v>
      </c>
      <c r="B13" s="2">
        <v>42.958384382460103</v>
      </c>
      <c r="C13" s="2">
        <v>59</v>
      </c>
      <c r="D13" s="2">
        <v>426</v>
      </c>
      <c r="E13" s="2">
        <v>8496.1038130898396</v>
      </c>
      <c r="F13" s="2" t="s">
        <v>26</v>
      </c>
      <c r="G13" s="2">
        <v>93</v>
      </c>
      <c r="H13" s="2">
        <v>11</v>
      </c>
      <c r="I13" s="2">
        <v>1</v>
      </c>
      <c r="J13" s="2">
        <v>2.3483387844177801</v>
      </c>
      <c r="K13" s="2" t="s">
        <v>35</v>
      </c>
      <c r="L13" s="2">
        <v>564</v>
      </c>
      <c r="M13" s="2">
        <v>1</v>
      </c>
      <c r="N13" s="2">
        <v>99.466108603599096</v>
      </c>
      <c r="O13" s="2" t="s">
        <v>31</v>
      </c>
      <c r="P13" s="2">
        <v>0.39817718685065101</v>
      </c>
      <c r="Q13" s="2" t="s">
        <v>23</v>
      </c>
      <c r="R13" s="2" t="s">
        <v>29</v>
      </c>
      <c r="S13" s="2">
        <v>802.05631181755905</v>
      </c>
      <c r="W13" s="42" t="s">
        <v>48</v>
      </c>
      <c r="X13" s="43">
        <f>_xlfn.QUARTILE.INC(Table1[Revenue generated],4)</f>
        <v>9866.4654579797007</v>
      </c>
      <c r="Y13" s="4"/>
      <c r="Z13" s="36"/>
      <c r="AA13" s="37"/>
      <c r="AB13" s="35"/>
    </row>
    <row r="14" spans="1:28" x14ac:dyDescent="0.2">
      <c r="A14" s="1" t="s">
        <v>38</v>
      </c>
      <c r="B14" s="2">
        <v>68.717596748527299</v>
      </c>
      <c r="C14" s="2">
        <v>78</v>
      </c>
      <c r="D14" s="2">
        <v>150</v>
      </c>
      <c r="E14" s="2">
        <v>7517.3632106311297</v>
      </c>
      <c r="F14" s="2" t="s">
        <v>26</v>
      </c>
      <c r="G14" s="2">
        <v>5</v>
      </c>
      <c r="H14" s="2">
        <v>15</v>
      </c>
      <c r="I14" s="2">
        <v>7</v>
      </c>
      <c r="J14" s="2">
        <v>3.4047338570830301</v>
      </c>
      <c r="K14" s="2" t="s">
        <v>21</v>
      </c>
      <c r="L14" s="2">
        <v>769</v>
      </c>
      <c r="M14" s="2">
        <v>8</v>
      </c>
      <c r="N14" s="2">
        <v>11.423027139565701</v>
      </c>
      <c r="O14" s="2" t="s">
        <v>22</v>
      </c>
      <c r="P14" s="2">
        <v>2.7098626911099601</v>
      </c>
      <c r="Q14" s="2" t="s">
        <v>37</v>
      </c>
      <c r="R14" s="2" t="s">
        <v>24</v>
      </c>
      <c r="S14" s="2">
        <v>505.55713422546398</v>
      </c>
      <c r="Y14" s="4"/>
    </row>
    <row r="15" spans="1:28" x14ac:dyDescent="0.2">
      <c r="A15" s="1" t="s">
        <v>25</v>
      </c>
      <c r="B15" s="2">
        <v>64.0157329412785</v>
      </c>
      <c r="C15" s="2">
        <v>35</v>
      </c>
      <c r="D15" s="2">
        <v>980</v>
      </c>
      <c r="E15" s="2">
        <v>4971.1459875855599</v>
      </c>
      <c r="F15" s="2" t="s">
        <v>27</v>
      </c>
      <c r="G15" s="2">
        <v>14</v>
      </c>
      <c r="H15" s="2">
        <v>83</v>
      </c>
      <c r="I15" s="2">
        <v>1</v>
      </c>
      <c r="J15" s="2">
        <v>7.1666452910482201</v>
      </c>
      <c r="K15" s="2" t="s">
        <v>39</v>
      </c>
      <c r="L15" s="2">
        <v>963</v>
      </c>
      <c r="M15" s="2">
        <v>23</v>
      </c>
      <c r="N15" s="2">
        <v>47.957601634951601</v>
      </c>
      <c r="O15" s="2" t="s">
        <v>22</v>
      </c>
      <c r="P15" s="2">
        <v>3.84461447876759</v>
      </c>
      <c r="Q15" s="2" t="s">
        <v>32</v>
      </c>
      <c r="R15" s="2" t="s">
        <v>24</v>
      </c>
      <c r="S15" s="2">
        <v>995.92946149864201</v>
      </c>
      <c r="Y15" s="4"/>
    </row>
    <row r="16" spans="1:28" x14ac:dyDescent="0.2">
      <c r="A16" s="1" t="s">
        <v>25</v>
      </c>
      <c r="B16" s="2">
        <v>15.707795681912099</v>
      </c>
      <c r="C16" s="2">
        <v>11</v>
      </c>
      <c r="D16" s="2">
        <v>996</v>
      </c>
      <c r="E16" s="2">
        <v>2330.9658020919501</v>
      </c>
      <c r="F16" s="2" t="s">
        <v>20</v>
      </c>
      <c r="G16" s="2">
        <v>51</v>
      </c>
      <c r="H16" s="2">
        <v>80</v>
      </c>
      <c r="I16" s="2">
        <v>2</v>
      </c>
      <c r="J16" s="2">
        <v>8.6732112112786108</v>
      </c>
      <c r="K16" s="2" t="s">
        <v>30</v>
      </c>
      <c r="L16" s="2">
        <v>830</v>
      </c>
      <c r="M16" s="2">
        <v>5</v>
      </c>
      <c r="N16" s="2">
        <v>96.527352785310896</v>
      </c>
      <c r="O16" s="2" t="s">
        <v>40</v>
      </c>
      <c r="P16" s="2">
        <v>1.72731392835594</v>
      </c>
      <c r="Q16" s="2" t="s">
        <v>23</v>
      </c>
      <c r="R16" s="2" t="s">
        <v>24</v>
      </c>
      <c r="S16" s="2">
        <v>806.10317770292295</v>
      </c>
    </row>
    <row r="17" spans="1:28" x14ac:dyDescent="0.2">
      <c r="A17" s="1" t="s">
        <v>25</v>
      </c>
      <c r="B17" s="2">
        <v>90.635459982288694</v>
      </c>
      <c r="C17" s="2">
        <v>95</v>
      </c>
      <c r="D17" s="2">
        <v>960</v>
      </c>
      <c r="E17" s="2">
        <v>6099.9441155814502</v>
      </c>
      <c r="F17" s="2" t="s">
        <v>26</v>
      </c>
      <c r="G17" s="2">
        <v>46</v>
      </c>
      <c r="H17" s="2">
        <v>60</v>
      </c>
      <c r="I17" s="2">
        <v>1</v>
      </c>
      <c r="J17" s="2">
        <v>4.5239431243166601</v>
      </c>
      <c r="K17" s="2" t="s">
        <v>30</v>
      </c>
      <c r="L17" s="2">
        <v>362</v>
      </c>
      <c r="M17" s="2">
        <v>11</v>
      </c>
      <c r="N17" s="2">
        <v>27.592363086663699</v>
      </c>
      <c r="O17" s="2" t="s">
        <v>22</v>
      </c>
      <c r="P17" s="2">
        <v>2.1169821372994401E-2</v>
      </c>
      <c r="Q17" s="2" t="s">
        <v>28</v>
      </c>
      <c r="R17" s="2" t="s">
        <v>33</v>
      </c>
      <c r="S17" s="2">
        <v>126.72303340940699</v>
      </c>
    </row>
    <row r="18" spans="1:28" ht="19" x14ac:dyDescent="0.25">
      <c r="A18" s="1" t="s">
        <v>19</v>
      </c>
      <c r="B18" s="2">
        <v>71.213389075360098</v>
      </c>
      <c r="C18" s="2">
        <v>41</v>
      </c>
      <c r="D18" s="2">
        <v>336</v>
      </c>
      <c r="E18" s="2">
        <v>2873.74144602144</v>
      </c>
      <c r="F18" s="2" t="s">
        <v>27</v>
      </c>
      <c r="G18" s="2">
        <v>100</v>
      </c>
      <c r="H18" s="2">
        <v>85</v>
      </c>
      <c r="I18" s="2">
        <v>4</v>
      </c>
      <c r="J18" s="2">
        <v>1.32527401018452</v>
      </c>
      <c r="K18" s="2" t="s">
        <v>30</v>
      </c>
      <c r="L18" s="2">
        <v>563</v>
      </c>
      <c r="M18" s="2">
        <v>3</v>
      </c>
      <c r="N18" s="2">
        <v>32.321286213424003</v>
      </c>
      <c r="O18" s="2" t="s">
        <v>31</v>
      </c>
      <c r="P18" s="2">
        <v>2.1612537475559099</v>
      </c>
      <c r="Q18" s="2" t="s">
        <v>23</v>
      </c>
      <c r="R18" s="2" t="s">
        <v>24</v>
      </c>
      <c r="S18" s="2">
        <v>402.96878907377101</v>
      </c>
      <c r="Z18" s="34"/>
      <c r="AA18" s="34"/>
      <c r="AB18" s="34"/>
    </row>
    <row r="19" spans="1:28" ht="19" x14ac:dyDescent="0.25">
      <c r="A19" s="1" t="s">
        <v>25</v>
      </c>
      <c r="B19" s="2">
        <v>16.160393317379999</v>
      </c>
      <c r="C19" s="2">
        <v>5</v>
      </c>
      <c r="D19" s="2">
        <v>249</v>
      </c>
      <c r="E19" s="2">
        <v>4052.7384162378698</v>
      </c>
      <c r="F19" s="2" t="s">
        <v>36</v>
      </c>
      <c r="G19" s="2">
        <v>80</v>
      </c>
      <c r="H19" s="2">
        <v>48</v>
      </c>
      <c r="I19" s="2">
        <v>9</v>
      </c>
      <c r="J19" s="2">
        <v>9.5372830611083401</v>
      </c>
      <c r="K19" s="2" t="s">
        <v>35</v>
      </c>
      <c r="L19" s="2">
        <v>173</v>
      </c>
      <c r="M19" s="2">
        <v>10</v>
      </c>
      <c r="N19" s="2">
        <v>97.829050110173299</v>
      </c>
      <c r="O19" s="2" t="s">
        <v>22</v>
      </c>
      <c r="P19" s="2">
        <v>1.63107423007154</v>
      </c>
      <c r="Q19" s="2" t="s">
        <v>23</v>
      </c>
      <c r="R19" s="2" t="s">
        <v>24</v>
      </c>
      <c r="S19" s="2">
        <v>547.24100516096905</v>
      </c>
      <c r="Z19" s="35"/>
      <c r="AA19" s="35"/>
      <c r="AB19" s="35"/>
    </row>
    <row r="20" spans="1:28" x14ac:dyDescent="0.2">
      <c r="A20" s="1" t="s">
        <v>25</v>
      </c>
      <c r="B20" s="2">
        <v>99.171328638624203</v>
      </c>
      <c r="C20" s="2">
        <v>26</v>
      </c>
      <c r="D20" s="2">
        <v>562</v>
      </c>
      <c r="E20" s="2">
        <v>8653.5709264697998</v>
      </c>
      <c r="F20" s="2" t="s">
        <v>20</v>
      </c>
      <c r="G20" s="2">
        <v>54</v>
      </c>
      <c r="H20" s="2">
        <v>78</v>
      </c>
      <c r="I20" s="2">
        <v>5</v>
      </c>
      <c r="J20" s="2">
        <v>2.0397701894493299</v>
      </c>
      <c r="K20" s="2" t="s">
        <v>30</v>
      </c>
      <c r="L20" s="2">
        <v>558</v>
      </c>
      <c r="M20" s="2">
        <v>14</v>
      </c>
      <c r="N20" s="2">
        <v>5.7914366298629902</v>
      </c>
      <c r="O20" s="2" t="s">
        <v>22</v>
      </c>
      <c r="P20" s="2">
        <v>0.100682851565094</v>
      </c>
      <c r="Q20" s="2" t="s">
        <v>28</v>
      </c>
      <c r="R20" s="2" t="s">
        <v>24</v>
      </c>
      <c r="S20" s="2">
        <v>929.23528996088999</v>
      </c>
    </row>
    <row r="21" spans="1:28" x14ac:dyDescent="0.2">
      <c r="A21" s="1" t="s">
        <v>25</v>
      </c>
      <c r="B21" s="2">
        <v>36.989244928626903</v>
      </c>
      <c r="C21" s="2">
        <v>94</v>
      </c>
      <c r="D21" s="2">
        <v>469</v>
      </c>
      <c r="E21" s="2">
        <v>5442.0867853976697</v>
      </c>
      <c r="F21" s="2" t="s">
        <v>20</v>
      </c>
      <c r="G21" s="2">
        <v>9</v>
      </c>
      <c r="H21" s="2">
        <v>69</v>
      </c>
      <c r="I21" s="2">
        <v>7</v>
      </c>
      <c r="J21" s="2">
        <v>2.4220397232752</v>
      </c>
      <c r="K21" s="2" t="s">
        <v>35</v>
      </c>
      <c r="L21" s="2">
        <v>580</v>
      </c>
      <c r="M21" s="2">
        <v>7</v>
      </c>
      <c r="N21" s="2">
        <v>97.121281751474299</v>
      </c>
      <c r="O21" s="2" t="s">
        <v>40</v>
      </c>
      <c r="P21" s="2">
        <v>2.26440576119855</v>
      </c>
      <c r="Q21" s="2" t="s">
        <v>37</v>
      </c>
      <c r="R21" s="2" t="s">
        <v>24</v>
      </c>
      <c r="S21" s="2">
        <v>127.861800001625</v>
      </c>
    </row>
    <row r="22" spans="1:28" x14ac:dyDescent="0.2">
      <c r="A22" s="1" t="s">
        <v>25</v>
      </c>
      <c r="B22" s="2">
        <v>7.5471721097912701</v>
      </c>
      <c r="C22" s="2">
        <v>74</v>
      </c>
      <c r="D22" s="2">
        <v>280</v>
      </c>
      <c r="E22" s="2">
        <v>6453.7979681762899</v>
      </c>
      <c r="F22" s="2" t="s">
        <v>26</v>
      </c>
      <c r="G22" s="2">
        <v>2</v>
      </c>
      <c r="H22" s="2">
        <v>78</v>
      </c>
      <c r="I22" s="2">
        <v>1</v>
      </c>
      <c r="J22" s="2">
        <v>4.1913245857054999</v>
      </c>
      <c r="K22" s="2" t="s">
        <v>35</v>
      </c>
      <c r="L22" s="2">
        <v>399</v>
      </c>
      <c r="M22" s="2">
        <v>21</v>
      </c>
      <c r="N22" s="2">
        <v>77.106342497849994</v>
      </c>
      <c r="O22" s="2" t="s">
        <v>40</v>
      </c>
      <c r="P22" s="2">
        <v>1.0125630892580499</v>
      </c>
      <c r="Q22" s="2" t="s">
        <v>28</v>
      </c>
      <c r="R22" s="2" t="s">
        <v>33</v>
      </c>
      <c r="S22" s="2">
        <v>865.52577977123997</v>
      </c>
    </row>
    <row r="23" spans="1:28" x14ac:dyDescent="0.2">
      <c r="A23" s="1" t="s">
        <v>38</v>
      </c>
      <c r="B23" s="2">
        <v>81.462534369237005</v>
      </c>
      <c r="C23" s="2">
        <v>82</v>
      </c>
      <c r="D23" s="2">
        <v>126</v>
      </c>
      <c r="E23" s="2">
        <v>2629.39643484526</v>
      </c>
      <c r="F23" s="2" t="s">
        <v>26</v>
      </c>
      <c r="G23" s="2">
        <v>45</v>
      </c>
      <c r="H23" s="2">
        <v>85</v>
      </c>
      <c r="I23" s="2">
        <v>9</v>
      </c>
      <c r="J23" s="2">
        <v>3.5854189582323399</v>
      </c>
      <c r="K23" s="2" t="s">
        <v>39</v>
      </c>
      <c r="L23" s="2">
        <v>453</v>
      </c>
      <c r="M23" s="2">
        <v>16</v>
      </c>
      <c r="N23" s="2">
        <v>47.679680368355299</v>
      </c>
      <c r="O23" s="2" t="s">
        <v>31</v>
      </c>
      <c r="P23" s="2">
        <v>0.102020754918176</v>
      </c>
      <c r="Q23" s="2" t="s">
        <v>28</v>
      </c>
      <c r="R23" s="2" t="s">
        <v>29</v>
      </c>
      <c r="S23" s="2">
        <v>670.93439079241</v>
      </c>
    </row>
    <row r="24" spans="1:28" x14ac:dyDescent="0.2">
      <c r="A24" s="1" t="s">
        <v>19</v>
      </c>
      <c r="B24" s="2">
        <v>36.4436277704609</v>
      </c>
      <c r="C24" s="2">
        <v>23</v>
      </c>
      <c r="D24" s="2">
        <v>620</v>
      </c>
      <c r="E24" s="2">
        <v>9364.6735050761708</v>
      </c>
      <c r="F24" s="2" t="s">
        <v>27</v>
      </c>
      <c r="G24" s="2">
        <v>10</v>
      </c>
      <c r="H24" s="2">
        <v>46</v>
      </c>
      <c r="I24" s="2">
        <v>8</v>
      </c>
      <c r="J24" s="2">
        <v>4.3392247141107099</v>
      </c>
      <c r="K24" s="2" t="s">
        <v>30</v>
      </c>
      <c r="L24" s="2">
        <v>374</v>
      </c>
      <c r="M24" s="2">
        <v>17</v>
      </c>
      <c r="N24" s="2">
        <v>27.107980854843898</v>
      </c>
      <c r="O24" s="2" t="s">
        <v>22</v>
      </c>
      <c r="P24" s="2">
        <v>2.2319391107292601</v>
      </c>
      <c r="Q24" s="2" t="s">
        <v>37</v>
      </c>
      <c r="R24" s="2" t="s">
        <v>33</v>
      </c>
      <c r="S24" s="2">
        <v>593.48025872065205</v>
      </c>
    </row>
    <row r="25" spans="1:28" x14ac:dyDescent="0.2">
      <c r="A25" s="1" t="s">
        <v>25</v>
      </c>
      <c r="B25" s="2">
        <v>51.123870087964697</v>
      </c>
      <c r="C25" s="2">
        <v>100</v>
      </c>
      <c r="D25" s="2">
        <v>187</v>
      </c>
      <c r="E25" s="2">
        <v>2553.4955849912199</v>
      </c>
      <c r="F25" s="2" t="s">
        <v>27</v>
      </c>
      <c r="G25" s="2">
        <v>48</v>
      </c>
      <c r="H25" s="2">
        <v>94</v>
      </c>
      <c r="I25" s="2">
        <v>3</v>
      </c>
      <c r="J25" s="2">
        <v>4.7426358828418804</v>
      </c>
      <c r="K25" s="2" t="s">
        <v>39</v>
      </c>
      <c r="L25" s="2">
        <v>694</v>
      </c>
      <c r="M25" s="2">
        <v>16</v>
      </c>
      <c r="N25" s="2">
        <v>82.373320587990193</v>
      </c>
      <c r="O25" s="2" t="s">
        <v>31</v>
      </c>
      <c r="P25" s="2">
        <v>3.6464508654170298</v>
      </c>
      <c r="Q25" s="2" t="s">
        <v>23</v>
      </c>
      <c r="R25" s="2" t="s">
        <v>29</v>
      </c>
      <c r="S25" s="2">
        <v>477.30763109090299</v>
      </c>
    </row>
    <row r="26" spans="1:28" x14ac:dyDescent="0.2">
      <c r="A26" s="1" t="s">
        <v>25</v>
      </c>
      <c r="B26" s="2">
        <v>96.341072439963398</v>
      </c>
      <c r="C26" s="2">
        <v>22</v>
      </c>
      <c r="D26" s="2">
        <v>320</v>
      </c>
      <c r="E26" s="2">
        <v>8128.0276968511898</v>
      </c>
      <c r="F26" s="2" t="s">
        <v>27</v>
      </c>
      <c r="G26" s="2">
        <v>27</v>
      </c>
      <c r="H26" s="2">
        <v>68</v>
      </c>
      <c r="I26" s="2">
        <v>6</v>
      </c>
      <c r="J26" s="2">
        <v>8.8783346509268402</v>
      </c>
      <c r="K26" s="2" t="s">
        <v>39</v>
      </c>
      <c r="L26" s="2">
        <v>309</v>
      </c>
      <c r="M26" s="2">
        <v>6</v>
      </c>
      <c r="N26" s="2">
        <v>65.686259608488598</v>
      </c>
      <c r="O26" s="2" t="s">
        <v>40</v>
      </c>
      <c r="P26" s="2">
        <v>4.2314165735345401</v>
      </c>
      <c r="Q26" s="2" t="s">
        <v>28</v>
      </c>
      <c r="R26" s="2" t="s">
        <v>24</v>
      </c>
      <c r="S26" s="2">
        <v>493.87121531620602</v>
      </c>
    </row>
    <row r="27" spans="1:28" x14ac:dyDescent="0.2">
      <c r="A27" s="1" t="s">
        <v>38</v>
      </c>
      <c r="B27" s="2">
        <v>84.893868984950799</v>
      </c>
      <c r="C27" s="2">
        <v>60</v>
      </c>
      <c r="D27" s="2">
        <v>601</v>
      </c>
      <c r="E27" s="2">
        <v>7087.0526963574403</v>
      </c>
      <c r="F27" s="2" t="s">
        <v>27</v>
      </c>
      <c r="G27" s="2">
        <v>69</v>
      </c>
      <c r="H27" s="2">
        <v>7</v>
      </c>
      <c r="I27" s="2">
        <v>6</v>
      </c>
      <c r="J27" s="2">
        <v>6.0378837692182996</v>
      </c>
      <c r="K27" s="2" t="s">
        <v>39</v>
      </c>
      <c r="L27" s="2">
        <v>791</v>
      </c>
      <c r="M27" s="2">
        <v>4</v>
      </c>
      <c r="N27" s="2">
        <v>61.735728954160898</v>
      </c>
      <c r="O27" s="2" t="s">
        <v>22</v>
      </c>
      <c r="P27" s="2">
        <v>1.8607567631014899E-2</v>
      </c>
      <c r="Q27" s="2" t="s">
        <v>28</v>
      </c>
      <c r="R27" s="2" t="s">
        <v>29</v>
      </c>
      <c r="S27" s="2">
        <v>523.36091472015801</v>
      </c>
    </row>
    <row r="28" spans="1:28" x14ac:dyDescent="0.2">
      <c r="A28" s="1" t="s">
        <v>19</v>
      </c>
      <c r="B28" s="2">
        <v>27.679780886502002</v>
      </c>
      <c r="C28" s="2">
        <v>55</v>
      </c>
      <c r="D28" s="2">
        <v>884</v>
      </c>
      <c r="E28" s="2">
        <v>2390.8078665561702</v>
      </c>
      <c r="F28" s="2" t="s">
        <v>27</v>
      </c>
      <c r="G28" s="2">
        <v>71</v>
      </c>
      <c r="H28" s="2">
        <v>63</v>
      </c>
      <c r="I28" s="2">
        <v>10</v>
      </c>
      <c r="J28" s="2">
        <v>9.5676489209230393</v>
      </c>
      <c r="K28" s="2" t="s">
        <v>30</v>
      </c>
      <c r="L28" s="2">
        <v>780</v>
      </c>
      <c r="M28" s="2">
        <v>28</v>
      </c>
      <c r="N28" s="2">
        <v>50.120839612977399</v>
      </c>
      <c r="O28" s="2" t="s">
        <v>31</v>
      </c>
      <c r="P28" s="2">
        <v>2.5912754732111201</v>
      </c>
      <c r="Q28" s="2" t="s">
        <v>32</v>
      </c>
      <c r="R28" s="2" t="s">
        <v>29</v>
      </c>
      <c r="S28" s="2">
        <v>205.57199582694699</v>
      </c>
    </row>
    <row r="29" spans="1:28" x14ac:dyDescent="0.2">
      <c r="A29" s="1" t="s">
        <v>38</v>
      </c>
      <c r="B29" s="2">
        <v>4.3243411858641601</v>
      </c>
      <c r="C29" s="2">
        <v>30</v>
      </c>
      <c r="D29" s="2">
        <v>391</v>
      </c>
      <c r="E29" s="2">
        <v>8858.3675710114803</v>
      </c>
      <c r="F29" s="2" t="s">
        <v>27</v>
      </c>
      <c r="G29" s="2">
        <v>84</v>
      </c>
      <c r="H29" s="2">
        <v>29</v>
      </c>
      <c r="I29" s="2">
        <v>7</v>
      </c>
      <c r="J29" s="2">
        <v>2.92485760114555</v>
      </c>
      <c r="K29" s="2" t="s">
        <v>30</v>
      </c>
      <c r="L29" s="2">
        <v>568</v>
      </c>
      <c r="M29" s="2">
        <v>29</v>
      </c>
      <c r="N29" s="2">
        <v>98.609957242703899</v>
      </c>
      <c r="O29" s="2" t="s">
        <v>22</v>
      </c>
      <c r="P29" s="2">
        <v>1.3422915627227301</v>
      </c>
      <c r="Q29" s="2" t="s">
        <v>32</v>
      </c>
      <c r="R29" s="2" t="s">
        <v>33</v>
      </c>
      <c r="S29" s="2">
        <v>196.329446112413</v>
      </c>
    </row>
    <row r="30" spans="1:28" x14ac:dyDescent="0.2">
      <c r="A30" s="1" t="s">
        <v>19</v>
      </c>
      <c r="B30" s="2">
        <v>4.1563083593111099</v>
      </c>
      <c r="C30" s="2">
        <v>32</v>
      </c>
      <c r="D30" s="2">
        <v>209</v>
      </c>
      <c r="E30" s="2">
        <v>9049.0778609399003</v>
      </c>
      <c r="F30" s="2" t="s">
        <v>36</v>
      </c>
      <c r="G30" s="2">
        <v>4</v>
      </c>
      <c r="H30" s="2">
        <v>2</v>
      </c>
      <c r="I30" s="2">
        <v>8</v>
      </c>
      <c r="J30" s="2">
        <v>9.7412916892843704</v>
      </c>
      <c r="K30" s="2" t="s">
        <v>35</v>
      </c>
      <c r="L30" s="2">
        <v>447</v>
      </c>
      <c r="M30" s="2">
        <v>3</v>
      </c>
      <c r="N30" s="2">
        <v>40.382359702924802</v>
      </c>
      <c r="O30" s="2" t="s">
        <v>22</v>
      </c>
      <c r="P30" s="2">
        <v>3.6913102926287298</v>
      </c>
      <c r="Q30" s="2" t="s">
        <v>28</v>
      </c>
      <c r="R30" s="2" t="s">
        <v>33</v>
      </c>
      <c r="S30" s="2">
        <v>758.72477260293795</v>
      </c>
    </row>
    <row r="31" spans="1:28" x14ac:dyDescent="0.2">
      <c r="A31" s="1" t="s">
        <v>19</v>
      </c>
      <c r="B31" s="2">
        <v>39.629343985092603</v>
      </c>
      <c r="C31" s="2">
        <v>73</v>
      </c>
      <c r="D31" s="2">
        <v>142</v>
      </c>
      <c r="E31" s="2">
        <v>2174.7770543506499</v>
      </c>
      <c r="F31" s="2" t="s">
        <v>36</v>
      </c>
      <c r="G31" s="2">
        <v>82</v>
      </c>
      <c r="H31" s="2">
        <v>52</v>
      </c>
      <c r="I31" s="2">
        <v>3</v>
      </c>
      <c r="J31" s="2">
        <v>2.23107368128173</v>
      </c>
      <c r="K31" s="2" t="s">
        <v>30</v>
      </c>
      <c r="L31" s="2">
        <v>934</v>
      </c>
      <c r="M31" s="2">
        <v>23</v>
      </c>
      <c r="N31" s="2">
        <v>78.280383118415401</v>
      </c>
      <c r="O31" s="2" t="s">
        <v>22</v>
      </c>
      <c r="P31" s="2">
        <v>3.79723121711418</v>
      </c>
      <c r="Q31" s="2" t="s">
        <v>23</v>
      </c>
      <c r="R31" s="2" t="s">
        <v>24</v>
      </c>
      <c r="S31" s="2">
        <v>458.53594573920901</v>
      </c>
    </row>
    <row r="32" spans="1:28" x14ac:dyDescent="0.2">
      <c r="A32" s="1" t="s">
        <v>19</v>
      </c>
      <c r="B32" s="2">
        <v>97.446946617892806</v>
      </c>
      <c r="C32" s="2">
        <v>9</v>
      </c>
      <c r="D32" s="2">
        <v>353</v>
      </c>
      <c r="E32" s="2">
        <v>3716.49332589404</v>
      </c>
      <c r="F32" s="2" t="s">
        <v>36</v>
      </c>
      <c r="G32" s="2">
        <v>59</v>
      </c>
      <c r="H32" s="2">
        <v>48</v>
      </c>
      <c r="I32" s="2">
        <v>4</v>
      </c>
      <c r="J32" s="2">
        <v>6.5075486210785503</v>
      </c>
      <c r="K32" s="2" t="s">
        <v>35</v>
      </c>
      <c r="L32" s="2">
        <v>171</v>
      </c>
      <c r="M32" s="2">
        <v>4</v>
      </c>
      <c r="N32" s="2">
        <v>15.9722297571818</v>
      </c>
      <c r="O32" s="2" t="s">
        <v>40</v>
      </c>
      <c r="P32" s="2">
        <v>2.1193197367249201</v>
      </c>
      <c r="Q32" s="2" t="s">
        <v>32</v>
      </c>
      <c r="R32" s="2" t="s">
        <v>33</v>
      </c>
      <c r="S32" s="2">
        <v>617.86691645837698</v>
      </c>
    </row>
    <row r="33" spans="1:19" x14ac:dyDescent="0.2">
      <c r="A33" s="1" t="s">
        <v>38</v>
      </c>
      <c r="B33" s="2">
        <v>92.557360812401996</v>
      </c>
      <c r="C33" s="2">
        <v>42</v>
      </c>
      <c r="D33" s="2">
        <v>352</v>
      </c>
      <c r="E33" s="2">
        <v>2686.4572235759802</v>
      </c>
      <c r="F33" s="2" t="s">
        <v>27</v>
      </c>
      <c r="G33" s="2">
        <v>47</v>
      </c>
      <c r="H33" s="2">
        <v>62</v>
      </c>
      <c r="I33" s="2">
        <v>8</v>
      </c>
      <c r="J33" s="2">
        <v>7.4067509529980704</v>
      </c>
      <c r="K33" s="2" t="s">
        <v>21</v>
      </c>
      <c r="L33" s="2">
        <v>291</v>
      </c>
      <c r="M33" s="2">
        <v>4</v>
      </c>
      <c r="N33" s="2">
        <v>10.5282450700422</v>
      </c>
      <c r="O33" s="2" t="s">
        <v>31</v>
      </c>
      <c r="P33" s="2">
        <v>2.8646678378833701</v>
      </c>
      <c r="Q33" s="2" t="s">
        <v>37</v>
      </c>
      <c r="R33" s="2" t="s">
        <v>24</v>
      </c>
      <c r="S33" s="2">
        <v>762.45918215568395</v>
      </c>
    </row>
    <row r="34" spans="1:19" x14ac:dyDescent="0.2">
      <c r="A34" s="1" t="s">
        <v>38</v>
      </c>
      <c r="B34" s="2">
        <v>2.3972747055971402</v>
      </c>
      <c r="C34" s="2">
        <v>12</v>
      </c>
      <c r="D34" s="2">
        <v>394</v>
      </c>
      <c r="E34" s="2">
        <v>6117.3246150839896</v>
      </c>
      <c r="F34" s="2" t="s">
        <v>26</v>
      </c>
      <c r="G34" s="2">
        <v>48</v>
      </c>
      <c r="H34" s="2">
        <v>24</v>
      </c>
      <c r="I34" s="2">
        <v>4</v>
      </c>
      <c r="J34" s="2">
        <v>9.8981405080692202</v>
      </c>
      <c r="K34" s="2" t="s">
        <v>21</v>
      </c>
      <c r="L34" s="2">
        <v>171</v>
      </c>
      <c r="M34" s="2">
        <v>7</v>
      </c>
      <c r="N34" s="2">
        <v>59.429381810691602</v>
      </c>
      <c r="O34" s="2" t="s">
        <v>31</v>
      </c>
      <c r="P34" s="2">
        <v>0.81575707929567198</v>
      </c>
      <c r="Q34" s="2" t="s">
        <v>28</v>
      </c>
      <c r="R34" s="2" t="s">
        <v>33</v>
      </c>
      <c r="S34" s="2">
        <v>123.437027511827</v>
      </c>
    </row>
    <row r="35" spans="1:19" x14ac:dyDescent="0.2">
      <c r="A35" s="1" t="s">
        <v>38</v>
      </c>
      <c r="B35" s="2">
        <v>63.447559185207297</v>
      </c>
      <c r="C35" s="2">
        <v>3</v>
      </c>
      <c r="D35" s="2">
        <v>253</v>
      </c>
      <c r="E35" s="2">
        <v>8318.9031946171799</v>
      </c>
      <c r="F35" s="2" t="s">
        <v>26</v>
      </c>
      <c r="G35" s="2">
        <v>45</v>
      </c>
      <c r="H35" s="2">
        <v>67</v>
      </c>
      <c r="I35" s="2">
        <v>7</v>
      </c>
      <c r="J35" s="2">
        <v>8.1009731453970293</v>
      </c>
      <c r="K35" s="2" t="s">
        <v>30</v>
      </c>
      <c r="L35" s="2">
        <v>329</v>
      </c>
      <c r="M35" s="2">
        <v>7</v>
      </c>
      <c r="N35" s="2">
        <v>39.292875586065797</v>
      </c>
      <c r="O35" s="2" t="s">
        <v>40</v>
      </c>
      <c r="P35" s="2">
        <v>3.8780989365884899</v>
      </c>
      <c r="Q35" s="2" t="s">
        <v>23</v>
      </c>
      <c r="R35" s="2" t="s">
        <v>24</v>
      </c>
      <c r="S35" s="2">
        <v>764.93537594070801</v>
      </c>
    </row>
    <row r="36" spans="1:19" x14ac:dyDescent="0.2">
      <c r="A36" s="1" t="s">
        <v>19</v>
      </c>
      <c r="B36" s="2">
        <v>8.0228592105263896</v>
      </c>
      <c r="C36" s="2">
        <v>10</v>
      </c>
      <c r="D36" s="2">
        <v>327</v>
      </c>
      <c r="E36" s="2">
        <v>2766.3423668660898</v>
      </c>
      <c r="F36" s="2" t="s">
        <v>36</v>
      </c>
      <c r="G36" s="2">
        <v>60</v>
      </c>
      <c r="H36" s="2">
        <v>35</v>
      </c>
      <c r="I36" s="2">
        <v>7</v>
      </c>
      <c r="J36" s="2">
        <v>8.9545283153180204</v>
      </c>
      <c r="K36" s="2" t="s">
        <v>30</v>
      </c>
      <c r="L36" s="2">
        <v>806</v>
      </c>
      <c r="M36" s="2">
        <v>30</v>
      </c>
      <c r="N36" s="2">
        <v>51.634893400109299</v>
      </c>
      <c r="O36" s="2" t="s">
        <v>22</v>
      </c>
      <c r="P36" s="2">
        <v>0.96539470535239302</v>
      </c>
      <c r="Q36" s="2" t="s">
        <v>23</v>
      </c>
      <c r="R36" s="2" t="s">
        <v>29</v>
      </c>
      <c r="S36" s="2">
        <v>880.08098824716103</v>
      </c>
    </row>
    <row r="37" spans="1:19" x14ac:dyDescent="0.2">
      <c r="A37" s="1" t="s">
        <v>25</v>
      </c>
      <c r="B37" s="2">
        <v>50.847393051718697</v>
      </c>
      <c r="C37" s="2">
        <v>28</v>
      </c>
      <c r="D37" s="2">
        <v>168</v>
      </c>
      <c r="E37" s="2">
        <v>9655.1351027193996</v>
      </c>
      <c r="F37" s="2" t="s">
        <v>36</v>
      </c>
      <c r="G37" s="2">
        <v>6</v>
      </c>
      <c r="H37" s="2">
        <v>44</v>
      </c>
      <c r="I37" s="2">
        <v>4</v>
      </c>
      <c r="J37" s="2">
        <v>2.67966096498141</v>
      </c>
      <c r="K37" s="2" t="s">
        <v>39</v>
      </c>
      <c r="L37" s="2">
        <v>461</v>
      </c>
      <c r="M37" s="2">
        <v>8</v>
      </c>
      <c r="N37" s="2">
        <v>60.251145661598102</v>
      </c>
      <c r="O37" s="2" t="s">
        <v>22</v>
      </c>
      <c r="P37" s="2">
        <v>2.9890000066550702</v>
      </c>
      <c r="Q37" s="2" t="s">
        <v>32</v>
      </c>
      <c r="R37" s="2" t="s">
        <v>29</v>
      </c>
      <c r="S37" s="2">
        <v>609.37920661842702</v>
      </c>
    </row>
    <row r="38" spans="1:19" x14ac:dyDescent="0.2">
      <c r="A38" s="1" t="s">
        <v>25</v>
      </c>
      <c r="B38" s="2">
        <v>79.209936015656695</v>
      </c>
      <c r="C38" s="2">
        <v>43</v>
      </c>
      <c r="D38" s="2">
        <v>781</v>
      </c>
      <c r="E38" s="2">
        <v>9571.5504873278205</v>
      </c>
      <c r="F38" s="2" t="s">
        <v>27</v>
      </c>
      <c r="G38" s="2">
        <v>89</v>
      </c>
      <c r="H38" s="2">
        <v>64</v>
      </c>
      <c r="I38" s="2">
        <v>4</v>
      </c>
      <c r="J38" s="2">
        <v>6.5991049012385803</v>
      </c>
      <c r="K38" s="2" t="s">
        <v>30</v>
      </c>
      <c r="L38" s="2">
        <v>737</v>
      </c>
      <c r="M38" s="2">
        <v>7</v>
      </c>
      <c r="N38" s="2">
        <v>29.692467153749799</v>
      </c>
      <c r="O38" s="2" t="s">
        <v>40</v>
      </c>
      <c r="P38" s="2">
        <v>1.94603611938611</v>
      </c>
      <c r="Q38" s="2" t="s">
        <v>23</v>
      </c>
      <c r="R38" s="2" t="s">
        <v>33</v>
      </c>
      <c r="S38" s="2">
        <v>761.17390951487801</v>
      </c>
    </row>
    <row r="39" spans="1:19" x14ac:dyDescent="0.2">
      <c r="A39" s="1" t="s">
        <v>38</v>
      </c>
      <c r="B39" s="2">
        <v>64.795435000155607</v>
      </c>
      <c r="C39" s="2">
        <v>63</v>
      </c>
      <c r="D39" s="2">
        <v>616</v>
      </c>
      <c r="E39" s="2">
        <v>5149.9983504080401</v>
      </c>
      <c r="F39" s="2" t="s">
        <v>20</v>
      </c>
      <c r="G39" s="2">
        <v>4</v>
      </c>
      <c r="H39" s="2">
        <v>95</v>
      </c>
      <c r="I39" s="2">
        <v>9</v>
      </c>
      <c r="J39" s="2">
        <v>4.85827050343664</v>
      </c>
      <c r="K39" s="2" t="s">
        <v>39</v>
      </c>
      <c r="L39" s="2">
        <v>251</v>
      </c>
      <c r="M39" s="2">
        <v>23</v>
      </c>
      <c r="N39" s="2">
        <v>23.853427512896101</v>
      </c>
      <c r="O39" s="2" t="s">
        <v>31</v>
      </c>
      <c r="P39" s="2">
        <v>3.54104601225092</v>
      </c>
      <c r="Q39" s="2" t="s">
        <v>37</v>
      </c>
      <c r="R39" s="2" t="s">
        <v>33</v>
      </c>
      <c r="S39" s="2">
        <v>371.25529551987103</v>
      </c>
    </row>
    <row r="40" spans="1:19" x14ac:dyDescent="0.2">
      <c r="A40" s="1" t="s">
        <v>25</v>
      </c>
      <c r="B40" s="2">
        <v>37.467592329842503</v>
      </c>
      <c r="C40" s="2">
        <v>96</v>
      </c>
      <c r="D40" s="2">
        <v>602</v>
      </c>
      <c r="E40" s="2">
        <v>9061.7108955077201</v>
      </c>
      <c r="F40" s="2" t="s">
        <v>27</v>
      </c>
      <c r="G40" s="2">
        <v>1</v>
      </c>
      <c r="H40" s="2">
        <v>21</v>
      </c>
      <c r="I40" s="2">
        <v>7</v>
      </c>
      <c r="J40" s="2">
        <v>1.01948757082212</v>
      </c>
      <c r="K40" s="2" t="s">
        <v>39</v>
      </c>
      <c r="L40" s="2">
        <v>452</v>
      </c>
      <c r="M40" s="2">
        <v>10</v>
      </c>
      <c r="N40" s="2">
        <v>10.754272815029299</v>
      </c>
      <c r="O40" s="2" t="s">
        <v>40</v>
      </c>
      <c r="P40" s="2">
        <v>0.64660455937205497</v>
      </c>
      <c r="Q40" s="2" t="s">
        <v>23</v>
      </c>
      <c r="R40" s="2" t="s">
        <v>24</v>
      </c>
      <c r="S40" s="2">
        <v>510.35800043352401</v>
      </c>
    </row>
    <row r="41" spans="1:19" x14ac:dyDescent="0.2">
      <c r="A41" s="1" t="s">
        <v>38</v>
      </c>
      <c r="B41" s="2">
        <v>84.957786816350406</v>
      </c>
      <c r="C41" s="2">
        <v>11</v>
      </c>
      <c r="D41" s="2">
        <v>449</v>
      </c>
      <c r="E41" s="2">
        <v>6541.3293448024697</v>
      </c>
      <c r="F41" s="2" t="s">
        <v>26</v>
      </c>
      <c r="G41" s="2">
        <v>42</v>
      </c>
      <c r="H41" s="2">
        <v>85</v>
      </c>
      <c r="I41" s="2">
        <v>8</v>
      </c>
      <c r="J41" s="2">
        <v>5.2881899903274103</v>
      </c>
      <c r="K41" s="2" t="s">
        <v>34</v>
      </c>
      <c r="L41" s="2">
        <v>367</v>
      </c>
      <c r="M41" s="2">
        <v>2</v>
      </c>
      <c r="N41" s="2">
        <v>58.0047870447438</v>
      </c>
      <c r="O41" s="2" t="s">
        <v>40</v>
      </c>
      <c r="P41" s="2">
        <v>0.54115409806058101</v>
      </c>
      <c r="Q41" s="2" t="s">
        <v>37</v>
      </c>
      <c r="R41" s="2" t="s">
        <v>29</v>
      </c>
      <c r="S41" s="2">
        <v>553.42047123035604</v>
      </c>
    </row>
    <row r="42" spans="1:19" x14ac:dyDescent="0.2">
      <c r="A42" s="1" t="s">
        <v>25</v>
      </c>
      <c r="B42" s="2">
        <v>9.81300257875405</v>
      </c>
      <c r="C42" s="2">
        <v>34</v>
      </c>
      <c r="D42" s="2">
        <v>963</v>
      </c>
      <c r="E42" s="2">
        <v>7573.4024578487297</v>
      </c>
      <c r="F42" s="2" t="s">
        <v>26</v>
      </c>
      <c r="G42" s="2">
        <v>18</v>
      </c>
      <c r="H42" s="2">
        <v>28</v>
      </c>
      <c r="I42" s="2">
        <v>3</v>
      </c>
      <c r="J42" s="2">
        <v>2.1079512671590801</v>
      </c>
      <c r="K42" s="2" t="s">
        <v>34</v>
      </c>
      <c r="L42" s="2">
        <v>671</v>
      </c>
      <c r="M42" s="2">
        <v>19</v>
      </c>
      <c r="N42" s="2">
        <v>45.531364237162101</v>
      </c>
      <c r="O42" s="2" t="s">
        <v>31</v>
      </c>
      <c r="P42" s="2">
        <v>3.8055333792433501</v>
      </c>
      <c r="Q42" s="2" t="s">
        <v>28</v>
      </c>
      <c r="R42" s="2" t="s">
        <v>29</v>
      </c>
      <c r="S42" s="2">
        <v>403.80897424818102</v>
      </c>
    </row>
    <row r="43" spans="1:19" x14ac:dyDescent="0.2">
      <c r="A43" s="1" t="s">
        <v>25</v>
      </c>
      <c r="B43" s="2">
        <v>23.399844752614399</v>
      </c>
      <c r="C43" s="2">
        <v>5</v>
      </c>
      <c r="D43" s="2">
        <v>963</v>
      </c>
      <c r="E43" s="2">
        <v>2438.3399304700301</v>
      </c>
      <c r="F43" s="2" t="s">
        <v>26</v>
      </c>
      <c r="G43" s="2">
        <v>25</v>
      </c>
      <c r="H43" s="2">
        <v>21</v>
      </c>
      <c r="I43" s="2">
        <v>9</v>
      </c>
      <c r="J43" s="2">
        <v>1.53265527359043</v>
      </c>
      <c r="K43" s="2" t="s">
        <v>30</v>
      </c>
      <c r="L43" s="2">
        <v>867</v>
      </c>
      <c r="M43" s="2">
        <v>15</v>
      </c>
      <c r="N43" s="2">
        <v>34.343277465075403</v>
      </c>
      <c r="O43" s="2" t="s">
        <v>22</v>
      </c>
      <c r="P43" s="2">
        <v>2.61028808484811</v>
      </c>
      <c r="Q43" s="2" t="s">
        <v>37</v>
      </c>
      <c r="R43" s="2" t="s">
        <v>33</v>
      </c>
      <c r="S43" s="2">
        <v>183.932968043594</v>
      </c>
    </row>
    <row r="44" spans="1:19" x14ac:dyDescent="0.2">
      <c r="A44" s="1" t="s">
        <v>38</v>
      </c>
      <c r="B44" s="2">
        <v>52.075930682707799</v>
      </c>
      <c r="C44" s="2">
        <v>75</v>
      </c>
      <c r="D44" s="2">
        <v>705</v>
      </c>
      <c r="E44" s="2">
        <v>9692.3180402184298</v>
      </c>
      <c r="F44" s="2" t="s">
        <v>20</v>
      </c>
      <c r="G44" s="2">
        <v>69</v>
      </c>
      <c r="H44" s="2">
        <v>88</v>
      </c>
      <c r="I44" s="2">
        <v>5</v>
      </c>
      <c r="J44" s="2">
        <v>9.2359314372492296</v>
      </c>
      <c r="K44" s="2" t="s">
        <v>21</v>
      </c>
      <c r="L44" s="2">
        <v>841</v>
      </c>
      <c r="M44" s="2">
        <v>12</v>
      </c>
      <c r="N44" s="2">
        <v>5.9306936455283203</v>
      </c>
      <c r="O44" s="2" t="s">
        <v>22</v>
      </c>
      <c r="P44" s="2">
        <v>0.613326899164507</v>
      </c>
      <c r="Q44" s="2" t="s">
        <v>28</v>
      </c>
      <c r="R44" s="2" t="s">
        <v>24</v>
      </c>
      <c r="S44" s="2">
        <v>339.67286994860598</v>
      </c>
    </row>
    <row r="45" spans="1:19" x14ac:dyDescent="0.2">
      <c r="A45" s="1" t="s">
        <v>25</v>
      </c>
      <c r="B45" s="2">
        <v>19.127477265823298</v>
      </c>
      <c r="C45" s="2">
        <v>26</v>
      </c>
      <c r="D45" s="2">
        <v>176</v>
      </c>
      <c r="E45" s="2">
        <v>1912.4656631007599</v>
      </c>
      <c r="F45" s="2" t="s">
        <v>26</v>
      </c>
      <c r="G45" s="2">
        <v>78</v>
      </c>
      <c r="H45" s="2">
        <v>34</v>
      </c>
      <c r="I45" s="2">
        <v>3</v>
      </c>
      <c r="J45" s="2">
        <v>5.5625037788303802</v>
      </c>
      <c r="K45" s="2" t="s">
        <v>30</v>
      </c>
      <c r="L45" s="2">
        <v>791</v>
      </c>
      <c r="M45" s="2">
        <v>6</v>
      </c>
      <c r="N45" s="2">
        <v>9.0058074287816403</v>
      </c>
      <c r="O45" s="2" t="s">
        <v>31</v>
      </c>
      <c r="P45" s="2">
        <v>1.4519722039968199</v>
      </c>
      <c r="Q45" s="2" t="s">
        <v>28</v>
      </c>
      <c r="R45" s="2" t="s">
        <v>24</v>
      </c>
      <c r="S45" s="2">
        <v>653.67299455203295</v>
      </c>
    </row>
    <row r="46" spans="1:19" x14ac:dyDescent="0.2">
      <c r="A46" s="1" t="s">
        <v>25</v>
      </c>
      <c r="B46" s="2">
        <v>80.541424170940303</v>
      </c>
      <c r="C46" s="2">
        <v>97</v>
      </c>
      <c r="D46" s="2">
        <v>933</v>
      </c>
      <c r="E46" s="2">
        <v>5724.9593504562699</v>
      </c>
      <c r="F46" s="2" t="s">
        <v>26</v>
      </c>
      <c r="G46" s="2">
        <v>90</v>
      </c>
      <c r="H46" s="2">
        <v>39</v>
      </c>
      <c r="I46" s="2">
        <v>8</v>
      </c>
      <c r="J46" s="2">
        <v>7.2295951397364702</v>
      </c>
      <c r="K46" s="2" t="s">
        <v>30</v>
      </c>
      <c r="L46" s="2">
        <v>793</v>
      </c>
      <c r="M46" s="2">
        <v>1</v>
      </c>
      <c r="N46" s="2">
        <v>88.179407104217503</v>
      </c>
      <c r="O46" s="2" t="s">
        <v>22</v>
      </c>
      <c r="P46" s="2">
        <v>4.2132694305865703</v>
      </c>
      <c r="Q46" s="2" t="s">
        <v>23</v>
      </c>
      <c r="R46" s="2" t="s">
        <v>33</v>
      </c>
      <c r="S46" s="2">
        <v>529.80872398069198</v>
      </c>
    </row>
    <row r="47" spans="1:19" x14ac:dyDescent="0.2">
      <c r="A47" s="1" t="s">
        <v>25</v>
      </c>
      <c r="B47" s="2">
        <v>99.113291615317195</v>
      </c>
      <c r="C47" s="2">
        <v>35</v>
      </c>
      <c r="D47" s="2">
        <v>556</v>
      </c>
      <c r="E47" s="2">
        <v>5521.2052590109697</v>
      </c>
      <c r="F47" s="2" t="s">
        <v>26</v>
      </c>
      <c r="G47" s="2">
        <v>64</v>
      </c>
      <c r="H47" s="2">
        <v>38</v>
      </c>
      <c r="I47" s="2">
        <v>8</v>
      </c>
      <c r="J47" s="2">
        <v>5.7732637437666501</v>
      </c>
      <c r="K47" s="2" t="s">
        <v>39</v>
      </c>
      <c r="L47" s="2">
        <v>892</v>
      </c>
      <c r="M47" s="2">
        <v>7</v>
      </c>
      <c r="N47" s="2">
        <v>95.332064548772493</v>
      </c>
      <c r="O47" s="2" t="s">
        <v>31</v>
      </c>
      <c r="P47" s="2">
        <v>4.5302262398259602E-2</v>
      </c>
      <c r="Q47" s="2" t="s">
        <v>37</v>
      </c>
      <c r="R47" s="2" t="s">
        <v>33</v>
      </c>
      <c r="S47" s="2">
        <v>275.52437113130998</v>
      </c>
    </row>
    <row r="48" spans="1:19" x14ac:dyDescent="0.2">
      <c r="A48" s="1" t="s">
        <v>25</v>
      </c>
      <c r="B48" s="2">
        <v>46.529167614516801</v>
      </c>
      <c r="C48" s="2">
        <v>98</v>
      </c>
      <c r="D48" s="2">
        <v>155</v>
      </c>
      <c r="E48" s="2">
        <v>1839.60942585676</v>
      </c>
      <c r="F48" s="2" t="s">
        <v>26</v>
      </c>
      <c r="G48" s="2">
        <v>22</v>
      </c>
      <c r="H48" s="2">
        <v>57</v>
      </c>
      <c r="I48" s="2">
        <v>4</v>
      </c>
      <c r="J48" s="2">
        <v>7.5262483268515101</v>
      </c>
      <c r="K48" s="2" t="s">
        <v>35</v>
      </c>
      <c r="L48" s="2">
        <v>179</v>
      </c>
      <c r="M48" s="2">
        <v>7</v>
      </c>
      <c r="N48" s="2">
        <v>96.422820639571896</v>
      </c>
      <c r="O48" s="2" t="s">
        <v>31</v>
      </c>
      <c r="P48" s="2">
        <v>4.9392552886209504</v>
      </c>
      <c r="Q48" s="2" t="s">
        <v>23</v>
      </c>
      <c r="R48" s="2" t="s">
        <v>33</v>
      </c>
      <c r="S48" s="2">
        <v>635.65712050199204</v>
      </c>
    </row>
    <row r="49" spans="1:19" x14ac:dyDescent="0.2">
      <c r="A49" s="1" t="s">
        <v>19</v>
      </c>
      <c r="B49" s="2">
        <v>11.7432717763092</v>
      </c>
      <c r="C49" s="2">
        <v>6</v>
      </c>
      <c r="D49" s="2">
        <v>598</v>
      </c>
      <c r="E49" s="2">
        <v>5737.4255991190203</v>
      </c>
      <c r="F49" s="2" t="s">
        <v>27</v>
      </c>
      <c r="G49" s="2">
        <v>36</v>
      </c>
      <c r="H49" s="2">
        <v>85</v>
      </c>
      <c r="I49" s="2">
        <v>9</v>
      </c>
      <c r="J49" s="2">
        <v>3.6940212683884499</v>
      </c>
      <c r="K49" s="2" t="s">
        <v>21</v>
      </c>
      <c r="L49" s="2">
        <v>206</v>
      </c>
      <c r="M49" s="2">
        <v>23</v>
      </c>
      <c r="N49" s="2">
        <v>26.2773659573324</v>
      </c>
      <c r="O49" s="2" t="s">
        <v>22</v>
      </c>
      <c r="P49" s="2">
        <v>0.37230476798509798</v>
      </c>
      <c r="Q49" s="2" t="s">
        <v>28</v>
      </c>
      <c r="R49" s="2" t="s">
        <v>33</v>
      </c>
      <c r="S49" s="2">
        <v>716.04411975934102</v>
      </c>
    </row>
    <row r="50" spans="1:19" x14ac:dyDescent="0.2">
      <c r="A50" s="1" t="s">
        <v>38</v>
      </c>
      <c r="B50" s="2">
        <v>51.355790913110397</v>
      </c>
      <c r="C50" s="2">
        <v>34</v>
      </c>
      <c r="D50" s="2">
        <v>919</v>
      </c>
      <c r="E50" s="2">
        <v>7152.28604943551</v>
      </c>
      <c r="F50" s="2" t="s">
        <v>26</v>
      </c>
      <c r="G50" s="2">
        <v>13</v>
      </c>
      <c r="H50" s="2">
        <v>72</v>
      </c>
      <c r="I50" s="2">
        <v>6</v>
      </c>
      <c r="J50" s="2">
        <v>7.5774496573766896</v>
      </c>
      <c r="K50" s="2" t="s">
        <v>34</v>
      </c>
      <c r="L50" s="2">
        <v>834</v>
      </c>
      <c r="M50" s="2">
        <v>18</v>
      </c>
      <c r="N50" s="2">
        <v>22.554106620887701</v>
      </c>
      <c r="O50" s="2" t="s">
        <v>31</v>
      </c>
      <c r="P50" s="2">
        <v>2.9626263204548802</v>
      </c>
      <c r="Q50" s="2" t="s">
        <v>32</v>
      </c>
      <c r="R50" s="2" t="s">
        <v>33</v>
      </c>
      <c r="S50" s="2">
        <v>610.45326961922797</v>
      </c>
    </row>
    <row r="51" spans="1:19" x14ac:dyDescent="0.2">
      <c r="A51" s="1" t="s">
        <v>19</v>
      </c>
      <c r="B51" s="2">
        <v>33.784138033065503</v>
      </c>
      <c r="C51" s="2">
        <v>1</v>
      </c>
      <c r="D51" s="2">
        <v>24</v>
      </c>
      <c r="E51" s="2">
        <v>5267.9568075105199</v>
      </c>
      <c r="F51" s="2" t="s">
        <v>36</v>
      </c>
      <c r="G51" s="2">
        <v>93</v>
      </c>
      <c r="H51" s="2">
        <v>52</v>
      </c>
      <c r="I51" s="2">
        <v>6</v>
      </c>
      <c r="J51" s="2">
        <v>5.2151550087119096</v>
      </c>
      <c r="K51" s="2" t="s">
        <v>39</v>
      </c>
      <c r="L51" s="2">
        <v>794</v>
      </c>
      <c r="M51" s="2">
        <v>25</v>
      </c>
      <c r="N51" s="2">
        <v>66.312544439991697</v>
      </c>
      <c r="O51" s="2" t="s">
        <v>40</v>
      </c>
      <c r="P51" s="2">
        <v>3.21960461208411</v>
      </c>
      <c r="Q51" s="2" t="s">
        <v>32</v>
      </c>
      <c r="R51" s="2" t="s">
        <v>33</v>
      </c>
      <c r="S51" s="2">
        <v>495.30569702847401</v>
      </c>
    </row>
    <row r="52" spans="1:19" x14ac:dyDescent="0.2">
      <c r="A52" s="1" t="s">
        <v>19</v>
      </c>
      <c r="B52" s="2">
        <v>27.082207199888899</v>
      </c>
      <c r="C52" s="2">
        <v>75</v>
      </c>
      <c r="D52" s="2">
        <v>859</v>
      </c>
      <c r="E52" s="2">
        <v>2556.7673606336002</v>
      </c>
      <c r="F52" s="2" t="s">
        <v>20</v>
      </c>
      <c r="G52" s="2">
        <v>92</v>
      </c>
      <c r="H52" s="2">
        <v>6</v>
      </c>
      <c r="I52" s="2">
        <v>8</v>
      </c>
      <c r="J52" s="2">
        <v>4.0709558370840799</v>
      </c>
      <c r="K52" s="2" t="s">
        <v>39</v>
      </c>
      <c r="L52" s="2">
        <v>870</v>
      </c>
      <c r="M52" s="2">
        <v>23</v>
      </c>
      <c r="N52" s="2">
        <v>77.322353211051606</v>
      </c>
      <c r="O52" s="2" t="s">
        <v>22</v>
      </c>
      <c r="P52" s="2">
        <v>3.6486105925361998</v>
      </c>
      <c r="Q52" s="2" t="s">
        <v>23</v>
      </c>
      <c r="R52" s="2" t="s">
        <v>24</v>
      </c>
      <c r="S52" s="2">
        <v>380.43593711196399</v>
      </c>
    </row>
    <row r="53" spans="1:19" x14ac:dyDescent="0.2">
      <c r="A53" s="1" t="s">
        <v>25</v>
      </c>
      <c r="B53" s="2">
        <v>95.712135880936103</v>
      </c>
      <c r="C53" s="2">
        <v>93</v>
      </c>
      <c r="D53" s="2">
        <v>910</v>
      </c>
      <c r="E53" s="2">
        <v>7089.4742499341901</v>
      </c>
      <c r="F53" s="2" t="s">
        <v>36</v>
      </c>
      <c r="G53" s="2">
        <v>4</v>
      </c>
      <c r="H53" s="2">
        <v>51</v>
      </c>
      <c r="I53" s="2">
        <v>9</v>
      </c>
      <c r="J53" s="2">
        <v>8.9787507559499709</v>
      </c>
      <c r="K53" s="2" t="s">
        <v>30</v>
      </c>
      <c r="L53" s="2">
        <v>964</v>
      </c>
      <c r="M53" s="2">
        <v>20</v>
      </c>
      <c r="N53" s="2">
        <v>19.7129929112936</v>
      </c>
      <c r="O53" s="2" t="s">
        <v>22</v>
      </c>
      <c r="P53" s="2">
        <v>0.38057358671321401</v>
      </c>
      <c r="Q53" s="2" t="s">
        <v>32</v>
      </c>
      <c r="R53" s="2" t="s">
        <v>33</v>
      </c>
      <c r="S53" s="2">
        <v>581.60235505058699</v>
      </c>
    </row>
    <row r="54" spans="1:19" x14ac:dyDescent="0.2">
      <c r="A54" s="1" t="s">
        <v>19</v>
      </c>
      <c r="B54" s="2">
        <v>76.035544426891704</v>
      </c>
      <c r="C54" s="2">
        <v>28</v>
      </c>
      <c r="D54" s="2">
        <v>29</v>
      </c>
      <c r="E54" s="2">
        <v>7397.0710045871801</v>
      </c>
      <c r="F54" s="2" t="s">
        <v>20</v>
      </c>
      <c r="G54" s="2">
        <v>30</v>
      </c>
      <c r="H54" s="2">
        <v>9</v>
      </c>
      <c r="I54" s="2">
        <v>3</v>
      </c>
      <c r="J54" s="2">
        <v>7.0958331565551402</v>
      </c>
      <c r="K54" s="2" t="s">
        <v>21</v>
      </c>
      <c r="L54" s="2">
        <v>109</v>
      </c>
      <c r="M54" s="2">
        <v>18</v>
      </c>
      <c r="N54" s="2">
        <v>23.126363582464801</v>
      </c>
      <c r="O54" s="2" t="s">
        <v>31</v>
      </c>
      <c r="P54" s="2">
        <v>1.6981125407144</v>
      </c>
      <c r="Q54" s="2" t="s">
        <v>32</v>
      </c>
      <c r="R54" s="2" t="s">
        <v>24</v>
      </c>
      <c r="S54" s="2">
        <v>768.65191395437</v>
      </c>
    </row>
    <row r="55" spans="1:19" x14ac:dyDescent="0.2">
      <c r="A55" s="1" t="s">
        <v>38</v>
      </c>
      <c r="B55" s="2">
        <v>78.897913205639995</v>
      </c>
      <c r="C55" s="2">
        <v>19</v>
      </c>
      <c r="D55" s="2">
        <v>99</v>
      </c>
      <c r="E55" s="2">
        <v>8001.6132065190004</v>
      </c>
      <c r="F55" s="2" t="s">
        <v>27</v>
      </c>
      <c r="G55" s="2">
        <v>97</v>
      </c>
      <c r="H55" s="2">
        <v>9</v>
      </c>
      <c r="I55" s="2">
        <v>6</v>
      </c>
      <c r="J55" s="2">
        <v>2.5056210329009199</v>
      </c>
      <c r="K55" s="2" t="s">
        <v>34</v>
      </c>
      <c r="L55" s="2">
        <v>177</v>
      </c>
      <c r="M55" s="2">
        <v>28</v>
      </c>
      <c r="N55" s="2">
        <v>14.1478154439792</v>
      </c>
      <c r="O55" s="2" t="s">
        <v>40</v>
      </c>
      <c r="P55" s="2">
        <v>2.8258139854001301</v>
      </c>
      <c r="Q55" s="2" t="s">
        <v>32</v>
      </c>
      <c r="R55" s="2" t="s">
        <v>33</v>
      </c>
      <c r="S55" s="2">
        <v>336.89016851997798</v>
      </c>
    </row>
    <row r="56" spans="1:19" x14ac:dyDescent="0.2">
      <c r="A56" s="1" t="s">
        <v>38</v>
      </c>
      <c r="B56" s="2">
        <v>14.203484264803</v>
      </c>
      <c r="C56" s="2">
        <v>91</v>
      </c>
      <c r="D56" s="2">
        <v>633</v>
      </c>
      <c r="E56" s="2">
        <v>5910.8853896688997</v>
      </c>
      <c r="F56" s="2" t="s">
        <v>26</v>
      </c>
      <c r="G56" s="2">
        <v>31</v>
      </c>
      <c r="H56" s="2">
        <v>82</v>
      </c>
      <c r="I56" s="2">
        <v>10</v>
      </c>
      <c r="J56" s="2">
        <v>6.2478609149759903</v>
      </c>
      <c r="K56" s="2" t="s">
        <v>34</v>
      </c>
      <c r="L56" s="2">
        <v>306</v>
      </c>
      <c r="M56" s="2">
        <v>21</v>
      </c>
      <c r="N56" s="2">
        <v>45.178757924634503</v>
      </c>
      <c r="O56" s="2" t="s">
        <v>31</v>
      </c>
      <c r="P56" s="2">
        <v>4.7548008046711896</v>
      </c>
      <c r="Q56" s="2" t="s">
        <v>32</v>
      </c>
      <c r="R56" s="2" t="s">
        <v>24</v>
      </c>
      <c r="S56" s="2">
        <v>496.24865029194001</v>
      </c>
    </row>
    <row r="57" spans="1:19" x14ac:dyDescent="0.2">
      <c r="A57" s="1" t="s">
        <v>19</v>
      </c>
      <c r="B57" s="2">
        <v>26.700760972461701</v>
      </c>
      <c r="C57" s="2">
        <v>61</v>
      </c>
      <c r="D57" s="2">
        <v>154</v>
      </c>
      <c r="E57" s="2">
        <v>9866.4654579797007</v>
      </c>
      <c r="F57" s="2" t="s">
        <v>36</v>
      </c>
      <c r="G57" s="2">
        <v>100</v>
      </c>
      <c r="H57" s="2">
        <v>52</v>
      </c>
      <c r="I57" s="2">
        <v>1</v>
      </c>
      <c r="J57" s="2">
        <v>4.7830005579476698</v>
      </c>
      <c r="K57" s="2" t="s">
        <v>35</v>
      </c>
      <c r="L57" s="2">
        <v>673</v>
      </c>
      <c r="M57" s="2">
        <v>28</v>
      </c>
      <c r="N57" s="2">
        <v>14.19032834457</v>
      </c>
      <c r="O57" s="2" t="s">
        <v>22</v>
      </c>
      <c r="P57" s="2">
        <v>1.77295117208356</v>
      </c>
      <c r="Q57" s="2" t="s">
        <v>23</v>
      </c>
      <c r="R57" s="2" t="s">
        <v>33</v>
      </c>
      <c r="S57" s="2">
        <v>694.98231757944598</v>
      </c>
    </row>
    <row r="58" spans="1:19" x14ac:dyDescent="0.2">
      <c r="A58" s="1" t="s">
        <v>25</v>
      </c>
      <c r="B58" s="2">
        <v>98.031829656465106</v>
      </c>
      <c r="C58" s="2">
        <v>1</v>
      </c>
      <c r="D58" s="2">
        <v>820</v>
      </c>
      <c r="E58" s="2">
        <v>9435.7626089121295</v>
      </c>
      <c r="F58" s="2" t="s">
        <v>36</v>
      </c>
      <c r="G58" s="2">
        <v>64</v>
      </c>
      <c r="H58" s="2">
        <v>11</v>
      </c>
      <c r="I58" s="2">
        <v>1</v>
      </c>
      <c r="J58" s="2">
        <v>8.6310521797689503</v>
      </c>
      <c r="K58" s="2" t="s">
        <v>21</v>
      </c>
      <c r="L58" s="2">
        <v>727</v>
      </c>
      <c r="M58" s="2">
        <v>27</v>
      </c>
      <c r="N58" s="2">
        <v>9.1668491485971497</v>
      </c>
      <c r="O58" s="2" t="s">
        <v>22</v>
      </c>
      <c r="P58" s="2">
        <v>2.1224716191438202</v>
      </c>
      <c r="Q58" s="2" t="s">
        <v>28</v>
      </c>
      <c r="R58" s="2" t="s">
        <v>29</v>
      </c>
      <c r="S58" s="2">
        <v>602.89849883838303</v>
      </c>
    </row>
    <row r="59" spans="1:19" x14ac:dyDescent="0.2">
      <c r="A59" s="1" t="s">
        <v>25</v>
      </c>
      <c r="B59" s="2">
        <v>30.3414707112142</v>
      </c>
      <c r="C59" s="2">
        <v>93</v>
      </c>
      <c r="D59" s="2">
        <v>242</v>
      </c>
      <c r="E59" s="2">
        <v>8232.3348294258194</v>
      </c>
      <c r="F59" s="2" t="s">
        <v>36</v>
      </c>
      <c r="G59" s="2">
        <v>96</v>
      </c>
      <c r="H59" s="2">
        <v>54</v>
      </c>
      <c r="I59" s="2">
        <v>3</v>
      </c>
      <c r="J59" s="2">
        <v>1.0134865660959</v>
      </c>
      <c r="K59" s="2" t="s">
        <v>34</v>
      </c>
      <c r="L59" s="2">
        <v>631</v>
      </c>
      <c r="M59" s="2">
        <v>17</v>
      </c>
      <c r="N59" s="2">
        <v>83.344058991677997</v>
      </c>
      <c r="O59" s="2" t="s">
        <v>22</v>
      </c>
      <c r="P59" s="2">
        <v>1.41034757607603</v>
      </c>
      <c r="Q59" s="2" t="s">
        <v>28</v>
      </c>
      <c r="R59" s="2" t="s">
        <v>24</v>
      </c>
      <c r="S59" s="2">
        <v>750.73784066827102</v>
      </c>
    </row>
    <row r="60" spans="1:19" x14ac:dyDescent="0.2">
      <c r="A60" s="1" t="s">
        <v>19</v>
      </c>
      <c r="B60" s="2">
        <v>31.1462431602409</v>
      </c>
      <c r="C60" s="2">
        <v>11</v>
      </c>
      <c r="D60" s="2">
        <v>622</v>
      </c>
      <c r="E60" s="2">
        <v>6088.0214799408604</v>
      </c>
      <c r="F60" s="2" t="s">
        <v>20</v>
      </c>
      <c r="G60" s="2">
        <v>33</v>
      </c>
      <c r="H60" s="2">
        <v>61</v>
      </c>
      <c r="I60" s="2">
        <v>3</v>
      </c>
      <c r="J60" s="2">
        <v>4.3051034712876399</v>
      </c>
      <c r="K60" s="2" t="s">
        <v>30</v>
      </c>
      <c r="L60" s="2">
        <v>497</v>
      </c>
      <c r="M60" s="2">
        <v>29</v>
      </c>
      <c r="N60" s="2">
        <v>30.186023375822501</v>
      </c>
      <c r="O60" s="2" t="s">
        <v>40</v>
      </c>
      <c r="P60" s="2">
        <v>2.4787719755397499</v>
      </c>
      <c r="Q60" s="2" t="s">
        <v>23</v>
      </c>
      <c r="R60" s="2" t="s">
        <v>24</v>
      </c>
      <c r="S60" s="2">
        <v>814.06999658218797</v>
      </c>
    </row>
    <row r="61" spans="1:19" x14ac:dyDescent="0.2">
      <c r="A61" s="1" t="s">
        <v>19</v>
      </c>
      <c r="B61" s="2">
        <v>79.855058340789398</v>
      </c>
      <c r="C61" s="2">
        <v>16</v>
      </c>
      <c r="D61" s="2">
        <v>701</v>
      </c>
      <c r="E61" s="2">
        <v>2925.6751703038099</v>
      </c>
      <c r="F61" s="2" t="s">
        <v>36</v>
      </c>
      <c r="G61" s="2">
        <v>97</v>
      </c>
      <c r="H61" s="2">
        <v>11</v>
      </c>
      <c r="I61" s="2">
        <v>5</v>
      </c>
      <c r="J61" s="2">
        <v>5.01436495503091</v>
      </c>
      <c r="K61" s="2" t="s">
        <v>34</v>
      </c>
      <c r="L61" s="2">
        <v>918</v>
      </c>
      <c r="M61" s="2">
        <v>5</v>
      </c>
      <c r="N61" s="2">
        <v>30.323545256616502</v>
      </c>
      <c r="O61" s="2" t="s">
        <v>31</v>
      </c>
      <c r="P61" s="2">
        <v>4.5489196593963896</v>
      </c>
      <c r="Q61" s="2" t="s">
        <v>37</v>
      </c>
      <c r="R61" s="2" t="s">
        <v>24</v>
      </c>
      <c r="S61" s="2">
        <v>323.012927952479</v>
      </c>
    </row>
    <row r="62" spans="1:19" x14ac:dyDescent="0.2">
      <c r="A62" s="1" t="s">
        <v>25</v>
      </c>
      <c r="B62" s="2">
        <v>20.986386037043399</v>
      </c>
      <c r="C62" s="2">
        <v>90</v>
      </c>
      <c r="D62" s="2">
        <v>93</v>
      </c>
      <c r="E62" s="2">
        <v>4767.0204843441397</v>
      </c>
      <c r="F62" s="2" t="s">
        <v>20</v>
      </c>
      <c r="G62" s="2">
        <v>25</v>
      </c>
      <c r="H62" s="2">
        <v>83</v>
      </c>
      <c r="I62" s="2">
        <v>5</v>
      </c>
      <c r="J62" s="2">
        <v>1.77442971407174</v>
      </c>
      <c r="K62" s="2" t="s">
        <v>21</v>
      </c>
      <c r="L62" s="2">
        <v>826</v>
      </c>
      <c r="M62" s="2">
        <v>28</v>
      </c>
      <c r="N62" s="2">
        <v>12.836284572832801</v>
      </c>
      <c r="O62" s="2" t="s">
        <v>40</v>
      </c>
      <c r="P62" s="2">
        <v>1.1737554953874501</v>
      </c>
      <c r="Q62" s="2" t="s">
        <v>28</v>
      </c>
      <c r="R62" s="2" t="s">
        <v>24</v>
      </c>
      <c r="S62" s="2">
        <v>832.21080870602202</v>
      </c>
    </row>
    <row r="63" spans="1:19" x14ac:dyDescent="0.2">
      <c r="A63" s="1" t="s">
        <v>19</v>
      </c>
      <c r="B63" s="2">
        <v>49.263205350734196</v>
      </c>
      <c r="C63" s="2">
        <v>65</v>
      </c>
      <c r="D63" s="2">
        <v>227</v>
      </c>
      <c r="E63" s="2">
        <v>1605.8669003924099</v>
      </c>
      <c r="F63" s="2" t="s">
        <v>27</v>
      </c>
      <c r="G63" s="2">
        <v>5</v>
      </c>
      <c r="H63" s="2">
        <v>51</v>
      </c>
      <c r="I63" s="2">
        <v>1</v>
      </c>
      <c r="J63" s="2">
        <v>9.1605585353818704</v>
      </c>
      <c r="K63" s="2" t="s">
        <v>34</v>
      </c>
      <c r="L63" s="2">
        <v>588</v>
      </c>
      <c r="M63" s="2">
        <v>25</v>
      </c>
      <c r="N63" s="2">
        <v>67.779622987078099</v>
      </c>
      <c r="O63" s="2" t="s">
        <v>22</v>
      </c>
      <c r="P63" s="2">
        <v>2.5111748302127102</v>
      </c>
      <c r="Q63" s="2" t="s">
        <v>32</v>
      </c>
      <c r="R63" s="2" t="s">
        <v>33</v>
      </c>
      <c r="S63" s="2">
        <v>482.19123860252802</v>
      </c>
    </row>
    <row r="64" spans="1:19" x14ac:dyDescent="0.2">
      <c r="A64" s="1" t="s">
        <v>25</v>
      </c>
      <c r="B64" s="2">
        <v>59.841561377289302</v>
      </c>
      <c r="C64" s="2">
        <v>81</v>
      </c>
      <c r="D64" s="2">
        <v>896</v>
      </c>
      <c r="E64" s="2">
        <v>2021.14981033711</v>
      </c>
      <c r="F64" s="2" t="s">
        <v>20</v>
      </c>
      <c r="G64" s="2">
        <v>10</v>
      </c>
      <c r="H64" s="2">
        <v>44</v>
      </c>
      <c r="I64" s="2">
        <v>7</v>
      </c>
      <c r="J64" s="2">
        <v>4.9384385647120901</v>
      </c>
      <c r="K64" s="2" t="s">
        <v>34</v>
      </c>
      <c r="L64" s="2">
        <v>396</v>
      </c>
      <c r="M64" s="2">
        <v>7</v>
      </c>
      <c r="N64" s="2">
        <v>65.047415094691502</v>
      </c>
      <c r="O64" s="2" t="s">
        <v>31</v>
      </c>
      <c r="P64" s="2">
        <v>1.7303747198592001</v>
      </c>
      <c r="Q64" s="2" t="s">
        <v>23</v>
      </c>
      <c r="R64" s="2" t="s">
        <v>24</v>
      </c>
      <c r="S64" s="2">
        <v>110.364335231365</v>
      </c>
    </row>
    <row r="65" spans="1:19" x14ac:dyDescent="0.2">
      <c r="A65" s="1" t="s">
        <v>38</v>
      </c>
      <c r="B65" s="2">
        <v>63.828398347711001</v>
      </c>
      <c r="C65" s="2">
        <v>30</v>
      </c>
      <c r="D65" s="2">
        <v>484</v>
      </c>
      <c r="E65" s="2">
        <v>1061.6185230132901</v>
      </c>
      <c r="F65" s="2" t="s">
        <v>20</v>
      </c>
      <c r="G65" s="2">
        <v>100</v>
      </c>
      <c r="H65" s="2">
        <v>26</v>
      </c>
      <c r="I65" s="2">
        <v>7</v>
      </c>
      <c r="J65" s="2">
        <v>7.2937225968677302</v>
      </c>
      <c r="K65" s="2" t="s">
        <v>30</v>
      </c>
      <c r="L65" s="2">
        <v>176</v>
      </c>
      <c r="M65" s="2">
        <v>4</v>
      </c>
      <c r="N65" s="2">
        <v>1.90076224351946</v>
      </c>
      <c r="O65" s="2" t="s">
        <v>31</v>
      </c>
      <c r="P65" s="2">
        <v>0.44719401546382298</v>
      </c>
      <c r="Q65" s="2" t="s">
        <v>28</v>
      </c>
      <c r="R65" s="2" t="s">
        <v>33</v>
      </c>
      <c r="S65" s="2">
        <v>312.57427361009297</v>
      </c>
    </row>
    <row r="66" spans="1:19" x14ac:dyDescent="0.2">
      <c r="A66" s="1" t="s">
        <v>25</v>
      </c>
      <c r="B66" s="2">
        <v>17.028027920188698</v>
      </c>
      <c r="C66" s="2">
        <v>16</v>
      </c>
      <c r="D66" s="2">
        <v>380</v>
      </c>
      <c r="E66" s="2">
        <v>8864.0843495864392</v>
      </c>
      <c r="F66" s="2" t="s">
        <v>26</v>
      </c>
      <c r="G66" s="2">
        <v>41</v>
      </c>
      <c r="H66" s="2">
        <v>72</v>
      </c>
      <c r="I66" s="2">
        <v>8</v>
      </c>
      <c r="J66" s="2">
        <v>4.3813681581023101</v>
      </c>
      <c r="K66" s="2" t="s">
        <v>21</v>
      </c>
      <c r="L66" s="2">
        <v>929</v>
      </c>
      <c r="M66" s="2">
        <v>24</v>
      </c>
      <c r="N66" s="2">
        <v>87.213057815135699</v>
      </c>
      <c r="O66" s="2" t="s">
        <v>31</v>
      </c>
      <c r="P66" s="2">
        <v>2.8530906166490499</v>
      </c>
      <c r="Q66" s="2" t="s">
        <v>32</v>
      </c>
      <c r="R66" s="2" t="s">
        <v>33</v>
      </c>
      <c r="S66" s="2">
        <v>430.16909697513699</v>
      </c>
    </row>
    <row r="67" spans="1:19" x14ac:dyDescent="0.2">
      <c r="A67" s="1" t="s">
        <v>19</v>
      </c>
      <c r="B67" s="2">
        <v>52.028749903294901</v>
      </c>
      <c r="C67" s="2">
        <v>23</v>
      </c>
      <c r="D67" s="2">
        <v>117</v>
      </c>
      <c r="E67" s="2">
        <v>6885.5893508962499</v>
      </c>
      <c r="F67" s="2" t="s">
        <v>27</v>
      </c>
      <c r="G67" s="2">
        <v>32</v>
      </c>
      <c r="H67" s="2">
        <v>36</v>
      </c>
      <c r="I67" s="2">
        <v>7</v>
      </c>
      <c r="J67" s="2">
        <v>9.0303404225219506</v>
      </c>
      <c r="K67" s="2" t="s">
        <v>30</v>
      </c>
      <c r="L67" s="2">
        <v>480</v>
      </c>
      <c r="M67" s="2">
        <v>12</v>
      </c>
      <c r="N67" s="2">
        <v>78.702393968878894</v>
      </c>
      <c r="O67" s="2" t="s">
        <v>31</v>
      </c>
      <c r="P67" s="2">
        <v>4.3674705382050503</v>
      </c>
      <c r="Q67" s="2" t="s">
        <v>28</v>
      </c>
      <c r="R67" s="2" t="s">
        <v>33</v>
      </c>
      <c r="S67" s="2">
        <v>164.366528243419</v>
      </c>
    </row>
    <row r="68" spans="1:19" x14ac:dyDescent="0.2">
      <c r="A68" s="1" t="s">
        <v>38</v>
      </c>
      <c r="B68" s="2">
        <v>72.796353955587406</v>
      </c>
      <c r="C68" s="2">
        <v>89</v>
      </c>
      <c r="D68" s="2">
        <v>270</v>
      </c>
      <c r="E68" s="2">
        <v>3899.7468337292198</v>
      </c>
      <c r="F68" s="2" t="s">
        <v>27</v>
      </c>
      <c r="G68" s="2">
        <v>86</v>
      </c>
      <c r="H68" s="2">
        <v>40</v>
      </c>
      <c r="I68" s="2">
        <v>7</v>
      </c>
      <c r="J68" s="2">
        <v>7.2917013887767803</v>
      </c>
      <c r="K68" s="2" t="s">
        <v>21</v>
      </c>
      <c r="L68" s="2">
        <v>751</v>
      </c>
      <c r="M68" s="2">
        <v>14</v>
      </c>
      <c r="N68" s="2">
        <v>21.048642725168602</v>
      </c>
      <c r="O68" s="2" t="s">
        <v>40</v>
      </c>
      <c r="P68" s="2">
        <v>1.87400140404437</v>
      </c>
      <c r="Q68" s="2" t="s">
        <v>37</v>
      </c>
      <c r="R68" s="2" t="s">
        <v>29</v>
      </c>
      <c r="S68" s="2">
        <v>320.84651575911198</v>
      </c>
    </row>
    <row r="69" spans="1:19" x14ac:dyDescent="0.2">
      <c r="A69" s="1" t="s">
        <v>25</v>
      </c>
      <c r="B69" s="2">
        <v>13.017376785287899</v>
      </c>
      <c r="C69" s="2">
        <v>55</v>
      </c>
      <c r="D69" s="2">
        <v>246</v>
      </c>
      <c r="E69" s="2">
        <v>4256.9491408502299</v>
      </c>
      <c r="F69" s="2" t="s">
        <v>20</v>
      </c>
      <c r="G69" s="2">
        <v>54</v>
      </c>
      <c r="H69" s="2">
        <v>10</v>
      </c>
      <c r="I69" s="2">
        <v>4</v>
      </c>
      <c r="J69" s="2">
        <v>2.45793352798733</v>
      </c>
      <c r="K69" s="2" t="s">
        <v>35</v>
      </c>
      <c r="L69" s="2">
        <v>736</v>
      </c>
      <c r="M69" s="2">
        <v>10</v>
      </c>
      <c r="N69" s="2">
        <v>20.075003975630501</v>
      </c>
      <c r="O69" s="2" t="s">
        <v>22</v>
      </c>
      <c r="P69" s="2">
        <v>3.6328432903821302</v>
      </c>
      <c r="Q69" s="2" t="s">
        <v>37</v>
      </c>
      <c r="R69" s="2" t="s">
        <v>33</v>
      </c>
      <c r="S69" s="2">
        <v>687.28617786641701</v>
      </c>
    </row>
    <row r="70" spans="1:19" x14ac:dyDescent="0.2">
      <c r="A70" s="1" t="s">
        <v>25</v>
      </c>
      <c r="B70" s="2">
        <v>89.634095608135297</v>
      </c>
      <c r="C70" s="2">
        <v>11</v>
      </c>
      <c r="D70" s="2">
        <v>134</v>
      </c>
      <c r="E70" s="2">
        <v>8458.7308783671797</v>
      </c>
      <c r="F70" s="2" t="s">
        <v>26</v>
      </c>
      <c r="G70" s="2">
        <v>73</v>
      </c>
      <c r="H70" s="2">
        <v>75</v>
      </c>
      <c r="I70" s="2">
        <v>6</v>
      </c>
      <c r="J70" s="2">
        <v>4.5853534681946497</v>
      </c>
      <c r="K70" s="2" t="s">
        <v>34</v>
      </c>
      <c r="L70" s="2">
        <v>328</v>
      </c>
      <c r="M70" s="2">
        <v>6</v>
      </c>
      <c r="N70" s="2">
        <v>8.6930424258772891</v>
      </c>
      <c r="O70" s="2" t="s">
        <v>31</v>
      </c>
      <c r="P70" s="2">
        <v>0.15948631471751501</v>
      </c>
      <c r="Q70" s="2" t="s">
        <v>28</v>
      </c>
      <c r="R70" s="2" t="s">
        <v>29</v>
      </c>
      <c r="S70" s="2">
        <v>771.22508468115802</v>
      </c>
    </row>
    <row r="71" spans="1:19" x14ac:dyDescent="0.2">
      <c r="A71" s="1" t="s">
        <v>25</v>
      </c>
      <c r="B71" s="2">
        <v>33.697717206643098</v>
      </c>
      <c r="C71" s="2">
        <v>72</v>
      </c>
      <c r="D71" s="2">
        <v>457</v>
      </c>
      <c r="E71" s="2">
        <v>8354.5796864820004</v>
      </c>
      <c r="F71" s="2" t="s">
        <v>36</v>
      </c>
      <c r="G71" s="2">
        <v>57</v>
      </c>
      <c r="H71" s="2">
        <v>54</v>
      </c>
      <c r="I71" s="2">
        <v>8</v>
      </c>
      <c r="J71" s="2">
        <v>6.5805413478846004</v>
      </c>
      <c r="K71" s="2" t="s">
        <v>30</v>
      </c>
      <c r="L71" s="2">
        <v>358</v>
      </c>
      <c r="M71" s="2">
        <v>21</v>
      </c>
      <c r="N71" s="2">
        <v>1.59722274305068</v>
      </c>
      <c r="O71" s="2" t="s">
        <v>31</v>
      </c>
      <c r="P71" s="2">
        <v>4.9110959548423301</v>
      </c>
      <c r="Q71" s="2" t="s">
        <v>32</v>
      </c>
      <c r="R71" s="2" t="s">
        <v>29</v>
      </c>
      <c r="S71" s="2">
        <v>555.85910367174404</v>
      </c>
    </row>
    <row r="72" spans="1:19" x14ac:dyDescent="0.2">
      <c r="A72" s="1" t="s">
        <v>25</v>
      </c>
      <c r="B72" s="2">
        <v>26.0348697739621</v>
      </c>
      <c r="C72" s="2">
        <v>52</v>
      </c>
      <c r="D72" s="2">
        <v>704</v>
      </c>
      <c r="E72" s="2">
        <v>8367.7216180201503</v>
      </c>
      <c r="F72" s="2" t="s">
        <v>26</v>
      </c>
      <c r="G72" s="2">
        <v>13</v>
      </c>
      <c r="H72" s="2">
        <v>19</v>
      </c>
      <c r="I72" s="2">
        <v>8</v>
      </c>
      <c r="J72" s="2">
        <v>2.2161427287713602</v>
      </c>
      <c r="K72" s="2" t="s">
        <v>30</v>
      </c>
      <c r="L72" s="2">
        <v>867</v>
      </c>
      <c r="M72" s="2">
        <v>28</v>
      </c>
      <c r="N72" s="2">
        <v>42.084436738310004</v>
      </c>
      <c r="O72" s="2" t="s">
        <v>31</v>
      </c>
      <c r="P72" s="2">
        <v>3.44806328834026</v>
      </c>
      <c r="Q72" s="2" t="s">
        <v>23</v>
      </c>
      <c r="R72" s="2" t="s">
        <v>33</v>
      </c>
      <c r="S72" s="2">
        <v>393.84334857842799</v>
      </c>
    </row>
    <row r="73" spans="1:19" x14ac:dyDescent="0.2">
      <c r="A73" s="1" t="s">
        <v>25</v>
      </c>
      <c r="B73" s="2">
        <v>87.755432354001101</v>
      </c>
      <c r="C73" s="2">
        <v>16</v>
      </c>
      <c r="D73" s="2">
        <v>513</v>
      </c>
      <c r="E73" s="2">
        <v>9473.7980325083408</v>
      </c>
      <c r="F73" s="2" t="s">
        <v>27</v>
      </c>
      <c r="G73" s="2">
        <v>12</v>
      </c>
      <c r="H73" s="2">
        <v>71</v>
      </c>
      <c r="I73" s="2">
        <v>9</v>
      </c>
      <c r="J73" s="2">
        <v>9.1478115447106294</v>
      </c>
      <c r="K73" s="2" t="s">
        <v>21</v>
      </c>
      <c r="L73" s="2">
        <v>198</v>
      </c>
      <c r="M73" s="2">
        <v>11</v>
      </c>
      <c r="N73" s="2">
        <v>7.0578761469782298</v>
      </c>
      <c r="O73" s="2" t="s">
        <v>40</v>
      </c>
      <c r="P73" s="2">
        <v>0.131955444311815</v>
      </c>
      <c r="Q73" s="2" t="s">
        <v>37</v>
      </c>
      <c r="R73" s="2" t="s">
        <v>29</v>
      </c>
      <c r="S73" s="2">
        <v>169.27180138478701</v>
      </c>
    </row>
    <row r="74" spans="1:19" x14ac:dyDescent="0.2">
      <c r="A74" s="1" t="s">
        <v>19</v>
      </c>
      <c r="B74" s="2">
        <v>37.931812382790298</v>
      </c>
      <c r="C74" s="2">
        <v>29</v>
      </c>
      <c r="D74" s="2">
        <v>163</v>
      </c>
      <c r="E74" s="2">
        <v>3550.21843278099</v>
      </c>
      <c r="F74" s="2" t="s">
        <v>20</v>
      </c>
      <c r="G74" s="2">
        <v>0</v>
      </c>
      <c r="H74" s="2">
        <v>58</v>
      </c>
      <c r="I74" s="2">
        <v>8</v>
      </c>
      <c r="J74" s="2">
        <v>1.194251864885</v>
      </c>
      <c r="K74" s="2" t="s">
        <v>35</v>
      </c>
      <c r="L74" s="2">
        <v>375</v>
      </c>
      <c r="M74" s="2">
        <v>18</v>
      </c>
      <c r="N74" s="2">
        <v>97.113581563462205</v>
      </c>
      <c r="O74" s="2" t="s">
        <v>31</v>
      </c>
      <c r="P74" s="2">
        <v>1.9834678721741801</v>
      </c>
      <c r="Q74" s="2" t="s">
        <v>32</v>
      </c>
      <c r="R74" s="2" t="s">
        <v>33</v>
      </c>
      <c r="S74" s="2">
        <v>299.70630311810299</v>
      </c>
    </row>
    <row r="75" spans="1:19" x14ac:dyDescent="0.2">
      <c r="A75" s="1" t="s">
        <v>25</v>
      </c>
      <c r="B75" s="2">
        <v>54.865528517069798</v>
      </c>
      <c r="C75" s="2">
        <v>62</v>
      </c>
      <c r="D75" s="2">
        <v>511</v>
      </c>
      <c r="E75" s="2">
        <v>1752.3810874841199</v>
      </c>
      <c r="F75" s="2" t="s">
        <v>20</v>
      </c>
      <c r="G75" s="2">
        <v>95</v>
      </c>
      <c r="H75" s="2">
        <v>27</v>
      </c>
      <c r="I75" s="2">
        <v>3</v>
      </c>
      <c r="J75" s="2">
        <v>9.7052867901203506</v>
      </c>
      <c r="K75" s="2" t="s">
        <v>30</v>
      </c>
      <c r="L75" s="2">
        <v>862</v>
      </c>
      <c r="M75" s="2">
        <v>7</v>
      </c>
      <c r="N75" s="2">
        <v>77.627765812748194</v>
      </c>
      <c r="O75" s="2" t="s">
        <v>22</v>
      </c>
      <c r="P75" s="2">
        <v>1.3623879886491099</v>
      </c>
      <c r="Q75" s="2" t="s">
        <v>28</v>
      </c>
      <c r="R75" s="2" t="s">
        <v>33</v>
      </c>
      <c r="S75" s="2">
        <v>207.66320620857601</v>
      </c>
    </row>
    <row r="76" spans="1:19" x14ac:dyDescent="0.2">
      <c r="A76" s="1" t="s">
        <v>19</v>
      </c>
      <c r="B76" s="2">
        <v>47.914541824058801</v>
      </c>
      <c r="C76" s="2">
        <v>90</v>
      </c>
      <c r="D76" s="2">
        <v>32</v>
      </c>
      <c r="E76" s="2">
        <v>7014.8879872033904</v>
      </c>
      <c r="F76" s="2" t="s">
        <v>26</v>
      </c>
      <c r="G76" s="2">
        <v>10</v>
      </c>
      <c r="H76" s="2">
        <v>22</v>
      </c>
      <c r="I76" s="2">
        <v>4</v>
      </c>
      <c r="J76" s="2">
        <v>6.3157177546007199</v>
      </c>
      <c r="K76" s="2" t="s">
        <v>35</v>
      </c>
      <c r="L76" s="2">
        <v>775</v>
      </c>
      <c r="M76" s="2">
        <v>16</v>
      </c>
      <c r="N76" s="2">
        <v>11.4407818237613</v>
      </c>
      <c r="O76" s="2" t="s">
        <v>40</v>
      </c>
      <c r="P76" s="2">
        <v>1.8305755986122301</v>
      </c>
      <c r="Q76" s="2" t="s">
        <v>23</v>
      </c>
      <c r="R76" s="2" t="s">
        <v>29</v>
      </c>
      <c r="S76" s="2">
        <v>183.27289874871099</v>
      </c>
    </row>
    <row r="77" spans="1:19" x14ac:dyDescent="0.2">
      <c r="A77" s="1" t="s">
        <v>38</v>
      </c>
      <c r="B77" s="2">
        <v>6.3815331627479699</v>
      </c>
      <c r="C77" s="2">
        <v>14</v>
      </c>
      <c r="D77" s="2">
        <v>637</v>
      </c>
      <c r="E77" s="2">
        <v>8180.3370854254399</v>
      </c>
      <c r="F77" s="2" t="s">
        <v>26</v>
      </c>
      <c r="G77" s="2">
        <v>76</v>
      </c>
      <c r="H77" s="2">
        <v>26</v>
      </c>
      <c r="I77" s="2">
        <v>6</v>
      </c>
      <c r="J77" s="2">
        <v>9.2281903170525208</v>
      </c>
      <c r="K77" s="2" t="s">
        <v>35</v>
      </c>
      <c r="L77" s="2">
        <v>258</v>
      </c>
      <c r="M77" s="2">
        <v>10</v>
      </c>
      <c r="N77" s="2">
        <v>30.661677477859602</v>
      </c>
      <c r="O77" s="2" t="s">
        <v>22</v>
      </c>
      <c r="P77" s="2">
        <v>2.0787506078749698</v>
      </c>
      <c r="Q77" s="2" t="s">
        <v>23</v>
      </c>
      <c r="R77" s="2" t="s">
        <v>33</v>
      </c>
      <c r="S77" s="2">
        <v>405.16706788885602</v>
      </c>
    </row>
    <row r="78" spans="1:19" x14ac:dyDescent="0.2">
      <c r="A78" s="1" t="s">
        <v>38</v>
      </c>
      <c r="B78" s="2">
        <v>90.2044275205281</v>
      </c>
      <c r="C78" s="2">
        <v>88</v>
      </c>
      <c r="D78" s="2">
        <v>478</v>
      </c>
      <c r="E78" s="2">
        <v>2633.1219813122598</v>
      </c>
      <c r="F78" s="2" t="s">
        <v>20</v>
      </c>
      <c r="G78" s="2">
        <v>57</v>
      </c>
      <c r="H78" s="2">
        <v>77</v>
      </c>
      <c r="I78" s="2">
        <v>9</v>
      </c>
      <c r="J78" s="2">
        <v>6.5996141596895397</v>
      </c>
      <c r="K78" s="2" t="s">
        <v>35</v>
      </c>
      <c r="L78" s="2">
        <v>152</v>
      </c>
      <c r="M78" s="2">
        <v>11</v>
      </c>
      <c r="N78" s="2">
        <v>55.760492895244198</v>
      </c>
      <c r="O78" s="2" t="s">
        <v>22</v>
      </c>
      <c r="P78" s="2">
        <v>3.2133296074383102</v>
      </c>
      <c r="Q78" s="2" t="s">
        <v>32</v>
      </c>
      <c r="R78" s="2" t="s">
        <v>24</v>
      </c>
      <c r="S78" s="2">
        <v>677.94456984618296</v>
      </c>
    </row>
    <row r="79" spans="1:19" x14ac:dyDescent="0.2">
      <c r="A79" s="1" t="s">
        <v>38</v>
      </c>
      <c r="B79" s="2">
        <v>83.851017681304597</v>
      </c>
      <c r="C79" s="2">
        <v>41</v>
      </c>
      <c r="D79" s="2">
        <v>375</v>
      </c>
      <c r="E79" s="2">
        <v>7910.8869161406901</v>
      </c>
      <c r="F79" s="2" t="s">
        <v>36</v>
      </c>
      <c r="G79" s="2">
        <v>17</v>
      </c>
      <c r="H79" s="2">
        <v>66</v>
      </c>
      <c r="I79" s="2">
        <v>5</v>
      </c>
      <c r="J79" s="2">
        <v>1.5129368369160801</v>
      </c>
      <c r="K79" s="2" t="s">
        <v>39</v>
      </c>
      <c r="L79" s="2">
        <v>444</v>
      </c>
      <c r="M79" s="2">
        <v>4</v>
      </c>
      <c r="N79" s="2">
        <v>46.870238797617198</v>
      </c>
      <c r="O79" s="2" t="s">
        <v>31</v>
      </c>
      <c r="P79" s="2">
        <v>4.62054606451371</v>
      </c>
      <c r="Q79" s="2" t="s">
        <v>23</v>
      </c>
      <c r="R79" s="2" t="s">
        <v>33</v>
      </c>
      <c r="S79" s="2">
        <v>866.47280012965803</v>
      </c>
    </row>
    <row r="80" spans="1:19" x14ac:dyDescent="0.2">
      <c r="A80" s="1" t="s">
        <v>19</v>
      </c>
      <c r="B80" s="2">
        <v>3.1700114135661601</v>
      </c>
      <c r="C80" s="2">
        <v>64</v>
      </c>
      <c r="D80" s="2">
        <v>904</v>
      </c>
      <c r="E80" s="2">
        <v>5709.9452959692899</v>
      </c>
      <c r="F80" s="2" t="s">
        <v>26</v>
      </c>
      <c r="G80" s="2">
        <v>41</v>
      </c>
      <c r="H80" s="2">
        <v>1</v>
      </c>
      <c r="I80" s="2">
        <v>5</v>
      </c>
      <c r="J80" s="2">
        <v>5.2376546500374497</v>
      </c>
      <c r="K80" s="2" t="s">
        <v>34</v>
      </c>
      <c r="L80" s="2">
        <v>919</v>
      </c>
      <c r="M80" s="2">
        <v>9</v>
      </c>
      <c r="N80" s="2">
        <v>80.580852156447804</v>
      </c>
      <c r="O80" s="2" t="s">
        <v>31</v>
      </c>
      <c r="P80" s="2">
        <v>0.39661272410993498</v>
      </c>
      <c r="Q80" s="2" t="s">
        <v>32</v>
      </c>
      <c r="R80" s="2" t="s">
        <v>33</v>
      </c>
      <c r="S80" s="2">
        <v>341.55265678322297</v>
      </c>
    </row>
    <row r="81" spans="1:19" x14ac:dyDescent="0.2">
      <c r="A81" s="1" t="s">
        <v>25</v>
      </c>
      <c r="B81" s="2">
        <v>92.996884233970704</v>
      </c>
      <c r="C81" s="2">
        <v>29</v>
      </c>
      <c r="D81" s="2">
        <v>106</v>
      </c>
      <c r="E81" s="2">
        <v>1889.07358977934</v>
      </c>
      <c r="F81" s="2" t="s">
        <v>20</v>
      </c>
      <c r="G81" s="2">
        <v>16</v>
      </c>
      <c r="H81" s="2">
        <v>56</v>
      </c>
      <c r="I81" s="2">
        <v>10</v>
      </c>
      <c r="J81" s="2">
        <v>2.47389776104546</v>
      </c>
      <c r="K81" s="2" t="s">
        <v>39</v>
      </c>
      <c r="L81" s="2">
        <v>759</v>
      </c>
      <c r="M81" s="2">
        <v>11</v>
      </c>
      <c r="N81" s="2">
        <v>48.064782640006598</v>
      </c>
      <c r="O81" s="2" t="s">
        <v>40</v>
      </c>
      <c r="P81" s="2">
        <v>2.0300690886687498</v>
      </c>
      <c r="Q81" s="2" t="s">
        <v>28</v>
      </c>
      <c r="R81" s="2" t="s">
        <v>29</v>
      </c>
      <c r="S81" s="2">
        <v>873.12964801765099</v>
      </c>
    </row>
    <row r="82" spans="1:19" x14ac:dyDescent="0.2">
      <c r="A82" s="1" t="s">
        <v>19</v>
      </c>
      <c r="B82" s="2">
        <v>69.108799547430294</v>
      </c>
      <c r="C82" s="2">
        <v>23</v>
      </c>
      <c r="D82" s="2">
        <v>241</v>
      </c>
      <c r="E82" s="2">
        <v>5328.3759842977597</v>
      </c>
      <c r="F82" s="2" t="s">
        <v>36</v>
      </c>
      <c r="G82" s="2">
        <v>38</v>
      </c>
      <c r="H82" s="2">
        <v>22</v>
      </c>
      <c r="I82" s="2">
        <v>10</v>
      </c>
      <c r="J82" s="2">
        <v>7.0545383368369299</v>
      </c>
      <c r="K82" s="2" t="s">
        <v>35</v>
      </c>
      <c r="L82" s="2">
        <v>985</v>
      </c>
      <c r="M82" s="2">
        <v>24</v>
      </c>
      <c r="N82" s="2">
        <v>64.323597795600193</v>
      </c>
      <c r="O82" s="2" t="s">
        <v>22</v>
      </c>
      <c r="P82" s="2">
        <v>2.1800374515822201</v>
      </c>
      <c r="Q82" s="2" t="s">
        <v>32</v>
      </c>
      <c r="R82" s="2" t="s">
        <v>33</v>
      </c>
      <c r="S82" s="2">
        <v>997.41345013319506</v>
      </c>
    </row>
    <row r="83" spans="1:19" x14ac:dyDescent="0.2">
      <c r="A83" s="1" t="s">
        <v>19</v>
      </c>
      <c r="B83" s="2">
        <v>57.449742958971498</v>
      </c>
      <c r="C83" s="2">
        <v>14</v>
      </c>
      <c r="D83" s="2">
        <v>359</v>
      </c>
      <c r="E83" s="2">
        <v>2483.7601775427902</v>
      </c>
      <c r="F83" s="2" t="s">
        <v>27</v>
      </c>
      <c r="G83" s="2">
        <v>96</v>
      </c>
      <c r="H83" s="2">
        <v>57</v>
      </c>
      <c r="I83" s="2">
        <v>4</v>
      </c>
      <c r="J83" s="2">
        <v>6.7809466256178998</v>
      </c>
      <c r="K83" s="2" t="s">
        <v>30</v>
      </c>
      <c r="L83" s="2">
        <v>334</v>
      </c>
      <c r="M83" s="2">
        <v>5</v>
      </c>
      <c r="N83" s="2">
        <v>42.952444748991802</v>
      </c>
      <c r="O83" s="2" t="s">
        <v>40</v>
      </c>
      <c r="P83" s="2">
        <v>3.0551418183075501</v>
      </c>
      <c r="Q83" s="2" t="s">
        <v>23</v>
      </c>
      <c r="R83" s="2" t="s">
        <v>24</v>
      </c>
      <c r="S83" s="2">
        <v>852.56809891984994</v>
      </c>
    </row>
    <row r="84" spans="1:19" x14ac:dyDescent="0.2">
      <c r="A84" s="1" t="s">
        <v>19</v>
      </c>
      <c r="B84" s="2">
        <v>6.3068831761119197</v>
      </c>
      <c r="C84" s="2">
        <v>50</v>
      </c>
      <c r="D84" s="2">
        <v>946</v>
      </c>
      <c r="E84" s="2">
        <v>1292.45841793776</v>
      </c>
      <c r="F84" s="2" t="s">
        <v>27</v>
      </c>
      <c r="G84" s="2">
        <v>5</v>
      </c>
      <c r="H84" s="2">
        <v>51</v>
      </c>
      <c r="I84" s="2">
        <v>5</v>
      </c>
      <c r="J84" s="2">
        <v>8.4670497708619905</v>
      </c>
      <c r="K84" s="2" t="s">
        <v>21</v>
      </c>
      <c r="L84" s="2">
        <v>858</v>
      </c>
      <c r="M84" s="2">
        <v>21</v>
      </c>
      <c r="N84" s="2">
        <v>71.126514720403406</v>
      </c>
      <c r="O84" s="2" t="s">
        <v>22</v>
      </c>
      <c r="P84" s="2">
        <v>4.0968813324704501</v>
      </c>
      <c r="Q84" s="2" t="s">
        <v>37</v>
      </c>
      <c r="R84" s="2" t="s">
        <v>29</v>
      </c>
      <c r="S84" s="2">
        <v>323.59220343132199</v>
      </c>
    </row>
    <row r="85" spans="1:19" x14ac:dyDescent="0.2">
      <c r="A85" s="1" t="s">
        <v>19</v>
      </c>
      <c r="B85" s="2">
        <v>57.057031221103202</v>
      </c>
      <c r="C85" s="2">
        <v>56</v>
      </c>
      <c r="D85" s="2">
        <v>198</v>
      </c>
      <c r="E85" s="2">
        <v>7888.7232684270803</v>
      </c>
      <c r="F85" s="2" t="s">
        <v>20</v>
      </c>
      <c r="G85" s="2">
        <v>31</v>
      </c>
      <c r="H85" s="2">
        <v>20</v>
      </c>
      <c r="I85" s="2">
        <v>1</v>
      </c>
      <c r="J85" s="2">
        <v>6.49632536429504</v>
      </c>
      <c r="K85" s="2" t="s">
        <v>35</v>
      </c>
      <c r="L85" s="2">
        <v>228</v>
      </c>
      <c r="M85" s="2">
        <v>12</v>
      </c>
      <c r="N85" s="2">
        <v>57.870902924036301</v>
      </c>
      <c r="O85" s="2" t="s">
        <v>22</v>
      </c>
      <c r="P85" s="2">
        <v>0.16587162748060799</v>
      </c>
      <c r="Q85" s="2" t="s">
        <v>28</v>
      </c>
      <c r="R85" s="2" t="s">
        <v>29</v>
      </c>
      <c r="S85" s="2">
        <v>351.50421933503901</v>
      </c>
    </row>
    <row r="86" spans="1:19" x14ac:dyDescent="0.2">
      <c r="A86" s="1" t="s">
        <v>25</v>
      </c>
      <c r="B86" s="2">
        <v>91.128318350444303</v>
      </c>
      <c r="C86" s="2">
        <v>75</v>
      </c>
      <c r="D86" s="2">
        <v>872</v>
      </c>
      <c r="E86" s="2">
        <v>8651.6726829820691</v>
      </c>
      <c r="F86" s="2" t="s">
        <v>27</v>
      </c>
      <c r="G86" s="2">
        <v>39</v>
      </c>
      <c r="H86" s="2">
        <v>41</v>
      </c>
      <c r="I86" s="2">
        <v>2</v>
      </c>
      <c r="J86" s="2">
        <v>2.8331846794189701</v>
      </c>
      <c r="K86" s="2" t="s">
        <v>39</v>
      </c>
      <c r="L86" s="2">
        <v>202</v>
      </c>
      <c r="M86" s="2">
        <v>5</v>
      </c>
      <c r="N86" s="2">
        <v>76.961228023819999</v>
      </c>
      <c r="O86" s="2" t="s">
        <v>31</v>
      </c>
      <c r="P86" s="2">
        <v>2.8496621985053299</v>
      </c>
      <c r="Q86" s="2" t="s">
        <v>37</v>
      </c>
      <c r="R86" s="2" t="s">
        <v>24</v>
      </c>
      <c r="S86" s="2">
        <v>787.77985049434506</v>
      </c>
    </row>
    <row r="87" spans="1:19" x14ac:dyDescent="0.2">
      <c r="A87" s="1" t="s">
        <v>19</v>
      </c>
      <c r="B87" s="2">
        <v>72.819206930318202</v>
      </c>
      <c r="C87" s="2">
        <v>9</v>
      </c>
      <c r="D87" s="2">
        <v>774</v>
      </c>
      <c r="E87" s="2">
        <v>4384.4134000458598</v>
      </c>
      <c r="F87" s="2" t="s">
        <v>27</v>
      </c>
      <c r="G87" s="2">
        <v>48</v>
      </c>
      <c r="H87" s="2">
        <v>8</v>
      </c>
      <c r="I87" s="2">
        <v>5</v>
      </c>
      <c r="J87" s="2">
        <v>4.0662775015120403</v>
      </c>
      <c r="K87" s="2" t="s">
        <v>34</v>
      </c>
      <c r="L87" s="2">
        <v>698</v>
      </c>
      <c r="M87" s="2">
        <v>1</v>
      </c>
      <c r="N87" s="2">
        <v>19.789592941903599</v>
      </c>
      <c r="O87" s="2" t="s">
        <v>22</v>
      </c>
      <c r="P87" s="2">
        <v>2.54754712154871</v>
      </c>
      <c r="Q87" s="2" t="s">
        <v>32</v>
      </c>
      <c r="R87" s="2" t="s">
        <v>24</v>
      </c>
      <c r="S87" s="2">
        <v>276.77833594679902</v>
      </c>
    </row>
    <row r="88" spans="1:19" x14ac:dyDescent="0.2">
      <c r="A88" s="1" t="s">
        <v>25</v>
      </c>
      <c r="B88" s="2">
        <v>17.034930739467899</v>
      </c>
      <c r="C88" s="2">
        <v>13</v>
      </c>
      <c r="D88" s="2">
        <v>336</v>
      </c>
      <c r="E88" s="2">
        <v>2943.3818676094502</v>
      </c>
      <c r="F88" s="2" t="s">
        <v>27</v>
      </c>
      <c r="G88" s="2">
        <v>42</v>
      </c>
      <c r="H88" s="2">
        <v>72</v>
      </c>
      <c r="I88" s="2">
        <v>1</v>
      </c>
      <c r="J88" s="2">
        <v>4.7081818735419301</v>
      </c>
      <c r="K88" s="2" t="s">
        <v>21</v>
      </c>
      <c r="L88" s="2">
        <v>955</v>
      </c>
      <c r="M88" s="2">
        <v>26</v>
      </c>
      <c r="N88" s="2">
        <v>4.4652784349432402</v>
      </c>
      <c r="O88" s="2" t="s">
        <v>22</v>
      </c>
      <c r="P88" s="2">
        <v>4.1378770486223599</v>
      </c>
      <c r="Q88" s="2" t="s">
        <v>23</v>
      </c>
      <c r="R88" s="2" t="s">
        <v>29</v>
      </c>
      <c r="S88" s="2">
        <v>589.97855562804102</v>
      </c>
    </row>
    <row r="89" spans="1:19" x14ac:dyDescent="0.2">
      <c r="A89" s="1" t="s">
        <v>19</v>
      </c>
      <c r="B89" s="2">
        <v>68.911246211606297</v>
      </c>
      <c r="C89" s="2">
        <v>82</v>
      </c>
      <c r="D89" s="2">
        <v>663</v>
      </c>
      <c r="E89" s="2">
        <v>2411.7546321104901</v>
      </c>
      <c r="F89" s="2" t="s">
        <v>27</v>
      </c>
      <c r="G89" s="2">
        <v>65</v>
      </c>
      <c r="H89" s="2">
        <v>7</v>
      </c>
      <c r="I89" s="2">
        <v>8</v>
      </c>
      <c r="J89" s="2">
        <v>4.9498395779969497</v>
      </c>
      <c r="K89" s="2" t="s">
        <v>35</v>
      </c>
      <c r="L89" s="2">
        <v>443</v>
      </c>
      <c r="M89" s="2">
        <v>5</v>
      </c>
      <c r="N89" s="2">
        <v>97.730593800533001</v>
      </c>
      <c r="O89" s="2" t="s">
        <v>31</v>
      </c>
      <c r="P89" s="2">
        <v>0.77300613406724805</v>
      </c>
      <c r="Q89" s="2" t="s">
        <v>23</v>
      </c>
      <c r="R89" s="2" t="s">
        <v>33</v>
      </c>
      <c r="S89" s="2">
        <v>682.97101822609295</v>
      </c>
    </row>
    <row r="90" spans="1:19" x14ac:dyDescent="0.2">
      <c r="A90" s="1" t="s">
        <v>19</v>
      </c>
      <c r="B90" s="2">
        <v>89.104367292102296</v>
      </c>
      <c r="C90" s="2">
        <v>99</v>
      </c>
      <c r="D90" s="2">
        <v>618</v>
      </c>
      <c r="E90" s="2">
        <v>2048.2900998487098</v>
      </c>
      <c r="F90" s="2" t="s">
        <v>27</v>
      </c>
      <c r="G90" s="2">
        <v>73</v>
      </c>
      <c r="H90" s="2">
        <v>80</v>
      </c>
      <c r="I90" s="2">
        <v>10</v>
      </c>
      <c r="J90" s="2">
        <v>8.3816156249226292</v>
      </c>
      <c r="K90" s="2" t="s">
        <v>39</v>
      </c>
      <c r="L90" s="2">
        <v>589</v>
      </c>
      <c r="M90" s="2">
        <v>22</v>
      </c>
      <c r="N90" s="2">
        <v>33.808636513209102</v>
      </c>
      <c r="O90" s="2" t="s">
        <v>40</v>
      </c>
      <c r="P90" s="2">
        <v>4.8434565771180402</v>
      </c>
      <c r="Q90" s="2" t="s">
        <v>28</v>
      </c>
      <c r="R90" s="2" t="s">
        <v>24</v>
      </c>
      <c r="S90" s="2">
        <v>465.457005963688</v>
      </c>
    </row>
    <row r="91" spans="1:19" x14ac:dyDescent="0.2">
      <c r="A91" s="1" t="s">
        <v>38</v>
      </c>
      <c r="B91" s="2">
        <v>76.962994415193904</v>
      </c>
      <c r="C91" s="2">
        <v>83</v>
      </c>
      <c r="D91" s="2">
        <v>25</v>
      </c>
      <c r="E91" s="2">
        <v>8684.6130592538593</v>
      </c>
      <c r="F91" s="2" t="s">
        <v>26</v>
      </c>
      <c r="G91" s="2">
        <v>15</v>
      </c>
      <c r="H91" s="2">
        <v>66</v>
      </c>
      <c r="I91" s="2">
        <v>2</v>
      </c>
      <c r="J91" s="2">
        <v>8.2491687048717299</v>
      </c>
      <c r="K91" s="2" t="s">
        <v>39</v>
      </c>
      <c r="L91" s="2">
        <v>211</v>
      </c>
      <c r="M91" s="2">
        <v>2</v>
      </c>
      <c r="N91" s="2">
        <v>69.929345518672307</v>
      </c>
      <c r="O91" s="2" t="s">
        <v>31</v>
      </c>
      <c r="P91" s="2">
        <v>1.3744289997457599</v>
      </c>
      <c r="Q91" s="2" t="s">
        <v>23</v>
      </c>
      <c r="R91" s="2" t="s">
        <v>24</v>
      </c>
      <c r="S91" s="2">
        <v>842.68683000464205</v>
      </c>
    </row>
    <row r="92" spans="1:19" x14ac:dyDescent="0.2">
      <c r="A92" s="1" t="s">
        <v>25</v>
      </c>
      <c r="B92" s="2">
        <v>19.9981769404042</v>
      </c>
      <c r="C92" s="2">
        <v>18</v>
      </c>
      <c r="D92" s="2">
        <v>223</v>
      </c>
      <c r="E92" s="2">
        <v>1229.59102856498</v>
      </c>
      <c r="F92" s="2" t="s">
        <v>27</v>
      </c>
      <c r="G92" s="2">
        <v>32</v>
      </c>
      <c r="H92" s="2">
        <v>22</v>
      </c>
      <c r="I92" s="2">
        <v>6</v>
      </c>
      <c r="J92" s="2">
        <v>1.4543053101535499</v>
      </c>
      <c r="K92" s="2" t="s">
        <v>21</v>
      </c>
      <c r="L92" s="2">
        <v>569</v>
      </c>
      <c r="M92" s="2">
        <v>18</v>
      </c>
      <c r="N92" s="2">
        <v>74.608969995194698</v>
      </c>
      <c r="O92" s="2" t="s">
        <v>40</v>
      </c>
      <c r="P92" s="2">
        <v>2.0515129307662501</v>
      </c>
      <c r="Q92" s="2" t="s">
        <v>32</v>
      </c>
      <c r="R92" s="2" t="s">
        <v>33</v>
      </c>
      <c r="S92" s="2">
        <v>264.254889835867</v>
      </c>
    </row>
    <row r="93" spans="1:19" x14ac:dyDescent="0.2">
      <c r="A93" s="1" t="s">
        <v>19</v>
      </c>
      <c r="B93" s="2">
        <v>80.414036650355698</v>
      </c>
      <c r="C93" s="2">
        <v>24</v>
      </c>
      <c r="D93" s="2">
        <v>79</v>
      </c>
      <c r="E93" s="2">
        <v>5133.8467010866898</v>
      </c>
      <c r="F93" s="2" t="s">
        <v>36</v>
      </c>
      <c r="G93" s="2">
        <v>5</v>
      </c>
      <c r="H93" s="2">
        <v>55</v>
      </c>
      <c r="I93" s="2">
        <v>10</v>
      </c>
      <c r="J93" s="2">
        <v>6.5758037975485397</v>
      </c>
      <c r="K93" s="2" t="s">
        <v>39</v>
      </c>
      <c r="L93" s="2">
        <v>523</v>
      </c>
      <c r="M93" s="2">
        <v>17</v>
      </c>
      <c r="N93" s="2">
        <v>28.696996824143199</v>
      </c>
      <c r="O93" s="2" t="s">
        <v>31</v>
      </c>
      <c r="P93" s="2">
        <v>3.6937377878392801</v>
      </c>
      <c r="Q93" s="2" t="s">
        <v>37</v>
      </c>
      <c r="R93" s="2" t="s">
        <v>24</v>
      </c>
      <c r="S93" s="2">
        <v>879.35921773492396</v>
      </c>
    </row>
    <row r="94" spans="1:19" x14ac:dyDescent="0.2">
      <c r="A94" s="1" t="s">
        <v>38</v>
      </c>
      <c r="B94" s="2">
        <v>75.270406975724995</v>
      </c>
      <c r="C94" s="2">
        <v>58</v>
      </c>
      <c r="D94" s="2">
        <v>737</v>
      </c>
      <c r="E94" s="2">
        <v>9444.7420330629793</v>
      </c>
      <c r="F94" s="2" t="s">
        <v>36</v>
      </c>
      <c r="G94" s="2">
        <v>60</v>
      </c>
      <c r="H94" s="2">
        <v>85</v>
      </c>
      <c r="I94" s="2">
        <v>7</v>
      </c>
      <c r="J94" s="2">
        <v>3.8012531329310799</v>
      </c>
      <c r="K94" s="2" t="s">
        <v>21</v>
      </c>
      <c r="L94" s="2">
        <v>953</v>
      </c>
      <c r="M94" s="2">
        <v>11</v>
      </c>
      <c r="N94" s="2">
        <v>68.184919057041199</v>
      </c>
      <c r="O94" s="2" t="s">
        <v>22</v>
      </c>
      <c r="P94" s="2">
        <v>0.722204401882931</v>
      </c>
      <c r="Q94" s="2" t="s">
        <v>37</v>
      </c>
      <c r="R94" s="2" t="s">
        <v>33</v>
      </c>
      <c r="S94" s="2">
        <v>103.91624796070499</v>
      </c>
    </row>
    <row r="95" spans="1:19" x14ac:dyDescent="0.2">
      <c r="A95" s="1" t="s">
        <v>38</v>
      </c>
      <c r="B95" s="2">
        <v>97.760085581938696</v>
      </c>
      <c r="C95" s="2">
        <v>10</v>
      </c>
      <c r="D95" s="2">
        <v>134</v>
      </c>
      <c r="E95" s="2">
        <v>5924.6825668532301</v>
      </c>
      <c r="F95" s="2" t="s">
        <v>27</v>
      </c>
      <c r="G95" s="2">
        <v>90</v>
      </c>
      <c r="H95" s="2">
        <v>27</v>
      </c>
      <c r="I95" s="2">
        <v>8</v>
      </c>
      <c r="J95" s="2">
        <v>9.9298162452772605</v>
      </c>
      <c r="K95" s="2" t="s">
        <v>30</v>
      </c>
      <c r="L95" s="2">
        <v>370</v>
      </c>
      <c r="M95" s="2">
        <v>11</v>
      </c>
      <c r="N95" s="2">
        <v>46.603873381644497</v>
      </c>
      <c r="O95" s="2" t="s">
        <v>22</v>
      </c>
      <c r="P95" s="2">
        <v>1.9076657339590699</v>
      </c>
      <c r="Q95" s="2" t="s">
        <v>32</v>
      </c>
      <c r="R95" s="2" t="s">
        <v>24</v>
      </c>
      <c r="S95" s="2">
        <v>517.49997392906096</v>
      </c>
    </row>
    <row r="96" spans="1:19" x14ac:dyDescent="0.2">
      <c r="A96" s="1" t="s">
        <v>25</v>
      </c>
      <c r="B96" s="2">
        <v>13.881913501359101</v>
      </c>
      <c r="C96" s="2">
        <v>56</v>
      </c>
      <c r="D96" s="2">
        <v>320</v>
      </c>
      <c r="E96" s="2">
        <v>9592.6335702803099</v>
      </c>
      <c r="F96" s="2" t="s">
        <v>20</v>
      </c>
      <c r="G96" s="2">
        <v>66</v>
      </c>
      <c r="H96" s="2">
        <v>96</v>
      </c>
      <c r="I96" s="2">
        <v>7</v>
      </c>
      <c r="J96" s="2">
        <v>7.6744307081126903</v>
      </c>
      <c r="K96" s="2" t="s">
        <v>35</v>
      </c>
      <c r="L96" s="2">
        <v>585</v>
      </c>
      <c r="M96" s="2">
        <v>8</v>
      </c>
      <c r="N96" s="2">
        <v>85.675963335798002</v>
      </c>
      <c r="O96" s="2" t="s">
        <v>40</v>
      </c>
      <c r="P96" s="2">
        <v>1.2193822244013901</v>
      </c>
      <c r="Q96" s="2" t="s">
        <v>32</v>
      </c>
      <c r="R96" s="2" t="s">
        <v>24</v>
      </c>
      <c r="S96" s="2">
        <v>990.07847250581096</v>
      </c>
    </row>
    <row r="97" spans="1:19" x14ac:dyDescent="0.2">
      <c r="A97" s="1" t="s">
        <v>38</v>
      </c>
      <c r="B97" s="2">
        <v>62.111965463961802</v>
      </c>
      <c r="C97" s="2">
        <v>90</v>
      </c>
      <c r="D97" s="2">
        <v>916</v>
      </c>
      <c r="E97" s="2">
        <v>1935.2067935076</v>
      </c>
      <c r="F97" s="2" t="s">
        <v>36</v>
      </c>
      <c r="G97" s="2">
        <v>98</v>
      </c>
      <c r="H97" s="2">
        <v>85</v>
      </c>
      <c r="I97" s="2">
        <v>7</v>
      </c>
      <c r="J97" s="2">
        <v>7.4715140844011501</v>
      </c>
      <c r="K97" s="2" t="s">
        <v>34</v>
      </c>
      <c r="L97" s="2">
        <v>207</v>
      </c>
      <c r="M97" s="2">
        <v>28</v>
      </c>
      <c r="N97" s="2">
        <v>39.772882502340003</v>
      </c>
      <c r="O97" s="2" t="s">
        <v>22</v>
      </c>
      <c r="P97" s="2">
        <v>0.62600185820939502</v>
      </c>
      <c r="Q97" s="2" t="s">
        <v>32</v>
      </c>
      <c r="R97" s="2" t="s">
        <v>24</v>
      </c>
      <c r="S97" s="2">
        <v>996.77831495062401</v>
      </c>
    </row>
    <row r="98" spans="1:19" x14ac:dyDescent="0.2">
      <c r="A98" s="1" t="s">
        <v>38</v>
      </c>
      <c r="B98" s="2">
        <v>47.714233075820196</v>
      </c>
      <c r="C98" s="2">
        <v>44</v>
      </c>
      <c r="D98" s="2">
        <v>276</v>
      </c>
      <c r="E98" s="2">
        <v>2100.1297546259402</v>
      </c>
      <c r="F98" s="2" t="s">
        <v>36</v>
      </c>
      <c r="G98" s="2">
        <v>90</v>
      </c>
      <c r="H98" s="2">
        <v>10</v>
      </c>
      <c r="I98" s="2">
        <v>8</v>
      </c>
      <c r="J98" s="2">
        <v>4.4695000261236002</v>
      </c>
      <c r="K98" s="2" t="s">
        <v>21</v>
      </c>
      <c r="L98" s="2">
        <v>671</v>
      </c>
      <c r="M98" s="2">
        <v>29</v>
      </c>
      <c r="N98" s="2">
        <v>62.612690395614301</v>
      </c>
      <c r="O98" s="2" t="s">
        <v>40</v>
      </c>
      <c r="P98" s="2">
        <v>0.33343182522473902</v>
      </c>
      <c r="Q98" s="2" t="s">
        <v>32</v>
      </c>
      <c r="R98" s="2" t="s">
        <v>24</v>
      </c>
      <c r="S98" s="2">
        <v>230.092782536763</v>
      </c>
    </row>
    <row r="99" spans="1:19" x14ac:dyDescent="0.2">
      <c r="A99" s="1" t="s">
        <v>19</v>
      </c>
      <c r="B99" s="2">
        <v>69.290831002905506</v>
      </c>
      <c r="C99" s="2">
        <v>88</v>
      </c>
      <c r="D99" s="2">
        <v>114</v>
      </c>
      <c r="E99" s="2">
        <v>4531.4021336919104</v>
      </c>
      <c r="F99" s="2" t="s">
        <v>27</v>
      </c>
      <c r="G99" s="2">
        <v>63</v>
      </c>
      <c r="H99" s="2">
        <v>66</v>
      </c>
      <c r="I99" s="2">
        <v>1</v>
      </c>
      <c r="J99" s="2">
        <v>7.00643205900439</v>
      </c>
      <c r="K99" s="2" t="s">
        <v>39</v>
      </c>
      <c r="L99" s="2">
        <v>824</v>
      </c>
      <c r="M99" s="2">
        <v>20</v>
      </c>
      <c r="N99" s="2">
        <v>35.633652343343897</v>
      </c>
      <c r="O99" s="2" t="s">
        <v>31</v>
      </c>
      <c r="P99" s="2">
        <v>4.1657817954241496</v>
      </c>
      <c r="Q99" s="2" t="s">
        <v>28</v>
      </c>
      <c r="R99" s="2" t="s">
        <v>33</v>
      </c>
      <c r="S99" s="2">
        <v>823.52384588815596</v>
      </c>
    </row>
    <row r="100" spans="1:19" x14ac:dyDescent="0.2">
      <c r="A100" s="1" t="s">
        <v>38</v>
      </c>
      <c r="B100" s="2">
        <v>3.0376887246314102</v>
      </c>
      <c r="C100" s="2">
        <v>97</v>
      </c>
      <c r="D100" s="2">
        <v>987</v>
      </c>
      <c r="E100" s="2">
        <v>7888.3565466618702</v>
      </c>
      <c r="F100" s="2" t="s">
        <v>27</v>
      </c>
      <c r="G100" s="2">
        <v>77</v>
      </c>
      <c r="H100" s="2">
        <v>72</v>
      </c>
      <c r="I100" s="2">
        <v>9</v>
      </c>
      <c r="J100" s="2">
        <v>6.9429459420325799</v>
      </c>
      <c r="K100" s="2" t="s">
        <v>34</v>
      </c>
      <c r="L100" s="2">
        <v>908</v>
      </c>
      <c r="M100" s="2">
        <v>14</v>
      </c>
      <c r="N100" s="2">
        <v>60.387378614862101</v>
      </c>
      <c r="O100" s="2" t="s">
        <v>40</v>
      </c>
      <c r="P100" s="2">
        <v>1.46360749847278</v>
      </c>
      <c r="Q100" s="2" t="s">
        <v>32</v>
      </c>
      <c r="R100" s="2" t="s">
        <v>24</v>
      </c>
      <c r="S100" s="2">
        <v>846.665256986695</v>
      </c>
    </row>
    <row r="101" spans="1:19" x14ac:dyDescent="0.2">
      <c r="A101" s="1" t="s">
        <v>19</v>
      </c>
      <c r="B101" s="2">
        <v>77.903927219447795</v>
      </c>
      <c r="C101" s="2">
        <v>65</v>
      </c>
      <c r="D101" s="2">
        <v>672</v>
      </c>
      <c r="E101" s="2">
        <v>7386.3639440486604</v>
      </c>
      <c r="F101" s="2" t="s">
        <v>27</v>
      </c>
      <c r="G101" s="2">
        <v>15</v>
      </c>
      <c r="H101" s="2">
        <v>26</v>
      </c>
      <c r="I101" s="2">
        <v>9</v>
      </c>
      <c r="J101" s="2">
        <v>8.6303388696027508</v>
      </c>
      <c r="K101" s="2" t="s">
        <v>21</v>
      </c>
      <c r="L101" s="2">
        <v>450</v>
      </c>
      <c r="M101" s="2">
        <v>26</v>
      </c>
      <c r="N101" s="2">
        <v>58.890685768589996</v>
      </c>
      <c r="O101" s="2" t="s">
        <v>22</v>
      </c>
      <c r="P101" s="2">
        <v>1.21088212958507</v>
      </c>
      <c r="Q101" s="2" t="s">
        <v>28</v>
      </c>
      <c r="R101" s="2" t="s">
        <v>33</v>
      </c>
      <c r="S101" s="2">
        <v>778.86424137664801</v>
      </c>
    </row>
    <row r="102" spans="1:19" x14ac:dyDescent="0.2">
      <c r="A102" s="1" t="s">
        <v>38</v>
      </c>
      <c r="B102" s="2">
        <v>24.423131420373402</v>
      </c>
      <c r="C102" s="2">
        <v>29</v>
      </c>
      <c r="D102" s="2">
        <v>324</v>
      </c>
      <c r="E102" s="2">
        <v>7698.4247656321204</v>
      </c>
      <c r="F102" s="2" t="s">
        <v>20</v>
      </c>
      <c r="G102" s="2">
        <v>67</v>
      </c>
      <c r="H102" s="2">
        <v>32</v>
      </c>
      <c r="I102" s="2">
        <v>3</v>
      </c>
      <c r="J102" s="2">
        <v>5.3528780439968102</v>
      </c>
      <c r="K102" s="2" t="s">
        <v>21</v>
      </c>
      <c r="L102" s="2">
        <v>648</v>
      </c>
      <c r="M102" s="2">
        <v>28</v>
      </c>
      <c r="N102" s="2">
        <v>17.803756331391298</v>
      </c>
      <c r="O102" s="2" t="s">
        <v>22</v>
      </c>
      <c r="P102" s="2">
        <v>3.8720476814821301</v>
      </c>
      <c r="Q102" s="2" t="s">
        <v>23</v>
      </c>
      <c r="R102" s="2" t="s">
        <v>33</v>
      </c>
      <c r="S102" s="2">
        <v>188.74214114905701</v>
      </c>
    </row>
    <row r="103" spans="1:19" x14ac:dyDescent="0.2">
      <c r="A103" s="1" t="s">
        <v>19</v>
      </c>
      <c r="B103" s="2">
        <v>3.5261112591434198</v>
      </c>
      <c r="C103" s="2">
        <v>56</v>
      </c>
      <c r="D103" s="2">
        <v>62</v>
      </c>
      <c r="E103" s="2">
        <v>4370.9165799845396</v>
      </c>
      <c r="F103" s="2" t="s">
        <v>36</v>
      </c>
      <c r="G103" s="2">
        <v>46</v>
      </c>
      <c r="H103" s="2">
        <v>4</v>
      </c>
      <c r="I103" s="2">
        <v>9</v>
      </c>
      <c r="J103" s="2">
        <v>7.9048456112096801</v>
      </c>
      <c r="K103" s="2" t="s">
        <v>21</v>
      </c>
      <c r="L103" s="2">
        <v>535</v>
      </c>
      <c r="M103" s="2">
        <v>13</v>
      </c>
      <c r="N103" s="2">
        <v>65.765155926367498</v>
      </c>
      <c r="O103" s="2" t="s">
        <v>31</v>
      </c>
      <c r="P103" s="2">
        <v>3.3762378347179798</v>
      </c>
      <c r="Q103" s="2" t="s">
        <v>23</v>
      </c>
      <c r="R103" s="2" t="s">
        <v>33</v>
      </c>
      <c r="S103" s="2">
        <v>540.13242286796799</v>
      </c>
    </row>
    <row r="104" spans="1:19" x14ac:dyDescent="0.2">
      <c r="A104" s="1" t="s">
        <v>25</v>
      </c>
      <c r="B104" s="2">
        <v>19.754604866878601</v>
      </c>
      <c r="C104" s="2">
        <v>43</v>
      </c>
      <c r="D104" s="2">
        <v>913</v>
      </c>
      <c r="E104" s="2">
        <v>8525.9525596835301</v>
      </c>
      <c r="F104" s="2" t="s">
        <v>26</v>
      </c>
      <c r="G104" s="2">
        <v>53</v>
      </c>
      <c r="H104" s="2">
        <v>27</v>
      </c>
      <c r="I104" s="2">
        <v>7</v>
      </c>
      <c r="J104" s="2">
        <v>1.4098010951380699</v>
      </c>
      <c r="K104" s="2" t="s">
        <v>39</v>
      </c>
      <c r="L104" s="2">
        <v>581</v>
      </c>
      <c r="M104" s="2">
        <v>9</v>
      </c>
      <c r="N104" s="2">
        <v>5.6046908643717801</v>
      </c>
      <c r="O104" s="2" t="s">
        <v>22</v>
      </c>
      <c r="P104" s="2">
        <v>2.9081221693512598</v>
      </c>
      <c r="Q104" s="2" t="s">
        <v>32</v>
      </c>
      <c r="R104" s="2" t="s">
        <v>33</v>
      </c>
      <c r="S104" s="2">
        <v>882.19886354704204</v>
      </c>
    </row>
    <row r="105" spans="1:19" x14ac:dyDescent="0.2">
      <c r="A105" s="1" t="s">
        <v>19</v>
      </c>
      <c r="B105" s="2">
        <v>68.517832699276596</v>
      </c>
      <c r="C105" s="2">
        <v>17</v>
      </c>
      <c r="D105" s="2">
        <v>627</v>
      </c>
      <c r="E105" s="2">
        <v>9185.1858291817007</v>
      </c>
      <c r="F105" s="2" t="s">
        <v>27</v>
      </c>
      <c r="G105" s="2">
        <v>55</v>
      </c>
      <c r="H105" s="2">
        <v>59</v>
      </c>
      <c r="I105" s="2">
        <v>6</v>
      </c>
      <c r="J105" s="2">
        <v>1.3110237561206199</v>
      </c>
      <c r="K105" s="2" t="s">
        <v>39</v>
      </c>
      <c r="L105" s="2">
        <v>921</v>
      </c>
      <c r="M105" s="2">
        <v>2</v>
      </c>
      <c r="N105" s="2">
        <v>38.072898520625998</v>
      </c>
      <c r="O105" s="2" t="s">
        <v>31</v>
      </c>
      <c r="P105" s="2">
        <v>0.34602729070550298</v>
      </c>
      <c r="Q105" s="2" t="s">
        <v>32</v>
      </c>
      <c r="R105" s="2" t="s">
        <v>24</v>
      </c>
      <c r="S105" s="2">
        <v>210.743008964246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6E1B7-4D52-B342-969A-6D433736A946}">
  <dimension ref="A3:B20"/>
  <sheetViews>
    <sheetView workbookViewId="0">
      <selection activeCell="D1" sqref="D1:I2"/>
    </sheetView>
  </sheetViews>
  <sheetFormatPr baseColWidth="10" defaultRowHeight="16" x14ac:dyDescent="0.2"/>
  <cols>
    <col min="1" max="1" width="20.6640625" customWidth="1"/>
    <col min="2" max="2" width="12.1640625" customWidth="1"/>
  </cols>
  <sheetData>
    <row r="3" spans="1:2" x14ac:dyDescent="0.2">
      <c r="A3" s="5" t="s">
        <v>64</v>
      </c>
      <c r="B3" t="s">
        <v>61</v>
      </c>
    </row>
    <row r="4" spans="1:2" x14ac:dyDescent="0.2">
      <c r="A4" s="6" t="s">
        <v>28</v>
      </c>
      <c r="B4" s="4">
        <v>14604.527497613781</v>
      </c>
    </row>
    <row r="5" spans="1:2" x14ac:dyDescent="0.2">
      <c r="A5" s="7" t="s">
        <v>33</v>
      </c>
      <c r="B5" s="4">
        <v>5800.8874600935669</v>
      </c>
    </row>
    <row r="6" spans="1:2" x14ac:dyDescent="0.2">
      <c r="A6" s="7" t="s">
        <v>24</v>
      </c>
      <c r="B6" s="4">
        <v>4464.8580251157155</v>
      </c>
    </row>
    <row r="7" spans="1:2" x14ac:dyDescent="0.2">
      <c r="A7" s="7" t="s">
        <v>29</v>
      </c>
      <c r="B7" s="4">
        <v>4338.7820124044993</v>
      </c>
    </row>
    <row r="8" spans="1:2" x14ac:dyDescent="0.2">
      <c r="A8" s="6" t="s">
        <v>32</v>
      </c>
      <c r="B8" s="4">
        <v>15168.931558531691</v>
      </c>
    </row>
    <row r="9" spans="1:2" x14ac:dyDescent="0.2">
      <c r="A9" s="7" t="s">
        <v>33</v>
      </c>
      <c r="B9" s="4">
        <v>6790.710511003439</v>
      </c>
    </row>
    <row r="10" spans="1:2" x14ac:dyDescent="0.2">
      <c r="A10" s="7" t="s">
        <v>24</v>
      </c>
      <c r="B10" s="4">
        <v>7007.4107414111331</v>
      </c>
    </row>
    <row r="11" spans="1:2" x14ac:dyDescent="0.2">
      <c r="A11" s="7" t="s">
        <v>29</v>
      </c>
      <c r="B11" s="4">
        <v>1370.8103061171182</v>
      </c>
    </row>
    <row r="12" spans="1:2" x14ac:dyDescent="0.2">
      <c r="A12" s="6" t="s">
        <v>23</v>
      </c>
      <c r="B12" s="4">
        <v>16048.193639194964</v>
      </c>
    </row>
    <row r="13" spans="1:2" x14ac:dyDescent="0.2">
      <c r="A13" s="7" t="s">
        <v>33</v>
      </c>
      <c r="B13" s="4">
        <v>5934.4121071526051</v>
      </c>
    </row>
    <row r="14" spans="1:2" x14ac:dyDescent="0.2">
      <c r="A14" s="7" t="s">
        <v>24</v>
      </c>
      <c r="B14" s="4">
        <v>7181.085146509985</v>
      </c>
    </row>
    <row r="15" spans="1:2" x14ac:dyDescent="0.2">
      <c r="A15" s="7" t="s">
        <v>29</v>
      </c>
      <c r="B15" s="4">
        <v>2932.6963855323747</v>
      </c>
    </row>
    <row r="16" spans="1:2" x14ac:dyDescent="0.2">
      <c r="A16" s="6" t="s">
        <v>37</v>
      </c>
      <c r="B16" s="4">
        <v>7102.9255204736783</v>
      </c>
    </row>
    <row r="17" spans="1:2" x14ac:dyDescent="0.2">
      <c r="A17" s="7" t="s">
        <v>33</v>
      </c>
      <c r="B17" s="4">
        <v>2349.7644161035805</v>
      </c>
    </row>
    <row r="18" spans="1:2" x14ac:dyDescent="0.2">
      <c r="A18" s="7" t="s">
        <v>24</v>
      </c>
      <c r="B18" s="4">
        <v>3386.030112564521</v>
      </c>
    </row>
    <row r="19" spans="1:2" x14ac:dyDescent="0.2">
      <c r="A19" s="7" t="s">
        <v>29</v>
      </c>
      <c r="B19" s="4">
        <v>1367.1309918055772</v>
      </c>
    </row>
    <row r="20" spans="1:2" x14ac:dyDescent="0.2">
      <c r="A20" s="6" t="s">
        <v>56</v>
      </c>
      <c r="B20" s="4">
        <v>52924.578215814116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D6F4B-F79D-3143-8BCD-796C583B0FE3}">
  <dimension ref="A3:B7"/>
  <sheetViews>
    <sheetView workbookViewId="0">
      <selection activeCell="M19" sqref="M19"/>
    </sheetView>
  </sheetViews>
  <sheetFormatPr baseColWidth="10" defaultRowHeight="16" x14ac:dyDescent="0.2"/>
  <cols>
    <col min="1" max="1" width="13" customWidth="1"/>
    <col min="2" max="2" width="14.5" customWidth="1"/>
  </cols>
  <sheetData>
    <row r="3" spans="1:2" x14ac:dyDescent="0.2">
      <c r="A3" s="5" t="s">
        <v>55</v>
      </c>
      <c r="B3" t="s">
        <v>59</v>
      </c>
    </row>
    <row r="4" spans="1:2" x14ac:dyDescent="0.2">
      <c r="A4" s="6" t="s">
        <v>38</v>
      </c>
      <c r="B4" s="4">
        <v>57.361057599328326</v>
      </c>
    </row>
    <row r="5" spans="1:2" x14ac:dyDescent="0.2">
      <c r="A5" s="6" t="s">
        <v>19</v>
      </c>
      <c r="B5" s="4">
        <v>46.014278873737723</v>
      </c>
    </row>
    <row r="6" spans="1:2" x14ac:dyDescent="0.2">
      <c r="A6" s="6" t="s">
        <v>25</v>
      </c>
      <c r="B6" s="4">
        <v>47.259328879368766</v>
      </c>
    </row>
    <row r="7" spans="1:2" x14ac:dyDescent="0.2">
      <c r="A7" s="6" t="s">
        <v>56</v>
      </c>
      <c r="B7" s="4">
        <v>49.462461344643671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21EA-CC47-ED47-8BAF-99E68CBAB33D}">
  <dimension ref="A3:B9"/>
  <sheetViews>
    <sheetView workbookViewId="0">
      <selection activeCell="L16" sqref="L16"/>
    </sheetView>
  </sheetViews>
  <sheetFormatPr baseColWidth="10" defaultRowHeight="16" x14ac:dyDescent="0.2"/>
  <cols>
    <col min="1" max="1" width="13" customWidth="1"/>
    <col min="2" max="2" width="23.1640625" customWidth="1"/>
  </cols>
  <sheetData>
    <row r="3" spans="1:2" x14ac:dyDescent="0.2">
      <c r="A3" s="5" t="s">
        <v>55</v>
      </c>
      <c r="B3" t="s">
        <v>58</v>
      </c>
    </row>
    <row r="4" spans="1:2" x14ac:dyDescent="0.2">
      <c r="A4" s="6" t="s">
        <v>35</v>
      </c>
      <c r="B4" s="4">
        <v>102601.72388223578</v>
      </c>
    </row>
    <row r="5" spans="1:2" x14ac:dyDescent="0.2">
      <c r="A5" s="6" t="s">
        <v>39</v>
      </c>
      <c r="B5" s="4">
        <v>119142.81574806941</v>
      </c>
    </row>
    <row r="6" spans="1:2" x14ac:dyDescent="0.2">
      <c r="A6" s="6" t="s">
        <v>34</v>
      </c>
      <c r="B6" s="4">
        <v>81027.701224853008</v>
      </c>
    </row>
    <row r="7" spans="1:2" x14ac:dyDescent="0.2">
      <c r="A7" s="6" t="s">
        <v>30</v>
      </c>
      <c r="B7" s="4">
        <v>137077.5510053811</v>
      </c>
    </row>
    <row r="8" spans="1:2" x14ac:dyDescent="0.2">
      <c r="A8" s="6" t="s">
        <v>21</v>
      </c>
      <c r="B8" s="4">
        <v>137755.02687746938</v>
      </c>
    </row>
    <row r="9" spans="1:2" x14ac:dyDescent="0.2">
      <c r="A9" s="6" t="s">
        <v>56</v>
      </c>
      <c r="B9" s="4">
        <v>577604.81873800862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364C1-9C7F-254F-A0D7-BD8C705D54B5}">
  <dimension ref="A3:B7"/>
  <sheetViews>
    <sheetView workbookViewId="0">
      <selection activeCell="K17" sqref="K17"/>
    </sheetView>
  </sheetViews>
  <sheetFormatPr baseColWidth="10" defaultRowHeight="16" x14ac:dyDescent="0.2"/>
  <cols>
    <col min="1" max="1" width="13" customWidth="1"/>
    <col min="2" max="2" width="27.83203125" customWidth="1"/>
  </cols>
  <sheetData>
    <row r="3" spans="1:2" x14ac:dyDescent="0.2">
      <c r="A3" s="5" t="s">
        <v>55</v>
      </c>
      <c r="B3" t="s">
        <v>57</v>
      </c>
    </row>
    <row r="4" spans="1:2" x14ac:dyDescent="0.2">
      <c r="A4" s="6" t="s">
        <v>38</v>
      </c>
      <c r="B4" s="46">
        <v>11757</v>
      </c>
    </row>
    <row r="5" spans="1:2" x14ac:dyDescent="0.2">
      <c r="A5" s="6" t="s">
        <v>19</v>
      </c>
      <c r="B5" s="46">
        <v>13611</v>
      </c>
    </row>
    <row r="6" spans="1:2" x14ac:dyDescent="0.2">
      <c r="A6" s="6" t="s">
        <v>25</v>
      </c>
      <c r="B6" s="46">
        <v>20731</v>
      </c>
    </row>
    <row r="7" spans="1:2" x14ac:dyDescent="0.2">
      <c r="A7" s="6" t="s">
        <v>56</v>
      </c>
      <c r="B7" s="46">
        <v>46099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629F0-A100-794A-88C5-012F09267E88}">
  <dimension ref="A3:B7"/>
  <sheetViews>
    <sheetView workbookViewId="0">
      <selection activeCell="A3" sqref="A3:B7"/>
    </sheetView>
  </sheetViews>
  <sheetFormatPr baseColWidth="10" defaultRowHeight="16" x14ac:dyDescent="0.2"/>
  <cols>
    <col min="1" max="1" width="13" customWidth="1"/>
    <col min="2" max="2" width="27.6640625" customWidth="1"/>
  </cols>
  <sheetData>
    <row r="3" spans="1:2" x14ac:dyDescent="0.2">
      <c r="A3" s="5" t="s">
        <v>55</v>
      </c>
      <c r="B3" t="s">
        <v>60</v>
      </c>
    </row>
    <row r="4" spans="1:2" x14ac:dyDescent="0.2">
      <c r="A4" s="6" t="s">
        <v>38</v>
      </c>
      <c r="B4" s="46">
        <v>346</v>
      </c>
    </row>
    <row r="5" spans="1:2" x14ac:dyDescent="0.2">
      <c r="A5" s="6" t="s">
        <v>19</v>
      </c>
      <c r="B5" s="46">
        <v>580</v>
      </c>
    </row>
    <row r="6" spans="1:2" x14ac:dyDescent="0.2">
      <c r="A6" s="6" t="s">
        <v>25</v>
      </c>
      <c r="B6" s="46">
        <v>551</v>
      </c>
    </row>
    <row r="7" spans="1:2" x14ac:dyDescent="0.2">
      <c r="A7" s="6" t="s">
        <v>56</v>
      </c>
      <c r="B7" s="46">
        <v>1477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1E99E-8309-EC4B-AAC9-531DC8AF24A3}">
  <dimension ref="A3:B8"/>
  <sheetViews>
    <sheetView workbookViewId="0">
      <selection activeCell="Q26" sqref="Q26"/>
    </sheetView>
  </sheetViews>
  <sheetFormatPr baseColWidth="10" defaultRowHeight="16" x14ac:dyDescent="0.2"/>
  <cols>
    <col min="1" max="1" width="13" customWidth="1"/>
    <col min="2" max="2" width="20.6640625" customWidth="1"/>
  </cols>
  <sheetData>
    <row r="3" spans="1:2" x14ac:dyDescent="0.2">
      <c r="A3" s="5" t="s">
        <v>55</v>
      </c>
      <c r="B3" t="s">
        <v>66</v>
      </c>
    </row>
    <row r="4" spans="1:2" x14ac:dyDescent="0.2">
      <c r="A4" s="6" t="s">
        <v>26</v>
      </c>
      <c r="B4">
        <v>1141</v>
      </c>
    </row>
    <row r="5" spans="1:2" x14ac:dyDescent="0.2">
      <c r="A5" s="6" t="s">
        <v>36</v>
      </c>
      <c r="B5">
        <v>899</v>
      </c>
    </row>
    <row r="6" spans="1:2" x14ac:dyDescent="0.2">
      <c r="A6" s="6" t="s">
        <v>20</v>
      </c>
      <c r="B6">
        <v>1292</v>
      </c>
    </row>
    <row r="7" spans="1:2" x14ac:dyDescent="0.2">
      <c r="A7" s="6" t="s">
        <v>27</v>
      </c>
      <c r="B7">
        <v>1590</v>
      </c>
    </row>
    <row r="8" spans="1:2" x14ac:dyDescent="0.2">
      <c r="A8" s="6" t="s">
        <v>56</v>
      </c>
      <c r="B8">
        <v>4922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B1BE0-0532-264C-B0F5-341139DDC11B}">
  <dimension ref="A1:O28"/>
  <sheetViews>
    <sheetView tabSelected="1" workbookViewId="0">
      <selection activeCell="E6" sqref="E6"/>
    </sheetView>
  </sheetViews>
  <sheetFormatPr baseColWidth="10" defaultRowHeight="16" x14ac:dyDescent="0.2"/>
  <cols>
    <col min="1" max="1" width="20.6640625" customWidth="1"/>
    <col min="2" max="2" width="12.1640625" customWidth="1"/>
    <col min="3" max="3" width="10.5" customWidth="1"/>
    <col min="4" max="4" width="27.6640625" customWidth="1"/>
    <col min="5" max="5" width="11.33203125" customWidth="1"/>
    <col min="6" max="6" width="12.6640625" customWidth="1"/>
    <col min="7" max="7" width="13.83203125" customWidth="1"/>
    <col min="8" max="8" width="20.6640625" customWidth="1"/>
    <col min="9" max="9" width="11.6640625" customWidth="1"/>
  </cols>
  <sheetData>
    <row r="1" spans="1:15" x14ac:dyDescent="0.2">
      <c r="A1" s="44" t="s">
        <v>62</v>
      </c>
      <c r="B1" s="45"/>
      <c r="C1" s="45"/>
      <c r="D1" s="45"/>
      <c r="E1" s="45"/>
      <c r="F1" s="45"/>
      <c r="G1" s="45"/>
      <c r="H1" s="45"/>
      <c r="I1" s="45"/>
      <c r="J1" s="45"/>
      <c r="K1" s="45"/>
      <c r="L1" s="45"/>
      <c r="M1" s="45"/>
      <c r="N1" s="45"/>
      <c r="O1" s="45"/>
    </row>
    <row r="2" spans="1:15" x14ac:dyDescent="0.2">
      <c r="A2" s="45"/>
      <c r="B2" s="45"/>
      <c r="C2" s="45"/>
      <c r="D2" s="45"/>
      <c r="E2" s="45"/>
      <c r="F2" s="45"/>
      <c r="G2" s="45"/>
      <c r="H2" s="45"/>
      <c r="I2" s="45"/>
      <c r="J2" s="45"/>
      <c r="K2" s="45"/>
      <c r="L2" s="45"/>
      <c r="M2" s="45"/>
      <c r="N2" s="45"/>
      <c r="O2" s="45"/>
    </row>
    <row r="3" spans="1:15" ht="17" thickBot="1" x14ac:dyDescent="0.25">
      <c r="A3" s="45"/>
      <c r="B3" s="45"/>
      <c r="C3" s="45"/>
      <c r="D3" s="45"/>
      <c r="E3" s="45"/>
      <c r="F3" s="45"/>
      <c r="G3" s="45"/>
      <c r="H3" s="45"/>
      <c r="I3" s="45"/>
      <c r="J3" s="45"/>
      <c r="K3" s="45"/>
      <c r="L3" s="45"/>
      <c r="M3" s="45"/>
      <c r="N3" s="45"/>
      <c r="O3" s="45"/>
    </row>
    <row r="4" spans="1:15" x14ac:dyDescent="0.2">
      <c r="A4" s="11" t="s">
        <v>4</v>
      </c>
      <c r="B4" s="12" t="s">
        <v>41</v>
      </c>
      <c r="C4" s="12" t="s">
        <v>42</v>
      </c>
      <c r="D4" s="17" t="s">
        <v>44</v>
      </c>
      <c r="E4" s="13" t="s">
        <v>49</v>
      </c>
    </row>
    <row r="5" spans="1:15" ht="17" thickBot="1" x14ac:dyDescent="0.25">
      <c r="A5" s="14"/>
      <c r="B5" s="15">
        <v>5776.05</v>
      </c>
      <c r="C5" s="15">
        <v>6006.35</v>
      </c>
      <c r="D5" s="18" t="s">
        <v>45</v>
      </c>
      <c r="E5" s="19">
        <f>_xlfn.QUARTILE.INC(DATA!E6:E105,1)</f>
        <v>2812.8471511983425</v>
      </c>
    </row>
    <row r="6" spans="1:15" x14ac:dyDescent="0.2">
      <c r="A6" s="10" t="s">
        <v>65</v>
      </c>
      <c r="B6" s="10" t="s">
        <v>51</v>
      </c>
      <c r="D6" s="18" t="s">
        <v>46</v>
      </c>
      <c r="E6" s="19">
        <f>_xlfn.QUARTILE.INC(DATA!E6:E105,2)</f>
        <v>6006.3520233970448</v>
      </c>
    </row>
    <row r="7" spans="1:15" ht="17" thickBot="1" x14ac:dyDescent="0.25">
      <c r="A7" s="8">
        <v>2732.84</v>
      </c>
      <c r="B7" s="9">
        <v>7468424</v>
      </c>
      <c r="D7" s="18" t="s">
        <v>47</v>
      </c>
      <c r="E7" s="19">
        <f>_xlfn.QUARTILE.INC(DATA!E6:E105,3)</f>
        <v>8253.9769207236604</v>
      </c>
    </row>
    <row r="8" spans="1:15" x14ac:dyDescent="0.2">
      <c r="A8" s="17" t="s">
        <v>53</v>
      </c>
      <c r="B8" s="13" t="s">
        <v>54</v>
      </c>
      <c r="D8" s="18" t="s">
        <v>48</v>
      </c>
      <c r="E8" s="19">
        <f>_xlfn.QUARTILE.INC(DATA!E6:E105,4)</f>
        <v>9866.4654579797007</v>
      </c>
    </row>
    <row r="9" spans="1:15" ht="17" thickBot="1" x14ac:dyDescent="0.25">
      <c r="A9" s="21">
        <v>9866.4699999999993</v>
      </c>
      <c r="B9" s="16">
        <v>1061.6199999999999</v>
      </c>
      <c r="D9" s="18" t="s">
        <v>52</v>
      </c>
      <c r="E9" s="20">
        <v>5441.13</v>
      </c>
    </row>
    <row r="10" spans="1:15" ht="17" thickBot="1" x14ac:dyDescent="0.25">
      <c r="C10" s="22" t="s">
        <v>63</v>
      </c>
      <c r="D10" s="24" t="s">
        <v>60</v>
      </c>
    </row>
    <row r="11" spans="1:15" ht="17" thickBot="1" x14ac:dyDescent="0.25">
      <c r="A11" s="24" t="s">
        <v>64</v>
      </c>
      <c r="B11" s="24" t="s">
        <v>61</v>
      </c>
      <c r="C11" s="50" t="s">
        <v>38</v>
      </c>
      <c r="D11" s="47">
        <v>346</v>
      </c>
    </row>
    <row r="12" spans="1:15" ht="17" thickBot="1" x14ac:dyDescent="0.25">
      <c r="A12" s="23" t="s">
        <v>28</v>
      </c>
      <c r="B12" s="25">
        <v>14604.527497613781</v>
      </c>
      <c r="C12" s="52" t="s">
        <v>19</v>
      </c>
      <c r="D12" s="48">
        <v>580</v>
      </c>
    </row>
    <row r="13" spans="1:15" ht="17" thickBot="1" x14ac:dyDescent="0.25">
      <c r="A13" s="28" t="s">
        <v>33</v>
      </c>
      <c r="B13" s="26">
        <v>5800.8874600935669</v>
      </c>
      <c r="C13" s="51" t="s">
        <v>25</v>
      </c>
      <c r="D13" s="48">
        <v>551</v>
      </c>
    </row>
    <row r="14" spans="1:15" ht="17" thickBot="1" x14ac:dyDescent="0.25">
      <c r="A14" s="29" t="s">
        <v>24</v>
      </c>
      <c r="B14" s="26">
        <v>4464.8580251157155</v>
      </c>
      <c r="C14" s="23" t="s">
        <v>56</v>
      </c>
      <c r="D14" s="49">
        <v>1477</v>
      </c>
    </row>
    <row r="15" spans="1:15" ht="17" thickBot="1" x14ac:dyDescent="0.25">
      <c r="A15" s="30" t="s">
        <v>29</v>
      </c>
      <c r="B15" s="26">
        <v>4338.7820124044993</v>
      </c>
    </row>
    <row r="16" spans="1:15" ht="17" thickBot="1" x14ac:dyDescent="0.25">
      <c r="A16" s="23" t="s">
        <v>32</v>
      </c>
      <c r="B16" s="26">
        <v>15168.931558531691</v>
      </c>
    </row>
    <row r="17" spans="1:2" x14ac:dyDescent="0.2">
      <c r="A17" s="28" t="s">
        <v>33</v>
      </c>
      <c r="B17" s="26">
        <v>6790.710511003439</v>
      </c>
    </row>
    <row r="18" spans="1:2" x14ac:dyDescent="0.2">
      <c r="A18" s="29" t="s">
        <v>24</v>
      </c>
      <c r="B18" s="26">
        <v>7007.4107414111331</v>
      </c>
    </row>
    <row r="19" spans="1:2" ht="17" thickBot="1" x14ac:dyDescent="0.25">
      <c r="A19" s="30" t="s">
        <v>29</v>
      </c>
      <c r="B19" s="26">
        <v>1370.8103061171182</v>
      </c>
    </row>
    <row r="20" spans="1:2" ht="17" thickBot="1" x14ac:dyDescent="0.25">
      <c r="A20" s="23" t="s">
        <v>23</v>
      </c>
      <c r="B20" s="26">
        <v>16048.193639194964</v>
      </c>
    </row>
    <row r="21" spans="1:2" x14ac:dyDescent="0.2">
      <c r="A21" s="28" t="s">
        <v>33</v>
      </c>
      <c r="B21" s="26">
        <v>5934.4121071526051</v>
      </c>
    </row>
    <row r="22" spans="1:2" x14ac:dyDescent="0.2">
      <c r="A22" s="29" t="s">
        <v>24</v>
      </c>
      <c r="B22" s="26">
        <v>7181.085146509985</v>
      </c>
    </row>
    <row r="23" spans="1:2" ht="17" thickBot="1" x14ac:dyDescent="0.25">
      <c r="A23" s="30" t="s">
        <v>29</v>
      </c>
      <c r="B23" s="26">
        <v>2932.6963855323747</v>
      </c>
    </row>
    <row r="24" spans="1:2" ht="17" thickBot="1" x14ac:dyDescent="0.25">
      <c r="A24" s="23" t="s">
        <v>37</v>
      </c>
      <c r="B24" s="26">
        <v>7102.9255204736783</v>
      </c>
    </row>
    <row r="25" spans="1:2" x14ac:dyDescent="0.2">
      <c r="A25" s="28" t="s">
        <v>33</v>
      </c>
      <c r="B25" s="26">
        <v>2349.7644161035805</v>
      </c>
    </row>
    <row r="26" spans="1:2" x14ac:dyDescent="0.2">
      <c r="A26" s="29" t="s">
        <v>24</v>
      </c>
      <c r="B26" s="26">
        <v>3386.030112564521</v>
      </c>
    </row>
    <row r="27" spans="1:2" ht="17" thickBot="1" x14ac:dyDescent="0.25">
      <c r="A27" s="30" t="s">
        <v>29</v>
      </c>
      <c r="B27" s="26">
        <v>1367.1309918055772</v>
      </c>
    </row>
    <row r="28" spans="1:2" ht="17" thickBot="1" x14ac:dyDescent="0.25">
      <c r="A28" s="22" t="s">
        <v>56</v>
      </c>
      <c r="B28" s="27">
        <v>52924.578215814116</v>
      </c>
    </row>
  </sheetData>
  <mergeCells count="1">
    <mergeCell ref="A1:O3"/>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vt:lpstr>
      <vt:lpstr>Transporation cost</vt:lpstr>
      <vt:lpstr>Average Price</vt:lpstr>
      <vt:lpstr>Sum of revenue generated</vt:lpstr>
      <vt:lpstr>Sum of Different Product SoldSu</vt:lpstr>
      <vt:lpstr>Manufacturing lead time</vt:lpstr>
      <vt:lpstr>DEMOGRAPHIC</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Tyagi</dc:creator>
  <cp:lastModifiedBy>Ashish Kumar</cp:lastModifiedBy>
  <dcterms:created xsi:type="dcterms:W3CDTF">2024-08-03T17:00:48Z</dcterms:created>
  <dcterms:modified xsi:type="dcterms:W3CDTF">2024-08-20T16:41:54Z</dcterms:modified>
</cp:coreProperties>
</file>