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excel project\udemy excel project\"/>
    </mc:Choice>
  </mc:AlternateContent>
  <xr:revisionPtr revIDLastSave="0" documentId="8_{45065640-2101-4233-AC25-1B43779614AF}" xr6:coauthVersionLast="47" xr6:coauthVersionMax="47" xr10:uidLastSave="{00000000-0000-0000-0000-000000000000}"/>
  <workbookProtection workbookAlgorithmName="SHA-512" workbookHashValue="mN4IXV5kTEGC2oRnvxZEcBHK9dnYtO8m3DzW3sqk8K7uYRfBCTPUECBYAkcsPAF3+ZX9rHMWaSowDs5FpQGYvw==" workbookSaltValue="qdd6b1zANv68NwMncaE27g==" workbookSpinCount="100000" lockStructure="1"/>
  <bookViews>
    <workbookView xWindow="-120" yWindow="-120" windowWidth="20730" windowHeight="11160" xr2:uid="{9D3D636E-EE20-44EC-B088-B4E3D92EC60B}"/>
  </bookViews>
  <sheets>
    <sheet name="Dashboard" sheetId="4" r:id="rId1"/>
    <sheet name="Calculation" sheetId="3" state="veryHidden" r:id="rId2"/>
    <sheet name="Data" sheetId="5" state="veryHidden" r:id="rId3"/>
  </sheets>
  <definedNames>
    <definedName name="cur_month">Dashboard!$F$6</definedName>
    <definedName name="cur_year">Dashboard!$F$5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16" i="3" l="1"/>
  <c r="AZ18" i="3"/>
  <c r="AZ21" i="3"/>
  <c r="AZ22" i="3"/>
  <c r="AZ23" i="3"/>
  <c r="AZ24" i="3"/>
  <c r="AZ25" i="3"/>
  <c r="AY13" i="3" l="1"/>
  <c r="AX13" i="3"/>
  <c r="AW13" i="3"/>
  <c r="AP11" i="3" a="1"/>
  <c r="AP11" i="3" s="1"/>
  <c r="AS13" i="3"/>
  <c r="AR13" i="3"/>
  <c r="AQ13" i="3"/>
  <c r="AJ13" i="3" a="1"/>
  <c r="AJ13" i="3" s="1"/>
  <c r="AI10" i="3"/>
  <c r="AF14" i="3" a="1"/>
  <c r="AF14" i="3" s="1"/>
  <c r="AJ9" i="3" a="1"/>
  <c r="AJ9" i="3" s="1"/>
  <c r="N16" i="3" a="1"/>
  <c r="N16" i="3" s="1"/>
  <c r="AE16" i="3" s="1"/>
  <c r="N17" i="3" a="1"/>
  <c r="N17" i="3" s="1"/>
  <c r="AE17" i="3" s="1"/>
  <c r="N18" i="3" a="1"/>
  <c r="N18" i="3" s="1"/>
  <c r="AE18" i="3" s="1"/>
  <c r="N19" i="3" a="1"/>
  <c r="N19" i="3" s="1"/>
  <c r="AE19" i="3" s="1"/>
  <c r="N20" i="3" a="1"/>
  <c r="N20" i="3" s="1"/>
  <c r="AE20" i="3" s="1"/>
  <c r="N21" i="3" a="1"/>
  <c r="N21" i="3" s="1"/>
  <c r="AE21" i="3" s="1"/>
  <c r="N22" i="3" a="1"/>
  <c r="N22" i="3" s="1"/>
  <c r="AE22" i="3" s="1"/>
  <c r="N23" i="3" a="1"/>
  <c r="N23" i="3" s="1"/>
  <c r="AE23" i="3" s="1"/>
  <c r="N24" i="3" a="1"/>
  <c r="N24" i="3" s="1"/>
  <c r="AE24" i="3" s="1"/>
  <c r="N25" i="3" a="1"/>
  <c r="N25" i="3" s="1"/>
  <c r="AE25" i="3" s="1"/>
  <c r="N26" i="3" a="1"/>
  <c r="N26" i="3" s="1"/>
  <c r="AE26" i="3" s="1"/>
  <c r="N27" i="3" a="1"/>
  <c r="N27" i="3" s="1"/>
  <c r="AE27" i="3" s="1"/>
  <c r="N28" i="3" a="1"/>
  <c r="N28" i="3" s="1"/>
  <c r="AE28" i="3" s="1"/>
  <c r="N29" i="3" a="1"/>
  <c r="N29" i="3" s="1"/>
  <c r="AE29" i="3" s="1"/>
  <c r="N30" i="3" a="1"/>
  <c r="N30" i="3" s="1"/>
  <c r="AE30" i="3" s="1"/>
  <c r="AF30" i="3" s="1" a="1"/>
  <c r="AF30" i="3" s="1"/>
  <c r="N31" i="3" a="1"/>
  <c r="N31" i="3" s="1"/>
  <c r="AE31" i="3" s="1"/>
  <c r="AF31" i="3" s="1" a="1"/>
  <c r="AF31" i="3" s="1"/>
  <c r="N32" i="3" a="1"/>
  <c r="N32" i="3" s="1"/>
  <c r="AE32" i="3" s="1"/>
  <c r="AF32" i="3" s="1" a="1"/>
  <c r="AF32" i="3" s="1"/>
  <c r="N33" i="3" a="1"/>
  <c r="N33" i="3" s="1"/>
  <c r="AE33" i="3" s="1"/>
  <c r="AF33" i="3" s="1" a="1"/>
  <c r="AF33" i="3" s="1"/>
  <c r="N34" i="3" a="1"/>
  <c r="N34" i="3" s="1"/>
  <c r="AE34" i="3" s="1"/>
  <c r="AF34" i="3" s="1" a="1"/>
  <c r="AF34" i="3" s="1"/>
  <c r="AV11" i="3" l="1"/>
  <c r="AQ17" i="3" a="1"/>
  <c r="AQ17" i="3" s="1"/>
  <c r="AW17" i="3" s="1"/>
  <c r="AZ17" i="3" s="1"/>
  <c r="AQ22" i="3" a="1"/>
  <c r="AQ22" i="3" s="1"/>
  <c r="AW22" i="3" s="1"/>
  <c r="AQ25" i="3" a="1"/>
  <c r="AQ25" i="3" s="1"/>
  <c r="AW25" i="3" s="1"/>
  <c r="AQ16" i="3" a="1"/>
  <c r="AQ16" i="3" s="1"/>
  <c r="AW16" i="3" s="1"/>
  <c r="AQ24" i="3" a="1"/>
  <c r="AQ24" i="3" s="1"/>
  <c r="AW24" i="3" s="1"/>
  <c r="AQ20" i="3" a="1"/>
  <c r="AQ20" i="3" s="1"/>
  <c r="AW20" i="3" s="1"/>
  <c r="AZ20" i="3" s="1"/>
  <c r="AQ23" i="3" a="1"/>
  <c r="AQ23" i="3" s="1"/>
  <c r="AW23" i="3" s="1"/>
  <c r="AQ26" i="3" a="1"/>
  <c r="AQ26" i="3" s="1"/>
  <c r="AW26" i="3" s="1"/>
  <c r="AQ18" i="3" a="1"/>
  <c r="AQ18" i="3" s="1"/>
  <c r="AW18" i="3" s="1"/>
  <c r="AQ21" i="3" a="1"/>
  <c r="AQ21" i="3" s="1"/>
  <c r="AW21" i="3" s="1"/>
  <c r="AQ19" i="3" a="1"/>
  <c r="AQ19" i="3" s="1"/>
  <c r="AW19" i="3" s="1"/>
  <c r="AZ19" i="3" s="1"/>
  <c r="M34" i="3"/>
  <c r="S9" i="3"/>
  <c r="T9" i="3"/>
  <c r="R9" i="3"/>
  <c r="P9" i="3"/>
  <c r="Q9" i="3"/>
  <c r="U9" i="3"/>
  <c r="V9" i="3"/>
  <c r="W9" i="3"/>
  <c r="P10" i="3"/>
  <c r="Q10" i="3"/>
  <c r="R10" i="3"/>
  <c r="S10" i="3"/>
  <c r="T10" i="3"/>
  <c r="U10" i="3"/>
  <c r="V10" i="3"/>
  <c r="W10" i="3"/>
  <c r="O9" i="3"/>
  <c r="O10" i="3"/>
  <c r="N36" i="3" a="1"/>
  <c r="N36" i="3" s="1"/>
  <c r="S30" i="3"/>
  <c r="Y31" i="3"/>
  <c r="Y32" i="3"/>
  <c r="S33" i="3"/>
  <c r="N15" i="3" a="1"/>
  <c r="N15" i="3" s="1"/>
  <c r="AE15" i="3" s="1"/>
  <c r="W30" i="3" l="1"/>
  <c r="P8" i="3"/>
  <c r="O8" i="3"/>
  <c r="O31" i="3"/>
  <c r="W31" i="3"/>
  <c r="AC32" i="3"/>
  <c r="W32" i="3"/>
  <c r="M23" i="3"/>
  <c r="D21" i="4" s="1" a="1"/>
  <c r="D21" i="4" s="1"/>
  <c r="M25" i="3"/>
  <c r="E20" i="4" a="1"/>
  <c r="E20" i="4" s="1"/>
  <c r="M32" i="3"/>
  <c r="AA32" i="3"/>
  <c r="Z32" i="3"/>
  <c r="P32" i="3"/>
  <c r="T32" i="3"/>
  <c r="O32" i="3"/>
  <c r="AB32" i="3"/>
  <c r="Q32" i="3"/>
  <c r="U32" i="3"/>
  <c r="M24" i="3"/>
  <c r="D22" i="4" s="1" a="1"/>
  <c r="D22" i="4" s="1"/>
  <c r="M20" i="3"/>
  <c r="D18" i="4" s="1" a="1"/>
  <c r="D18" i="4" s="1"/>
  <c r="M16" i="3"/>
  <c r="D14" i="4" s="1" a="1"/>
  <c r="D14" i="4" s="1"/>
  <c r="O30" i="3"/>
  <c r="V33" i="3"/>
  <c r="V32" i="3"/>
  <c r="V31" i="3"/>
  <c r="V30" i="3"/>
  <c r="X32" i="3"/>
  <c r="AB30" i="3"/>
  <c r="M18" i="3"/>
  <c r="D16" i="4" s="1" a="1"/>
  <c r="D16" i="4" s="1"/>
  <c r="M21" i="3"/>
  <c r="D19" i="4" s="1" a="1"/>
  <c r="D19" i="4" s="1"/>
  <c r="X33" i="3"/>
  <c r="M28" i="3"/>
  <c r="E19" i="4" a="1"/>
  <c r="E19" i="4" s="1"/>
  <c r="AC31" i="3"/>
  <c r="AA31" i="3"/>
  <c r="Z31" i="3"/>
  <c r="X31" i="3"/>
  <c r="M31" i="3"/>
  <c r="AB31" i="3"/>
  <c r="P31" i="3"/>
  <c r="T31" i="3"/>
  <c r="Q31" i="3"/>
  <c r="U31" i="3"/>
  <c r="M27" i="3"/>
  <c r="M19" i="3"/>
  <c r="D17" i="4" s="1" a="1"/>
  <c r="D17" i="4" s="1"/>
  <c r="S32" i="3"/>
  <c r="S31" i="3"/>
  <c r="E21" i="4" a="1"/>
  <c r="E21" i="4" s="1"/>
  <c r="AC33" i="3"/>
  <c r="Z33" i="3"/>
  <c r="AB33" i="3"/>
  <c r="P33" i="3"/>
  <c r="T33" i="3"/>
  <c r="M33" i="3"/>
  <c r="AA33" i="3"/>
  <c r="Y33" i="3"/>
  <c r="Q33" i="3"/>
  <c r="U33" i="3"/>
  <c r="O33" i="3"/>
  <c r="M17" i="3"/>
  <c r="D15" i="4" s="1" a="1"/>
  <c r="D15" i="4" s="1"/>
  <c r="W33" i="3"/>
  <c r="M15" i="3"/>
  <c r="D13" i="4" s="1" a="1"/>
  <c r="D13" i="4" s="1"/>
  <c r="E18" i="4" a="1"/>
  <c r="E18" i="4" s="1"/>
  <c r="M30" i="3"/>
  <c r="AC30" i="3"/>
  <c r="AA30" i="3"/>
  <c r="Y30" i="3"/>
  <c r="P30" i="3"/>
  <c r="T30" i="3"/>
  <c r="Z30" i="3"/>
  <c r="X30" i="3"/>
  <c r="Q30" i="3"/>
  <c r="U30" i="3"/>
  <c r="M26" i="3"/>
  <c r="M22" i="3"/>
  <c r="D20" i="4" s="1" a="1"/>
  <c r="D20" i="4" s="1"/>
  <c r="R33" i="3"/>
  <c r="R32" i="3"/>
  <c r="R31" i="3"/>
  <c r="R30" i="3"/>
  <c r="M29" i="3"/>
  <c r="AB34" i="3"/>
  <c r="AA34" i="3"/>
  <c r="Z34" i="3"/>
  <c r="P34" i="3"/>
  <c r="T34" i="3"/>
  <c r="AC34" i="3"/>
  <c r="Q34" i="3"/>
  <c r="U34" i="3"/>
  <c r="E22" i="4" a="1"/>
  <c r="E22" i="4" s="1"/>
  <c r="W34" i="3"/>
  <c r="R34" i="3"/>
  <c r="V34" i="3"/>
  <c r="O34" i="3"/>
  <c r="Y34" i="3"/>
  <c r="X34" i="3"/>
  <c r="S34" i="3"/>
  <c r="E16" i="4" a="1"/>
  <c r="E16" i="4" s="1"/>
  <c r="E17" i="4" a="1"/>
  <c r="E17" i="4" s="1"/>
  <c r="E13" i="4" a="1"/>
  <c r="E13" i="4" s="1"/>
  <c r="E14" i="4" a="1"/>
  <c r="E14" i="4" s="1"/>
  <c r="E15" i="4" a="1"/>
  <c r="E15" i="4" s="1"/>
  <c r="Q8" i="3"/>
  <c r="S8" i="3"/>
  <c r="W8" i="3"/>
  <c r="V8" i="3"/>
  <c r="R8" i="3"/>
  <c r="U8" i="3"/>
  <c r="T8" i="3"/>
  <c r="J6" i="5"/>
  <c r="I6" i="5"/>
  <c r="H6" i="5"/>
  <c r="G6" i="5"/>
  <c r="F6" i="5"/>
  <c r="E6" i="5"/>
  <c r="D6" i="5"/>
  <c r="C6" i="5"/>
  <c r="B6" i="5"/>
  <c r="A2" i="5"/>
  <c r="AQ5" i="5" s="1"/>
  <c r="AQ4" i="5" s="1"/>
  <c r="D5" i="5" l="1"/>
  <c r="D4" i="5" s="1"/>
  <c r="T5" i="5"/>
  <c r="T4" i="5" s="1"/>
  <c r="B2" i="5"/>
  <c r="I5" i="5"/>
  <c r="I4" i="5" s="1"/>
  <c r="M5" i="5"/>
  <c r="M4" i="5" s="1"/>
  <c r="Q5" i="5"/>
  <c r="Q4" i="5" s="1"/>
  <c r="U5" i="5"/>
  <c r="U4" i="5" s="1"/>
  <c r="AK5" i="5"/>
  <c r="AK4" i="5" s="1"/>
  <c r="AO5" i="5"/>
  <c r="AO4" i="5" s="1"/>
  <c r="AS5" i="5"/>
  <c r="AS4" i="5" s="1"/>
  <c r="H5" i="5"/>
  <c r="H4" i="5" s="1"/>
  <c r="L5" i="5"/>
  <c r="L4" i="5" s="1"/>
  <c r="AJ5" i="5"/>
  <c r="AJ4" i="5" s="1"/>
  <c r="AN5" i="5"/>
  <c r="AN4" i="5" s="1"/>
  <c r="AR5" i="5"/>
  <c r="AR4" i="5" s="1"/>
  <c r="B5" i="5"/>
  <c r="B4" i="5" s="1"/>
  <c r="O36" i="3" s="1"/>
  <c r="J5" i="5"/>
  <c r="J4" i="5" s="1"/>
  <c r="N5" i="5"/>
  <c r="N4" i="5" s="1"/>
  <c r="R5" i="5"/>
  <c r="R4" i="5" s="1"/>
  <c r="V5" i="5"/>
  <c r="V4" i="5" s="1"/>
  <c r="AL5" i="5"/>
  <c r="AL4" i="5" s="1"/>
  <c r="AP5" i="5"/>
  <c r="AP4" i="5" s="1"/>
  <c r="AT5" i="5"/>
  <c r="AT4" i="5" s="1"/>
  <c r="P5" i="5"/>
  <c r="P4" i="5" s="1"/>
  <c r="C5" i="5"/>
  <c r="C4" i="5" s="1"/>
  <c r="K5" i="5"/>
  <c r="O5" i="5"/>
  <c r="O4" i="5" s="1"/>
  <c r="S5" i="5"/>
  <c r="S4" i="5" s="1"/>
  <c r="AI5" i="5"/>
  <c r="AI4" i="5" s="1"/>
  <c r="AM5" i="5"/>
  <c r="AM4" i="5" s="1"/>
  <c r="K4" i="5" l="1"/>
  <c r="AQ15" i="3" a="1"/>
  <c r="AQ15" i="3" s="1"/>
  <c r="AW15" i="3" s="1"/>
  <c r="AZ26" i="3"/>
  <c r="O20" i="3"/>
  <c r="P20" i="3"/>
  <c r="P27" i="3"/>
  <c r="O17" i="3"/>
  <c r="P26" i="3"/>
  <c r="O15" i="3"/>
  <c r="O23" i="3"/>
  <c r="F21" i="4" s="1" a="1"/>
  <c r="F21" i="4" s="1"/>
  <c r="P25" i="3"/>
  <c r="O25" i="3"/>
  <c r="O24" i="3"/>
  <c r="O22" i="3"/>
  <c r="P29" i="3"/>
  <c r="O29" i="3"/>
  <c r="P21" i="3"/>
  <c r="O21" i="3"/>
  <c r="O28" i="3"/>
  <c r="P19" i="3"/>
  <c r="O27" i="3"/>
  <c r="O26" i="3"/>
  <c r="P18" i="3"/>
  <c r="O16" i="3"/>
  <c r="P23" i="3"/>
  <c r="O19" i="3"/>
  <c r="O18" i="3"/>
  <c r="P22" i="3"/>
  <c r="P36" i="3"/>
  <c r="P24" i="3"/>
  <c r="P16" i="3"/>
  <c r="P28" i="3"/>
  <c r="P17" i="3"/>
  <c r="P15" i="3"/>
  <c r="Q36" i="3"/>
  <c r="Q23" i="3"/>
  <c r="Q17" i="3"/>
  <c r="Q27" i="3"/>
  <c r="Q29" i="3"/>
  <c r="Q16" i="3"/>
  <c r="Q25" i="3"/>
  <c r="Q26" i="3"/>
  <c r="Q21" i="3"/>
  <c r="Q22" i="3"/>
  <c r="Q28" i="3"/>
  <c r="Q19" i="3"/>
  <c r="Q20" i="3"/>
  <c r="Q24" i="3"/>
  <c r="Q18" i="3"/>
  <c r="Q15" i="3"/>
  <c r="AE5" i="5"/>
  <c r="AE4" i="5" s="1"/>
  <c r="AA5" i="5"/>
  <c r="AA4" i="5" s="1"/>
  <c r="W5" i="5"/>
  <c r="W4" i="5" s="1"/>
  <c r="G5" i="5"/>
  <c r="G4" i="5" s="1"/>
  <c r="AH5" i="5"/>
  <c r="AH4" i="5" s="1"/>
  <c r="AD5" i="5"/>
  <c r="AD4" i="5" s="1"/>
  <c r="Z5" i="5"/>
  <c r="Z4" i="5" s="1"/>
  <c r="F5" i="5"/>
  <c r="F4" i="5" s="1"/>
  <c r="AF5" i="5"/>
  <c r="AF4" i="5" s="1"/>
  <c r="AB5" i="5"/>
  <c r="AB4" i="5" s="1"/>
  <c r="X5" i="5"/>
  <c r="X4" i="5" s="1"/>
  <c r="AG5" i="5"/>
  <c r="AG4" i="5" s="1"/>
  <c r="AC5" i="5"/>
  <c r="AC4" i="5" s="1"/>
  <c r="Y5" i="5"/>
  <c r="Y4" i="5" s="1"/>
  <c r="E5" i="5"/>
  <c r="E4" i="5" s="1"/>
  <c r="AZ15" i="3" l="1"/>
  <c r="AR18" i="3" a="1"/>
  <c r="AR18" i="3" s="1"/>
  <c r="AX18" i="3" s="1"/>
  <c r="AR19" i="3" a="1"/>
  <c r="AR19" i="3" s="1"/>
  <c r="AX19" i="3" s="1"/>
  <c r="AR20" i="3" a="1"/>
  <c r="AR20" i="3" s="1"/>
  <c r="AX20" i="3" s="1"/>
  <c r="AR26" i="3" a="1"/>
  <c r="AR26" i="3" s="1"/>
  <c r="AX26" i="3" s="1"/>
  <c r="AS23" i="3" a="1"/>
  <c r="AS23" i="3" s="1"/>
  <c r="AY23" i="3" s="1"/>
  <c r="AR23" i="3" a="1"/>
  <c r="AR23" i="3" s="1"/>
  <c r="AX23" i="3" s="1"/>
  <c r="AR16" i="3" a="1"/>
  <c r="AR16" i="3" s="1"/>
  <c r="AX16" i="3" s="1"/>
  <c r="AS15" i="3" a="1"/>
  <c r="AS15" i="3" s="1"/>
  <c r="AY15" i="3" s="1"/>
  <c r="AS26" i="3" a="1"/>
  <c r="AS26" i="3" s="1"/>
  <c r="AY26" i="3" s="1"/>
  <c r="AR25" i="3" a="1"/>
  <c r="AR25" i="3" s="1"/>
  <c r="AX25" i="3" s="1"/>
  <c r="AS20" i="3" a="1"/>
  <c r="AS20" i="3" s="1"/>
  <c r="AY20" i="3" s="1"/>
  <c r="AS16" i="3" a="1"/>
  <c r="AS16" i="3" s="1"/>
  <c r="AY16" i="3" s="1"/>
  <c r="AS21" i="3" a="1"/>
  <c r="AS21" i="3" s="1"/>
  <c r="AY21" i="3" s="1"/>
  <c r="AR22" i="3" a="1"/>
  <c r="AR22" i="3" s="1"/>
  <c r="AX22" i="3" s="1"/>
  <c r="AR15" i="3" a="1"/>
  <c r="AR15" i="3" s="1"/>
  <c r="AX15" i="3" s="1"/>
  <c r="AS19" i="3" a="1"/>
  <c r="AS19" i="3" s="1"/>
  <c r="AY19" i="3" s="1"/>
  <c r="AR21" i="3" a="1"/>
  <c r="AR21" i="3" s="1"/>
  <c r="AX21" i="3" s="1"/>
  <c r="AS25" i="3" a="1"/>
  <c r="AS25" i="3" s="1"/>
  <c r="AY25" i="3" s="1"/>
  <c r="AR24" i="3" a="1"/>
  <c r="AR24" i="3" s="1"/>
  <c r="AX24" i="3" s="1"/>
  <c r="AS18" i="3" a="1"/>
  <c r="AS18" i="3" s="1"/>
  <c r="AY18" i="3" s="1"/>
  <c r="AS17" i="3" a="1"/>
  <c r="AS17" i="3" s="1"/>
  <c r="AY17" i="3" s="1"/>
  <c r="AS22" i="3" a="1"/>
  <c r="AS22" i="3" s="1"/>
  <c r="AY22" i="3" s="1"/>
  <c r="AR17" i="3" a="1"/>
  <c r="AR17" i="3" s="1"/>
  <c r="AX17" i="3" s="1"/>
  <c r="AS24" i="3" a="1"/>
  <c r="AS24" i="3" s="1"/>
  <c r="AY24" i="3" s="1"/>
  <c r="W36" i="3"/>
  <c r="Q41" i="3" s="1"/>
  <c r="R41" i="3" s="1"/>
  <c r="V25" i="3"/>
  <c r="U36" i="3"/>
  <c r="AA36" i="3" s="1"/>
  <c r="V13" i="4" a="1"/>
  <c r="V13" i="4" s="1"/>
  <c r="S17" i="3"/>
  <c r="Y17" i="3" s="1"/>
  <c r="P15" i="4" s="1" a="1"/>
  <c r="P15" i="4" s="1"/>
  <c r="Q15" i="4" s="1"/>
  <c r="U18" i="3"/>
  <c r="AA18" i="3" s="1"/>
  <c r="R21" i="3"/>
  <c r="X21" i="3" s="1"/>
  <c r="H19" i="4" s="1" a="1"/>
  <c r="H19" i="4" s="1"/>
  <c r="I19" i="4" s="1"/>
  <c r="S25" i="3"/>
  <c r="Y25" i="3" s="1"/>
  <c r="R28" i="3"/>
  <c r="X28" i="3" s="1"/>
  <c r="S24" i="3"/>
  <c r="Y24" i="3" s="1"/>
  <c r="P22" i="4" s="1" a="1"/>
  <c r="P22" i="4" s="1"/>
  <c r="Q22" i="4" s="1"/>
  <c r="U20" i="3"/>
  <c r="AA20" i="3" s="1"/>
  <c r="W15" i="3"/>
  <c r="AC15" i="3" s="1"/>
  <c r="AA13" i="4" s="1" a="1"/>
  <c r="AA13" i="4" s="1"/>
  <c r="AB13" i="4" s="1"/>
  <c r="S21" i="3"/>
  <c r="Y21" i="3" s="1"/>
  <c r="P19" i="4" s="1" a="1"/>
  <c r="P19" i="4" s="1"/>
  <c r="Q19" i="4" s="1"/>
  <c r="R25" i="3"/>
  <c r="X25" i="3" s="1"/>
  <c r="W21" i="3"/>
  <c r="AC21" i="3" s="1"/>
  <c r="AA19" i="4" s="1" a="1"/>
  <c r="AA19" i="4" s="1"/>
  <c r="AB19" i="4" s="1"/>
  <c r="W18" i="3"/>
  <c r="AC18" i="3" s="1"/>
  <c r="AA16" i="4" s="1" a="1"/>
  <c r="AA16" i="4" s="1"/>
  <c r="AB16" i="4" s="1"/>
  <c r="T26" i="3"/>
  <c r="Z26" i="3" s="1"/>
  <c r="V29" i="3"/>
  <c r="AB29" i="3" s="1"/>
  <c r="V14" i="4" a="1"/>
  <c r="V14" i="4" s="1"/>
  <c r="U26" i="3"/>
  <c r="AA26" i="3" s="1"/>
  <c r="U16" i="3"/>
  <c r="AA16" i="3" s="1"/>
  <c r="S19" i="3"/>
  <c r="V15" i="4" a="1"/>
  <c r="V15" i="4" s="1"/>
  <c r="W25" i="3"/>
  <c r="AC25" i="3" s="1"/>
  <c r="R17" i="3"/>
  <c r="X17" i="3" s="1"/>
  <c r="H15" i="4" s="1" a="1"/>
  <c r="H15" i="4" s="1"/>
  <c r="I15" i="4" s="1"/>
  <c r="T21" i="3"/>
  <c r="Z21" i="3" s="1"/>
  <c r="X19" i="4" s="1" a="1"/>
  <c r="X19" i="4" s="1"/>
  <c r="Y19" i="4" s="1"/>
  <c r="W20" i="3"/>
  <c r="AC20" i="3" s="1"/>
  <c r="AA18" i="4" s="1" a="1"/>
  <c r="AA18" i="4" s="1"/>
  <c r="AB18" i="4" s="1"/>
  <c r="T24" i="3"/>
  <c r="Z24" i="3" s="1"/>
  <c r="X22" i="4" s="1" a="1"/>
  <c r="X22" i="4" s="1"/>
  <c r="Y22" i="4" s="1"/>
  <c r="N13" i="4" a="1"/>
  <c r="N13" i="4" s="1"/>
  <c r="N22" i="4" a="1"/>
  <c r="N22" i="4" s="1"/>
  <c r="F17" i="4" a="1"/>
  <c r="F17" i="4" s="1"/>
  <c r="N16" i="4" a="1"/>
  <c r="N16" i="4" s="1"/>
  <c r="AB25" i="3"/>
  <c r="F15" i="4" a="1"/>
  <c r="F15" i="4" s="1"/>
  <c r="U28" i="3"/>
  <c r="AA28" i="3" s="1"/>
  <c r="V28" i="3"/>
  <c r="AB28" i="3" s="1"/>
  <c r="V16" i="4" a="1"/>
  <c r="V16" i="4" s="1"/>
  <c r="T17" i="3"/>
  <c r="Z17" i="3" s="1"/>
  <c r="X15" i="4" s="1" a="1"/>
  <c r="X15" i="4" s="1"/>
  <c r="Y15" i="4" s="1"/>
  <c r="W26" i="3"/>
  <c r="AC26" i="3" s="1"/>
  <c r="U19" i="3"/>
  <c r="AA19" i="3" s="1"/>
  <c r="U29" i="3"/>
  <c r="AA29" i="3" s="1"/>
  <c r="S36" i="3"/>
  <c r="Y36" i="3" s="1"/>
  <c r="R15" i="3"/>
  <c r="X15" i="3" s="1"/>
  <c r="T29" i="3"/>
  <c r="Z29" i="3" s="1"/>
  <c r="R26" i="3"/>
  <c r="X26" i="3" s="1"/>
  <c r="V27" i="3"/>
  <c r="AB27" i="3" s="1"/>
  <c r="W19" i="3"/>
  <c r="AC19" i="3" s="1"/>
  <c r="AA17" i="4" s="1" a="1"/>
  <c r="AA17" i="4" s="1"/>
  <c r="AB17" i="4" s="1"/>
  <c r="T20" i="3"/>
  <c r="Z20" i="3" s="1"/>
  <c r="X18" i="4" s="1" a="1"/>
  <c r="X18" i="4" s="1"/>
  <c r="Y18" i="4" s="1"/>
  <c r="R23" i="3"/>
  <c r="X23" i="3" s="1"/>
  <c r="H21" i="4" s="1" a="1"/>
  <c r="H21" i="4" s="1"/>
  <c r="I21" i="4" s="1"/>
  <c r="V19" i="4" a="1"/>
  <c r="V19" i="4" s="1"/>
  <c r="V16" i="3"/>
  <c r="AB16" i="3" s="1"/>
  <c r="S14" i="4" s="1" a="1"/>
  <c r="S14" i="4" s="1"/>
  <c r="T14" i="4" s="1"/>
  <c r="V20" i="3"/>
  <c r="AB20" i="3" s="1"/>
  <c r="S18" i="4" s="1" a="1"/>
  <c r="S18" i="4" s="1"/>
  <c r="T18" i="4" s="1"/>
  <c r="T28" i="3"/>
  <c r="Z28" i="3" s="1"/>
  <c r="T15" i="3"/>
  <c r="Z15" i="3" s="1"/>
  <c r="U22" i="3"/>
  <c r="AA22" i="3" s="1"/>
  <c r="V22" i="3"/>
  <c r="AB22" i="3" s="1"/>
  <c r="S20" i="4" s="1" a="1"/>
  <c r="S20" i="4" s="1"/>
  <c r="T20" i="4" s="1"/>
  <c r="S22" i="3"/>
  <c r="Y22" i="3" s="1"/>
  <c r="P20" i="4" s="1" a="1"/>
  <c r="P20" i="4" s="1"/>
  <c r="Q20" i="4" s="1"/>
  <c r="T16" i="3"/>
  <c r="Z16" i="3" s="1"/>
  <c r="X14" i="4" s="1" a="1"/>
  <c r="X14" i="4" s="1"/>
  <c r="Y14" i="4" s="1"/>
  <c r="S18" i="3"/>
  <c r="Y18" i="3" s="1"/>
  <c r="P16" i="4" s="1" a="1"/>
  <c r="P16" i="4" s="1"/>
  <c r="Q16" i="4" s="1"/>
  <c r="T36" i="3"/>
  <c r="Z36" i="3" s="1"/>
  <c r="N15" i="4" a="1"/>
  <c r="N15" i="4" s="1"/>
  <c r="N21" i="4" a="1"/>
  <c r="N21" i="4" s="1"/>
  <c r="F19" i="4" a="1"/>
  <c r="F19" i="4" s="1"/>
  <c r="F20" i="4" a="1"/>
  <c r="F20" i="4" s="1"/>
  <c r="V17" i="3"/>
  <c r="AB17" i="3" s="1"/>
  <c r="S15" i="4" s="1" a="1"/>
  <c r="S15" i="4" s="1"/>
  <c r="T15" i="4" s="1"/>
  <c r="V24" i="3"/>
  <c r="AB24" i="3" s="1"/>
  <c r="S22" i="4" s="1" a="1"/>
  <c r="S22" i="4" s="1"/>
  <c r="T22" i="4" s="1"/>
  <c r="W28" i="3"/>
  <c r="AC28" i="3" s="1"/>
  <c r="S23" i="3"/>
  <c r="Y23" i="3" s="1"/>
  <c r="P21" i="4" s="1" a="1"/>
  <c r="P21" i="4" s="1"/>
  <c r="Q21" i="4" s="1"/>
  <c r="U24" i="3"/>
  <c r="AA24" i="3" s="1"/>
  <c r="W17" i="3"/>
  <c r="AC17" i="3" s="1"/>
  <c r="AA15" i="4" s="1" a="1"/>
  <c r="AA15" i="4" s="1"/>
  <c r="AB15" i="4" s="1"/>
  <c r="U27" i="3"/>
  <c r="AA27" i="3" s="1"/>
  <c r="V18" i="4" a="1"/>
  <c r="V18" i="4" s="1"/>
  <c r="R27" i="3"/>
  <c r="X27" i="3" s="1"/>
  <c r="V17" i="4" a="1"/>
  <c r="V17" i="4" s="1"/>
  <c r="W23" i="3"/>
  <c r="AC23" i="3" s="1"/>
  <c r="AA21" i="4" s="1" a="1"/>
  <c r="AA21" i="4" s="1"/>
  <c r="AB21" i="4" s="1"/>
  <c r="R19" i="3"/>
  <c r="X19" i="3" s="1"/>
  <c r="H17" i="4" s="1" a="1"/>
  <c r="H17" i="4" s="1"/>
  <c r="I17" i="4" s="1"/>
  <c r="U25" i="3"/>
  <c r="AA25" i="3" s="1"/>
  <c r="V20" i="4" a="1"/>
  <c r="V20" i="4" s="1"/>
  <c r="T27" i="3"/>
  <c r="Z27" i="3" s="1"/>
  <c r="R22" i="3"/>
  <c r="X22" i="3" s="1"/>
  <c r="H20" i="4" s="1" a="1"/>
  <c r="H20" i="4" s="1"/>
  <c r="I20" i="4" s="1"/>
  <c r="V19" i="3"/>
  <c r="AB19" i="3" s="1"/>
  <c r="S17" i="4" s="1" a="1"/>
  <c r="S17" i="4" s="1"/>
  <c r="T17" i="4" s="1"/>
  <c r="S26" i="3"/>
  <c r="Y26" i="3" s="1"/>
  <c r="R16" i="3"/>
  <c r="X16" i="3" s="1"/>
  <c r="H14" i="4" s="1" a="1"/>
  <c r="H14" i="4" s="1"/>
  <c r="I14" i="4" s="1"/>
  <c r="T19" i="3"/>
  <c r="Z19" i="3" s="1"/>
  <c r="X17" i="4" s="1" a="1"/>
  <c r="X17" i="4" s="1"/>
  <c r="Y17" i="4" s="1"/>
  <c r="S16" i="3"/>
  <c r="Y16" i="3" s="1"/>
  <c r="P14" i="4" s="1" a="1"/>
  <c r="P14" i="4" s="1"/>
  <c r="Q14" i="4" s="1"/>
  <c r="R36" i="3"/>
  <c r="X36" i="3" s="1"/>
  <c r="V21" i="3"/>
  <c r="AB21" i="3" s="1"/>
  <c r="S19" i="4" s="1" a="1"/>
  <c r="S19" i="4" s="1"/>
  <c r="T19" i="4" s="1"/>
  <c r="V36" i="3"/>
  <c r="AB36" i="3" s="1"/>
  <c r="U21" i="3"/>
  <c r="AA21" i="3" s="1"/>
  <c r="S15" i="3"/>
  <c r="Y15" i="3" s="1"/>
  <c r="N20" i="4" a="1"/>
  <c r="N20" i="4" s="1"/>
  <c r="F14" i="4" a="1"/>
  <c r="F14" i="4" s="1"/>
  <c r="N19" i="4" a="1"/>
  <c r="N19" i="4" s="1"/>
  <c r="F22" i="4" a="1"/>
  <c r="F22" i="4" s="1"/>
  <c r="F13" i="4" a="1"/>
  <c r="F13" i="4" s="1"/>
  <c r="N18" i="4" a="1"/>
  <c r="N18" i="4" s="1"/>
  <c r="T18" i="3"/>
  <c r="Z18" i="3" s="1"/>
  <c r="X16" i="4" s="1" a="1"/>
  <c r="X16" i="4" s="1"/>
  <c r="Y16" i="4" s="1"/>
  <c r="S29" i="3"/>
  <c r="Y29" i="3" s="1"/>
  <c r="V22" i="4" a="1"/>
  <c r="V22" i="4" s="1"/>
  <c r="U15" i="3"/>
  <c r="AA15" i="3" s="1"/>
  <c r="V26" i="3"/>
  <c r="AB26" i="3" s="1"/>
  <c r="R29" i="3"/>
  <c r="X29" i="3" s="1"/>
  <c r="V15" i="3"/>
  <c r="AB15" i="3" s="1"/>
  <c r="S13" i="4" s="1" a="1"/>
  <c r="S13" i="4" s="1"/>
  <c r="T13" i="4" s="1"/>
  <c r="V18" i="3"/>
  <c r="AB18" i="3" s="1"/>
  <c r="S16" i="4" s="1" a="1"/>
  <c r="S16" i="4" s="1"/>
  <c r="T16" i="4" s="1"/>
  <c r="W22" i="3"/>
  <c r="AC22" i="3" s="1"/>
  <c r="AA20" i="4" s="1" a="1"/>
  <c r="AA20" i="4" s="1"/>
  <c r="AB20" i="4" s="1"/>
  <c r="W16" i="3"/>
  <c r="AC16" i="3" s="1"/>
  <c r="AA14" i="4" s="1" a="1"/>
  <c r="AA14" i="4" s="1"/>
  <c r="AB14" i="4" s="1"/>
  <c r="S20" i="3"/>
  <c r="Y20" i="3" s="1"/>
  <c r="P18" i="4" s="1" a="1"/>
  <c r="P18" i="4" s="1"/>
  <c r="Q18" i="4" s="1"/>
  <c r="W29" i="3"/>
  <c r="AC29" i="3" s="1"/>
  <c r="V23" i="3"/>
  <c r="AB23" i="3" s="1"/>
  <c r="S21" i="4" s="1" a="1"/>
  <c r="S21" i="4" s="1"/>
  <c r="T21" i="4" s="1"/>
  <c r="R24" i="3"/>
  <c r="X24" i="3" s="1"/>
  <c r="H22" i="4" s="1" a="1"/>
  <c r="H22" i="4" s="1"/>
  <c r="I22" i="4" s="1"/>
  <c r="R18" i="3"/>
  <c r="X18" i="3" s="1"/>
  <c r="H16" i="4" s="1" a="1"/>
  <c r="H16" i="4" s="1"/>
  <c r="I16" i="4" s="1"/>
  <c r="T25" i="3"/>
  <c r="Z25" i="3" s="1"/>
  <c r="U17" i="3"/>
  <c r="AA17" i="3" s="1"/>
  <c r="S27" i="3"/>
  <c r="Y27" i="3" s="1"/>
  <c r="W27" i="3"/>
  <c r="AC27" i="3" s="1"/>
  <c r="T22" i="3"/>
  <c r="Z22" i="3" s="1"/>
  <c r="X20" i="4" s="1" a="1"/>
  <c r="X20" i="4" s="1"/>
  <c r="Y20" i="4" s="1"/>
  <c r="U23" i="3"/>
  <c r="AA23" i="3" s="1"/>
  <c r="W24" i="3"/>
  <c r="AC24" i="3" s="1"/>
  <c r="AA22" i="4" s="1" a="1"/>
  <c r="AA22" i="4" s="1"/>
  <c r="AB22" i="4" s="1"/>
  <c r="S28" i="3"/>
  <c r="Y28" i="3" s="1"/>
  <c r="R20" i="3"/>
  <c r="X20" i="3" s="1"/>
  <c r="H18" i="4" s="1" a="1"/>
  <c r="H18" i="4" s="1"/>
  <c r="I18" i="4" s="1"/>
  <c r="T23" i="3"/>
  <c r="Z23" i="3" s="1"/>
  <c r="X21" i="4" s="1" a="1"/>
  <c r="X21" i="4" s="1"/>
  <c r="Y21" i="4" s="1"/>
  <c r="V21" i="4" a="1"/>
  <c r="V21" i="4" s="1"/>
  <c r="AC36" i="3"/>
  <c r="N14" i="4" a="1"/>
  <c r="N14" i="4" s="1"/>
  <c r="F16" i="4" a="1"/>
  <c r="F16" i="4" s="1"/>
  <c r="N17" i="4" a="1"/>
  <c r="N17" i="4" s="1"/>
  <c r="Y19" i="3"/>
  <c r="P17" i="4" s="1" a="1"/>
  <c r="P17" i="4" s="1"/>
  <c r="Q17" i="4" s="1"/>
  <c r="F18" i="4" a="1"/>
  <c r="F18" i="4" s="1"/>
  <c r="AF28" i="3" l="1" a="1"/>
  <c r="AF28" i="3" s="1"/>
  <c r="AF29" i="3" a="1"/>
  <c r="AF29" i="3" s="1"/>
  <c r="AF26" i="3" a="1"/>
  <c r="AF26" i="3" s="1"/>
  <c r="AF27" i="3" a="1"/>
  <c r="AF27" i="3" s="1"/>
  <c r="AF25" i="3" a="1"/>
  <c r="AF25" i="3" s="1"/>
  <c r="K15" i="4" a="1"/>
  <c r="K15" i="4" s="1"/>
  <c r="L15" i="4" s="1"/>
  <c r="AF17" i="3" a="1"/>
  <c r="AF17" i="3" s="1"/>
  <c r="K13" i="4" a="1"/>
  <c r="K13" i="4" s="1"/>
  <c r="L13" i="4" s="1"/>
  <c r="AF15" i="3" a="1"/>
  <c r="AF15" i="3" s="1"/>
  <c r="K20" i="4" a="1"/>
  <c r="K20" i="4" s="1"/>
  <c r="L20" i="4" s="1"/>
  <c r="AF22" i="3" a="1"/>
  <c r="AF22" i="3" s="1"/>
  <c r="K17" i="4" a="1"/>
  <c r="K17" i="4" s="1"/>
  <c r="L17" i="4" s="1"/>
  <c r="AF19" i="3" a="1"/>
  <c r="AF19" i="3" s="1"/>
  <c r="K19" i="4" a="1"/>
  <c r="K19" i="4" s="1"/>
  <c r="L19" i="4" s="1"/>
  <c r="AF21" i="3" a="1"/>
  <c r="AF21" i="3" s="1"/>
  <c r="K22" i="4" a="1"/>
  <c r="K22" i="4" s="1"/>
  <c r="L22" i="4" s="1"/>
  <c r="AF24" i="3" a="1"/>
  <c r="AF24" i="3" s="1"/>
  <c r="K21" i="4" a="1"/>
  <c r="K21" i="4" s="1"/>
  <c r="L21" i="4" s="1"/>
  <c r="AF23" i="3" a="1"/>
  <c r="AF23" i="3" s="1"/>
  <c r="K16" i="4" a="1"/>
  <c r="K16" i="4" s="1"/>
  <c r="L16" i="4" s="1"/>
  <c r="AF18" i="3" a="1"/>
  <c r="AF18" i="3" s="1"/>
  <c r="K18" i="4" a="1"/>
  <c r="K18" i="4" s="1"/>
  <c r="L18" i="4" s="1"/>
  <c r="AF20" i="3" a="1"/>
  <c r="AF20" i="3" s="1"/>
  <c r="K14" i="4" a="1"/>
  <c r="K14" i="4" s="1"/>
  <c r="L14" i="4" s="1"/>
  <c r="AF16" i="3" a="1"/>
  <c r="AF16" i="3" s="1"/>
  <c r="Q39" i="3"/>
  <c r="R39" i="3" s="1"/>
  <c r="Q40" i="3"/>
  <c r="R40" i="3" s="1"/>
  <c r="Y44" i="3"/>
  <c r="X13" i="4" a="1"/>
  <c r="X13" i="4" s="1"/>
  <c r="Y13" i="4" s="1"/>
  <c r="Y43" i="3"/>
  <c r="Y41" i="3"/>
  <c r="P13" i="4" a="1"/>
  <c r="P13" i="4" s="1"/>
  <c r="Q13" i="4" s="1"/>
  <c r="Y42" i="3"/>
  <c r="Y40" i="3"/>
  <c r="Y39" i="3"/>
  <c r="H13" i="4" a="1"/>
  <c r="H13" i="4" s="1"/>
  <c r="I13" i="4" s="1"/>
  <c r="AI15" i="3" l="1"/>
  <c r="AI19" i="3"/>
  <c r="AI17" i="3"/>
  <c r="AI20" i="3"/>
  <c r="AI18" i="3"/>
  <c r="AI16" i="3"/>
  <c r="AJ18" i="3" l="1" a="1"/>
  <c r="AJ18" i="3" s="1"/>
  <c r="AK18" i="3" a="1"/>
  <c r="AK18" i="3" s="1"/>
  <c r="AJ20" i="3" a="1"/>
  <c r="AJ20" i="3" s="1"/>
  <c r="AK20" i="3" a="1"/>
  <c r="AK20" i="3" s="1"/>
  <c r="AJ16" i="3" a="1"/>
  <c r="AJ16" i="3" s="1"/>
  <c r="AK16" i="3" a="1"/>
  <c r="AK16" i="3" s="1"/>
  <c r="AJ17" i="3" a="1"/>
  <c r="AJ17" i="3" s="1"/>
  <c r="AK17" i="3" a="1"/>
  <c r="AK17" i="3" s="1"/>
  <c r="AJ19" i="3" a="1"/>
  <c r="AJ19" i="3" s="1"/>
  <c r="AK19" i="3" a="1"/>
  <c r="AK19" i="3" s="1"/>
  <c r="AJ15" i="3" a="1"/>
  <c r="AJ15" i="3" s="1"/>
  <c r="AM15" i="3" s="1" a="1"/>
  <c r="AM15" i="3" s="1"/>
  <c r="AK15" i="3" a="1"/>
  <c r="AK15" i="3" s="1"/>
  <c r="AL15" i="3" l="1"/>
  <c r="AM17" i="3" a="1"/>
  <c r="AM17" i="3" s="1"/>
  <c r="AL17" i="3"/>
  <c r="AM20" i="3" a="1"/>
  <c r="AM20" i="3" s="1"/>
  <c r="AL20" i="3"/>
  <c r="AM19" i="3" a="1"/>
  <c r="AM19" i="3" s="1"/>
  <c r="AL19" i="3"/>
  <c r="AM16" i="3" a="1"/>
  <c r="AM16" i="3" s="1"/>
  <c r="AL16" i="3"/>
  <c r="AM18" i="3" a="1"/>
  <c r="AM18" i="3" s="1"/>
  <c r="AL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<sst xmlns="http://schemas.openxmlformats.org/spreadsheetml/2006/main" count="361" uniqueCount="106">
  <si>
    <t xml:space="preserve">Actual </t>
  </si>
  <si>
    <t>Budget</t>
  </si>
  <si>
    <t>Cash</t>
  </si>
  <si>
    <t>Year</t>
  </si>
  <si>
    <t>Month</t>
  </si>
  <si>
    <t>Division</t>
  </si>
  <si>
    <t>Connected to Database via add-in</t>
  </si>
  <si>
    <t>Actual</t>
  </si>
  <si>
    <t>Actual PY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</si>
  <si>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</si>
  <si>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</si>
  <si>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</si>
  <si>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</si>
  <si>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</si>
  <si>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</si>
  <si>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</si>
  <si>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</si>
  <si>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</si>
  <si>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</si>
  <si>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</si>
  <si>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</si>
  <si>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</si>
  <si>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Profit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</si>
  <si>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</si>
  <si>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</si>
  <si>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</si>
  <si>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</si>
  <si>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</si>
  <si>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</si>
  <si>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</si>
  <si>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</si>
  <si>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</si>
  <si>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</si>
  <si>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</si>
  <si>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</si>
  <si>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</si>
  <si>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</si>
  <si>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</si>
  <si>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</si>
  <si>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</si>
  <si>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</si>
  <si>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</si>
  <si>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</si>
  <si>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</si>
  <si>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</si>
  <si>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</si>
  <si>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</si>
  <si>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</si>
  <si>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</si>
  <si>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</si>
  <si>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</si>
  <si>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</si>
  <si>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</si>
  <si>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</si>
  <si>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</si>
  <si>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</si>
  <si>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</si>
  <si>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</si>
  <si>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</si>
  <si>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</si>
  <si>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</si>
  <si>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</si>
  <si>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</si>
  <si>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</si>
  <si>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</si>
  <si>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</si>
  <si>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Selected information (form controls)</t>
  </si>
  <si>
    <t>Selected Division</t>
  </si>
  <si>
    <t>For Drop down selections</t>
  </si>
  <si>
    <t>App to Division Allocation</t>
  </si>
  <si>
    <t>Calculation for scrolling table</t>
  </si>
  <si>
    <t>Nr.</t>
  </si>
  <si>
    <t>App</t>
  </si>
  <si>
    <t>PY</t>
  </si>
  <si>
    <t>Variance Actual to PY</t>
  </si>
  <si>
    <t>Variance Actual to Budget</t>
  </si>
  <si>
    <t>Revenue%</t>
  </si>
  <si>
    <t>Profit%</t>
  </si>
  <si>
    <t>Cash%</t>
  </si>
  <si>
    <t>Table scroll position</t>
  </si>
  <si>
    <t>Calculation for data bars in scrolling table</t>
  </si>
  <si>
    <t>Min Rev%</t>
  </si>
  <si>
    <t>Max Rev%</t>
  </si>
  <si>
    <t>Min Profit%</t>
  </si>
  <si>
    <t>Max Profit%</t>
  </si>
  <si>
    <t>Min Cash%</t>
  </si>
  <si>
    <t>Max Cash%</t>
  </si>
  <si>
    <t>Calculation for Header</t>
  </si>
  <si>
    <t>Revenue (Actual-Budget)</t>
  </si>
  <si>
    <t>Profit (Actual-Budget)</t>
  </si>
  <si>
    <t>Cash (Actual-Budget)</t>
  </si>
  <si>
    <r>
      <t>%</t>
    </r>
    <r>
      <rPr>
        <sz val="12"/>
        <color theme="1"/>
        <rFont val="Calibri"/>
        <family val="2"/>
      </rPr>
      <t>∆Budget</t>
    </r>
  </si>
  <si>
    <t>Top 6 / Bottom 6 by KPI</t>
  </si>
  <si>
    <t>Basis : Unsorted</t>
  </si>
  <si>
    <t>Sorted</t>
  </si>
  <si>
    <t>KPI Selection</t>
  </si>
  <si>
    <t>KPI:</t>
  </si>
  <si>
    <t>Top/bottom 6 selection</t>
  </si>
  <si>
    <t>Label Position</t>
  </si>
  <si>
    <t>Label shown</t>
  </si>
  <si>
    <t>Profit line chart</t>
  </si>
  <si>
    <t>Profit scroll position</t>
  </si>
  <si>
    <t>Previous year check box</t>
  </si>
  <si>
    <t>Budget check box</t>
  </si>
  <si>
    <t>Data preparation for line chart</t>
  </si>
  <si>
    <r>
      <t>%</t>
    </r>
    <r>
      <rPr>
        <sz val="12"/>
        <color theme="1"/>
        <rFont val="Calibri"/>
        <family val="2"/>
      </rPr>
      <t>∆PY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</si>
</sst>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Calibri"/>
      <family val="2"/>
    </font>
    <font>
      <sz val="8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D2E9F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4" fillId="6" borderId="0" xfId="0" applyFont="1" applyFill="1"/>
    <xf numFmtId="0" fontId="4" fillId="6" borderId="1" xfId="0" applyFont="1" applyFill="1" applyBorder="1"/>
    <xf numFmtId="0" fontId="2" fillId="7" borderId="0" xfId="0" applyFont="1" applyFill="1"/>
    <xf numFmtId="0" fontId="4" fillId="7" borderId="0" xfId="0" applyFont="1" applyFill="1"/>
    <xf numFmtId="0" fontId="4" fillId="7" borderId="1" xfId="0" applyFont="1" applyFill="1" applyBorder="1"/>
    <xf numFmtId="0" fontId="2" fillId="8" borderId="0" xfId="0" applyFont="1" applyFill="1"/>
    <xf numFmtId="0" fontId="2" fillId="8" borderId="1" xfId="0" applyFont="1" applyFill="1" applyBorder="1"/>
    <xf numFmtId="0" fontId="2" fillId="7" borderId="2" xfId="0" applyFont="1" applyFill="1" applyBorder="1"/>
    <xf numFmtId="0" fontId="4" fillId="8" borderId="0" xfId="0" applyFont="1" applyFill="1"/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10" borderId="0" xfId="0" applyFill="1"/>
    <xf numFmtId="0" fontId="4" fillId="10" borderId="0" xfId="0" applyFont="1" applyFill="1"/>
    <xf numFmtId="0" fontId="6" fillId="0" borderId="0" xfId="0" applyFont="1"/>
    <xf numFmtId="0" fontId="0" fillId="11" borderId="0" xfId="0" applyFill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0" borderId="1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12" borderId="0" xfId="0" applyFill="1"/>
    <xf numFmtId="9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8" fillId="3" borderId="0" xfId="0" applyFont="1" applyFill="1"/>
    <xf numFmtId="9" fontId="0" fillId="0" borderId="0" xfId="0" applyNumberFormat="1"/>
    <xf numFmtId="164" fontId="9" fillId="0" borderId="0" xfId="0" applyNumberFormat="1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13" borderId="0" xfId="0" applyFill="1"/>
    <xf numFmtId="0" fontId="0" fillId="8" borderId="0" xfId="0" applyFill="1"/>
    <xf numFmtId="164" fontId="10" fillId="8" borderId="0" xfId="0" applyNumberFormat="1" applyFont="1" applyFill="1" applyAlignment="1">
      <alignment horizontal="left" vertical="center"/>
    </xf>
    <xf numFmtId="3" fontId="0" fillId="12" borderId="0" xfId="0" applyNumberFormat="1" applyFill="1"/>
    <xf numFmtId="164" fontId="0" fillId="12" borderId="0" xfId="0" applyNumberFormat="1" applyFill="1"/>
    <xf numFmtId="164" fontId="9" fillId="12" borderId="0" xfId="0" applyNumberFormat="1" applyFont="1" applyFill="1" applyAlignment="1">
      <alignment horizontal="left" vertical="center"/>
    </xf>
    <xf numFmtId="3" fontId="0" fillId="2" borderId="4" xfId="0" applyNumberFormat="1" applyFill="1" applyBorder="1" applyAlignment="1">
      <alignment horizontal="left"/>
    </xf>
    <xf numFmtId="3" fontId="0" fillId="2" borderId="5" xfId="0" applyNumberFormat="1" applyFill="1" applyBorder="1" applyAlignment="1">
      <alignment horizontal="left"/>
    </xf>
    <xf numFmtId="3" fontId="0" fillId="4" borderId="4" xfId="0" applyNumberFormat="1" applyFill="1" applyBorder="1" applyAlignment="1">
      <alignment horizontal="left"/>
    </xf>
    <xf numFmtId="3" fontId="0" fillId="4" borderId="5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horizontal="left"/>
    </xf>
    <xf numFmtId="3" fontId="0" fillId="3" borderId="5" xfId="0" applyNumberFormat="1" applyFill="1" applyBorder="1" applyAlignment="1">
      <alignment horizontal="left"/>
    </xf>
    <xf numFmtId="0" fontId="6" fillId="13" borderId="0" xfId="0" applyFont="1" applyFill="1"/>
    <xf numFmtId="0" fontId="6" fillId="8" borderId="0" xfId="0" applyFont="1" applyFill="1"/>
    <xf numFmtId="165" fontId="0" fillId="0" borderId="0" xfId="0" applyNumberFormat="1"/>
    <xf numFmtId="0" fontId="11" fillId="0" borderId="0" xfId="0" applyFont="1"/>
    <xf numFmtId="0" fontId="0" fillId="0" borderId="0" xfId="0" applyFont="1" applyAlignment="1">
      <alignment horizontal="right"/>
    </xf>
    <xf numFmtId="0" fontId="0" fillId="13" borderId="13" xfId="0" applyFill="1" applyBorder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1" fillId="0" borderId="0" xfId="0" applyFont="1" applyAlignment="1">
      <alignment horizontal="center"/>
    </xf>
    <xf numFmtId="0" fontId="3" fillId="8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38EC6"/>
      <color rgb="FFD2E9F6"/>
      <color rgb="FF77BBE2"/>
      <color rgb="FFFE6E6E"/>
      <color rgb="FFFA4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44693085026498E-2"/>
          <c:y val="0.21840431236418029"/>
          <c:w val="0.93888888888888888"/>
          <c:h val="0.685511446485855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D59-AE02-FDF4381C8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550493760"/>
        <c:axId val="1550489600"/>
      </c:barChart>
      <c:lineChart>
        <c:grouping val="standard"/>
        <c:varyColors val="0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67-4D59-AE02-FDF4381C817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67-4D59-AE02-FDF4381C817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67-4D59-AE02-FDF4381C817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67-4D59-AE02-FDF4381C817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67-4D59-AE02-FDF4381C8176}"/>
              </c:ext>
            </c:extLst>
          </c:dPt>
          <c:errBars>
            <c:errDir val="y"/>
            <c:errBarType val="minus"/>
            <c:errValType val="percentage"/>
            <c:noEndCap val="0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248</c:v>
                </c:pt>
                <c:pt idx="1">
                  <c:v>1584</c:v>
                </c:pt>
                <c:pt idx="2">
                  <c:v>120</c:v>
                </c:pt>
                <c:pt idx="3">
                  <c:v>210</c:v>
                </c:pt>
                <c:pt idx="4">
                  <c:v>230</c:v>
                </c:pt>
                <c:pt idx="5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67-4D59-AE02-FDF4381C8176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E67-4D59-AE02-FDF4381C817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8E67-4D59-AE02-FDF4381C817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8E67-4D59-AE02-FDF4381C817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8E67-4D59-AE02-FDF4381C817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8E67-4D59-AE02-FDF4381C817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04D2FE3-EAE6-4CAC-AD9C-AB0932D9B95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8E67-4D59-AE02-FDF4381C817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C498AF-B5FC-44CD-93D9-6268B4C9A5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E67-4D59-AE02-FDF4381C817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912A45C-9122-4E30-81BA-A7B607D78F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E67-4D59-AE02-FDF4381C817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79AF1A0-5F83-4F17-B296-D617B18DC2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E67-4D59-AE02-FDF4381C817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654A9F4-2FB9-47B9-AD26-532EA701F1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E67-4D59-AE02-FDF4381C817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94F148C-1FF4-4197-AFE9-1C8967F1C3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E67-4D59-AE02-FDF4381C81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Calculation!$AL$15:$AL$20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Calculation!$AM$15:$AM$20</c15:f>
                <c15:dlblRangeCache>
                  <c:ptCount val="6"/>
                  <c:pt idx="0">
                    <c:v>46% | 363</c:v>
                  </c:pt>
                  <c:pt idx="1">
                    <c:v>26% | 1,996</c:v>
                  </c:pt>
                  <c:pt idx="2">
                    <c:v>25% | 150</c:v>
                  </c:pt>
                  <c:pt idx="3">
                    <c:v>24% | 260</c:v>
                  </c:pt>
                  <c:pt idx="4">
                    <c:v>19% | 274</c:v>
                  </c:pt>
                  <c:pt idx="5">
                    <c:v>16% | 550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8E67-4D59-AE02-FDF4381C8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493760"/>
        <c:axId val="1550489600"/>
      </c:lineChart>
      <c:catAx>
        <c:axId val="155049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89600"/>
        <c:crosses val="autoZero"/>
        <c:auto val="1"/>
        <c:lblAlgn val="ctr"/>
        <c:lblOffset val="100"/>
        <c:noMultiLvlLbl val="0"/>
      </c:catAx>
      <c:valAx>
        <c:axId val="155048960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15504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ayout>
        <c:manualLayout>
          <c:xMode val="edge"/>
          <c:yMode val="edge"/>
          <c:x val="0.52860892388451441"/>
          <c:y val="0.1111111111111111"/>
          <c:w val="0.46562480779820781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12623219363325"/>
          <c:y val="2.8510874411514786E-2"/>
          <c:w val="0.80481889763779524"/>
          <c:h val="0.8714254186297733"/>
        </c:manualLayout>
      </c:layout>
      <c:lineChart>
        <c:grouping val="standard"/>
        <c:varyColors val="0"/>
        <c:ser>
          <c:idx val="2"/>
          <c:order val="0"/>
          <c:tx>
            <c:strRef>
              <c:f>Calculation!$AY$14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77BBE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4E1-4F83-85E1-B9F6A56872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Calculation!$AY$15:$AY$26</c:f>
              <c:numCache>
                <c:formatCode>#,##0</c:formatCode>
                <c:ptCount val="12"/>
                <c:pt idx="0">
                  <c:v>36</c:v>
                </c:pt>
                <c:pt idx="1">
                  <c:v>154</c:v>
                </c:pt>
                <c:pt idx="2">
                  <c:v>248</c:v>
                </c:pt>
                <c:pt idx="3">
                  <c:v>359</c:v>
                </c:pt>
                <c:pt idx="4">
                  <c:v>441</c:v>
                </c:pt>
                <c:pt idx="5">
                  <c:v>474</c:v>
                </c:pt>
                <c:pt idx="6">
                  <c:v>525</c:v>
                </c:pt>
                <c:pt idx="7">
                  <c:v>587</c:v>
                </c:pt>
                <c:pt idx="8">
                  <c:v>649</c:v>
                </c:pt>
                <c:pt idx="9">
                  <c:v>693</c:v>
                </c:pt>
                <c:pt idx="10">
                  <c:v>754</c:v>
                </c:pt>
                <c:pt idx="11">
                  <c:v>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1-4F83-85E1-B9F6A568723F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rgbClr val="D2E9F6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4E1-4F83-85E1-B9F6A56872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Calculation!$AX$15:$AX$26</c:f>
              <c:numCache>
                <c:formatCode>#,##0</c:formatCode>
                <c:ptCount val="12"/>
                <c:pt idx="0">
                  <c:v>146</c:v>
                </c:pt>
                <c:pt idx="1">
                  <c:v>307</c:v>
                </c:pt>
                <c:pt idx="2">
                  <c:v>433</c:v>
                </c:pt>
                <c:pt idx="3">
                  <c:v>560</c:v>
                </c:pt>
                <c:pt idx="4">
                  <c:v>669</c:v>
                </c:pt>
                <c:pt idx="5">
                  <c:v>780</c:v>
                </c:pt>
                <c:pt idx="6">
                  <c:v>884</c:v>
                </c:pt>
                <c:pt idx="7">
                  <c:v>1263</c:v>
                </c:pt>
                <c:pt idx="8">
                  <c:v>1263</c:v>
                </c:pt>
                <c:pt idx="9">
                  <c:v>1263</c:v>
                </c:pt>
                <c:pt idx="10">
                  <c:v>1265</c:v>
                </c:pt>
                <c:pt idx="11">
                  <c:v>1275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E1-4F83-85E1-B9F6A568723F}"/>
            </c:ext>
          </c:extLst>
        </c:ser>
        <c:ser>
          <c:idx val="0"/>
          <c:order val="2"/>
          <c:tx>
            <c:strRef>
              <c:f>Calculation!$AW$14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Calculation!$AV$15:$AV$26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Calculation!$AW$15:$AW$26</c:f>
              <c:numCache>
                <c:formatCode>General</c:formatCode>
                <c:ptCount val="12"/>
                <c:pt idx="0">
                  <c:v>62</c:v>
                </c:pt>
                <c:pt idx="1">
                  <c:v>144</c:v>
                </c:pt>
                <c:pt idx="2">
                  <c:v>167</c:v>
                </c:pt>
                <c:pt idx="3">
                  <c:v>201</c:v>
                </c:pt>
                <c:pt idx="4">
                  <c:v>319</c:v>
                </c:pt>
                <c:pt idx="5">
                  <c:v>550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E1-4F83-85E1-B9F6A568723F}"/>
            </c:ext>
          </c:extLst>
        </c:ser>
        <c:ser>
          <c:idx val="3"/>
          <c:order val="3"/>
          <c:tx>
            <c:strRef>
              <c:f>Calculation!$AZ$14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Calculation!$AZ$15:$AZ$26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550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E1-4F83-85E1-B9F6A5687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808720"/>
        <c:axId val="1621812880"/>
      </c:lineChart>
      <c:catAx>
        <c:axId val="16218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812880"/>
        <c:crosses val="autoZero"/>
        <c:auto val="1"/>
        <c:lblAlgn val="ctr"/>
        <c:lblOffset val="100"/>
        <c:noMultiLvlLbl val="0"/>
      </c:catAx>
      <c:valAx>
        <c:axId val="16218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8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478619688038136E-2"/>
          <c:y val="0.13865526809148856"/>
          <c:w val="0.93888888888888888"/>
          <c:h val="0.74569663167104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C-4115-B030-03DAD769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550493760"/>
        <c:axId val="1550489600"/>
      </c:barChart>
      <c:lineChart>
        <c:grouping val="standard"/>
        <c:varyColors val="0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9C-4115-B030-03DAD769DBB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9C-4115-B030-03DAD769DBB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9C-4115-B030-03DAD769DBB9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9C-4115-B030-03DAD769DBB9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9C-4115-B030-03DAD769DBB9}"/>
              </c:ext>
            </c:extLst>
          </c:dPt>
          <c:errBars>
            <c:errDir val="y"/>
            <c:errBarType val="minus"/>
            <c:errValType val="percentage"/>
            <c:noEndCap val="0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248</c:v>
                </c:pt>
                <c:pt idx="1">
                  <c:v>1584</c:v>
                </c:pt>
                <c:pt idx="2">
                  <c:v>120</c:v>
                </c:pt>
                <c:pt idx="3">
                  <c:v>210</c:v>
                </c:pt>
                <c:pt idx="4">
                  <c:v>230</c:v>
                </c:pt>
                <c:pt idx="5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9C-4115-B030-03DAD769DBB9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069C-4115-B030-03DAD769DBB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069C-4115-B030-03DAD769DBB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69C-4115-B030-03DAD769DBB9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69C-4115-B030-03DAD769DBB9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69C-4115-B030-03DAD769DBB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5F3C653-4802-409B-9312-3D875797847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69C-4115-B030-03DAD769DBB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DAA6E4-7780-4801-AE77-7DDA89D0A5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69C-4115-B030-03DAD769DBB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07087CA-345D-4CEE-B72B-51C99C2034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069C-4115-B030-03DAD769DBB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34E989F-D591-4231-BB4A-3B108AEC386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69C-4115-B030-03DAD769DBB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A030E7D-820F-4230-BD9B-02AF7211F5B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69C-4115-B030-03DAD769DBB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465007-A328-4A62-B850-A4BE50D483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69C-4115-B030-03DAD769DB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Calculation!$AL$15:$AL$20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Calculation!$AJ$15:$AJ$20</c15:f>
                <c15:dlblRangeCache>
                  <c:ptCount val="6"/>
                  <c:pt idx="0">
                    <c:v>363</c:v>
                  </c:pt>
                  <c:pt idx="1">
                    <c:v>1,996</c:v>
                  </c:pt>
                  <c:pt idx="2">
                    <c:v>150</c:v>
                  </c:pt>
                  <c:pt idx="3">
                    <c:v>260</c:v>
                  </c:pt>
                  <c:pt idx="4">
                    <c:v>274</c:v>
                  </c:pt>
                  <c:pt idx="5">
                    <c:v>550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069C-4115-B030-03DAD769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493760"/>
        <c:axId val="1550489600"/>
      </c:lineChart>
      <c:catAx>
        <c:axId val="155049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89600"/>
        <c:crosses val="autoZero"/>
        <c:auto val="1"/>
        <c:lblAlgn val="ctr"/>
        <c:lblOffset val="100"/>
        <c:noMultiLvlLbl val="0"/>
      </c:catAx>
      <c:valAx>
        <c:axId val="155048960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5504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ayout>
        <c:manualLayout>
          <c:xMode val="edge"/>
          <c:yMode val="edge"/>
          <c:x val="0.64743285214348212"/>
          <c:y val="2.7777777777777776E-2"/>
          <c:w val="0.35256719068540698"/>
          <c:h val="0.12152020997375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0699912510936"/>
          <c:y val="5.0925925925925923E-2"/>
          <c:w val="0.80481889763779524"/>
          <c:h val="0.79199292796733745"/>
        </c:manualLayout>
      </c:layout>
      <c:lineChart>
        <c:grouping val="standard"/>
        <c:varyColors val="0"/>
        <c:ser>
          <c:idx val="2"/>
          <c:order val="0"/>
          <c:tx>
            <c:strRef>
              <c:f>Calculation!$AY$14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77BBE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53-4F20-B6EE-5598A38CF2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Calculation!$AY$15:$AY$26</c:f>
              <c:numCache>
                <c:formatCode>#,##0</c:formatCode>
                <c:ptCount val="12"/>
                <c:pt idx="0">
                  <c:v>36</c:v>
                </c:pt>
                <c:pt idx="1">
                  <c:v>154</c:v>
                </c:pt>
                <c:pt idx="2">
                  <c:v>248</c:v>
                </c:pt>
                <c:pt idx="3">
                  <c:v>359</c:v>
                </c:pt>
                <c:pt idx="4">
                  <c:v>441</c:v>
                </c:pt>
                <c:pt idx="5">
                  <c:v>474</c:v>
                </c:pt>
                <c:pt idx="6">
                  <c:v>525</c:v>
                </c:pt>
                <c:pt idx="7">
                  <c:v>587</c:v>
                </c:pt>
                <c:pt idx="8">
                  <c:v>649</c:v>
                </c:pt>
                <c:pt idx="9">
                  <c:v>693</c:v>
                </c:pt>
                <c:pt idx="10">
                  <c:v>754</c:v>
                </c:pt>
                <c:pt idx="11">
                  <c:v>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3-4F20-B6EE-5598A38CF25D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rgbClr val="D2E9F6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53-4F20-B6EE-5598A38CF2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Calculation!$AX$15:$AX$26</c:f>
              <c:numCache>
                <c:formatCode>#,##0</c:formatCode>
                <c:ptCount val="12"/>
                <c:pt idx="0">
                  <c:v>146</c:v>
                </c:pt>
                <c:pt idx="1">
                  <c:v>307</c:v>
                </c:pt>
                <c:pt idx="2">
                  <c:v>433</c:v>
                </c:pt>
                <c:pt idx="3">
                  <c:v>560</c:v>
                </c:pt>
                <c:pt idx="4">
                  <c:v>669</c:v>
                </c:pt>
                <c:pt idx="5">
                  <c:v>780</c:v>
                </c:pt>
                <c:pt idx="6">
                  <c:v>884</c:v>
                </c:pt>
                <c:pt idx="7">
                  <c:v>1263</c:v>
                </c:pt>
                <c:pt idx="8">
                  <c:v>1263</c:v>
                </c:pt>
                <c:pt idx="9">
                  <c:v>1263</c:v>
                </c:pt>
                <c:pt idx="10">
                  <c:v>1265</c:v>
                </c:pt>
                <c:pt idx="11">
                  <c:v>1275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3-4F20-B6EE-5598A38CF25D}"/>
            </c:ext>
          </c:extLst>
        </c:ser>
        <c:ser>
          <c:idx val="0"/>
          <c:order val="2"/>
          <c:tx>
            <c:strRef>
              <c:f>Calculation!$AW$14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Calculation!$AV$15:$AV$26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Calculation!$AW$15:$AW$26</c:f>
              <c:numCache>
                <c:formatCode>General</c:formatCode>
                <c:ptCount val="12"/>
                <c:pt idx="0">
                  <c:v>62</c:v>
                </c:pt>
                <c:pt idx="1">
                  <c:v>144</c:v>
                </c:pt>
                <c:pt idx="2">
                  <c:v>167</c:v>
                </c:pt>
                <c:pt idx="3">
                  <c:v>201</c:v>
                </c:pt>
                <c:pt idx="4">
                  <c:v>319</c:v>
                </c:pt>
                <c:pt idx="5">
                  <c:v>550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3-4F20-B6EE-5598A38CF25D}"/>
            </c:ext>
          </c:extLst>
        </c:ser>
        <c:ser>
          <c:idx val="3"/>
          <c:order val="3"/>
          <c:tx>
            <c:strRef>
              <c:f>Calculation!$AZ$14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Calculation!$AZ$15:$AZ$26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550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3-4F20-B6EE-5598A38CF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808720"/>
        <c:axId val="1621812880"/>
      </c:lineChart>
      <c:catAx>
        <c:axId val="16218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812880"/>
        <c:crosses val="autoZero"/>
        <c:auto val="1"/>
        <c:lblAlgn val="ctr"/>
        <c:lblOffset val="100"/>
        <c:noMultiLvlLbl val="0"/>
      </c:catAx>
      <c:valAx>
        <c:axId val="16218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8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22" fmlaLink="Calculation!$E$4" fmlaRange="Calculation!$C$15:$C$17" noThreeD="1" sel="1" val="0"/>
</file>

<file path=xl/ctrlProps/ctrlProp2.xml><?xml version="1.0" encoding="utf-8"?>
<formControlPr xmlns="http://schemas.microsoft.com/office/spreadsheetml/2009/9/main" objectType="Scroll" dx="22" fmlaLink="Calculation!$E$5" max="11" min="1" page="5"/>
</file>

<file path=xl/ctrlProps/ctrlProp3.xml><?xml version="1.0" encoding="utf-8"?>
<formControlPr xmlns="http://schemas.microsoft.com/office/spreadsheetml/2009/9/main" objectType="List" dx="22" fmlaLink="Calculation!$E$6" fmlaRange="Calculation!$E$15:$E$17" noThreeD="1" sel="2" val="0"/>
</file>

<file path=xl/ctrlProps/ctrlProp4.xml><?xml version="1.0" encoding="utf-8"?>
<formControlPr xmlns="http://schemas.microsoft.com/office/spreadsheetml/2009/9/main" objectType="Radio" checked="Checked" firstButton="1" fmlaLink="Calculation!$E$7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Scroll" dx="22" fmlaLink="$E$8" max="20" min="1" page="5"/>
</file>

<file path=xl/ctrlProps/ctrlProp7.xml><?xml version="1.0" encoding="utf-8"?>
<formControlPr xmlns="http://schemas.microsoft.com/office/spreadsheetml/2009/9/main" objectType="Scroll" dx="22" fmlaLink="$E$8" max="20" min="1" page="5"/>
</file>

<file path=xl/ctrlProps/ctrlProp8.xml><?xml version="1.0" encoding="utf-8"?>
<formControlPr xmlns="http://schemas.microsoft.com/office/spreadsheetml/2009/9/main" objectType="Scroll" dx="22" fmlaLink="$E$8" horiz="1" max="20" min="1" page="5"/>
</file>

<file path=xl/ctrlProps/ctrlProp9.xml><?xml version="1.0" encoding="utf-8"?>
<formControlPr xmlns="http://schemas.microsoft.com/office/spreadsheetml/2009/9/main" objectType="Scroll" dx="22" fmlaLink="$E$8" max="20" min="1" page="5"/>
</file>

<file path=xl/ctrlProps/ctrlProp10.xml><?xml version="1.0" encoding="utf-8"?>
<formControlPr xmlns="http://schemas.microsoft.com/office/spreadsheetml/2009/9/main" objectType="Scroll" dx="22" fmlaLink="$E$8" max="20" min="1" page="5"/>
</file>

<file path=xl/ctrlProps/ctrlProp11.xml><?xml version="1.0" encoding="utf-8"?>
<formControlPr xmlns="http://schemas.microsoft.com/office/spreadsheetml/2009/9/main" objectType="Scroll" dx="22" fmlaLink="$E$8" max="20" min="1" page="5"/>
</file>

<file path=xl/ctrlProps/ctrlProp12.xml><?xml version="1.0" encoding="utf-8"?>
<formControlPr xmlns="http://schemas.microsoft.com/office/spreadsheetml/2009/9/main" objectType="Scroll" dx="22" fmlaLink="$E$8" max="20" min="1" page="5"/>
</file>

<file path=xl/ctrlProps/ctrlProp13.xml><?xml version="1.0" encoding="utf-8"?>
<formControlPr xmlns="http://schemas.microsoft.com/office/spreadsheetml/2009/9/main" objectType="CheckBox" fmlaLink="$E$9" lockText="1" noThreeD="1"/>
</file>

<file path=xl/ctrlProps/ctrlProp14.xml><?xml version="1.0" encoding="utf-8"?>
<formControlPr xmlns="http://schemas.microsoft.com/office/spreadsheetml/2009/9/main" objectType="CheckBox" fmlaLink="$E$10" lockText="1" noThreeD="1"/>
</file>

<file path=xl/ctrlProps/ctrlProp15.xml><?xml version="1.0" encoding="utf-8"?>
<formControlPr xmlns="http://schemas.microsoft.com/office/spreadsheetml/2009/9/main" objectType="CheckBox" fmlaLink="$E$9" lockText="1" noThreeD="1"/>
</file>

<file path=xl/ctrlProps/ctrlProp16.xml><?xml version="1.0" encoding="utf-8"?>
<formControlPr xmlns="http://schemas.microsoft.com/office/spreadsheetml/2009/9/main" objectType="CheckBox" fmlaLink="$E$9" lockText="1" noThreeD="1"/>
</file>

<file path=xl/ctrlProps/ctrlProp17.xml><?xml version="1.0" encoding="utf-8"?>
<formControlPr xmlns="http://schemas.microsoft.com/office/spreadsheetml/2009/9/main" objectType="CheckBox" fmlaLink="$E$10" lockText="1" noThreeD="1"/>
</file>

<file path=xl/ctrlProps/ctrlProp18.xml><?xml version="1.0" encoding="utf-8"?>
<formControlPr xmlns="http://schemas.microsoft.com/office/spreadsheetml/2009/9/main" objectType="CheckBox" fmlaLink="$E$9" lockText="1" noThreeD="1"/>
</file>

<file path=xl/ctrlProps/ctrlProp19.xml><?xml version="1.0" encoding="utf-8"?>
<formControlPr xmlns="http://schemas.microsoft.com/office/spreadsheetml/2009/9/main" objectType="CheckBox" fmlaLink="$E$10" lockText="1" noThreeD="1"/>
</file>

<file path=xl/ctrlProps/ctrlProp20.xml><?xml version="1.0" encoding="utf-8"?>
<formControlPr xmlns="http://schemas.microsoft.com/office/spreadsheetml/2009/9/main" objectType="CheckBox" fmlaLink="$E$9" lockText="1" noThreeD="1"/>
</file>

<file path=xl/ctrlProps/ctrlProp21.xml><?xml version="1.0" encoding="utf-8"?>
<formControlPr xmlns="http://schemas.microsoft.com/office/spreadsheetml/2009/9/main" objectType="CheckBox" fmlaLink="$E$10" lockText="1" noThreeD="1"/>
</file>

<file path=xl/ctrlProps/ctrlProp22.xml><?xml version="1.0" encoding="utf-8"?>
<formControlPr xmlns="http://schemas.microsoft.com/office/spreadsheetml/2009/9/main" objectType="CheckBox" fmlaLink="$E$9" lockText="1" noThreeD="1"/>
</file>

<file path=xl/ctrlProps/ctrlProp23.xml><?xml version="1.0" encoding="utf-8"?>
<formControlPr xmlns="http://schemas.microsoft.com/office/spreadsheetml/2009/9/main" objectType="CheckBox" checked="Checked" fmlaLink="Calculation!$E$9" lockText="1" noThreeD="1"/>
</file>

<file path=xl/ctrlProps/ctrlProp24.xml><?xml version="1.0" encoding="utf-8"?>
<formControlPr xmlns="http://schemas.microsoft.com/office/spreadsheetml/2009/9/main" objectType="CheckBox" checked="Checked" fmlaLink="Calculation!$E$10" lockText="1" noThreeD="1"/>
</file>

<file path=xl/ctrlProps/ctrlProp25.xml><?xml version="1.0" encoding="utf-8"?>
<formControlPr xmlns="http://schemas.microsoft.com/office/spreadsheetml/2009/9/main" objectType="Scroll" dx="22" fmlaLink="Calculation!$E$8" horiz="1" max="20" min="1" page="5" val="6"/>
</file>

<file path=xl/ctrlProps/ctrlProp26.xml><?xml version="1.0" encoding="utf-8"?>
<formControlPr xmlns="http://schemas.microsoft.com/office/spreadsheetml/2009/9/main" objectType="List" dx="22" fmlaLink="$E$6" fmlaRange="$E$15:$E$17" noThreeD="1" sel="2" val="0"/>
</file>

<file path=xl/ctrlProps/ctrlProp27.xml><?xml version="1.0" encoding="utf-8"?>
<formControlPr xmlns="http://schemas.microsoft.com/office/spreadsheetml/2009/9/main" objectType="Radio" checked="Checked" firstButton="1" fmlaLink="$E$7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Scroll" dx="22" fmlaLink="$E$8" horiz="1" max="20" min="1" page="5" val="6"/>
</file>

<file path=xl/ctrlProps/ctrlProp30.xml><?xml version="1.0" encoding="utf-8"?>
<formControlPr xmlns="http://schemas.microsoft.com/office/spreadsheetml/2009/9/main" objectType="CheckBox" checked="Checked" fmlaLink="$E$9" lockText="1" noThreeD="1"/>
</file>

<file path=xl/ctrlProps/ctrlProp31.xml><?xml version="1.0" encoding="utf-8"?>
<formControlPr xmlns="http://schemas.microsoft.com/office/spreadsheetml/2009/9/main" objectType="CheckBox" checked="Checked" fmlaLink="$E$10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114299</xdr:colOff>
      <xdr:row>24</xdr:row>
      <xdr:rowOff>123826</xdr:rowOff>
    </xdr:from>
    <xdr:to>
      <xdr:col>28</xdr:col>
      <xdr:colOff>219074</xdr:colOff>
      <xdr:row>38</xdr:row>
      <xdr:rowOff>9526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943474" y="3848101"/>
          <a:ext cx="3743325" cy="2419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9525</xdr:rowOff>
        </xdr:from>
        <xdr:to>
          <xdr:col>7</xdr:col>
          <xdr:colOff>485775</xdr:colOff>
          <xdr:row>7</xdr:row>
          <xdr:rowOff>28575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47625</xdr:colOff>
          <xdr:row>11</xdr:row>
          <xdr:rowOff>19050</xdr:rowOff>
        </xdr:from>
        <xdr:to>
          <xdr:col>28</xdr:col>
          <xdr:colOff>209550</xdr:colOff>
          <xdr:row>21</xdr:row>
          <xdr:rowOff>161925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19049</xdr:colOff>
      <xdr:row>3</xdr:row>
      <xdr:rowOff>144827</xdr:rowOff>
    </xdr:from>
    <xdr:to>
      <xdr:col>16</xdr:col>
      <xdr:colOff>371774</xdr:colOff>
      <xdr:row>7</xdr:row>
      <xdr:rowOff>107477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533774" y="0"/>
          <a:ext cx="1562400" cy="669452"/>
          <a:chOff x="4019550" y="390525"/>
          <a:chExt cx="1638300" cy="838200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29075" y="390525"/>
            <a:ext cx="1628775" cy="838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Calculation!O36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4419599" y="676275"/>
            <a:ext cx="1133475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05960513-67CA-410D-A612-6DD59C29100A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$1,62,643</a:t>
            </a:fld>
            <a:endParaRPr lang="en-IN" sz="1200" b="0"/>
          </a:p>
        </xdr:txBody>
      </xdr:sp>
      <xdr:sp macro="" textlink="Calculation!Q39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4038599" y="981075"/>
            <a:ext cx="866775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354AB262-EF5C-41C4-B6EE-A918635604F6}" type="TxLink">
              <a:rPr lang="en-US" sz="1000" b="0" i="0" u="none" strike="noStrike">
                <a:solidFill>
                  <a:schemeClr val="accent2">
                    <a:lumMod val="75000"/>
                  </a:schemeClr>
                </a:solidFill>
                <a:latin typeface="Arial"/>
                <a:cs typeface="Arial"/>
              </a:rPr>
              <a:pPr/>
              <a:t>-$2,117</a:t>
            </a:fld>
            <a:endParaRPr lang="en-IN" sz="1000">
              <a:solidFill>
                <a:schemeClr val="accent2">
                  <a:lumMod val="75000"/>
                </a:schemeClr>
              </a:solidFill>
            </a:endParaRPr>
          </a:p>
        </xdr:txBody>
      </xdr:sp>
      <xdr:sp macro="" textlink="Calculation!R39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4705350" y="981075"/>
            <a:ext cx="904607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31D8844C-86BB-414F-9B0F-61E2429F5540}" type="TxLink">
              <a:rPr lang="en-US" sz="1000" b="0" i="0" u="none" strike="noStrike">
                <a:solidFill>
                  <a:schemeClr val="accent2">
                    <a:lumMod val="75000"/>
                  </a:schemeClr>
                </a:solidFill>
                <a:latin typeface="Arial"/>
                <a:cs typeface="Arial"/>
              </a:rPr>
              <a:pPr/>
              <a:t>Under Budget</a:t>
            </a:fld>
            <a:endParaRPr lang="en-IN" sz="1000">
              <a:solidFill>
                <a:schemeClr val="accent2">
                  <a:lumMod val="75000"/>
                </a:schemeClr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019550" y="390525"/>
            <a:ext cx="772840" cy="2450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b="1"/>
              <a:t>Revenue</a:t>
            </a:r>
          </a:p>
        </xdr:txBody>
      </xdr:sp>
    </xdr:grpSp>
    <xdr:clientData/>
  </xdr:twoCellAnchor>
  <xdr:twoCellAnchor>
    <xdr:from>
      <xdr:col>16</xdr:col>
      <xdr:colOff>447342</xdr:colOff>
      <xdr:row>3</xdr:row>
      <xdr:rowOff>145577</xdr:rowOff>
    </xdr:from>
    <xdr:to>
      <xdr:col>23</xdr:col>
      <xdr:colOff>85692</xdr:colOff>
      <xdr:row>7</xdr:row>
      <xdr:rowOff>107477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5171742" y="0"/>
          <a:ext cx="1562400" cy="669452"/>
          <a:chOff x="4029075" y="390525"/>
          <a:chExt cx="1628775" cy="840221"/>
        </a:xfrm>
        <a:solidFill>
          <a:schemeClr val="accent3">
            <a:lumMod val="75000"/>
          </a:schemeClr>
        </a:solidFill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4029075" y="390525"/>
            <a:ext cx="1628775" cy="8382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Calculation!P36">
        <xdr:nvSpPr>
          <xdr:cNvPr id="45" name="TextBox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4419599" y="676275"/>
            <a:ext cx="1133475" cy="26936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A4C6F1DE-3011-4E77-AE35-382F9D499720}" type="TxLink">
              <a:rPr lang="en-US" sz="12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$9,359</a:t>
            </a:fld>
            <a:endParaRPr lang="en-IN" sz="1400" b="0">
              <a:solidFill>
                <a:schemeClr val="bg1"/>
              </a:solidFill>
            </a:endParaRPr>
          </a:p>
        </xdr:txBody>
      </xdr:sp>
      <xdr:sp macro="" textlink="Calculation!Q40">
        <xdr:nvSpPr>
          <xdr:cNvPr id="46" name="TextBox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 txBox="1"/>
        </xdr:nvSpPr>
        <xdr:spPr>
          <a:xfrm>
            <a:off x="4038599" y="981075"/>
            <a:ext cx="866775" cy="23980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30FDEA7D-C65E-4990-9F9A-129B08A62C90}" type="TxLink"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-$84</a:t>
            </a:fld>
            <a:endParaRPr lang="en-IN" sz="800">
              <a:solidFill>
                <a:schemeClr val="bg1"/>
              </a:solidFill>
            </a:endParaRPr>
          </a:p>
        </xdr:txBody>
      </xdr:sp>
      <xdr:sp macro="" textlink="Calculation!R40">
        <xdr:nvSpPr>
          <xdr:cNvPr id="47" name="TextBox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4724400" y="990937"/>
            <a:ext cx="885557" cy="23980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529DD92A-82A5-44D9-BBE2-11935CA1E724}" type="TxLink"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Under Budget</a:t>
            </a:fld>
            <a:endParaRPr lang="en-IN" sz="800">
              <a:solidFill>
                <a:schemeClr val="bg1"/>
              </a:solidFill>
            </a:endParaRPr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4039289" y="390525"/>
            <a:ext cx="772840" cy="245032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23</xdr:col>
      <xdr:colOff>152400</xdr:colOff>
      <xdr:row>3</xdr:row>
      <xdr:rowOff>145577</xdr:rowOff>
    </xdr:from>
    <xdr:to>
      <xdr:col>28</xdr:col>
      <xdr:colOff>0</xdr:colOff>
      <xdr:row>7</xdr:row>
      <xdr:rowOff>107477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6800850" y="0"/>
          <a:ext cx="1562100" cy="669452"/>
          <a:chOff x="4019550" y="390525"/>
          <a:chExt cx="1638300" cy="840221"/>
        </a:xfrm>
      </xdr:grpSpPr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4029075" y="390525"/>
            <a:ext cx="1628775" cy="838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Calculation!Q36">
        <xdr:nvSpPr>
          <xdr:cNvPr id="51" name="TextBox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4419599" y="676275"/>
            <a:ext cx="1133475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FA2CD3FB-17C0-4934-8F19-953281DFADA7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$1,03,058</a:t>
            </a:fld>
            <a:endParaRPr lang="en-IN" sz="1400" b="0"/>
          </a:p>
        </xdr:txBody>
      </xdr:sp>
      <xdr:sp macro="" textlink="Calculation!Q41">
        <xdr:nvSpPr>
          <xdr:cNvPr id="52" name="TextBox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/>
        </xdr:nvSpPr>
        <xdr:spPr>
          <a:xfrm>
            <a:off x="4038599" y="981075"/>
            <a:ext cx="866775" cy="23980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DB971BDD-E6E1-4F17-95FB-99B64C093539}" type="TxLink">
              <a:rPr lang="en-US" sz="1000" b="0" i="0" u="none" strike="noStrike">
                <a:solidFill>
                  <a:schemeClr val="accent2">
                    <a:lumMod val="75000"/>
                  </a:schemeClr>
                </a:solidFill>
                <a:latin typeface="Arial"/>
                <a:cs typeface="Arial"/>
              </a:rPr>
              <a:pPr/>
              <a:t>-$1,368</a:t>
            </a:fld>
            <a:endParaRPr lang="en-IN" sz="800">
              <a:solidFill>
                <a:schemeClr val="accent2">
                  <a:lumMod val="75000"/>
                </a:schemeClr>
              </a:solidFill>
            </a:endParaRPr>
          </a:p>
        </xdr:txBody>
      </xdr:sp>
      <xdr:sp macro="" textlink="Calculation!R41">
        <xdr:nvSpPr>
          <xdr:cNvPr id="53" name="TextBox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4705350" y="990937"/>
            <a:ext cx="904607" cy="23980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ABE4FEDE-E0BD-4C8D-BBF4-35F1F59888B0}" type="TxLink">
              <a:rPr lang="en-US" sz="1000" b="0" i="0" u="none" strike="noStrike">
                <a:solidFill>
                  <a:schemeClr val="accent2">
                    <a:lumMod val="75000"/>
                  </a:schemeClr>
                </a:solidFill>
                <a:latin typeface="Arial"/>
                <a:cs typeface="Arial"/>
              </a:rPr>
              <a:pPr/>
              <a:t>Under Budget</a:t>
            </a:fld>
            <a:endParaRPr lang="en-IN" sz="800">
              <a:solidFill>
                <a:schemeClr val="accent2">
                  <a:lumMod val="75000"/>
                </a:schemeClr>
              </a:solidFill>
            </a:endParaRP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4019550" y="390525"/>
            <a:ext cx="772840" cy="2450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b="1"/>
              <a:t>Cash</a:t>
            </a:r>
          </a:p>
        </xdr:txBody>
      </xdr:sp>
    </xdr:grpSp>
    <xdr:clientData/>
  </xdr:twoCellAnchor>
  <xdr:oneCellAnchor>
    <xdr:from>
      <xdr:col>5</xdr:col>
      <xdr:colOff>447675</xdr:colOff>
      <xdr:row>3</xdr:row>
      <xdr:rowOff>133350</xdr:rowOff>
    </xdr:from>
    <xdr:ext cx="1885950" cy="285750"/>
    <xdr:sp macro="" textlink="Calculation!N36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552575" y="200025"/>
          <a:ext cx="18859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D851DC80-28DE-43B8-B1B9-2700B32B21A6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Productivity Apps</a:t>
          </a:fld>
          <a:endParaRPr lang="en-US" sz="1400" b="1"/>
        </a:p>
      </xdr:txBody>
    </xdr:sp>
    <xdr:clientData/>
  </xdr:oneCellAnchor>
  <xdr:twoCellAnchor>
    <xdr:from>
      <xdr:col>5</xdr:col>
      <xdr:colOff>114300</xdr:colOff>
      <xdr:row>23</xdr:row>
      <xdr:rowOff>38100</xdr:rowOff>
    </xdr:from>
    <xdr:to>
      <xdr:col>15</xdr:col>
      <xdr:colOff>523875</xdr:colOff>
      <xdr:row>37</xdr:row>
      <xdr:rowOff>161925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25</xdr:row>
          <xdr:rowOff>57150</xdr:rowOff>
        </xdr:from>
        <xdr:to>
          <xdr:col>4</xdr:col>
          <xdr:colOff>676275</xdr:colOff>
          <xdr:row>28</xdr:row>
          <xdr:rowOff>171450</xdr:rowOff>
        </xdr:to>
        <xdr:sp macro="" textlink="">
          <xdr:nvSpPr>
            <xdr:cNvPr id="2058" name="List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57150</xdr:rowOff>
        </xdr:from>
        <xdr:to>
          <xdr:col>4</xdr:col>
          <xdr:colOff>361950</xdr:colOff>
          <xdr:row>30</xdr:row>
          <xdr:rowOff>95250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104775</xdr:rowOff>
        </xdr:from>
        <xdr:to>
          <xdr:col>4</xdr:col>
          <xdr:colOff>361950</xdr:colOff>
          <xdr:row>31</xdr:row>
          <xdr:rowOff>142875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Bottom 6</a:t>
              </a:r>
            </a:p>
          </xdr:txBody>
        </xdr:sp>
        <xdr:clientData/>
      </xdr:twoCellAnchor>
    </mc:Choice>
    <mc:Fallback/>
  </mc:AlternateContent>
  <xdr:oneCellAnchor>
    <xdr:from>
      <xdr:col>2</xdr:col>
      <xdr:colOff>76200</xdr:colOff>
      <xdr:row>32</xdr:row>
      <xdr:rowOff>38100</xdr:rowOff>
    </xdr:from>
    <xdr:ext cx="981075" cy="666750"/>
    <xdr:sp macro="" textlink="Calculation!$AI$10:$AL$10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4800" y="5267325"/>
          <a:ext cx="981075" cy="666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08E63FE6-36EA-4B19-A53B-93836B690BF8}" type="TxLink"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Top 6 sorted based on % ∆Budget</a:t>
          </a:fld>
          <a:endParaRPr lang="en-IN" sz="900"/>
        </a:p>
      </xdr:txBody>
    </xdr:sp>
    <xdr:clientData/>
  </xdr:oneCellAnchor>
  <xdr:twoCellAnchor>
    <xdr:from>
      <xdr:col>2</xdr:col>
      <xdr:colOff>104776</xdr:colOff>
      <xdr:row>22</xdr:row>
      <xdr:rowOff>171450</xdr:rowOff>
    </xdr:from>
    <xdr:to>
      <xdr:col>16</xdr:col>
      <xdr:colOff>9525</xdr:colOff>
      <xdr:row>24</xdr:row>
      <xdr:rowOff>123825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9076" y="3533775"/>
          <a:ext cx="4619624" cy="314325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0</xdr:colOff>
      <xdr:row>23</xdr:row>
      <xdr:rowOff>9525</xdr:rowOff>
    </xdr:from>
    <xdr:ext cx="2144561" cy="254557"/>
    <xdr:sp macro="" textlink="Calculation!$AJ$13:$AL$13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33350" y="3019425"/>
          <a:ext cx="214456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4C0E7ABA-3B81-4BD9-BBBA-5861FCE9A9C9}" type="TxLink">
            <a:rPr lang="en-US" sz="11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Profit : Actual  Vs Budget </a:t>
          </a:fld>
          <a:endParaRPr lang="en-IN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104775</xdr:colOff>
      <xdr:row>22</xdr:row>
      <xdr:rowOff>171450</xdr:rowOff>
    </xdr:from>
    <xdr:to>
      <xdr:col>28</xdr:col>
      <xdr:colOff>219075</xdr:colOff>
      <xdr:row>24</xdr:row>
      <xdr:rowOff>123825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933950" y="3533775"/>
          <a:ext cx="3752850" cy="314325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114301</xdr:colOff>
      <xdr:row>25</xdr:row>
      <xdr:rowOff>95251</xdr:rowOff>
    </xdr:from>
    <xdr:to>
      <xdr:col>28</xdr:col>
      <xdr:colOff>219075</xdr:colOff>
      <xdr:row>37</xdr:row>
      <xdr:rowOff>161925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</xdr:row>
          <xdr:rowOff>133350</xdr:rowOff>
        </xdr:from>
        <xdr:to>
          <xdr:col>16383</xdr:col>
          <xdr:colOff>0</xdr:colOff>
          <xdr:row>12</xdr:row>
          <xdr:rowOff>95250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12</xdr:row>
          <xdr:rowOff>47625</xdr:rowOff>
        </xdr:from>
        <xdr:to>
          <xdr:col>16383</xdr:col>
          <xdr:colOff>0</xdr:colOff>
          <xdr:row>13</xdr:row>
          <xdr:rowOff>66675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1048575</xdr:row>
          <xdr:rowOff>0</xdr:rowOff>
        </xdr:from>
        <xdr:to>
          <xdr:col>16383</xdr:col>
          <xdr:colOff>0</xdr:colOff>
          <xdr:row>1048575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10</xdr:row>
          <xdr:rowOff>142875</xdr:rowOff>
        </xdr:from>
        <xdr:to>
          <xdr:col>16383</xdr:col>
          <xdr:colOff>0</xdr:colOff>
          <xdr:row>12</xdr:row>
          <xdr:rowOff>123825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xdr:oneCellAnchor>
    <xdr:from>
      <xdr:col>16</xdr:col>
      <xdr:colOff>114300</xdr:colOff>
      <xdr:row>23</xdr:row>
      <xdr:rowOff>9525</xdr:rowOff>
    </xdr:from>
    <xdr:ext cx="2057400" cy="276225"/>
    <xdr:sp macro="" textlink="Calculation!$AV$11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4838700" y="3019425"/>
          <a:ext cx="2057400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804983AE-EEFE-46A6-B546-228D0B5B79EF}" type="TxLink">
            <a:rPr lang="en-US" sz="11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Profit for Sleops</a:t>
          </a:fld>
          <a:endParaRPr lang="en-IN" sz="1100" b="1">
            <a:solidFill>
              <a:schemeClr val="bg1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30</xdr:row>
          <xdr:rowOff>9525</xdr:rowOff>
        </xdr:from>
        <xdr:to>
          <xdr:col>16383</xdr:col>
          <xdr:colOff>0</xdr:colOff>
          <xdr:row>31</xdr:row>
          <xdr:rowOff>47625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30</xdr:row>
          <xdr:rowOff>0</xdr:rowOff>
        </xdr:from>
        <xdr:to>
          <xdr:col>16383</xdr:col>
          <xdr:colOff>0</xdr:colOff>
          <xdr:row>31</xdr:row>
          <xdr:rowOff>38100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30</xdr:row>
          <xdr:rowOff>9525</xdr:rowOff>
        </xdr:from>
        <xdr:to>
          <xdr:col>16383</xdr:col>
          <xdr:colOff>0</xdr:colOff>
          <xdr:row>31</xdr:row>
          <xdr:rowOff>47625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30</xdr:row>
          <xdr:rowOff>0</xdr:rowOff>
        </xdr:from>
        <xdr:to>
          <xdr:col>16383</xdr:col>
          <xdr:colOff>0</xdr:colOff>
          <xdr:row>31</xdr:row>
          <xdr:rowOff>38100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12</xdr:row>
          <xdr:rowOff>57150</xdr:rowOff>
        </xdr:from>
        <xdr:to>
          <xdr:col>16383</xdr:col>
          <xdr:colOff>0</xdr:colOff>
          <xdr:row>13</xdr:row>
          <xdr:rowOff>95250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12</xdr:row>
          <xdr:rowOff>47625</xdr:rowOff>
        </xdr:from>
        <xdr:to>
          <xdr:col>16383</xdr:col>
          <xdr:colOff>0</xdr:colOff>
          <xdr:row>13</xdr:row>
          <xdr:rowOff>85725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16383</xdr:col>
          <xdr:colOff>0</xdr:colOff>
          <xdr:row>12</xdr:row>
          <xdr:rowOff>57150</xdr:rowOff>
        </xdr:from>
        <xdr:to>
          <xdr:col>16383</xdr:col>
          <xdr:colOff>0</xdr:colOff>
          <xdr:row>13</xdr:row>
          <xdr:rowOff>95250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19050</xdr:colOff>
          <xdr:row>24</xdr:row>
          <xdr:rowOff>76200</xdr:rowOff>
        </xdr:from>
        <xdr:to>
          <xdr:col>28</xdr:col>
          <xdr:colOff>200025</xdr:colOff>
          <xdr:row>25</xdr:row>
          <xdr:rowOff>152400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419100</xdr:colOff>
          <xdr:row>24</xdr:row>
          <xdr:rowOff>95250</xdr:rowOff>
        </xdr:from>
        <xdr:to>
          <xdr:col>27</xdr:col>
          <xdr:colOff>66675</xdr:colOff>
          <xdr:row>25</xdr:row>
          <xdr:rowOff>152400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304800</xdr:colOff>
          <xdr:row>23</xdr:row>
          <xdr:rowOff>47625</xdr:rowOff>
        </xdr:from>
        <xdr:to>
          <xdr:col>28</xdr:col>
          <xdr:colOff>209550</xdr:colOff>
          <xdr:row>24</xdr:row>
          <xdr:rowOff>66675</xdr:rowOff>
        </xdr:to>
        <xdr:sp macro="" textlink="">
          <xdr:nvSpPr>
            <xdr:cNvPr id="2088" name="Scroll Bar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19050</xdr:colOff>
          <xdr:row>7</xdr:row>
          <xdr:rowOff>9525</xdr:rowOff>
        </xdr:from>
        <xdr:to>
          <xdr:col>31</xdr:col>
          <xdr:colOff>666750</xdr:colOff>
          <xdr:row>10</xdr:row>
          <xdr:rowOff>123825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685800</xdr:colOff>
          <xdr:row>6</xdr:row>
          <xdr:rowOff>161925</xdr:rowOff>
        </xdr:from>
        <xdr:to>
          <xdr:col>31</xdr:col>
          <xdr:colOff>1323975</xdr:colOff>
          <xdr:row>8</xdr:row>
          <xdr:rowOff>19050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685800</xdr:colOff>
          <xdr:row>7</xdr:row>
          <xdr:rowOff>161925</xdr:rowOff>
        </xdr:from>
        <xdr:to>
          <xdr:col>31</xdr:col>
          <xdr:colOff>1323975</xdr:colOff>
          <xdr:row>9</xdr:row>
          <xdr:rowOff>19050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Bottom 6</a:t>
              </a:r>
            </a:p>
          </xdr:txBody>
        </xdr:sp>
        <xdr:clientData/>
      </xdr:twoCellAnchor>
    </mc:Choice>
    <mc:Fallback/>
  </mc:AlternateContent>
  <xdr:twoCellAnchor>
    <xdr:from>
      <xdr:col>34</xdr:col>
      <xdr:colOff>14287</xdr:colOff>
      <xdr:row>20</xdr:row>
      <xdr:rowOff>66674</xdr:rowOff>
    </xdr:from>
    <xdr:to>
      <xdr:col>38</xdr:col>
      <xdr:colOff>38100</xdr:colOff>
      <xdr:row>29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</xdr:row>
          <xdr:rowOff>0</xdr:rowOff>
        </xdr:from>
        <xdr:to>
          <xdr:col>43</xdr:col>
          <xdr:colOff>647700</xdr:colOff>
          <xdr:row>9</xdr:row>
          <xdr:rowOff>19050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52</xdr:col>
      <xdr:colOff>171450</xdr:colOff>
      <xdr:row>19</xdr:row>
      <xdr:rowOff>76200</xdr:rowOff>
    </xdr:from>
    <xdr:to>
      <xdr:col>57</xdr:col>
      <xdr:colOff>214312</xdr:colOff>
      <xdr:row>30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9525</xdr:colOff>
          <xdr:row>8</xdr:row>
          <xdr:rowOff>9525</xdr:rowOff>
        </xdr:from>
        <xdr:to>
          <xdr:col>48</xdr:col>
          <xdr:colOff>28575</xdr:colOff>
          <xdr:row>9</xdr:row>
          <xdr:rowOff>47625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Previous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200025</xdr:colOff>
          <xdr:row>8</xdr:row>
          <xdr:rowOff>0</xdr:rowOff>
        </xdr:from>
        <xdr:to>
          <xdr:col>49</xdr:col>
          <xdr:colOff>219075</xdr:colOff>
          <xdr:row>9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4BB0-182B-4298-848E-5EE300ABC7F1}">
  <sheetPr codeName="Sheet1">
    <pageSetUpPr fitToPage="1"/>
  </sheetPr>
  <dimension ref="A1:XFC39"/>
  <sheetViews>
    <sheetView showGridLines="0" showRowColHeaders="0" tabSelected="1" topLeftCell="B5" zoomScaleNormal="100" workbookViewId="0">
      <selection activeCell="AC7" sqref="AC7"/>
    </sheetView>
  </sheetViews>
  <sheetFormatPr defaultColWidth="0" defaultRowHeight="14.25" zeroHeight="1" x14ac:dyDescent="0.2"/>
  <cols>
    <col min="1" max="1" width="1.5" hidden="1" customWidth="1"/>
    <col min="2" max="2" width="1.5" customWidth="1"/>
    <col min="3" max="3" width="0.25" customWidth="1"/>
    <col min="4" max="4" width="3.75" customWidth="1"/>
    <col min="5" max="5" width="9" customWidth="1"/>
    <col min="6" max="6" width="8.375" customWidth="1"/>
    <col min="7" max="7" width="0.125" customWidth="1"/>
    <col min="8" max="8" width="7" customWidth="1"/>
    <col min="9" max="9" width="6.125" customWidth="1"/>
    <col min="10" max="10" width="0.25" customWidth="1"/>
    <col min="11" max="11" width="6.75" customWidth="1"/>
    <col min="12" max="12" width="3" customWidth="1"/>
    <col min="13" max="13" width="0.375" customWidth="1"/>
    <col min="14" max="14" width="8.375" customWidth="1"/>
    <col min="15" max="15" width="0.125" customWidth="1"/>
    <col min="16" max="16" width="7" customWidth="1"/>
    <col min="17" max="17" width="6.75" customWidth="1"/>
    <col min="18" max="18" width="0.125" customWidth="1"/>
    <col min="19" max="19" width="7" customWidth="1"/>
    <col min="20" max="20" width="2.625" customWidth="1"/>
    <col min="21" max="21" width="0.25" customWidth="1"/>
    <col min="22" max="22" width="8.375" customWidth="1"/>
    <col min="23" max="23" width="0.125" customWidth="1"/>
    <col min="24" max="24" width="6.875" customWidth="1"/>
    <col min="25" max="25" width="6.125" customWidth="1"/>
    <col min="26" max="26" width="0.125" customWidth="1"/>
    <col min="27" max="27" width="6.375" customWidth="1"/>
    <col min="28" max="28" width="3" customWidth="1"/>
    <col min="29" max="29" width="4.375" customWidth="1"/>
    <col min="31" max="16383" width="9" hidden="1"/>
    <col min="16384" max="16384" width="31.125" hidden="1" customWidth="1"/>
  </cols>
  <sheetData>
    <row r="1" spans="1:30" ht="10.5" hidden="1" customHeight="1" x14ac:dyDescent="0.2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30" ht="7.5" hidden="1" customHeigh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30" ht="5.25" hidden="1" customHeight="1" x14ac:dyDescent="0.2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30" ht="27.75" hidden="1" x14ac:dyDescent="0.2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30" ht="15" x14ac:dyDescent="0.25">
      <c r="A5" s="60"/>
      <c r="B5" s="61"/>
      <c r="C5" s="61"/>
      <c r="D5" s="61"/>
      <c r="E5" s="61" t="s">
        <v>3</v>
      </c>
      <c r="F5" s="82">
        <v>2017</v>
      </c>
      <c r="G5" s="61"/>
      <c r="H5" s="61"/>
      <c r="I5" s="73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30" ht="15" x14ac:dyDescent="0.25">
      <c r="A6" s="60"/>
      <c r="B6" s="61"/>
      <c r="C6" s="61"/>
      <c r="D6" s="61"/>
      <c r="E6" s="61" t="s">
        <v>4</v>
      </c>
      <c r="F6" s="82" t="s">
        <v>14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30" x14ac:dyDescent="0.2">
      <c r="A7" s="60"/>
      <c r="B7" s="61"/>
      <c r="C7" s="61"/>
      <c r="D7" s="61"/>
      <c r="E7" s="61" t="s">
        <v>5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30" ht="11.25" customHeight="1" x14ac:dyDescent="0.2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2"/>
      <c r="U8" s="61"/>
      <c r="V8" s="61"/>
      <c r="W8" s="61"/>
      <c r="X8" s="61"/>
      <c r="Y8" s="61"/>
      <c r="Z8" s="61"/>
      <c r="AA8" s="61"/>
      <c r="AB8" s="61"/>
      <c r="AC8" s="61"/>
    </row>
    <row r="9" spans="1:30" ht="6" hidden="1" customHeight="1" x14ac:dyDescent="0.2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30" ht="15" x14ac:dyDescent="0.25">
      <c r="A10" s="60"/>
      <c r="B10" s="61"/>
      <c r="C10" s="61"/>
      <c r="F10" s="59" t="s">
        <v>21</v>
      </c>
      <c r="G10" s="59"/>
      <c r="H10" s="59"/>
      <c r="I10" s="59"/>
      <c r="J10" s="59"/>
      <c r="K10" s="59"/>
      <c r="L10" s="59"/>
      <c r="N10" s="59" t="s">
        <v>22</v>
      </c>
      <c r="O10" s="59"/>
      <c r="P10" s="59"/>
      <c r="Q10" s="59"/>
      <c r="R10" s="59"/>
      <c r="S10" s="59"/>
      <c r="T10" s="59"/>
      <c r="V10" s="59" t="s">
        <v>2</v>
      </c>
      <c r="W10" s="59"/>
      <c r="X10" s="59"/>
      <c r="Y10" s="59"/>
      <c r="Z10" s="59"/>
      <c r="AA10" s="59"/>
      <c r="AB10" s="59"/>
      <c r="AC10" s="61"/>
    </row>
    <row r="11" spans="1:30" ht="15.75" x14ac:dyDescent="0.25">
      <c r="A11" s="60"/>
      <c r="B11" s="61"/>
      <c r="C11" s="61"/>
      <c r="F11" s="76" t="s">
        <v>7</v>
      </c>
      <c r="H11" s="81" t="s">
        <v>105</v>
      </c>
      <c r="I11" s="58"/>
      <c r="K11" s="75" t="s">
        <v>91</v>
      </c>
      <c r="N11" s="76" t="s">
        <v>7</v>
      </c>
      <c r="P11" s="81" t="s">
        <v>105</v>
      </c>
      <c r="S11" s="75" t="s">
        <v>91</v>
      </c>
      <c r="V11" s="76" t="s">
        <v>7</v>
      </c>
      <c r="X11" s="81" t="s">
        <v>105</v>
      </c>
      <c r="AA11" s="75" t="s">
        <v>91</v>
      </c>
      <c r="AC11" s="61"/>
    </row>
    <row r="12" spans="1:30" ht="3" customHeight="1" x14ac:dyDescent="0.25">
      <c r="A12" s="60"/>
      <c r="B12" s="61"/>
      <c r="C12" s="61"/>
      <c r="F12" s="1"/>
      <c r="H12" s="3"/>
      <c r="I12" s="3"/>
      <c r="K12" s="54"/>
      <c r="L12" s="2"/>
      <c r="N12" s="1"/>
      <c r="P12" s="3"/>
      <c r="Q12" s="3"/>
      <c r="S12" s="54"/>
      <c r="T12" s="2"/>
      <c r="V12" s="1"/>
      <c r="X12" s="3"/>
      <c r="Y12" s="3"/>
      <c r="AA12" s="54"/>
      <c r="AB12" s="2"/>
      <c r="AC12" s="61"/>
    </row>
    <row r="13" spans="1:30" x14ac:dyDescent="0.2">
      <c r="A13" s="60"/>
      <c r="B13" s="61"/>
      <c r="C13" s="61"/>
      <c r="D13" s="50" cm="1">
        <f t="array" ref="D13">INDEX(Calculation!M15:M$34,Calculation!$E$5)</f>
        <v>1</v>
      </c>
      <c r="E13" s="50" t="str" cm="1">
        <f t="array" ref="E13">INDEX(Calculation!N15:N$34,Calculation!$E$5)</f>
        <v>WenCaL</v>
      </c>
      <c r="F13" s="63" cm="1">
        <f t="array" ref="F13">INDEX(Calculation!O15:O$34,Calculation!$E$5)</f>
        <v>14432</v>
      </c>
      <c r="G13" s="50"/>
      <c r="H13" s="64" cm="1">
        <f t="array" ref="H13">INDEX(Calculation!X15:X$34,Calculation!$E$5)</f>
        <v>5.3507555296007009E-2</v>
      </c>
      <c r="I13" s="64">
        <f>H13</f>
        <v>5.3507555296007009E-2</v>
      </c>
      <c r="J13" s="50"/>
      <c r="K13" s="64" cm="1">
        <f t="array" ref="K13">INDEX(Calculation!AA15:AA$34,Calculation!$E$5)</f>
        <v>-4.5060543902600413E-2</v>
      </c>
      <c r="L13" s="65">
        <f>K13</f>
        <v>-4.5060543902600413E-2</v>
      </c>
      <c r="M13" s="50"/>
      <c r="N13" s="63" cm="1">
        <f t="array" ref="N13">INDEX(Calculation!P15:P$34,Calculation!$E$5)</f>
        <v>240</v>
      </c>
      <c r="O13" s="50"/>
      <c r="P13" s="64" cm="1">
        <f t="array" ref="P13">INDEX(Calculation!Y15:Y$34,Calculation!$E$5)</f>
        <v>0.14285714285714285</v>
      </c>
      <c r="Q13" s="64">
        <f>P13</f>
        <v>0.14285714285714285</v>
      </c>
      <c r="R13" s="50"/>
      <c r="S13" s="64" cm="1">
        <f t="array" ref="S13">INDEX(Calculation!AB15:AB$34,Calculation!$E$5)</f>
        <v>-0.33884297520661155</v>
      </c>
      <c r="T13" s="65">
        <f>S13</f>
        <v>-0.33884297520661155</v>
      </c>
      <c r="U13" s="50"/>
      <c r="V13" s="63" cm="1">
        <f t="array" ref="V13">INDEX(Calculation!Q15:Q$34,Calculation!$E$5)</f>
        <v>11099</v>
      </c>
      <c r="W13" s="50"/>
      <c r="X13" s="64" cm="1">
        <f t="array" ref="X13">INDEX(Calculation!Z15:Z$34,Calculation!$E$5)</f>
        <v>-7.9532260739757832E-2</v>
      </c>
      <c r="Y13" s="64">
        <f>X13</f>
        <v>-7.9532260739757832E-2</v>
      </c>
      <c r="Z13" s="50"/>
      <c r="AA13" s="64" cm="1">
        <f t="array" ref="AA13">INDEX(Calculation!AC15:AC$34,Calculation!$E$5)</f>
        <v>-3.2176491105685386E-2</v>
      </c>
      <c r="AB13" s="65">
        <f>AA13</f>
        <v>-3.2176491105685386E-2</v>
      </c>
      <c r="AC13" s="61"/>
      <c r="AD13" s="72"/>
    </row>
    <row r="14" spans="1:30" x14ac:dyDescent="0.2">
      <c r="A14" s="60"/>
      <c r="B14" s="61"/>
      <c r="C14" s="61"/>
      <c r="D14" cm="1">
        <f t="array" ref="D14">INDEX(Calculation!M16:M$34,Calculation!$E$5)</f>
        <v>2</v>
      </c>
      <c r="E14" t="str" cm="1">
        <f t="array" ref="E14">INDEX(Calculation!N16:N$34,Calculation!$E$5)</f>
        <v>Blend</v>
      </c>
      <c r="F14" s="53" cm="1">
        <f t="array" ref="F14">INDEX(Calculation!O16:O$34,Calculation!$E$5)</f>
        <v>17990</v>
      </c>
      <c r="H14" s="52" cm="1">
        <f t="array" ref="H14">INDEX(Calculation!X16:X$34,Calculation!$E$5)</f>
        <v>9.728575785300396E-2</v>
      </c>
      <c r="I14" s="52">
        <f t="shared" ref="I14:I22" si="0">H14</f>
        <v>9.728575785300396E-2</v>
      </c>
      <c r="K14" s="52" cm="1">
        <f t="array" ref="K14">INDEX(Calculation!AA16:AA$34,Calculation!$E$5)</f>
        <v>-1.0505472746273583E-2</v>
      </c>
      <c r="L14" s="56">
        <f t="shared" ref="L14:L22" si="1">K14</f>
        <v>-1.0505472746273583E-2</v>
      </c>
      <c r="N14" s="53" cm="1">
        <f t="array" ref="N14">INDEX(Calculation!P16:P$34,Calculation!$E$5)</f>
        <v>1166</v>
      </c>
      <c r="P14" s="52" cm="1">
        <f t="array" ref="P14">INDEX(Calculation!Y16:Y$34,Calculation!$E$5)</f>
        <v>0.16251246261216351</v>
      </c>
      <c r="Q14" s="52">
        <f t="shared" ref="Q14:Q22" si="2">P14</f>
        <v>0.16251246261216351</v>
      </c>
      <c r="S14" s="52" cm="1">
        <f t="array" ref="S14">INDEX(Calculation!AB16:AB$34,Calculation!$E$5)</f>
        <v>-4.6606704824202781E-2</v>
      </c>
      <c r="T14" s="56">
        <f t="shared" ref="T14:T22" si="3">S14</f>
        <v>-4.6606704824202781E-2</v>
      </c>
      <c r="V14" s="53" cm="1">
        <f t="array" ref="V14">INDEX(Calculation!Q16:Q$34,Calculation!$E$5)</f>
        <v>7137</v>
      </c>
      <c r="X14" s="52" cm="1">
        <f t="array" ref="X14">INDEX(Calculation!Z16:Z$34,Calculation!$E$5)</f>
        <v>-3.8528896672504379E-2</v>
      </c>
      <c r="Y14" s="52">
        <f t="shared" ref="Y14:Y22" si="4">X14</f>
        <v>-3.8528896672504379E-2</v>
      </c>
      <c r="AA14" s="52" cm="1">
        <f t="array" ref="AA14">INDEX(Calculation!AC16:AC$34,Calculation!$E$5)</f>
        <v>-0.12920937042459738</v>
      </c>
      <c r="AB14" s="56">
        <f t="shared" ref="AB14:AB22" si="5">AA14</f>
        <v>-0.12920937042459738</v>
      </c>
      <c r="AC14" s="61"/>
    </row>
    <row r="15" spans="1:30" x14ac:dyDescent="0.2">
      <c r="A15" s="60"/>
      <c r="B15" s="61"/>
      <c r="C15" s="61"/>
      <c r="D15" s="50" cm="1">
        <f t="array" ref="D15">INDEX(Calculation!M17:M$34,Calculation!$E$5)</f>
        <v>3</v>
      </c>
      <c r="E15" s="50" t="str" cm="1">
        <f t="array" ref="E15">INDEX(Calculation!N17:N$34,Calculation!$E$5)</f>
        <v>Voltage</v>
      </c>
      <c r="F15" s="63" cm="1">
        <f t="array" ref="F15">INDEX(Calculation!O17:O$34,Calculation!$E$5)</f>
        <v>15117</v>
      </c>
      <c r="G15" s="50"/>
      <c r="H15" s="64" cm="1">
        <f t="array" ref="H15">INDEX(Calculation!X17:X$34,Calculation!$E$5)</f>
        <v>6.924600367803084E-2</v>
      </c>
      <c r="I15" s="64">
        <f t="shared" si="0"/>
        <v>6.924600367803084E-2</v>
      </c>
      <c r="J15" s="50"/>
      <c r="K15" s="64" cm="1">
        <f t="array" ref="K15">INDEX(Calculation!AA17:AA$34,Calculation!$E$5)</f>
        <v>0.12352285395763657</v>
      </c>
      <c r="L15" s="65">
        <f t="shared" si="1"/>
        <v>0.12352285395763657</v>
      </c>
      <c r="M15" s="50"/>
      <c r="N15" s="63" cm="1">
        <f t="array" ref="N15">INDEX(Calculation!P17:P$34,Calculation!$E$5)</f>
        <v>1613</v>
      </c>
      <c r="O15" s="50"/>
      <c r="P15" s="64" cm="1">
        <f t="array" ref="P15">INDEX(Calculation!Y17:Y$34,Calculation!$E$5)</f>
        <v>0.34416666666666668</v>
      </c>
      <c r="Q15" s="64">
        <f t="shared" si="2"/>
        <v>0.34416666666666668</v>
      </c>
      <c r="R15" s="50"/>
      <c r="S15" s="64" cm="1">
        <f t="array" ref="S15">INDEX(Calculation!AB17:AB$34,Calculation!$E$5)</f>
        <v>0.15214285714285714</v>
      </c>
      <c r="T15" s="65">
        <f t="shared" si="3"/>
        <v>0.15214285714285714</v>
      </c>
      <c r="U15" s="50"/>
      <c r="V15" s="63" cm="1">
        <f t="array" ref="V15">INDEX(Calculation!Q17:Q$34,Calculation!$E$5)</f>
        <v>5828</v>
      </c>
      <c r="W15" s="50"/>
      <c r="X15" s="64" cm="1">
        <f t="array" ref="X15">INDEX(Calculation!Z17:Z$34,Calculation!$E$5)</f>
        <v>-6.1815840309079204E-2</v>
      </c>
      <c r="Y15" s="64">
        <f t="shared" si="4"/>
        <v>-6.1815840309079204E-2</v>
      </c>
      <c r="Z15" s="50"/>
      <c r="AA15" s="64" cm="1">
        <f t="array" ref="AA15">INDEX(Calculation!AC17:AC$34,Calculation!$E$5)</f>
        <v>3.098106712564544E-3</v>
      </c>
      <c r="AB15" s="65">
        <f t="shared" si="5"/>
        <v>3.098106712564544E-3</v>
      </c>
      <c r="AC15" s="61"/>
    </row>
    <row r="16" spans="1:30" x14ac:dyDescent="0.2">
      <c r="A16" s="60"/>
      <c r="B16" s="61"/>
      <c r="C16" s="61"/>
      <c r="D16" cm="1">
        <f t="array" ref="D16">INDEX(Calculation!M18:M$34,Calculation!$E$5)</f>
        <v>4</v>
      </c>
      <c r="E16" t="str" cm="1">
        <f t="array" ref="E16">INDEX(Calculation!N18:N$34,Calculation!$E$5)</f>
        <v>Inkly</v>
      </c>
      <c r="F16" s="53" cm="1">
        <f t="array" ref="F16">INDEX(Calculation!O18:O$34,Calculation!$E$5)</f>
        <v>11154</v>
      </c>
      <c r="H16" s="52" cm="1">
        <f t="array" ref="H16">INDEX(Calculation!X18:X$34,Calculation!$E$5)</f>
        <v>-3.0255607720396451E-2</v>
      </c>
      <c r="I16" s="52">
        <f t="shared" si="0"/>
        <v>-3.0255607720396451E-2</v>
      </c>
      <c r="K16" s="52" cm="1">
        <f t="array" ref="K16">INDEX(Calculation!AA18:AA$34,Calculation!$E$5)</f>
        <v>-7.2895021195245616E-2</v>
      </c>
      <c r="L16" s="56">
        <f t="shared" si="1"/>
        <v>-7.2895021195245616E-2</v>
      </c>
      <c r="N16" s="53" cm="1">
        <f t="array" ref="N16">INDEX(Calculation!P18:P$34,Calculation!$E$5)</f>
        <v>731</v>
      </c>
      <c r="P16" s="52" cm="1">
        <f t="array" ref="P16">INDEX(Calculation!Y18:Y$34,Calculation!$E$5)</f>
        <v>0.4649298597194389</v>
      </c>
      <c r="Q16" s="52">
        <f t="shared" si="2"/>
        <v>0.4649298597194389</v>
      </c>
      <c r="S16" s="52" cm="1">
        <f t="array" ref="S16">INDEX(Calculation!AB18:AB$34,Calculation!$E$5)</f>
        <v>0.14040561622464898</v>
      </c>
      <c r="T16" s="56">
        <f t="shared" si="3"/>
        <v>0.14040561622464898</v>
      </c>
      <c r="V16" s="53" cm="1">
        <f t="array" ref="V16">INDEX(Calculation!Q18:Q$34,Calculation!$E$5)</f>
        <v>8008</v>
      </c>
      <c r="X16" s="52" cm="1">
        <f t="array" ref="X16">INDEX(Calculation!Z18:Z$34,Calculation!$E$5)</f>
        <v>-0.1055512118842846</v>
      </c>
      <c r="Y16" s="52">
        <f t="shared" si="4"/>
        <v>-0.1055512118842846</v>
      </c>
      <c r="AA16" s="52" cm="1">
        <f t="array" ref="AA16">INDEX(Calculation!AC18:AC$34,Calculation!$E$5)</f>
        <v>-4.9382716049382713E-2</v>
      </c>
      <c r="AB16" s="56">
        <f t="shared" si="5"/>
        <v>-4.9382716049382713E-2</v>
      </c>
      <c r="AC16" s="61"/>
    </row>
    <row r="17" spans="1:29" x14ac:dyDescent="0.2">
      <c r="A17" s="60"/>
      <c r="B17" s="61"/>
      <c r="C17" s="61"/>
      <c r="D17" s="50" cm="1">
        <f t="array" ref="D17">INDEX(Calculation!M19:M$34,Calculation!$E$5)</f>
        <v>5</v>
      </c>
      <c r="E17" s="50" t="str" cm="1">
        <f t="array" ref="E17">INDEX(Calculation!N19:N$34,Calculation!$E$5)</f>
        <v>Sleops</v>
      </c>
      <c r="F17" s="63" cm="1">
        <f t="array" ref="F17">INDEX(Calculation!O19:O$34,Calculation!$E$5)</f>
        <v>11022</v>
      </c>
      <c r="G17" s="50"/>
      <c r="H17" s="64" cm="1">
        <f t="array" ref="H17">INDEX(Calculation!X19:X$34,Calculation!$E$5)</f>
        <v>-0.24733679322589455</v>
      </c>
      <c r="I17" s="64">
        <f t="shared" si="0"/>
        <v>-0.24733679322589455</v>
      </c>
      <c r="J17" s="50"/>
      <c r="K17" s="64" cm="1">
        <f t="array" ref="K17">INDEX(Calculation!AA19:AA$34,Calculation!$E$5)</f>
        <v>-0.15939597315436241</v>
      </c>
      <c r="L17" s="65">
        <f t="shared" si="1"/>
        <v>-0.15939597315436241</v>
      </c>
      <c r="M17" s="50"/>
      <c r="N17" s="63" cm="1">
        <f t="array" ref="N17">INDEX(Calculation!P19:P$34,Calculation!$E$5)</f>
        <v>550</v>
      </c>
      <c r="O17" s="50"/>
      <c r="P17" s="64" cm="1">
        <f t="array" ref="P17">INDEX(Calculation!Y19:Y$34,Calculation!$E$5)</f>
        <v>-0.29487179487179488</v>
      </c>
      <c r="Q17" s="64">
        <f t="shared" si="2"/>
        <v>-0.29487179487179488</v>
      </c>
      <c r="R17" s="50"/>
      <c r="S17" s="64" cm="1">
        <f t="array" ref="S17">INDEX(Calculation!AB19:AB$34,Calculation!$E$5)</f>
        <v>0.16033755274261605</v>
      </c>
      <c r="T17" s="65">
        <f t="shared" si="3"/>
        <v>0.16033755274261605</v>
      </c>
      <c r="U17" s="50"/>
      <c r="V17" s="63" cm="1">
        <f t="array" ref="V17">INDEX(Calculation!Q19:Q$34,Calculation!$E$5)</f>
        <v>9000</v>
      </c>
      <c r="W17" s="50"/>
      <c r="X17" s="64" cm="1">
        <f t="array" ref="X17">INDEX(Calculation!Z19:Z$34,Calculation!$E$5)</f>
        <v>3.8062283737024222E-2</v>
      </c>
      <c r="Y17" s="64">
        <f t="shared" si="4"/>
        <v>3.8062283737024222E-2</v>
      </c>
      <c r="Z17" s="50"/>
      <c r="AA17" s="64" cm="1">
        <f t="array" ref="AA17">INDEX(Calculation!AC19:AC$34,Calculation!$E$5)</f>
        <v>9.8498718418161851E-2</v>
      </c>
      <c r="AB17" s="65">
        <f t="shared" si="5"/>
        <v>9.8498718418161851E-2</v>
      </c>
      <c r="AC17" s="61"/>
    </row>
    <row r="18" spans="1:29" x14ac:dyDescent="0.2">
      <c r="A18" s="60"/>
      <c r="B18" s="61"/>
      <c r="C18" s="61"/>
      <c r="D18" cm="1">
        <f t="array" ref="D18">INDEX(Calculation!M20:M$34,Calculation!$E$5)</f>
        <v>6</v>
      </c>
      <c r="E18" t="str" cm="1">
        <f t="array" ref="E18">INDEX(Calculation!N20:N$34,Calculation!$E$5)</f>
        <v>Kind Ape</v>
      </c>
      <c r="F18" s="53" cm="1">
        <f t="array" ref="F18">INDEX(Calculation!O20:O$34,Calculation!$E$5)</f>
        <v>8905</v>
      </c>
      <c r="H18" s="52" cm="1">
        <f t="array" ref="H18">INDEX(Calculation!X20:X$34,Calculation!$E$5)</f>
        <v>1.2391996361982719E-2</v>
      </c>
      <c r="I18" s="52">
        <f t="shared" si="0"/>
        <v>1.2391996361982719E-2</v>
      </c>
      <c r="K18" s="52" cm="1">
        <f t="array" ref="K18">INDEX(Calculation!AA20:AA$34,Calculation!$E$5)</f>
        <v>-2.0998240985048374E-2</v>
      </c>
      <c r="L18" s="56">
        <f t="shared" si="1"/>
        <v>-2.0998240985048374E-2</v>
      </c>
      <c r="N18" s="53" cm="1">
        <f t="array" ref="N18">INDEX(Calculation!P20:P$34,Calculation!$E$5)</f>
        <v>469</v>
      </c>
      <c r="P18" s="52" cm="1">
        <f t="array" ref="P18">INDEX(Calculation!Y20:Y$34,Calculation!$E$5)</f>
        <v>0.48417721518987344</v>
      </c>
      <c r="Q18" s="52">
        <f t="shared" si="2"/>
        <v>0.48417721518987344</v>
      </c>
      <c r="S18" s="52" cm="1">
        <f t="array" ref="S18">INDEX(Calculation!AB20:AB$34,Calculation!$E$5)</f>
        <v>-0.2435483870967742</v>
      </c>
      <c r="T18" s="56">
        <f t="shared" si="3"/>
        <v>-0.2435483870967742</v>
      </c>
      <c r="V18" s="53" cm="1">
        <f t="array" ref="V18">INDEX(Calculation!Q20:Q$34,Calculation!$E$5)</f>
        <v>6026</v>
      </c>
      <c r="X18" s="52" cm="1">
        <f t="array" ref="X18">INDEX(Calculation!Z20:Z$34,Calculation!$E$5)</f>
        <v>-3.5994240921452571E-2</v>
      </c>
      <c r="Y18" s="52">
        <f t="shared" si="4"/>
        <v>-3.5994240921452571E-2</v>
      </c>
      <c r="AA18" s="52" cm="1">
        <f t="array" ref="AA18">INDEX(Calculation!AC20:AC$34,Calculation!$E$5)</f>
        <v>3.824948311509304E-2</v>
      </c>
      <c r="AB18" s="56">
        <f t="shared" si="5"/>
        <v>3.824948311509304E-2</v>
      </c>
      <c r="AC18" s="61"/>
    </row>
    <row r="19" spans="1:29" x14ac:dyDescent="0.2">
      <c r="A19" s="60"/>
      <c r="B19" s="61"/>
      <c r="C19" s="61"/>
      <c r="D19" s="50" cm="1">
        <f t="array" ref="D19">INDEX(Calculation!M21:M$34,Calculation!$E$5)</f>
        <v>7</v>
      </c>
      <c r="E19" s="50" t="str" cm="1">
        <f t="array" ref="E19">INDEX(Calculation!N21:N$34,Calculation!$E$5)</f>
        <v>Pet Feed</v>
      </c>
      <c r="F19" s="63" cm="1">
        <f t="array" ref="F19">INDEX(Calculation!O21:O$34,Calculation!$E$5)</f>
        <v>16735</v>
      </c>
      <c r="G19" s="50"/>
      <c r="H19" s="64" cm="1">
        <f t="array" ref="H19">INDEX(Calculation!X21:X$34,Calculation!$E$5)</f>
        <v>-4.3878192309889735E-2</v>
      </c>
      <c r="I19" s="64">
        <f t="shared" si="0"/>
        <v>-4.3878192309889735E-2</v>
      </c>
      <c r="J19" s="50"/>
      <c r="K19" s="64" cm="1">
        <f t="array" ref="K19">INDEX(Calculation!AA21:AA$34,Calculation!$E$5)</f>
        <v>-8.0848025484703684E-2</v>
      </c>
      <c r="L19" s="65">
        <f t="shared" si="1"/>
        <v>-8.0848025484703684E-2</v>
      </c>
      <c r="M19" s="50"/>
      <c r="N19" s="63" cm="1">
        <f t="array" ref="N19">INDEX(Calculation!P21:P$34,Calculation!$E$5)</f>
        <v>800</v>
      </c>
      <c r="O19" s="50"/>
      <c r="P19" s="64" cm="1">
        <f t="array" ref="P19">INDEX(Calculation!Y21:Y$34,Calculation!$E$5)</f>
        <v>-0.26131117266851339</v>
      </c>
      <c r="Q19" s="64">
        <f t="shared" si="2"/>
        <v>-0.26131117266851339</v>
      </c>
      <c r="R19" s="50"/>
      <c r="S19" s="64" cm="1">
        <f t="array" ref="S19">INDEX(Calculation!AB21:AB$34,Calculation!$E$5)</f>
        <v>-0.31972789115646261</v>
      </c>
      <c r="T19" s="65">
        <f t="shared" si="3"/>
        <v>-0.31972789115646261</v>
      </c>
      <c r="U19" s="50"/>
      <c r="V19" s="63" cm="1">
        <f t="array" ref="V19">INDEX(Calculation!Q21:Q$34,Calculation!$E$5)</f>
        <v>10149</v>
      </c>
      <c r="W19" s="50"/>
      <c r="X19" s="64" cm="1">
        <f t="array" ref="X19">INDEX(Calculation!Z21:Z$34,Calculation!$E$5)</f>
        <v>-3.4072523079851529E-2</v>
      </c>
      <c r="Y19" s="64">
        <f t="shared" si="4"/>
        <v>-3.4072523079851529E-2</v>
      </c>
      <c r="Z19" s="50"/>
      <c r="AA19" s="64" cm="1">
        <f t="array" ref="AA19">INDEX(Calculation!AC21:AC$34,Calculation!$E$5)</f>
        <v>-3.4164446136277123E-2</v>
      </c>
      <c r="AB19" s="65">
        <f t="shared" si="5"/>
        <v>-3.4164446136277123E-2</v>
      </c>
      <c r="AC19" s="61"/>
    </row>
    <row r="20" spans="1:29" x14ac:dyDescent="0.2">
      <c r="A20" s="60"/>
      <c r="B20" s="61"/>
      <c r="C20" s="61"/>
      <c r="D20" cm="1">
        <f t="array" ref="D20">INDEX(Calculation!M22:M$34,Calculation!$E$5)</f>
        <v>8</v>
      </c>
      <c r="E20" t="str" cm="1">
        <f t="array" ref="E20">INDEX(Calculation!N22:N$34,Calculation!$E$5)</f>
        <v>Right App</v>
      </c>
      <c r="F20" s="53" cm="1">
        <f t="array" ref="F20">INDEX(Calculation!O22:O$34,Calculation!$E$5)</f>
        <v>3635</v>
      </c>
      <c r="H20" s="52" cm="1">
        <f t="array" ref="H20">INDEX(Calculation!X22:X$34,Calculation!$E$5)</f>
        <v>0.55541292255027819</v>
      </c>
      <c r="I20" s="52">
        <f t="shared" si="0"/>
        <v>0.55541292255027819</v>
      </c>
      <c r="K20" s="52" cm="1">
        <f t="array" ref="K20">INDEX(Calculation!AA22:AA$34,Calculation!$E$5)</f>
        <v>1.5646828723107013E-2</v>
      </c>
      <c r="L20" s="56">
        <f t="shared" si="1"/>
        <v>1.5646828723107013E-2</v>
      </c>
      <c r="N20" s="53" cm="1">
        <f t="array" ref="N20">INDEX(Calculation!P22:P$34,Calculation!$E$5)</f>
        <v>96</v>
      </c>
      <c r="P20" s="52" cm="1">
        <f t="array" ref="P20">INDEX(Calculation!Y22:Y$34,Calculation!$E$5)</f>
        <v>6.6666666666666666E-2</v>
      </c>
      <c r="Q20" s="52">
        <f t="shared" si="2"/>
        <v>6.6666666666666666E-2</v>
      </c>
      <c r="S20" s="52" cm="1">
        <f t="array" ref="S20">INDEX(Calculation!AB22:AB$34,Calculation!$E$5)</f>
        <v>-0.47826086956521741</v>
      </c>
      <c r="T20" s="56">
        <f t="shared" si="3"/>
        <v>-0.47826086956521741</v>
      </c>
      <c r="V20" s="53" cm="1">
        <f t="array" ref="V20">INDEX(Calculation!Q22:Q$34,Calculation!$E$5)</f>
        <v>2050</v>
      </c>
      <c r="X20" s="52" cm="1">
        <f t="array" ref="X20">INDEX(Calculation!Z22:Z$34,Calculation!$E$5)</f>
        <v>0.29337539432176657</v>
      </c>
      <c r="Y20" s="52">
        <f t="shared" si="4"/>
        <v>0.29337539432176657</v>
      </c>
      <c r="AA20" s="52" cm="1">
        <f t="array" ref="AA20">INDEX(Calculation!AC22:AC$34,Calculation!$E$5)</f>
        <v>0.4684813753581662</v>
      </c>
      <c r="AB20" s="56">
        <f t="shared" si="5"/>
        <v>0.4684813753581662</v>
      </c>
      <c r="AC20" s="61"/>
    </row>
    <row r="21" spans="1:29" x14ac:dyDescent="0.2">
      <c r="A21" s="60"/>
      <c r="B21" s="61"/>
      <c r="C21" s="61"/>
      <c r="D21" s="50" cm="1">
        <f t="array" ref="D21">INDEX(Calculation!M23:M$34,Calculation!$E$5)</f>
        <v>9</v>
      </c>
      <c r="E21" s="50" t="str" cm="1">
        <f t="array" ref="E21">INDEX(Calculation!N23:N$34,Calculation!$E$5)</f>
        <v>Mirrrr</v>
      </c>
      <c r="F21" s="63" cm="1">
        <f t="array" ref="F21">INDEX(Calculation!O23:O$34,Calculation!$E$5)</f>
        <v>15627</v>
      </c>
      <c r="G21" s="50"/>
      <c r="H21" s="64" cm="1">
        <f t="array" ref="H21">INDEX(Calculation!X23:X$34,Calculation!$E$5)</f>
        <v>1.758155889822231E-2</v>
      </c>
      <c r="I21" s="64">
        <f t="shared" si="0"/>
        <v>1.758155889822231E-2</v>
      </c>
      <c r="J21" s="50"/>
      <c r="K21" s="64" cm="1">
        <f t="array" ref="K21">INDEX(Calculation!AA23:AA$34,Calculation!$E$5)</f>
        <v>6.7855678556785565E-2</v>
      </c>
      <c r="L21" s="65">
        <f t="shared" si="1"/>
        <v>6.7855678556785565E-2</v>
      </c>
      <c r="M21" s="50"/>
      <c r="N21" s="63" cm="1">
        <f t="array" ref="N21">INDEX(Calculation!P23:P$34,Calculation!$E$5)</f>
        <v>1996</v>
      </c>
      <c r="O21" s="50"/>
      <c r="P21" s="64" cm="1">
        <f t="array" ref="P21">INDEX(Calculation!Y23:Y$34,Calculation!$E$5)</f>
        <v>4.6121593291404611E-2</v>
      </c>
      <c r="Q21" s="64">
        <f t="shared" si="2"/>
        <v>4.6121593291404611E-2</v>
      </c>
      <c r="R21" s="50"/>
      <c r="S21" s="64" cm="1">
        <f t="array" ref="S21">INDEX(Calculation!AB23:AB$34,Calculation!$E$5)</f>
        <v>0.26010101010101011</v>
      </c>
      <c r="T21" s="65">
        <f t="shared" si="3"/>
        <v>0.26010101010101011</v>
      </c>
      <c r="U21" s="50"/>
      <c r="V21" s="63" cm="1">
        <f t="array" ref="V21">INDEX(Calculation!Q23:Q$34,Calculation!$E$5)</f>
        <v>9397</v>
      </c>
      <c r="W21" s="50"/>
      <c r="X21" s="64" cm="1">
        <f t="array" ref="X21">INDEX(Calculation!Z23:Z$34,Calculation!$E$5)</f>
        <v>-3.1436817151102865E-2</v>
      </c>
      <c r="Y21" s="64">
        <f t="shared" si="4"/>
        <v>-3.1436817151102865E-2</v>
      </c>
      <c r="Z21" s="50"/>
      <c r="AA21" s="64" cm="1">
        <f t="array" ref="AA21">INDEX(Calculation!AC23:AC$34,Calculation!$E$5)</f>
        <v>-1.3645428781358245E-2</v>
      </c>
      <c r="AB21" s="65">
        <f t="shared" si="5"/>
        <v>-1.3645428781358245E-2</v>
      </c>
      <c r="AC21" s="61"/>
    </row>
    <row r="22" spans="1:29" x14ac:dyDescent="0.2">
      <c r="A22" s="60"/>
      <c r="B22" s="61"/>
      <c r="C22" s="61"/>
      <c r="D22" cm="1">
        <f t="array" ref="D22">INDEX(Calculation!M24:M$34,Calculation!$E$5)</f>
        <v>10</v>
      </c>
      <c r="E22" t="str" cm="1">
        <f t="array" ref="E22">INDEX(Calculation!N24:N$34,Calculation!$E$5)</f>
        <v>Halotot</v>
      </c>
      <c r="F22" s="53" cm="1">
        <f t="array" ref="F22">INDEX(Calculation!O24:O$34,Calculation!$E$5)</f>
        <v>7270</v>
      </c>
      <c r="H22" s="52" cm="1">
        <f t="array" ref="H22">INDEX(Calculation!X24:X$34,Calculation!$E$5)</f>
        <v>2.1210844219693777E-2</v>
      </c>
      <c r="I22" s="52">
        <f t="shared" si="0"/>
        <v>2.1210844219693777E-2</v>
      </c>
      <c r="K22" s="52" cm="1">
        <f t="array" ref="K22">INDEX(Calculation!AA24:AA$34,Calculation!$E$5)</f>
        <v>1.5646828723107013E-2</v>
      </c>
      <c r="L22" s="56">
        <f t="shared" si="1"/>
        <v>1.5646828723107013E-2</v>
      </c>
      <c r="N22" s="53" cm="1">
        <f t="array" ref="N22">INDEX(Calculation!P24:P$34,Calculation!$E$5)</f>
        <v>150</v>
      </c>
      <c r="P22" s="52" cm="1">
        <f t="array" ref="P22">INDEX(Calculation!Y24:Y$34,Calculation!$E$5)</f>
        <v>-0.57020057306590255</v>
      </c>
      <c r="Q22" s="52">
        <f t="shared" si="2"/>
        <v>-0.57020057306590255</v>
      </c>
      <c r="S22" s="52" cm="1">
        <f t="array" ref="S22">INDEX(Calculation!AB24:AB$34,Calculation!$E$5)</f>
        <v>0.25</v>
      </c>
      <c r="T22" s="56">
        <f t="shared" si="3"/>
        <v>0.25</v>
      </c>
      <c r="V22" s="53" cm="1">
        <f t="array" ref="V22">INDEX(Calculation!Q24:Q$34,Calculation!$E$5)</f>
        <v>8948</v>
      </c>
      <c r="X22" s="52" cm="1">
        <f t="array" ref="X22">INDEX(Calculation!Z24:Z$34,Calculation!$E$5)</f>
        <v>5.0234741784037557E-2</v>
      </c>
      <c r="Y22" s="52">
        <f t="shared" si="4"/>
        <v>5.0234741784037557E-2</v>
      </c>
      <c r="AA22" s="52" cm="1">
        <f t="array" ref="AA22">INDEX(Calculation!AC24:AC$34,Calculation!$E$5)</f>
        <v>3.6848203939745076E-2</v>
      </c>
      <c r="AB22" s="56">
        <f t="shared" si="5"/>
        <v>3.6848203939745076E-2</v>
      </c>
      <c r="AC22" s="61"/>
    </row>
    <row r="23" spans="1:29" ht="5.25" customHeight="1" x14ac:dyDescent="0.2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x14ac:dyDescent="0.2">
      <c r="A24" s="60"/>
      <c r="B24" s="61"/>
      <c r="C24" s="61"/>
      <c r="D24" s="60"/>
      <c r="E24" s="77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x14ac:dyDescent="0.2">
      <c r="A25" s="60"/>
      <c r="B25" s="61"/>
      <c r="C25" s="61"/>
      <c r="D25" s="60"/>
      <c r="E25" s="77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x14ac:dyDescent="0.2">
      <c r="A26" s="60"/>
      <c r="B26" s="61"/>
      <c r="C26" s="61"/>
      <c r="D26" s="60"/>
      <c r="E26" s="77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x14ac:dyDescent="0.2">
      <c r="A27" s="60"/>
      <c r="B27" s="61"/>
      <c r="C27" s="61"/>
      <c r="D27" s="60"/>
      <c r="E27" s="77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x14ac:dyDescent="0.2">
      <c r="A28" s="60"/>
      <c r="B28" s="61"/>
      <c r="C28" s="61"/>
      <c r="D28" s="60"/>
      <c r="E28" s="77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x14ac:dyDescent="0.2">
      <c r="B29" s="61"/>
      <c r="C29" s="61"/>
      <c r="D29" s="60"/>
      <c r="E29" s="77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x14ac:dyDescent="0.2">
      <c r="B30" s="61"/>
      <c r="C30" s="61"/>
      <c r="D30" s="60"/>
      <c r="E30" s="77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x14ac:dyDescent="0.2">
      <c r="B31" s="61"/>
      <c r="C31" s="61"/>
      <c r="D31" s="60"/>
      <c r="E31" s="77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x14ac:dyDescent="0.2">
      <c r="B32" s="61"/>
      <c r="C32" s="61"/>
      <c r="D32" s="60"/>
      <c r="E32" s="77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2:29" x14ac:dyDescent="0.2">
      <c r="B33" s="61"/>
      <c r="C33" s="61"/>
      <c r="D33" s="60"/>
      <c r="E33" s="77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2:29" x14ac:dyDescent="0.2">
      <c r="B34" s="61"/>
      <c r="C34" s="61"/>
      <c r="D34" s="60"/>
      <c r="E34" s="77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2:29" x14ac:dyDescent="0.2">
      <c r="B35" s="61"/>
      <c r="C35" s="61"/>
      <c r="D35" s="60"/>
      <c r="E35" s="77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2:29" x14ac:dyDescent="0.2">
      <c r="B36" s="61"/>
      <c r="C36" s="61"/>
      <c r="D36" s="60"/>
      <c r="E36" s="77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2:29" x14ac:dyDescent="0.2">
      <c r="B37" s="61"/>
      <c r="C37" s="61"/>
      <c r="D37" s="60"/>
      <c r="E37" s="77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2:29" x14ac:dyDescent="0.2">
      <c r="B38" s="61"/>
      <c r="C38" s="61"/>
      <c r="D38" s="60"/>
      <c r="E38" s="77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2:29" ht="5.25" customHeight="1" x14ac:dyDescent="0.2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</sheetData>
  <sheetProtection algorithmName="SHA-512" hashValue="wLXMDIfXlRUuG0w1D7e28MwpYlR3AT4RK8tQPaBZrWjl+YfSyYOGUoC3DKhUBGy+4LlM1KEId2CCgdpNAiGUhQ==" saltValue="Y4kU9k1tUsXUBkhSBcnVEQ==" spinCount="100000" sheet="1" objects="1" scenarios="1"/>
  <dataValidations count="1">
    <dataValidation type="textLength" operator="equal" allowBlank="1" showInputMessage="1" showErrorMessage="1" errorTitle="Year Incorrect" error="Please input your year as YYYY (4 Digits)_x000a_Thanks." promptTitle="Year" prompt="Please input year in YYYY" sqref="F5" xr:uid="{B7CBFD9F-2969-4DA6-9983-F52966D0E43D}">
      <formula1>4</formula1>
    </dataValidation>
  </dataValidations>
  <pageMargins left="0.25" right="0.25" top="0.75" bottom="0.75" header="0.3" footer="0.3"/>
  <pageSetup paperSize="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Drop Down 3">
              <controlPr defaultSize="0" autoLine="0" autoPict="0">
                <anchor moveWithCells="1">
                  <from>
                    <xdr:col>5</xdr:col>
                    <xdr:colOff>0</xdr:colOff>
                    <xdr:row>6</xdr:row>
                    <xdr:rowOff>9525</xdr:rowOff>
                  </from>
                  <to>
                    <xdr:col>7</xdr:col>
                    <xdr:colOff>485775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Scroll Bar 7">
              <controlPr defaultSize="0" autoPict="0">
                <anchor moveWithCells="1">
                  <from>
                    <xdr:col>28</xdr:col>
                    <xdr:colOff>47625</xdr:colOff>
                    <xdr:row>11</xdr:row>
                    <xdr:rowOff>19050</xdr:rowOff>
                  </from>
                  <to>
                    <xdr:col>28</xdr:col>
                    <xdr:colOff>209550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List Box 10">
              <controlPr defaultSize="0" autoLine="0" autoPict="0">
                <anchor moveWithCells="1">
                  <from>
                    <xdr:col>3</xdr:col>
                    <xdr:colOff>19050</xdr:colOff>
                    <xdr:row>25</xdr:row>
                    <xdr:rowOff>57150</xdr:rowOff>
                  </from>
                  <to>
                    <xdr:col>4</xdr:col>
                    <xdr:colOff>676275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Option Button 11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57150</xdr:rowOff>
                  </from>
                  <to>
                    <xdr:col>4</xdr:col>
                    <xdr:colOff>361950</xdr:colOff>
                    <xdr:row>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Option Button 12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104775</xdr:rowOff>
                  </from>
                  <to>
                    <xdr:col>4</xdr:col>
                    <xdr:colOff>361950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Scroll Bar 17">
              <controlPr defaultSiz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" name="Scroll Bar 18">
              <controlPr defaultSiz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1" name="Scroll Bar 19">
              <controlPr defaultSize="0" autoPict="0">
                <anchor moveWithCells="1">
                  <from>
                    <xdr:col>16383</xdr:col>
                    <xdr:colOff>0</xdr:colOff>
                    <xdr:row>10</xdr:row>
                    <xdr:rowOff>133350</xdr:rowOff>
                  </from>
                  <to>
                    <xdr:col>16383</xdr:col>
                    <xdr:colOff>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2" name="Scroll Bar 20">
              <controlPr defaultSiz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" name="Scroll Bar 21">
              <controlPr defaultSiz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4" name="Scroll Bar 22">
              <controlPr defaultSize="0" autoPict="0">
                <anchor moveWithCells="1">
                  <from>
                    <xdr:col>16383</xdr:col>
                    <xdr:colOff>0</xdr:colOff>
                    <xdr:row>12</xdr:row>
                    <xdr:rowOff>47625</xdr:rowOff>
                  </from>
                  <to>
                    <xdr:col>16383</xdr:col>
                    <xdr:colOff>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5" name="Scroll Bar 23">
              <controlPr defaultSiz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6" name="Check Box 24">
              <controlPr defaultSize="0" autoFill="0" autoLin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7" name="Check Box 25">
              <controlPr defaultSize="0" autoFill="0" autoLine="0" autoPict="0">
                <anchor moveWithCells="1">
                  <from>
                    <xdr:col>16383</xdr:col>
                    <xdr:colOff>0</xdr:colOff>
                    <xdr:row>1048575</xdr:row>
                    <xdr:rowOff>0</xdr:rowOff>
                  </from>
                  <to>
                    <xdr:col>16383</xdr:col>
                    <xdr:colOff>0</xdr:colOff>
                    <xdr:row>1048575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8" name="Check Box 26">
              <controlPr defaultSize="0" autoFill="0" autoLine="0" autoPict="0">
                <anchor moveWithCells="1">
                  <from>
                    <xdr:col>16383</xdr:col>
                    <xdr:colOff>0</xdr:colOff>
                    <xdr:row>10</xdr:row>
                    <xdr:rowOff>142875</xdr:rowOff>
                  </from>
                  <to>
                    <xdr:col>16383</xdr:col>
                    <xdr:colOff>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9" name="Check Box 30">
              <controlPr defaultSize="0" autoFill="0" autoLine="0" autoPict="0">
                <anchor moveWithCells="1">
                  <from>
                    <xdr:col>16383</xdr:col>
                    <xdr:colOff>0</xdr:colOff>
                    <xdr:row>30</xdr:row>
                    <xdr:rowOff>9525</xdr:rowOff>
                  </from>
                  <to>
                    <xdr:col>16383</xdr:col>
                    <xdr:colOff>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0" name="Check Box 31">
              <controlPr defaultSize="0" autoFill="0" autoLine="0" autoPict="0">
                <anchor moveWithCells="1">
                  <from>
                    <xdr:col>16383</xdr:col>
                    <xdr:colOff>0</xdr:colOff>
                    <xdr:row>30</xdr:row>
                    <xdr:rowOff>0</xdr:rowOff>
                  </from>
                  <to>
                    <xdr:col>16383</xdr:col>
                    <xdr:colOff>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1" name="Check Box 32">
              <controlPr defaultSize="0" autoFill="0" autoLine="0" autoPict="0">
                <anchor moveWithCells="1">
                  <from>
                    <xdr:col>16383</xdr:col>
                    <xdr:colOff>0</xdr:colOff>
                    <xdr:row>30</xdr:row>
                    <xdr:rowOff>9525</xdr:rowOff>
                  </from>
                  <to>
                    <xdr:col>16383</xdr:col>
                    <xdr:colOff>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2" name="Check Box 33">
              <controlPr defaultSize="0" autoFill="0" autoLine="0" autoPict="0">
                <anchor moveWithCells="1">
                  <from>
                    <xdr:col>16383</xdr:col>
                    <xdr:colOff>0</xdr:colOff>
                    <xdr:row>30</xdr:row>
                    <xdr:rowOff>0</xdr:rowOff>
                  </from>
                  <to>
                    <xdr:col>16383</xdr:col>
                    <xdr:colOff>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3" name="Check Box 34">
              <controlPr defaultSize="0" autoFill="0" autoLine="0" autoPict="0">
                <anchor moveWithCells="1">
                  <from>
                    <xdr:col>16383</xdr:col>
                    <xdr:colOff>0</xdr:colOff>
                    <xdr:row>12</xdr:row>
                    <xdr:rowOff>57150</xdr:rowOff>
                  </from>
                  <to>
                    <xdr:col>16383</xdr:col>
                    <xdr:colOff>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4" name="Check Box 35">
              <controlPr defaultSize="0" autoFill="0" autoLine="0" autoPict="0">
                <anchor moveWithCells="1">
                  <from>
                    <xdr:col>16383</xdr:col>
                    <xdr:colOff>0</xdr:colOff>
                    <xdr:row>12</xdr:row>
                    <xdr:rowOff>47625</xdr:rowOff>
                  </from>
                  <to>
                    <xdr:col>16383</xdr:col>
                    <xdr:colOff>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5" name="Check Box 36">
              <controlPr defaultSize="0" autoFill="0" autoLine="0" autoPict="0">
                <anchor moveWithCells="1">
                  <from>
                    <xdr:col>16383</xdr:col>
                    <xdr:colOff>0</xdr:colOff>
                    <xdr:row>12</xdr:row>
                    <xdr:rowOff>57150</xdr:rowOff>
                  </from>
                  <to>
                    <xdr:col>16383</xdr:col>
                    <xdr:colOff>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6" name="Check Box 38">
              <controlPr defaultSize="0" autoFill="0" autoLine="0" autoPict="0">
                <anchor moveWithCells="1">
                  <from>
                    <xdr:col>27</xdr:col>
                    <xdr:colOff>19050</xdr:colOff>
                    <xdr:row>24</xdr:row>
                    <xdr:rowOff>76200</xdr:rowOff>
                  </from>
                  <to>
                    <xdr:col>28</xdr:col>
                    <xdr:colOff>200025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7" name="Check Box 39">
              <controlPr defaultSize="0" autoFill="0" autoLine="0" autoPict="0">
                <anchor moveWithCells="1">
                  <from>
                    <xdr:col>24</xdr:col>
                    <xdr:colOff>419100</xdr:colOff>
                    <xdr:row>24</xdr:row>
                    <xdr:rowOff>95250</xdr:rowOff>
                  </from>
                  <to>
                    <xdr:col>27</xdr:col>
                    <xdr:colOff>66675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8" name="Scroll Bar 40">
              <controlPr defaultSize="0" autoPict="0">
                <anchor moveWithCells="1">
                  <from>
                    <xdr:col>23</xdr:col>
                    <xdr:colOff>304800</xdr:colOff>
                    <xdr:row>23</xdr:row>
                    <xdr:rowOff>47625</xdr:rowOff>
                  </from>
                  <to>
                    <xdr:col>28</xdr:col>
                    <xdr:colOff>209550</xdr:colOff>
                    <xdr:row>24</xdr:row>
                    <xdr:rowOff>66675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2" id="{FA6951B1-CDD7-436F-A695-700E0332B096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638EC6"/>
              <x14:negativeFillColor theme="1" tint="0.499984740745262"/>
              <x14:axisColor theme="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49AC7679-DDE7-44EF-9E54-3712B278D01C}">
            <x14:dataBar minLength="0" maxLength="100" showValue="0" gradient="0">
              <x14:cfvo type="num">
                <xm:f>Calculation!$Y$41</xm:f>
              </x14:cfvo>
              <x14:cfvo type="num">
                <xm:f>Calculation!$Y$42</xm:f>
              </x14:cfvo>
              <x14:fillColor rgb="FF638EC6"/>
              <x14:negativeFillColor theme="1" tint="0.499984740745262"/>
              <x14:axisColor theme="0"/>
            </x14:dataBar>
          </x14:cfRule>
          <xm:sqref>Q13:Q22</xm:sqref>
        </x14:conditionalFormatting>
        <x14:conditionalFormatting xmlns:xm="http://schemas.microsoft.com/office/excel/2006/main">
          <x14:cfRule type="dataBar" priority="8" id="{E5C39F7D-6667-4B39-8E83-B11A44D0541A}">
            <x14:dataBar minLength="0" maxLength="100" showValue="0" gradient="0">
              <x14:cfvo type="num">
                <xm:f>Calculation!$Y$43</xm:f>
              </x14:cfvo>
              <x14:cfvo type="num">
                <xm:f>Calculation!$Y$44</xm:f>
              </x14:cfvo>
              <x14:fillColor rgb="FF638EC6"/>
              <x14:negativeFillColor theme="1" tint="0.499984740745262"/>
              <x14:axisColor theme="0"/>
            </x14:dataBar>
          </x14:cfRule>
          <xm:sqref>Y13:Y22</xm:sqref>
        </x14:conditionalFormatting>
        <x14:conditionalFormatting xmlns:xm="http://schemas.microsoft.com/office/excel/2006/main">
          <x14:cfRule type="iconSet" priority="6" id="{C465A7EA-BE82-4F48-9688-20372B91D73C}">
            <x14:iconSet iconSet="3Triangle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L13:L22</xm:sqref>
        </x14:conditionalFormatting>
        <x14:conditionalFormatting xmlns:xm="http://schemas.microsoft.com/office/excel/2006/main">
          <x14:cfRule type="iconSet" priority="4" id="{6613B34E-D638-4BD1-A6BD-FCFF7872C27B}">
            <x14:iconSet iconSet="3Triangle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T8</xm:sqref>
        </x14:conditionalFormatting>
        <x14:conditionalFormatting xmlns:xm="http://schemas.microsoft.com/office/excel/2006/main">
          <x14:cfRule type="iconSet" priority="3" id="{88CC2F33-0CB9-4DE6-AB71-378F1CC6728A}">
            <x14:iconSet iconSet="3Triangle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T13:T22</xm:sqref>
        </x14:conditionalFormatting>
        <x14:conditionalFormatting xmlns:xm="http://schemas.microsoft.com/office/excel/2006/main">
          <x14:cfRule type="iconSet" priority="2" id="{DBBBEBA7-2C1D-4860-9D19-60E389B2FD88}">
            <x14:iconSet iconSet="3Triangle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AB13:AB22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 down" xr:uid="{91419882-9C80-4098-85F1-69BB91DF353B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8FE-0A6A-4B84-8994-6DEB67A3C46D}">
  <sheetPr codeName="Sheet2"/>
  <dimension ref="B2:AZ46"/>
  <sheetViews>
    <sheetView topLeftCell="AM11" workbookViewId="0">
      <selection activeCell="BC12" sqref="BC12"/>
    </sheetView>
  </sheetViews>
  <sheetFormatPr defaultRowHeight="14.25" x14ac:dyDescent="0.2"/>
  <cols>
    <col min="7" max="7" width="15.25" customWidth="1"/>
    <col min="8" max="8" width="11.25" customWidth="1"/>
    <col min="9" max="9" width="12" customWidth="1"/>
    <col min="10" max="12" width="3.625" customWidth="1"/>
    <col min="24" max="24" width="9.875" customWidth="1"/>
    <col min="27" max="27" width="10.625" customWidth="1"/>
    <col min="32" max="32" width="18" customWidth="1"/>
    <col min="33" max="33" width="0.125" customWidth="1"/>
    <col min="34" max="34" width="2.625" customWidth="1"/>
    <col min="46" max="46" width="3.25" customWidth="1"/>
    <col min="47" max="47" width="2.5" customWidth="1"/>
  </cols>
  <sheetData>
    <row r="2" spans="2:52" x14ac:dyDescent="0.2">
      <c r="B2" s="30" t="s">
        <v>66</v>
      </c>
      <c r="C2" s="29"/>
      <c r="D2" s="29"/>
      <c r="E2" s="29"/>
      <c r="M2" s="30" t="s">
        <v>70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E2" s="30" t="s">
        <v>92</v>
      </c>
      <c r="AF2" s="29"/>
      <c r="AG2" s="29"/>
      <c r="AH2" s="29"/>
      <c r="AI2" s="29"/>
      <c r="AJ2" s="29"/>
      <c r="AK2" s="29"/>
      <c r="AL2" s="29"/>
      <c r="AM2" s="29"/>
      <c r="AN2" s="29"/>
      <c r="AO2" s="60"/>
      <c r="AP2" s="30" t="s">
        <v>100</v>
      </c>
      <c r="AQ2" s="29"/>
      <c r="AR2" s="29"/>
      <c r="AS2" s="29"/>
      <c r="AT2" s="29"/>
      <c r="AV2" s="30" t="s">
        <v>104</v>
      </c>
      <c r="AW2" s="29"/>
      <c r="AX2" s="29"/>
      <c r="AY2" s="29"/>
      <c r="AZ2" s="29"/>
    </row>
    <row r="3" spans="2:52" x14ac:dyDescent="0.2">
      <c r="B3" s="31"/>
    </row>
    <row r="4" spans="2:52" x14ac:dyDescent="0.2">
      <c r="C4" t="s">
        <v>67</v>
      </c>
      <c r="E4">
        <v>1</v>
      </c>
    </row>
    <row r="5" spans="2:52" x14ac:dyDescent="0.2">
      <c r="C5" t="s">
        <v>79</v>
      </c>
      <c r="E5">
        <v>1</v>
      </c>
    </row>
    <row r="6" spans="2:52" x14ac:dyDescent="0.2">
      <c r="C6" t="s">
        <v>95</v>
      </c>
      <c r="E6">
        <v>2</v>
      </c>
    </row>
    <row r="7" spans="2:52" x14ac:dyDescent="0.2">
      <c r="C7" t="s">
        <v>97</v>
      </c>
      <c r="E7">
        <v>1</v>
      </c>
    </row>
    <row r="8" spans="2:52" x14ac:dyDescent="0.2">
      <c r="C8" t="s">
        <v>101</v>
      </c>
      <c r="E8">
        <v>6</v>
      </c>
      <c r="O8" t="str">
        <f>O9&amp;O10&amp;O11&amp;O12</f>
        <v>2017JunActualRevenue</v>
      </c>
      <c r="P8" t="str">
        <f>P9&amp;P10&amp;P11&amp;P12</f>
        <v>2017JunActualProfit</v>
      </c>
      <c r="Q8" t="str">
        <f t="shared" ref="Q8:W8" si="0">Q9&amp;Q10&amp;Q11&amp;Q12</f>
        <v>2017JunActualCash</v>
      </c>
      <c r="R8" t="str">
        <f t="shared" si="0"/>
        <v>2016JunActualRevenue</v>
      </c>
      <c r="S8" t="str">
        <f t="shared" si="0"/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52" x14ac:dyDescent="0.2">
      <c r="C9" t="s">
        <v>102</v>
      </c>
      <c r="E9" t="b">
        <v>1</v>
      </c>
      <c r="O9">
        <f>cur_year</f>
        <v>2017</v>
      </c>
      <c r="P9">
        <f>cur_year</f>
        <v>2017</v>
      </c>
      <c r="Q9">
        <f>cur_year</f>
        <v>2017</v>
      </c>
      <c r="R9">
        <f>cur_year-1</f>
        <v>2016</v>
      </c>
      <c r="S9">
        <f>cur_year-1</f>
        <v>2016</v>
      </c>
      <c r="T9">
        <f>cur_year-1</f>
        <v>2016</v>
      </c>
      <c r="U9">
        <f>cur_year</f>
        <v>2017</v>
      </c>
      <c r="V9">
        <f>cur_year</f>
        <v>2017</v>
      </c>
      <c r="W9">
        <f>cur_year</f>
        <v>2017</v>
      </c>
      <c r="AI9" t="s">
        <v>96</v>
      </c>
      <c r="AJ9" s="32" t="str" cm="1">
        <f t="array" ref="AJ9">INDEX(E15:E17,E6)</f>
        <v>Profit</v>
      </c>
    </row>
    <row r="10" spans="2:52" x14ac:dyDescent="0.2">
      <c r="C10" t="s">
        <v>103</v>
      </c>
      <c r="E10" t="b">
        <v>1</v>
      </c>
      <c r="O10" t="str">
        <f t="shared" ref="O10:W10" si="1">cur_month</f>
        <v>Jun</v>
      </c>
      <c r="P10" t="str">
        <f t="shared" si="1"/>
        <v>Jun</v>
      </c>
      <c r="Q10" t="str">
        <f t="shared" si="1"/>
        <v>Jun</v>
      </c>
      <c r="R10" t="str">
        <f t="shared" si="1"/>
        <v>Jun</v>
      </c>
      <c r="S10" t="str">
        <f t="shared" si="1"/>
        <v>Jun</v>
      </c>
      <c r="T10" t="str">
        <f t="shared" si="1"/>
        <v>Jun</v>
      </c>
      <c r="U10" t="str">
        <f t="shared" si="1"/>
        <v>Jun</v>
      </c>
      <c r="V10" t="str">
        <f t="shared" si="1"/>
        <v>Jun</v>
      </c>
      <c r="W10" t="str">
        <f t="shared" si="1"/>
        <v>Jun</v>
      </c>
      <c r="AI10" s="32" t="str">
        <f>CHOOSE(E7,"Top 6","Bottom 6")&amp;" sorted based on % ∆Budget"</f>
        <v>Top 6 sorted based on % ∆Budget</v>
      </c>
      <c r="AJ10" s="32"/>
      <c r="AK10" s="32"/>
      <c r="AL10" s="32"/>
    </row>
    <row r="11" spans="2:52" x14ac:dyDescent="0.2"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1</v>
      </c>
      <c r="V11" t="s">
        <v>1</v>
      </c>
      <c r="W11" t="s">
        <v>1</v>
      </c>
      <c r="AP11" t="str" cm="1">
        <f t="array" ref="AP11">INDEX(G14:I34,E8,E4)</f>
        <v>Sleops</v>
      </c>
      <c r="AV11" s="32" t="str">
        <f>"Profit for "&amp;AP11</f>
        <v>Profit for Sleops</v>
      </c>
      <c r="AW11" s="32"/>
      <c r="AX11" s="32"/>
    </row>
    <row r="12" spans="2:52" x14ac:dyDescent="0.2">
      <c r="O12" t="s">
        <v>21</v>
      </c>
      <c r="P12" t="s">
        <v>22</v>
      </c>
      <c r="Q12" t="s">
        <v>2</v>
      </c>
      <c r="R12" t="s">
        <v>21</v>
      </c>
      <c r="S12" t="s">
        <v>22</v>
      </c>
      <c r="T12" t="s">
        <v>2</v>
      </c>
      <c r="U12" t="s">
        <v>21</v>
      </c>
      <c r="V12" t="s">
        <v>22</v>
      </c>
      <c r="W12" t="s">
        <v>2</v>
      </c>
    </row>
    <row r="13" spans="2:52" x14ac:dyDescent="0.2">
      <c r="B13" s="30" t="s">
        <v>68</v>
      </c>
      <c r="C13" s="29"/>
      <c r="D13" s="29"/>
      <c r="E13" s="29"/>
      <c r="G13" s="30" t="s">
        <v>69</v>
      </c>
      <c r="H13" s="29"/>
      <c r="I13" s="29"/>
      <c r="O13" s="50" t="s">
        <v>7</v>
      </c>
      <c r="P13" s="50"/>
      <c r="Q13" s="50"/>
      <c r="R13" s="50" t="s">
        <v>73</v>
      </c>
      <c r="S13" s="50"/>
      <c r="T13" s="50"/>
      <c r="U13" s="50" t="s">
        <v>1</v>
      </c>
      <c r="V13" s="50"/>
      <c r="W13" s="50"/>
      <c r="X13" s="50" t="s">
        <v>74</v>
      </c>
      <c r="Y13" s="50"/>
      <c r="Z13" s="50"/>
      <c r="AA13" s="50" t="s">
        <v>75</v>
      </c>
      <c r="AB13" s="50"/>
      <c r="AC13" s="50"/>
      <c r="AE13" t="s">
        <v>93</v>
      </c>
      <c r="AI13" t="s">
        <v>94</v>
      </c>
      <c r="AJ13" s="32" t="str" cm="1">
        <f t="array" ref="AJ13">INDEX(E15:E17,E6)&amp;" : Actual "&amp;" Vs Budget "</f>
        <v xml:space="preserve">Profit : Actual  Vs Budget </v>
      </c>
      <c r="AK13" s="32"/>
      <c r="AL13" s="32"/>
      <c r="AP13" s="50"/>
      <c r="AQ13" s="78">
        <f>cur_year</f>
        <v>2017</v>
      </c>
      <c r="AR13" s="79">
        <f>cur_year-1</f>
        <v>2016</v>
      </c>
      <c r="AS13" s="80">
        <f>cur_year</f>
        <v>2017</v>
      </c>
      <c r="AV13" s="50"/>
      <c r="AW13" s="78">
        <f>cur_year</f>
        <v>2017</v>
      </c>
      <c r="AX13" s="79">
        <f>cur_year-1</f>
        <v>2016</v>
      </c>
      <c r="AY13" s="80">
        <f>cur_year</f>
        <v>2017</v>
      </c>
      <c r="AZ13" s="50" t="s">
        <v>98</v>
      </c>
    </row>
    <row r="14" spans="2:52" x14ac:dyDescent="0.2">
      <c r="G14" s="33" t="s">
        <v>23</v>
      </c>
      <c r="H14" s="34" t="s">
        <v>39</v>
      </c>
      <c r="I14" s="35" t="s">
        <v>52</v>
      </c>
      <c r="M14" s="50" t="s">
        <v>71</v>
      </c>
      <c r="N14" s="50" t="s">
        <v>72</v>
      </c>
      <c r="O14" s="44" t="s">
        <v>21</v>
      </c>
      <c r="P14" s="44" t="s">
        <v>22</v>
      </c>
      <c r="Q14" s="45" t="s">
        <v>2</v>
      </c>
      <c r="R14" s="48" t="s">
        <v>21</v>
      </c>
      <c r="S14" s="48" t="s">
        <v>22</v>
      </c>
      <c r="T14" s="49" t="s">
        <v>2</v>
      </c>
      <c r="U14" s="46" t="s">
        <v>21</v>
      </c>
      <c r="V14" s="46" t="s">
        <v>22</v>
      </c>
      <c r="W14" s="47" t="s">
        <v>2</v>
      </c>
      <c r="X14" s="48" t="s">
        <v>76</v>
      </c>
      <c r="Y14" s="48" t="s">
        <v>77</v>
      </c>
      <c r="Z14" s="49" t="s">
        <v>78</v>
      </c>
      <c r="AA14" s="46" t="s">
        <v>76</v>
      </c>
      <c r="AB14" s="46" t="s">
        <v>77</v>
      </c>
      <c r="AC14" s="47" t="s">
        <v>78</v>
      </c>
      <c r="AE14" s="50" t="s">
        <v>72</v>
      </c>
      <c r="AF14" s="2" t="str" cm="1">
        <f t="array" ref="AF14">INDEX(AA14:AC14,E6)&amp;" ∆Budget"</f>
        <v>Profit% ∆Budget</v>
      </c>
      <c r="AG14" s="2"/>
      <c r="AH14" s="50"/>
      <c r="AI14" s="50" t="s">
        <v>72</v>
      </c>
      <c r="AJ14" s="67" t="s">
        <v>7</v>
      </c>
      <c r="AK14" s="46" t="s">
        <v>1</v>
      </c>
      <c r="AL14" t="s">
        <v>98</v>
      </c>
      <c r="AM14" t="s">
        <v>99</v>
      </c>
      <c r="AP14" s="50" t="s">
        <v>4</v>
      </c>
      <c r="AQ14" s="1" t="s">
        <v>7</v>
      </c>
      <c r="AR14" s="3" t="s">
        <v>7</v>
      </c>
      <c r="AS14" s="2" t="s">
        <v>1</v>
      </c>
      <c r="AV14" s="50" t="s">
        <v>4</v>
      </c>
      <c r="AW14" s="1" t="s">
        <v>7</v>
      </c>
      <c r="AX14" s="3" t="s">
        <v>7</v>
      </c>
      <c r="AY14" s="2" t="s">
        <v>1</v>
      </c>
      <c r="AZ14" s="1" t="s">
        <v>0</v>
      </c>
    </row>
    <row r="15" spans="2:52" x14ac:dyDescent="0.2">
      <c r="B15" t="s">
        <v>9</v>
      </c>
      <c r="C15" t="s">
        <v>23</v>
      </c>
      <c r="E15" s="22" t="s">
        <v>21</v>
      </c>
      <c r="G15" s="36" t="s">
        <v>24</v>
      </c>
      <c r="H15" s="37" t="s">
        <v>40</v>
      </c>
      <c r="I15" s="38" t="s">
        <v>53</v>
      </c>
      <c r="M15">
        <f>IF(N15="","",ROW(A1))</f>
        <v>1</v>
      </c>
      <c r="N15" t="str" cm="1">
        <f t="array" ref="N15">IF(INDEX(G15:I15,,$E$4)="","",INDEX(G15:I15,,$E$4))</f>
        <v>WenCaL</v>
      </c>
      <c r="O15" s="53">
        <f>IF($N15&lt;&gt;"",INDEX(Data!$B$9:$J$51,MATCH($N15,Data!$A$9:$A$51,0),MATCH(O$8,Data!$B$4:$J$4,0)),"")</f>
        <v>14432</v>
      </c>
      <c r="P15" s="53">
        <f>IF($N15&lt;&gt;"",INDEX(Data!$B$9:$J$51,MATCH($N15,Data!$A$9:$A$51,0),MATCH(P$8,Data!$B$4:$J$4,0)),"")</f>
        <v>240</v>
      </c>
      <c r="Q15" s="53">
        <f>IF($N15&lt;&gt;"",INDEX(Data!$B$9:$J$51,MATCH($N15,Data!$A$9:$A$51,0),MATCH(Q$8,Data!$B$4:$J$4,0)),"")</f>
        <v>11099</v>
      </c>
      <c r="R15" s="53">
        <f>IF($N15&lt;&gt;"",INDEX(Data!$B$9:$J$51,MATCH($N15,Data!$A$9:$A$51,0),MATCH(R$8,Data!$B$4:$J$4,0)),"")</f>
        <v>13699</v>
      </c>
      <c r="S15" s="53">
        <f>IF($N15&lt;&gt;"",INDEX(Data!$B$9:$J$51,MATCH($N15,Data!$A$9:$A$51,0),MATCH(S$8,Data!$B$4:$J$4,0)),"")</f>
        <v>210</v>
      </c>
      <c r="T15" s="53">
        <f>IF($N15&lt;&gt;"",INDEX(Data!$B$9:$J$51,MATCH($N15,Data!$A$9:$A$51,0),MATCH(T$8,Data!$B$4:$J$4,0)),"")</f>
        <v>12058</v>
      </c>
      <c r="U15" s="53">
        <f>IF($N15&lt;&gt;"",INDEX(Data!$B$9:$J$51,MATCH($N15,Data!$A$9:$A$51,0),MATCH(U$8,Data!$B$4:$J$4,0)),"")</f>
        <v>15113</v>
      </c>
      <c r="V15" s="53">
        <f>IF($N15&lt;&gt;"",INDEX(Data!$B$9:$J$51,MATCH($N15,Data!$A$9:$A$51,0),MATCH(V$8,Data!$B$4:$J$4,0)),"")</f>
        <v>363</v>
      </c>
      <c r="W15" s="53">
        <f>IF($N15&lt;&gt;"",INDEX(Data!$B$9:$J$51,MATCH($N15,Data!$A$9:$A$51,0),MATCH(W$8,Data!$B$4:$J$4,0)),"")</f>
        <v>11468</v>
      </c>
      <c r="X15" s="51">
        <f>IF($N15&lt;&gt;"",(O15-R15)/R15,"")</f>
        <v>5.3507555296007009E-2</v>
      </c>
      <c r="Y15" s="51">
        <f t="shared" ref="Y15:Z30" si="2">IF($N15&lt;&gt;"",(P15-S15)/S15,"")</f>
        <v>0.14285714285714285</v>
      </c>
      <c r="Z15" s="51">
        <f t="shared" si="2"/>
        <v>-7.9532260739757832E-2</v>
      </c>
      <c r="AA15" s="51">
        <f>IF($N15&lt;&gt;"",(O15-U15)/U15,"")</f>
        <v>-4.5060543902600413E-2</v>
      </c>
      <c r="AB15" s="51">
        <f t="shared" ref="AB15:AC30" si="3">IF($N15&lt;&gt;"",(P15-V15)/V15,"")</f>
        <v>-0.33884297520661155</v>
      </c>
      <c r="AC15" s="51">
        <f t="shared" si="3"/>
        <v>-3.2176491105685386E-2</v>
      </c>
      <c r="AE15" t="str">
        <f>N15</f>
        <v>WenCaL</v>
      </c>
      <c r="AF15" s="55" cm="1">
        <f t="array" ref="AF15">IF(AE15="","",INDEX(AA15:AC15,$E$6)+(ROW()/100000000)+N("the row function is used here to make sure we have unique values to sort"))</f>
        <v>-0.33884282520661158</v>
      </c>
      <c r="AH15" s="50"/>
      <c r="AI15" t="str">
        <f>INDEX($AE$15:$AE$34,MATCH(CHOOSE($E$7,LARGE($AF$15:$AF$34,ROW(A1)),SMALL($AF$15:$AF$34,ROW(A1))),$AF$15:$AF$34,0))</f>
        <v>Didactic</v>
      </c>
      <c r="AJ15" s="53" cm="1">
        <f t="array" ref="AJ15">INDEX($O$15:$Q$34,MATCH($AI15,$N$15:$N$34,0),$E$6)</f>
        <v>363</v>
      </c>
      <c r="AK15" s="53" cm="1">
        <f t="array" ref="AK15">INDEX($U$15:$W$34,MATCH($AI15,$N$15:$N$34,0),$E$6)</f>
        <v>248</v>
      </c>
      <c r="AL15" s="53">
        <f>MAX(AJ15:AK15)</f>
        <v>363</v>
      </c>
      <c r="AM15" t="str" cm="1">
        <f t="array" ref="AM15">TEXT(INDEX($AA$15:$AC$34,MATCH(AI15,$N$15:$N$34,0),$E$6),"0%")&amp;" | "&amp;TEXT(AJ15,"#,##0")</f>
        <v>46% | 363</v>
      </c>
      <c r="AP15" t="s">
        <v>9</v>
      </c>
      <c r="AQ15" s="53" cm="1">
        <f t="array" ref="AQ15">INDEX(Data!$K$9:$AT$51,MATCH(Calculation!$AP$11,Data!$A$9:$A$51,0),MATCH(Calculation!AQ$13&amp;Calculation!$AP15&amp;Calculation!AQ$14,INDEX(Data!$K$5:$AT$5&amp;Data!$K$6:$AT$6&amp;Data!$K$7:$AT$7,),0))</f>
        <v>62</v>
      </c>
      <c r="AR15" s="53" cm="1">
        <f t="array" ref="AR15">INDEX(Data!$K$9:$AT$51,MATCH(Calculation!$AP$11,Data!$A$9:$A$51,0),MATCH(Calculation!AR$13&amp;Calculation!$AP15&amp;Calculation!AR$14,INDEX(Data!$K$5:$AT$5&amp;Data!$K$6:$AT$6&amp;Data!$K$7:$AT$7,),0))</f>
        <v>146</v>
      </c>
      <c r="AS15" s="53" cm="1">
        <f t="array" ref="AS15">INDEX(Data!$K$9:$AT$51,MATCH(Calculation!$AP$11,Data!$A$9:$A$51,0),MATCH(Calculation!AS$13&amp;Calculation!$AP15&amp;Calculation!AS$14,INDEX(Data!$K$5:$AT$5&amp;Data!$K$6:$AT$6&amp;Data!$K$7:$AT$7,),0))</f>
        <v>36</v>
      </c>
      <c r="AT15" s="50"/>
      <c r="AU15" s="50"/>
      <c r="AV15" t="s">
        <v>9</v>
      </c>
      <c r="AW15">
        <f>IF(MATCH(cur_month,$AV$15:$AV$26,0)&gt;=ROWS(AV15:$AV$15),AQ15,NA())</f>
        <v>62</v>
      </c>
      <c r="AX15" s="53">
        <f>IF($E$9,AR15,NA())</f>
        <v>146</v>
      </c>
      <c r="AY15" s="53">
        <f>IF($E$10,AS15,NA())</f>
        <v>36</v>
      </c>
      <c r="AZ15" t="e">
        <f t="shared" ref="AZ15:AZ26" si="4">IF(AP15=cur_month,AW15,NA())</f>
        <v>#N/A</v>
      </c>
    </row>
    <row r="16" spans="2:52" x14ac:dyDescent="0.2">
      <c r="B16" t="s">
        <v>10</v>
      </c>
      <c r="C16" t="s">
        <v>39</v>
      </c>
      <c r="E16" s="22" t="s">
        <v>22</v>
      </c>
      <c r="G16" s="36" t="s">
        <v>25</v>
      </c>
      <c r="H16" s="37" t="s">
        <v>41</v>
      </c>
      <c r="I16" s="38" t="s">
        <v>54</v>
      </c>
      <c r="M16">
        <f t="shared" ref="M16:M34" si="5">IF(N16="","",ROW(A2))</f>
        <v>2</v>
      </c>
      <c r="N16" t="str" cm="1">
        <f t="array" ref="N16">IF(INDEX(G16:I16,,$E$4)="","",INDEX(G16:I16,,$E$4))</f>
        <v>Blend</v>
      </c>
      <c r="O16" s="53">
        <f>IF($N16&lt;&gt;"",INDEX(Data!$B$9:$J$51,MATCH($N16,Data!$A$9:$A$51,0),MATCH(O$8,Data!$B$4:$J$4,0)),"")</f>
        <v>17990</v>
      </c>
      <c r="P16" s="53">
        <f>IF($N16&lt;&gt;"",INDEX(Data!$B$9:$J$51,MATCH($N16,Data!$A$9:$A$51,0),MATCH(P$8,Data!$B$4:$J$4,0)),"")</f>
        <v>1166</v>
      </c>
      <c r="Q16" s="53">
        <f>IF($N16&lt;&gt;"",INDEX(Data!$B$9:$J$51,MATCH($N16,Data!$A$9:$A$51,0),MATCH(Q$8,Data!$B$4:$J$4,0)),"")</f>
        <v>7137</v>
      </c>
      <c r="R16" s="53">
        <f>IF($N16&lt;&gt;"",INDEX(Data!$B$9:$J$51,MATCH($N16,Data!$A$9:$A$51,0),MATCH(R$8,Data!$B$4:$J$4,0)),"")</f>
        <v>16395</v>
      </c>
      <c r="S16" s="53">
        <f>IF($N16&lt;&gt;"",INDEX(Data!$B$9:$J$51,MATCH($N16,Data!$A$9:$A$51,0),MATCH(S$8,Data!$B$4:$J$4,0)),"")</f>
        <v>1003</v>
      </c>
      <c r="T16" s="53">
        <f>IF($N16&lt;&gt;"",INDEX(Data!$B$9:$J$51,MATCH($N16,Data!$A$9:$A$51,0),MATCH(T$8,Data!$B$4:$J$4,0)),"")</f>
        <v>7423</v>
      </c>
      <c r="U16" s="53">
        <f>IF($N16&lt;&gt;"",INDEX(Data!$B$9:$J$51,MATCH($N16,Data!$A$9:$A$51,0),MATCH(U$8,Data!$B$4:$J$4,0)),"")</f>
        <v>18181</v>
      </c>
      <c r="V16" s="53">
        <f>IF($N16&lt;&gt;"",INDEX(Data!$B$9:$J$51,MATCH($N16,Data!$A$9:$A$51,0),MATCH(V$8,Data!$B$4:$J$4,0)),"")</f>
        <v>1223</v>
      </c>
      <c r="W16" s="53">
        <f>IF($N16&lt;&gt;"",INDEX(Data!$B$9:$J$51,MATCH($N16,Data!$A$9:$A$51,0),MATCH(W$8,Data!$B$4:$J$4,0)),"")</f>
        <v>8196</v>
      </c>
      <c r="X16" s="51">
        <f t="shared" ref="X16:X34" si="6">IF($N16&lt;&gt;"",(O16-R16)/R16,"")</f>
        <v>9.728575785300396E-2</v>
      </c>
      <c r="Y16" s="51">
        <f t="shared" si="2"/>
        <v>0.16251246261216351</v>
      </c>
      <c r="Z16" s="51">
        <f t="shared" si="2"/>
        <v>-3.8528896672504379E-2</v>
      </c>
      <c r="AA16" s="51">
        <f t="shared" ref="AA16:AA34" si="7">IF($N16&lt;&gt;"",(O16-U16)/U16,"")</f>
        <v>-1.0505472746273583E-2</v>
      </c>
      <c r="AB16" s="51">
        <f t="shared" si="3"/>
        <v>-4.6606704824202781E-2</v>
      </c>
      <c r="AC16" s="51">
        <f t="shared" si="3"/>
        <v>-0.12920937042459738</v>
      </c>
      <c r="AE16" t="str">
        <f t="shared" ref="AE16:AE34" si="8">N16</f>
        <v>Blend</v>
      </c>
      <c r="AF16" s="55" cm="1">
        <f t="array" ref="AF16">IF(AE16="","",INDEX(AA16:AC16,$E$6)+(ROW()/100000000)+N("the row function is used here to make sure we have unique values to sort"))</f>
        <v>-4.6606544824202782E-2</v>
      </c>
      <c r="AH16" s="50"/>
      <c r="AI16" t="str">
        <f t="shared" ref="AI16:AI20" si="9">INDEX($AE$15:$AE$34,MATCH(CHOOSE($E$7,LARGE($AF$15:$AF$34,ROW(A2)),SMALL($AF$15:$AF$34,ROW(A2))),$AF$15:$AF$34,0))</f>
        <v>Mirrrr</v>
      </c>
      <c r="AJ16" s="53" cm="1">
        <f t="array" ref="AJ16">INDEX($O$15:$Q$34,MATCH($AI16,$N$15:$N$34,0),$E$6)</f>
        <v>1996</v>
      </c>
      <c r="AK16" s="53" cm="1">
        <f t="array" ref="AK16">INDEX($U$15:$W$34,MATCH($AI16,$N$15:$N$34,0),$E$6)</f>
        <v>1584</v>
      </c>
      <c r="AL16" s="53">
        <f t="shared" ref="AL16:AL20" si="10">MAX(AJ16:AK16)</f>
        <v>1996</v>
      </c>
      <c r="AM16" t="str" cm="1">
        <f t="array" ref="AM16">TEXT(INDEX($AA$15:$AC$34,MATCH(AI16,$N$15:$N$34,0),$E$6),"0%")&amp;" | "&amp;TEXT(AJ16,"#,##0")</f>
        <v>26% | 1,996</v>
      </c>
      <c r="AP16" t="s">
        <v>10</v>
      </c>
      <c r="AQ16" s="53" cm="1">
        <f t="array" ref="AQ16">INDEX(Data!$K$9:$AT$51,MATCH(Calculation!$AP$11,Data!$A$9:$A$51,0),MATCH(Calculation!AQ$13&amp;Calculation!$AP16&amp;Calculation!AQ$14,INDEX(Data!$K$5:$AT$5&amp;Data!$K$6:$AT$6&amp;Data!$K$7:$AT$7,),0))</f>
        <v>144</v>
      </c>
      <c r="AR16" s="53" cm="1">
        <f t="array" ref="AR16">INDEX(Data!$K$9:$AT$51,MATCH(Calculation!$AP$11,Data!$A$9:$A$51,0),MATCH(Calculation!AR$13&amp;Calculation!$AP16&amp;Calculation!AR$14,INDEX(Data!$K$5:$AT$5&amp;Data!$K$6:$AT$6&amp;Data!$K$7:$AT$7,),0))</f>
        <v>307</v>
      </c>
      <c r="AS16" s="53" cm="1">
        <f t="array" ref="AS16">INDEX(Data!$K$9:$AT$51,MATCH(Calculation!$AP$11,Data!$A$9:$A$51,0),MATCH(Calculation!AS$13&amp;Calculation!$AP16&amp;Calculation!AS$14,INDEX(Data!$K$5:$AT$5&amp;Data!$K$6:$AT$6&amp;Data!$K$7:$AT$7,),0))</f>
        <v>154</v>
      </c>
      <c r="AT16" s="50"/>
      <c r="AU16" s="50"/>
      <c r="AV16" t="s">
        <v>10</v>
      </c>
      <c r="AW16">
        <f>IF(MATCH(cur_month,$AV$15:$AV$26,0)&gt;=ROWS(AV$15:$AV16),AQ16,NA())</f>
        <v>144</v>
      </c>
      <c r="AX16" s="53">
        <f t="shared" ref="AX16:AX26" si="11">IF($E$9,AR16,NA())</f>
        <v>307</v>
      </c>
      <c r="AY16" s="53">
        <f t="shared" ref="AY16:AY26" si="12">IF($E$10,AS16,NA())</f>
        <v>154</v>
      </c>
      <c r="AZ16" t="e">
        <f t="shared" si="4"/>
        <v>#N/A</v>
      </c>
    </row>
    <row r="17" spans="2:52" x14ac:dyDescent="0.2">
      <c r="B17" t="s">
        <v>11</v>
      </c>
      <c r="C17" t="s">
        <v>52</v>
      </c>
      <c r="E17" s="23" t="s">
        <v>2</v>
      </c>
      <c r="G17" s="36" t="s">
        <v>26</v>
      </c>
      <c r="H17" s="37" t="s">
        <v>42</v>
      </c>
      <c r="I17" s="38" t="s">
        <v>55</v>
      </c>
      <c r="M17">
        <f t="shared" si="5"/>
        <v>3</v>
      </c>
      <c r="N17" t="str" cm="1">
        <f t="array" ref="N17">IF(INDEX(G17:I17,,$E$4)="","",INDEX(G17:I17,,$E$4))</f>
        <v>Voltage</v>
      </c>
      <c r="O17" s="53">
        <f>IF($N17&lt;&gt;"",INDEX(Data!$B$9:$J$51,MATCH($N17,Data!$A$9:$A$51,0),MATCH(O$8,Data!$B$4:$J$4,0)),"")</f>
        <v>15117</v>
      </c>
      <c r="P17" s="53">
        <f>IF($N17&lt;&gt;"",INDEX(Data!$B$9:$J$51,MATCH($N17,Data!$A$9:$A$51,0),MATCH(P$8,Data!$B$4:$J$4,0)),"")</f>
        <v>1613</v>
      </c>
      <c r="Q17" s="53">
        <f>IF($N17&lt;&gt;"",INDEX(Data!$B$9:$J$51,MATCH($N17,Data!$A$9:$A$51,0),MATCH(Q$8,Data!$B$4:$J$4,0)),"")</f>
        <v>5828</v>
      </c>
      <c r="R17" s="53">
        <f>IF($N17&lt;&gt;"",INDEX(Data!$B$9:$J$51,MATCH($N17,Data!$A$9:$A$51,0),MATCH(R$8,Data!$B$4:$J$4,0)),"")</f>
        <v>14138</v>
      </c>
      <c r="S17" s="53">
        <f>IF($N17&lt;&gt;"",INDEX(Data!$B$9:$J$51,MATCH($N17,Data!$A$9:$A$51,0),MATCH(S$8,Data!$B$4:$J$4,0)),"")</f>
        <v>1200</v>
      </c>
      <c r="T17" s="53">
        <f>IF($N17&lt;&gt;"",INDEX(Data!$B$9:$J$51,MATCH($N17,Data!$A$9:$A$51,0),MATCH(T$8,Data!$B$4:$J$4,0)),"")</f>
        <v>6212</v>
      </c>
      <c r="U17" s="53">
        <f>IF($N17&lt;&gt;"",INDEX(Data!$B$9:$J$51,MATCH($N17,Data!$A$9:$A$51,0),MATCH(U$8,Data!$B$4:$J$4,0)),"")</f>
        <v>13455</v>
      </c>
      <c r="V17" s="53">
        <f>IF($N17&lt;&gt;"",INDEX(Data!$B$9:$J$51,MATCH($N17,Data!$A$9:$A$51,0),MATCH(V$8,Data!$B$4:$J$4,0)),"")</f>
        <v>1400</v>
      </c>
      <c r="W17" s="53">
        <f>IF($N17&lt;&gt;"",INDEX(Data!$B$9:$J$51,MATCH($N17,Data!$A$9:$A$51,0),MATCH(W$8,Data!$B$4:$J$4,0)),"")</f>
        <v>5810</v>
      </c>
      <c r="X17" s="51">
        <f t="shared" si="6"/>
        <v>6.924600367803084E-2</v>
      </c>
      <c r="Y17" s="51">
        <f t="shared" si="2"/>
        <v>0.34416666666666668</v>
      </c>
      <c r="Z17" s="51">
        <f t="shared" si="2"/>
        <v>-6.1815840309079204E-2</v>
      </c>
      <c r="AA17" s="51">
        <f t="shared" si="7"/>
        <v>0.12352285395763657</v>
      </c>
      <c r="AB17" s="51">
        <f t="shared" si="3"/>
        <v>0.15214285714285714</v>
      </c>
      <c r="AC17" s="51">
        <f t="shared" si="3"/>
        <v>3.098106712564544E-3</v>
      </c>
      <c r="AE17" t="str">
        <f t="shared" si="8"/>
        <v>Voltage</v>
      </c>
      <c r="AF17" s="55" cm="1">
        <f t="array" ref="AF17">IF(AE17="","",INDEX(AA17:AC17,$E$6)+(ROW()/100000000)+N("the row function is used here to make sure we have unique values to sort"))</f>
        <v>0.15214302714285713</v>
      </c>
      <c r="AH17" s="50"/>
      <c r="AI17" t="str">
        <f t="shared" si="9"/>
        <v>Halotot</v>
      </c>
      <c r="AJ17" s="53" cm="1">
        <f t="array" ref="AJ17">INDEX($O$15:$Q$34,MATCH($AI17,$N$15:$N$34,0),$E$6)</f>
        <v>150</v>
      </c>
      <c r="AK17" s="53" cm="1">
        <f t="array" ref="AK17">INDEX($U$15:$W$34,MATCH($AI17,$N$15:$N$34,0),$E$6)</f>
        <v>120</v>
      </c>
      <c r="AL17" s="53">
        <f t="shared" si="10"/>
        <v>150</v>
      </c>
      <c r="AM17" t="str" cm="1">
        <f t="array" ref="AM17">TEXT(INDEX($AA$15:$AC$34,MATCH(AI17,$N$15:$N$34,0),$E$6),"0%")&amp;" | "&amp;TEXT(AJ17,"#,##0")</f>
        <v>25% | 150</v>
      </c>
      <c r="AP17" t="s">
        <v>11</v>
      </c>
      <c r="AQ17" s="53" cm="1">
        <f t="array" ref="AQ17">INDEX(Data!$K$9:$AT$51,MATCH(Calculation!$AP$11,Data!$A$9:$A$51,0),MATCH(Calculation!AQ$13&amp;Calculation!$AP17&amp;Calculation!AQ$14,INDEX(Data!$K$5:$AT$5&amp;Data!$K$6:$AT$6&amp;Data!$K$7:$AT$7,),0))</f>
        <v>167</v>
      </c>
      <c r="AR17" s="53" cm="1">
        <f t="array" ref="AR17">INDEX(Data!$K$9:$AT$51,MATCH(Calculation!$AP$11,Data!$A$9:$A$51,0),MATCH(Calculation!AR$13&amp;Calculation!$AP17&amp;Calculation!AR$14,INDEX(Data!$K$5:$AT$5&amp;Data!$K$6:$AT$6&amp;Data!$K$7:$AT$7,),0))</f>
        <v>433</v>
      </c>
      <c r="AS17" s="53" cm="1">
        <f t="array" ref="AS17">INDEX(Data!$K$9:$AT$51,MATCH(Calculation!$AP$11,Data!$A$9:$A$51,0),MATCH(Calculation!AS$13&amp;Calculation!$AP17&amp;Calculation!AS$14,INDEX(Data!$K$5:$AT$5&amp;Data!$K$6:$AT$6&amp;Data!$K$7:$AT$7,),0))</f>
        <v>248</v>
      </c>
      <c r="AT17" s="50"/>
      <c r="AU17" s="50"/>
      <c r="AV17" t="s">
        <v>11</v>
      </c>
      <c r="AW17">
        <f>IF(MATCH(cur_month,$AV$15:$AV$26,0)&gt;=ROWS(AV$15:$AV17),AQ17,NA())</f>
        <v>167</v>
      </c>
      <c r="AX17" s="53">
        <f t="shared" si="11"/>
        <v>433</v>
      </c>
      <c r="AY17" s="53">
        <f t="shared" si="12"/>
        <v>248</v>
      </c>
      <c r="AZ17" t="e">
        <f t="shared" si="4"/>
        <v>#N/A</v>
      </c>
    </row>
    <row r="18" spans="2:52" x14ac:dyDescent="0.2">
      <c r="B18" t="s">
        <v>12</v>
      </c>
      <c r="G18" s="36" t="s">
        <v>27</v>
      </c>
      <c r="H18" s="37" t="s">
        <v>43</v>
      </c>
      <c r="I18" s="38" t="s">
        <v>56</v>
      </c>
      <c r="M18">
        <f t="shared" si="5"/>
        <v>4</v>
      </c>
      <c r="N18" t="str" cm="1">
        <f t="array" ref="N18">IF(INDEX(G18:I18,,$E$4)="","",INDEX(G18:I18,,$E$4))</f>
        <v>Inkly</v>
      </c>
      <c r="O18" s="53">
        <f>IF($N18&lt;&gt;"",INDEX(Data!$B$9:$J$51,MATCH($N18,Data!$A$9:$A$51,0),MATCH(O$8,Data!$B$4:$J$4,0)),"")</f>
        <v>11154</v>
      </c>
      <c r="P18" s="53">
        <f>IF($N18&lt;&gt;"",INDEX(Data!$B$9:$J$51,MATCH($N18,Data!$A$9:$A$51,0),MATCH(P$8,Data!$B$4:$J$4,0)),"")</f>
        <v>731</v>
      </c>
      <c r="Q18" s="53">
        <f>IF($N18&lt;&gt;"",INDEX(Data!$B$9:$J$51,MATCH($N18,Data!$A$9:$A$51,0),MATCH(Q$8,Data!$B$4:$J$4,0)),"")</f>
        <v>8008</v>
      </c>
      <c r="R18" s="53">
        <f>IF($N18&lt;&gt;"",INDEX(Data!$B$9:$J$51,MATCH($N18,Data!$A$9:$A$51,0),MATCH(R$8,Data!$B$4:$J$4,0)),"")</f>
        <v>11502</v>
      </c>
      <c r="S18" s="53">
        <f>IF($N18&lt;&gt;"",INDEX(Data!$B$9:$J$51,MATCH($N18,Data!$A$9:$A$51,0),MATCH(S$8,Data!$B$4:$J$4,0)),"")</f>
        <v>499</v>
      </c>
      <c r="T18" s="53">
        <f>IF($N18&lt;&gt;"",INDEX(Data!$B$9:$J$51,MATCH($N18,Data!$A$9:$A$51,0),MATCH(T$8,Data!$B$4:$J$4,0)),"")</f>
        <v>8953</v>
      </c>
      <c r="U18" s="53">
        <f>IF($N18&lt;&gt;"",INDEX(Data!$B$9:$J$51,MATCH($N18,Data!$A$9:$A$51,0),MATCH(U$8,Data!$B$4:$J$4,0)),"")</f>
        <v>12031</v>
      </c>
      <c r="V18" s="53">
        <f>IF($N18&lt;&gt;"",INDEX(Data!$B$9:$J$51,MATCH($N18,Data!$A$9:$A$51,0),MATCH(V$8,Data!$B$4:$J$4,0)),"")</f>
        <v>641</v>
      </c>
      <c r="W18" s="53">
        <f>IF($N18&lt;&gt;"",INDEX(Data!$B$9:$J$51,MATCH($N18,Data!$A$9:$A$51,0),MATCH(W$8,Data!$B$4:$J$4,0)),"")</f>
        <v>8424</v>
      </c>
      <c r="X18" s="51">
        <f t="shared" si="6"/>
        <v>-3.0255607720396451E-2</v>
      </c>
      <c r="Y18" s="51">
        <f t="shared" si="2"/>
        <v>0.4649298597194389</v>
      </c>
      <c r="Z18" s="51">
        <f t="shared" si="2"/>
        <v>-0.1055512118842846</v>
      </c>
      <c r="AA18" s="51">
        <f t="shared" si="7"/>
        <v>-7.2895021195245616E-2</v>
      </c>
      <c r="AB18" s="51">
        <f t="shared" si="3"/>
        <v>0.14040561622464898</v>
      </c>
      <c r="AC18" s="51">
        <f t="shared" si="3"/>
        <v>-4.9382716049382713E-2</v>
      </c>
      <c r="AE18" t="str">
        <f t="shared" si="8"/>
        <v>Inkly</v>
      </c>
      <c r="AF18" s="55" cm="1">
        <f t="array" ref="AF18">IF(AE18="","",INDEX(AA18:AC18,$E$6)+(ROW()/100000000)+N("the row function is used here to make sure we have unique values to sort"))</f>
        <v>0.14040579622464897</v>
      </c>
      <c r="AH18" s="50"/>
      <c r="AI18" t="str">
        <f t="shared" si="9"/>
        <v>Flowrrr</v>
      </c>
      <c r="AJ18" s="53" cm="1">
        <f t="array" ref="AJ18">INDEX($O$15:$Q$34,MATCH($AI18,$N$15:$N$34,0),$E$6)</f>
        <v>260</v>
      </c>
      <c r="AK18" s="53" cm="1">
        <f t="array" ref="AK18">INDEX($U$15:$W$34,MATCH($AI18,$N$15:$N$34,0),$E$6)</f>
        <v>210</v>
      </c>
      <c r="AL18" s="53">
        <f t="shared" si="10"/>
        <v>260</v>
      </c>
      <c r="AM18" t="str" cm="1">
        <f t="array" ref="AM18">TEXT(INDEX($AA$15:$AC$34,MATCH(AI18,$N$15:$N$34,0),$E$6),"0%")&amp;" | "&amp;TEXT(AJ18,"#,##0")</f>
        <v>24% | 260</v>
      </c>
      <c r="AP18" t="s">
        <v>12</v>
      </c>
      <c r="AQ18" s="53" cm="1">
        <f t="array" ref="AQ18">INDEX(Data!$K$9:$AT$51,MATCH(Calculation!$AP$11,Data!$A$9:$A$51,0),MATCH(Calculation!AQ$13&amp;Calculation!$AP18&amp;Calculation!AQ$14,INDEX(Data!$K$5:$AT$5&amp;Data!$K$6:$AT$6&amp;Data!$K$7:$AT$7,),0))</f>
        <v>201</v>
      </c>
      <c r="AR18" s="53" cm="1">
        <f t="array" ref="AR18">INDEX(Data!$K$9:$AT$51,MATCH(Calculation!$AP$11,Data!$A$9:$A$51,0),MATCH(Calculation!AR$13&amp;Calculation!$AP18&amp;Calculation!AR$14,INDEX(Data!$K$5:$AT$5&amp;Data!$K$6:$AT$6&amp;Data!$K$7:$AT$7,),0))</f>
        <v>560</v>
      </c>
      <c r="AS18" s="53" cm="1">
        <f t="array" ref="AS18">INDEX(Data!$K$9:$AT$51,MATCH(Calculation!$AP$11,Data!$A$9:$A$51,0),MATCH(Calculation!AS$13&amp;Calculation!$AP18&amp;Calculation!AS$14,INDEX(Data!$K$5:$AT$5&amp;Data!$K$6:$AT$6&amp;Data!$K$7:$AT$7,),0))</f>
        <v>359</v>
      </c>
      <c r="AT18" s="50"/>
      <c r="AU18" s="50"/>
      <c r="AV18" t="s">
        <v>12</v>
      </c>
      <c r="AW18">
        <f>IF(MATCH(cur_month,$AV$15:$AV$26,0)&gt;=ROWS(AV$15:$AV18),AQ18,NA())</f>
        <v>201</v>
      </c>
      <c r="AX18" s="53">
        <f t="shared" si="11"/>
        <v>560</v>
      </c>
      <c r="AY18" s="53">
        <f t="shared" si="12"/>
        <v>359</v>
      </c>
      <c r="AZ18" t="e">
        <f t="shared" si="4"/>
        <v>#N/A</v>
      </c>
    </row>
    <row r="19" spans="2:52" x14ac:dyDescent="0.2">
      <c r="B19" t="s">
        <v>13</v>
      </c>
      <c r="G19" s="36" t="s">
        <v>28</v>
      </c>
      <c r="H19" s="37" t="s">
        <v>44</v>
      </c>
      <c r="I19" s="38" t="s">
        <v>57</v>
      </c>
      <c r="M19">
        <f t="shared" si="5"/>
        <v>5</v>
      </c>
      <c r="N19" t="str" cm="1">
        <f t="array" ref="N19">IF(INDEX(G19:I19,,$E$4)="","",INDEX(G19:I19,,$E$4))</f>
        <v>Sleops</v>
      </c>
      <c r="O19" s="53">
        <f>IF($N19&lt;&gt;"",INDEX(Data!$B$9:$J$51,MATCH($N19,Data!$A$9:$A$51,0),MATCH(O$8,Data!$B$4:$J$4,0)),"")</f>
        <v>11022</v>
      </c>
      <c r="P19" s="53">
        <f>IF($N19&lt;&gt;"",INDEX(Data!$B$9:$J$51,MATCH($N19,Data!$A$9:$A$51,0),MATCH(P$8,Data!$B$4:$J$4,0)),"")</f>
        <v>550</v>
      </c>
      <c r="Q19" s="53">
        <f>IF($N19&lt;&gt;"",INDEX(Data!$B$9:$J$51,MATCH($N19,Data!$A$9:$A$51,0),MATCH(Q$8,Data!$B$4:$J$4,0)),"")</f>
        <v>9000</v>
      </c>
      <c r="R19" s="53">
        <f>IF($N19&lt;&gt;"",INDEX(Data!$B$9:$J$51,MATCH($N19,Data!$A$9:$A$51,0),MATCH(R$8,Data!$B$4:$J$4,0)),"")</f>
        <v>14644</v>
      </c>
      <c r="S19" s="53">
        <f>IF($N19&lt;&gt;"",INDEX(Data!$B$9:$J$51,MATCH($N19,Data!$A$9:$A$51,0),MATCH(S$8,Data!$B$4:$J$4,0)),"")</f>
        <v>780</v>
      </c>
      <c r="T19" s="53">
        <f>IF($N19&lt;&gt;"",INDEX(Data!$B$9:$J$51,MATCH($N19,Data!$A$9:$A$51,0),MATCH(T$8,Data!$B$4:$J$4,0)),"")</f>
        <v>8670</v>
      </c>
      <c r="U19" s="53">
        <f>IF($N19&lt;&gt;"",INDEX(Data!$B$9:$J$51,MATCH($N19,Data!$A$9:$A$51,0),MATCH(U$8,Data!$B$4:$J$4,0)),"")</f>
        <v>13112</v>
      </c>
      <c r="V19" s="53">
        <f>IF($N19&lt;&gt;"",INDEX(Data!$B$9:$J$51,MATCH($N19,Data!$A$9:$A$51,0),MATCH(V$8,Data!$B$4:$J$4,0)),"")</f>
        <v>474</v>
      </c>
      <c r="W19" s="53">
        <f>IF($N19&lt;&gt;"",INDEX(Data!$B$9:$J$51,MATCH($N19,Data!$A$9:$A$51,0),MATCH(W$8,Data!$B$4:$J$4,0)),"")</f>
        <v>8193</v>
      </c>
      <c r="X19" s="51">
        <f t="shared" si="6"/>
        <v>-0.24733679322589455</v>
      </c>
      <c r="Y19" s="51">
        <f t="shared" si="2"/>
        <v>-0.29487179487179488</v>
      </c>
      <c r="Z19" s="51">
        <f t="shared" si="2"/>
        <v>3.8062283737024222E-2</v>
      </c>
      <c r="AA19" s="51">
        <f t="shared" si="7"/>
        <v>-0.15939597315436241</v>
      </c>
      <c r="AB19" s="51">
        <f t="shared" si="3"/>
        <v>0.16033755274261605</v>
      </c>
      <c r="AC19" s="51">
        <f t="shared" si="3"/>
        <v>9.8498718418161851E-2</v>
      </c>
      <c r="AE19" t="str">
        <f t="shared" si="8"/>
        <v>Sleops</v>
      </c>
      <c r="AF19" s="55" cm="1">
        <f t="array" ref="AF19">IF(AE19="","",INDEX(AA19:AC19,$E$6)+(ROW()/100000000)+N("the row function is used here to make sure we have unique values to sort"))</f>
        <v>0.16033774274261606</v>
      </c>
      <c r="AH19" s="50"/>
      <c r="AI19" t="str">
        <f t="shared" si="9"/>
        <v>Silvrr</v>
      </c>
      <c r="AJ19" s="53" cm="1">
        <f t="array" ref="AJ19">INDEX($O$15:$Q$34,MATCH($AI19,$N$15:$N$34,0),$E$6)</f>
        <v>274</v>
      </c>
      <c r="AK19" s="53" cm="1">
        <f t="array" ref="AK19">INDEX($U$15:$W$34,MATCH($AI19,$N$15:$N$34,0),$E$6)</f>
        <v>230</v>
      </c>
      <c r="AL19" s="53">
        <f t="shared" si="10"/>
        <v>274</v>
      </c>
      <c r="AM19" t="str" cm="1">
        <f t="array" ref="AM19">TEXT(INDEX($AA$15:$AC$34,MATCH(AI19,$N$15:$N$34,0),$E$6),"0%")&amp;" | "&amp;TEXT(AJ19,"#,##0")</f>
        <v>19% | 274</v>
      </c>
      <c r="AP19" t="s">
        <v>13</v>
      </c>
      <c r="AQ19" s="53" cm="1">
        <f t="array" ref="AQ19">INDEX(Data!$K$9:$AT$51,MATCH(Calculation!$AP$11,Data!$A$9:$A$51,0),MATCH(Calculation!AQ$13&amp;Calculation!$AP19&amp;Calculation!AQ$14,INDEX(Data!$K$5:$AT$5&amp;Data!$K$6:$AT$6&amp;Data!$K$7:$AT$7,),0))</f>
        <v>319</v>
      </c>
      <c r="AR19" s="53" cm="1">
        <f t="array" ref="AR19">INDEX(Data!$K$9:$AT$51,MATCH(Calculation!$AP$11,Data!$A$9:$A$51,0),MATCH(Calculation!AR$13&amp;Calculation!$AP19&amp;Calculation!AR$14,INDEX(Data!$K$5:$AT$5&amp;Data!$K$6:$AT$6&amp;Data!$K$7:$AT$7,),0))</f>
        <v>669</v>
      </c>
      <c r="AS19" s="53" cm="1">
        <f t="array" ref="AS19">INDEX(Data!$K$9:$AT$51,MATCH(Calculation!$AP$11,Data!$A$9:$A$51,0),MATCH(Calculation!AS$13&amp;Calculation!$AP19&amp;Calculation!AS$14,INDEX(Data!$K$5:$AT$5&amp;Data!$K$6:$AT$6&amp;Data!$K$7:$AT$7,),0))</f>
        <v>441</v>
      </c>
      <c r="AT19" s="50"/>
      <c r="AU19" s="50"/>
      <c r="AV19" t="s">
        <v>13</v>
      </c>
      <c r="AW19">
        <f>IF(MATCH(cur_month,$AV$15:$AV$26,0)&gt;=ROWS(AV$15:$AV19),AQ19,NA())</f>
        <v>319</v>
      </c>
      <c r="AX19" s="53">
        <f t="shared" si="11"/>
        <v>669</v>
      </c>
      <c r="AY19" s="53">
        <f t="shared" si="12"/>
        <v>441</v>
      </c>
      <c r="AZ19" t="e">
        <f t="shared" si="4"/>
        <v>#N/A</v>
      </c>
    </row>
    <row r="20" spans="2:52" x14ac:dyDescent="0.2">
      <c r="B20" t="s">
        <v>14</v>
      </c>
      <c r="G20" s="36" t="s">
        <v>29</v>
      </c>
      <c r="H20" s="37" t="s">
        <v>45</v>
      </c>
      <c r="I20" s="38" t="s">
        <v>58</v>
      </c>
      <c r="M20">
        <f t="shared" si="5"/>
        <v>6</v>
      </c>
      <c r="N20" t="str" cm="1">
        <f t="array" ref="N20">IF(INDEX(G20:I20,,$E$4)="","",INDEX(G20:I20,,$E$4))</f>
        <v>Kind Ape</v>
      </c>
      <c r="O20" s="53">
        <f>IF($N20&lt;&gt;"",INDEX(Data!$B$9:$J$51,MATCH($N20,Data!$A$9:$A$51,0),MATCH(O$8,Data!$B$4:$J$4,0)),"")</f>
        <v>8905</v>
      </c>
      <c r="P20" s="53">
        <f>IF($N20&lt;&gt;"",INDEX(Data!$B$9:$J$51,MATCH($N20,Data!$A$9:$A$51,0),MATCH(P$8,Data!$B$4:$J$4,0)),"")</f>
        <v>469</v>
      </c>
      <c r="Q20" s="53">
        <f>IF($N20&lt;&gt;"",INDEX(Data!$B$9:$J$51,MATCH($N20,Data!$A$9:$A$51,0),MATCH(Q$8,Data!$B$4:$J$4,0)),"")</f>
        <v>6026</v>
      </c>
      <c r="R20" s="53">
        <f>IF($N20&lt;&gt;"",INDEX(Data!$B$9:$J$51,MATCH($N20,Data!$A$9:$A$51,0),MATCH(R$8,Data!$B$4:$J$4,0)),"")</f>
        <v>8796</v>
      </c>
      <c r="S20" s="53">
        <f>IF($N20&lt;&gt;"",INDEX(Data!$B$9:$J$51,MATCH($N20,Data!$A$9:$A$51,0),MATCH(S$8,Data!$B$4:$J$4,0)),"")</f>
        <v>316</v>
      </c>
      <c r="T20" s="53">
        <f>IF($N20&lt;&gt;"",INDEX(Data!$B$9:$J$51,MATCH($N20,Data!$A$9:$A$51,0),MATCH(T$8,Data!$B$4:$J$4,0)),"")</f>
        <v>6251</v>
      </c>
      <c r="U20" s="53">
        <f>IF($N20&lt;&gt;"",INDEX(Data!$B$9:$J$51,MATCH($N20,Data!$A$9:$A$51,0),MATCH(U$8,Data!$B$4:$J$4,0)),"")</f>
        <v>9096</v>
      </c>
      <c r="V20" s="53">
        <f>IF($N20&lt;&gt;"",INDEX(Data!$B$9:$J$51,MATCH($N20,Data!$A$9:$A$51,0),MATCH(V$8,Data!$B$4:$J$4,0)),"")</f>
        <v>620</v>
      </c>
      <c r="W20" s="53">
        <f>IF($N20&lt;&gt;"",INDEX(Data!$B$9:$J$51,MATCH($N20,Data!$A$9:$A$51,0),MATCH(W$8,Data!$B$4:$J$4,0)),"")</f>
        <v>5804</v>
      </c>
      <c r="X20" s="51">
        <f t="shared" si="6"/>
        <v>1.2391996361982719E-2</v>
      </c>
      <c r="Y20" s="51">
        <f t="shared" si="2"/>
        <v>0.48417721518987344</v>
      </c>
      <c r="Z20" s="51">
        <f t="shared" si="2"/>
        <v>-3.5994240921452571E-2</v>
      </c>
      <c r="AA20" s="51">
        <f t="shared" si="7"/>
        <v>-2.0998240985048374E-2</v>
      </c>
      <c r="AB20" s="51">
        <f t="shared" si="3"/>
        <v>-0.2435483870967742</v>
      </c>
      <c r="AC20" s="51">
        <f t="shared" si="3"/>
        <v>3.824948311509304E-2</v>
      </c>
      <c r="AE20" t="str">
        <f t="shared" si="8"/>
        <v>Kind Ape</v>
      </c>
      <c r="AF20" s="55" cm="1">
        <f t="array" ref="AF20">IF(AE20="","",INDEX(AA20:AC20,$E$6)+(ROW()/100000000)+N("the row function is used here to make sure we have unique values to sort"))</f>
        <v>-0.2435481870967742</v>
      </c>
      <c r="AH20" s="50"/>
      <c r="AI20" t="str">
        <f t="shared" si="9"/>
        <v>Sleops</v>
      </c>
      <c r="AJ20" s="53" cm="1">
        <f t="array" ref="AJ20">INDEX($O$15:$Q$34,MATCH($AI20,$N$15:$N$34,0),$E$6)</f>
        <v>550</v>
      </c>
      <c r="AK20" s="53" cm="1">
        <f t="array" ref="AK20">INDEX($U$15:$W$34,MATCH($AI20,$N$15:$N$34,0),$E$6)</f>
        <v>474</v>
      </c>
      <c r="AL20" s="53">
        <f t="shared" si="10"/>
        <v>550</v>
      </c>
      <c r="AM20" t="str" cm="1">
        <f t="array" ref="AM20">TEXT(INDEX($AA$15:$AC$34,MATCH(AI20,$N$15:$N$34,0),$E$6),"0%")&amp;" | "&amp;TEXT(AJ20,"#,##0")</f>
        <v>16% | 550</v>
      </c>
      <c r="AP20" t="s">
        <v>14</v>
      </c>
      <c r="AQ20" s="53" cm="1">
        <f t="array" ref="AQ20">INDEX(Data!$K$9:$AT$51,MATCH(Calculation!$AP$11,Data!$A$9:$A$51,0),MATCH(Calculation!AQ$13&amp;Calculation!$AP20&amp;Calculation!AQ$14,INDEX(Data!$K$5:$AT$5&amp;Data!$K$6:$AT$6&amp;Data!$K$7:$AT$7,),0))</f>
        <v>550</v>
      </c>
      <c r="AR20" s="53" cm="1">
        <f t="array" ref="AR20">INDEX(Data!$K$9:$AT$51,MATCH(Calculation!$AP$11,Data!$A$9:$A$51,0),MATCH(Calculation!AR$13&amp;Calculation!$AP20&amp;Calculation!AR$14,INDEX(Data!$K$5:$AT$5&amp;Data!$K$6:$AT$6&amp;Data!$K$7:$AT$7,),0))</f>
        <v>780</v>
      </c>
      <c r="AS20" s="53" cm="1">
        <f t="array" ref="AS20">INDEX(Data!$K$9:$AT$51,MATCH(Calculation!$AP$11,Data!$A$9:$A$51,0),MATCH(Calculation!AS$13&amp;Calculation!$AP20&amp;Calculation!AS$14,INDEX(Data!$K$5:$AT$5&amp;Data!$K$6:$AT$6&amp;Data!$K$7:$AT$7,),0))</f>
        <v>474</v>
      </c>
      <c r="AT20" s="50"/>
      <c r="AU20" s="50"/>
      <c r="AV20" t="s">
        <v>14</v>
      </c>
      <c r="AW20">
        <f>IF(MATCH(cur_month,$AV$15:$AV$26,0)&gt;=ROWS(AV$15:$AV20),AQ20,NA())</f>
        <v>550</v>
      </c>
      <c r="AX20" s="53">
        <f t="shared" si="11"/>
        <v>780</v>
      </c>
      <c r="AY20" s="53">
        <f t="shared" si="12"/>
        <v>474</v>
      </c>
      <c r="AZ20">
        <f t="shared" si="4"/>
        <v>550</v>
      </c>
    </row>
    <row r="21" spans="2:52" x14ac:dyDescent="0.2">
      <c r="B21" t="s">
        <v>15</v>
      </c>
      <c r="G21" s="36" t="s">
        <v>30</v>
      </c>
      <c r="H21" s="37" t="s">
        <v>46</v>
      </c>
      <c r="I21" s="39" t="s">
        <v>59</v>
      </c>
      <c r="M21">
        <f t="shared" si="5"/>
        <v>7</v>
      </c>
      <c r="N21" t="str" cm="1">
        <f t="array" ref="N21">IF(INDEX(G21:I21,,$E$4)="","",INDEX(G21:I21,,$E$4))</f>
        <v>Pet Feed</v>
      </c>
      <c r="O21" s="53">
        <f>IF($N21&lt;&gt;"",INDEX(Data!$B$9:$J$51,MATCH($N21,Data!$A$9:$A$51,0),MATCH(O$8,Data!$B$4:$J$4,0)),"")</f>
        <v>16735</v>
      </c>
      <c r="P21" s="53">
        <f>IF($N21&lt;&gt;"",INDEX(Data!$B$9:$J$51,MATCH($N21,Data!$A$9:$A$51,0),MATCH(P$8,Data!$B$4:$J$4,0)),"")</f>
        <v>800</v>
      </c>
      <c r="Q21" s="53">
        <f>IF($N21&lt;&gt;"",INDEX(Data!$B$9:$J$51,MATCH($N21,Data!$A$9:$A$51,0),MATCH(Q$8,Data!$B$4:$J$4,0)),"")</f>
        <v>10149</v>
      </c>
      <c r="R21" s="53">
        <f>IF($N21&lt;&gt;"",INDEX(Data!$B$9:$J$51,MATCH($N21,Data!$A$9:$A$51,0),MATCH(R$8,Data!$B$4:$J$4,0)),"")</f>
        <v>17503</v>
      </c>
      <c r="S21" s="53">
        <f>IF($N21&lt;&gt;"",INDEX(Data!$B$9:$J$51,MATCH($N21,Data!$A$9:$A$51,0),MATCH(S$8,Data!$B$4:$J$4,0)),"")</f>
        <v>1083</v>
      </c>
      <c r="T21" s="53">
        <f>IF($N21&lt;&gt;"",INDEX(Data!$B$9:$J$51,MATCH($N21,Data!$A$9:$A$51,0),MATCH(T$8,Data!$B$4:$J$4,0)),"")</f>
        <v>10507</v>
      </c>
      <c r="U21" s="53">
        <f>IF($N21&lt;&gt;"",INDEX(Data!$B$9:$J$51,MATCH($N21,Data!$A$9:$A$51,0),MATCH(U$8,Data!$B$4:$J$4,0)),"")</f>
        <v>18207</v>
      </c>
      <c r="V21" s="53">
        <f>IF($N21&lt;&gt;"",INDEX(Data!$B$9:$J$51,MATCH($N21,Data!$A$9:$A$51,0),MATCH(V$8,Data!$B$4:$J$4,0)),"")</f>
        <v>1176</v>
      </c>
      <c r="W21" s="53">
        <f>IF($N21&lt;&gt;"",INDEX(Data!$B$9:$J$51,MATCH($N21,Data!$A$9:$A$51,0),MATCH(W$8,Data!$B$4:$J$4,0)),"")</f>
        <v>10508</v>
      </c>
      <c r="X21" s="51">
        <f t="shared" si="6"/>
        <v>-4.3878192309889735E-2</v>
      </c>
      <c r="Y21" s="51">
        <f t="shared" si="2"/>
        <v>-0.26131117266851339</v>
      </c>
      <c r="Z21" s="51">
        <f t="shared" si="2"/>
        <v>-3.4072523079851529E-2</v>
      </c>
      <c r="AA21" s="51">
        <f t="shared" si="7"/>
        <v>-8.0848025484703684E-2</v>
      </c>
      <c r="AB21" s="51">
        <f t="shared" si="3"/>
        <v>-0.31972789115646261</v>
      </c>
      <c r="AC21" s="51">
        <f t="shared" si="3"/>
        <v>-3.4164446136277123E-2</v>
      </c>
      <c r="AE21" t="str">
        <f t="shared" si="8"/>
        <v>Pet Feed</v>
      </c>
      <c r="AF21" s="55" cm="1">
        <f t="array" ref="AF21">IF(AE21="","",INDEX(AA21:AC21,$E$6)+(ROW()/100000000)+N("the row function is used here to make sure we have unique values to sort"))</f>
        <v>-0.31972768115646261</v>
      </c>
      <c r="AH21" s="50"/>
      <c r="AP21" t="s">
        <v>15</v>
      </c>
      <c r="AQ21" s="53" cm="1">
        <f t="array" ref="AQ21">INDEX(Data!$K$9:$AT$51,MATCH(Calculation!$AP$11,Data!$A$9:$A$51,0),MATCH(Calculation!AQ$13&amp;Calculation!$AP21&amp;Calculation!AQ$14,INDEX(Data!$K$5:$AT$5&amp;Data!$K$6:$AT$6&amp;Data!$K$7:$AT$7,),0))</f>
        <v>0</v>
      </c>
      <c r="AR21" s="53" cm="1">
        <f t="array" ref="AR21">INDEX(Data!$K$9:$AT$51,MATCH(Calculation!$AP$11,Data!$A$9:$A$51,0),MATCH(Calculation!AR$13&amp;Calculation!$AP21&amp;Calculation!AR$14,INDEX(Data!$K$5:$AT$5&amp;Data!$K$6:$AT$6&amp;Data!$K$7:$AT$7,),0))</f>
        <v>884</v>
      </c>
      <c r="AS21" s="53" cm="1">
        <f t="array" ref="AS21">INDEX(Data!$K$9:$AT$51,MATCH(Calculation!$AP$11,Data!$A$9:$A$51,0),MATCH(Calculation!AS$13&amp;Calculation!$AP21&amp;Calculation!AS$14,INDEX(Data!$K$5:$AT$5&amp;Data!$K$6:$AT$6&amp;Data!$K$7:$AT$7,),0))</f>
        <v>525</v>
      </c>
      <c r="AT21" s="50"/>
      <c r="AU21" s="50"/>
      <c r="AV21" t="s">
        <v>15</v>
      </c>
      <c r="AW21" t="e">
        <f>IF(MATCH(cur_month,$AV$15:$AV$26,0)&gt;=ROWS(AV$15:$AV21),AQ21,NA())</f>
        <v>#N/A</v>
      </c>
      <c r="AX21" s="53">
        <f t="shared" si="11"/>
        <v>884</v>
      </c>
      <c r="AY21" s="53">
        <f t="shared" si="12"/>
        <v>525</v>
      </c>
      <c r="AZ21" t="e">
        <f t="shared" si="4"/>
        <v>#N/A</v>
      </c>
    </row>
    <row r="22" spans="2:52" x14ac:dyDescent="0.2">
      <c r="B22" t="s">
        <v>16</v>
      </c>
      <c r="G22" s="36" t="s">
        <v>31</v>
      </c>
      <c r="H22" s="37" t="s">
        <v>47</v>
      </c>
      <c r="I22" s="38" t="s">
        <v>60</v>
      </c>
      <c r="M22">
        <f t="shared" si="5"/>
        <v>8</v>
      </c>
      <c r="N22" t="str" cm="1">
        <f t="array" ref="N22">IF(INDEX(G22:I22,,$E$4)="","",INDEX(G22:I22,,$E$4))</f>
        <v>Right App</v>
      </c>
      <c r="O22" s="53">
        <f>IF($N22&lt;&gt;"",INDEX(Data!$B$9:$J$51,MATCH($N22,Data!$A$9:$A$51,0),MATCH(O$8,Data!$B$4:$J$4,0)),"")</f>
        <v>3635</v>
      </c>
      <c r="P22" s="53">
        <f>IF($N22&lt;&gt;"",INDEX(Data!$B$9:$J$51,MATCH($N22,Data!$A$9:$A$51,0),MATCH(P$8,Data!$B$4:$J$4,0)),"")</f>
        <v>96</v>
      </c>
      <c r="Q22" s="53">
        <f>IF($N22&lt;&gt;"",INDEX(Data!$B$9:$J$51,MATCH($N22,Data!$A$9:$A$51,0),MATCH(Q$8,Data!$B$4:$J$4,0)),"")</f>
        <v>2050</v>
      </c>
      <c r="R22" s="53">
        <f>IF($N22&lt;&gt;"",INDEX(Data!$B$9:$J$51,MATCH($N22,Data!$A$9:$A$51,0),MATCH(R$8,Data!$B$4:$J$4,0)),"")</f>
        <v>2337</v>
      </c>
      <c r="S22" s="53">
        <f>IF($N22&lt;&gt;"",INDEX(Data!$B$9:$J$51,MATCH($N22,Data!$A$9:$A$51,0),MATCH(S$8,Data!$B$4:$J$4,0)),"")</f>
        <v>90</v>
      </c>
      <c r="T22" s="53">
        <f>IF($N22&lt;&gt;"",INDEX(Data!$B$9:$J$51,MATCH($N22,Data!$A$9:$A$51,0),MATCH(T$8,Data!$B$4:$J$4,0)),"")</f>
        <v>1585</v>
      </c>
      <c r="U22" s="53">
        <f>IF($N22&lt;&gt;"",INDEX(Data!$B$9:$J$51,MATCH($N22,Data!$A$9:$A$51,0),MATCH(U$8,Data!$B$4:$J$4,0)),"")</f>
        <v>3579</v>
      </c>
      <c r="V22" s="53">
        <f>IF($N22&lt;&gt;"",INDEX(Data!$B$9:$J$51,MATCH($N22,Data!$A$9:$A$51,0),MATCH(V$8,Data!$B$4:$J$4,0)),"")</f>
        <v>184</v>
      </c>
      <c r="W22" s="53">
        <f>IF($N22&lt;&gt;"",INDEX(Data!$B$9:$J$51,MATCH($N22,Data!$A$9:$A$51,0),MATCH(W$8,Data!$B$4:$J$4,0)),"")</f>
        <v>1396</v>
      </c>
      <c r="X22" s="51">
        <f t="shared" si="6"/>
        <v>0.55541292255027819</v>
      </c>
      <c r="Y22" s="51">
        <f t="shared" si="2"/>
        <v>6.6666666666666666E-2</v>
      </c>
      <c r="Z22" s="51">
        <f t="shared" si="2"/>
        <v>0.29337539432176657</v>
      </c>
      <c r="AA22" s="51">
        <f t="shared" si="7"/>
        <v>1.5646828723107013E-2</v>
      </c>
      <c r="AB22" s="51">
        <f t="shared" si="3"/>
        <v>-0.47826086956521741</v>
      </c>
      <c r="AC22" s="51">
        <f t="shared" si="3"/>
        <v>0.4684813753581662</v>
      </c>
      <c r="AE22" t="str">
        <f t="shared" si="8"/>
        <v>Right App</v>
      </c>
      <c r="AF22" s="55" cm="1">
        <f t="array" ref="AF22">IF(AE22="","",INDEX(AA22:AC22,$E$6)+(ROW()/100000000)+N("the row function is used here to make sure we have unique values to sort"))</f>
        <v>-0.47826064956521741</v>
      </c>
      <c r="AH22" s="50"/>
      <c r="AP22" t="s">
        <v>16</v>
      </c>
      <c r="AQ22" s="53" cm="1">
        <f t="array" ref="AQ22">INDEX(Data!$K$9:$AT$51,MATCH(Calculation!$AP$11,Data!$A$9:$A$51,0),MATCH(Calculation!AQ$13&amp;Calculation!$AP22&amp;Calculation!AQ$14,INDEX(Data!$K$5:$AT$5&amp;Data!$K$6:$AT$6&amp;Data!$K$7:$AT$7,),0))</f>
        <v>0</v>
      </c>
      <c r="AR22" s="53" cm="1">
        <f t="array" ref="AR22">INDEX(Data!$K$9:$AT$51,MATCH(Calculation!$AP$11,Data!$A$9:$A$51,0),MATCH(Calculation!AR$13&amp;Calculation!$AP22&amp;Calculation!AR$14,INDEX(Data!$K$5:$AT$5&amp;Data!$K$6:$AT$6&amp;Data!$K$7:$AT$7,),0))</f>
        <v>1263</v>
      </c>
      <c r="AS22" s="53" cm="1">
        <f t="array" ref="AS22">INDEX(Data!$K$9:$AT$51,MATCH(Calculation!$AP$11,Data!$A$9:$A$51,0),MATCH(Calculation!AS$13&amp;Calculation!$AP22&amp;Calculation!AS$14,INDEX(Data!$K$5:$AT$5&amp;Data!$K$6:$AT$6&amp;Data!$K$7:$AT$7,),0))</f>
        <v>587</v>
      </c>
      <c r="AT22" s="50"/>
      <c r="AU22" s="50"/>
      <c r="AV22" t="s">
        <v>16</v>
      </c>
      <c r="AW22" t="e">
        <f>IF(MATCH(cur_month,$AV$15:$AV$26,0)&gt;=ROWS(AV$15:$AV22),AQ22,NA())</f>
        <v>#N/A</v>
      </c>
      <c r="AX22" s="53">
        <f t="shared" si="11"/>
        <v>1263</v>
      </c>
      <c r="AY22" s="53">
        <f t="shared" si="12"/>
        <v>587</v>
      </c>
      <c r="AZ22" t="e">
        <f t="shared" si="4"/>
        <v>#N/A</v>
      </c>
    </row>
    <row r="23" spans="2:52" x14ac:dyDescent="0.2">
      <c r="B23" t="s">
        <v>17</v>
      </c>
      <c r="G23" s="36" t="s">
        <v>32</v>
      </c>
      <c r="H23" s="37" t="s">
        <v>48</v>
      </c>
      <c r="I23" s="38" t="s">
        <v>61</v>
      </c>
      <c r="M23">
        <f t="shared" si="5"/>
        <v>9</v>
      </c>
      <c r="N23" t="str" cm="1">
        <f t="array" ref="N23">IF(INDEX(G23:I23,,$E$4)="","",INDEX(G23:I23,,$E$4))</f>
        <v>Mirrrr</v>
      </c>
      <c r="O23" s="53">
        <f>IF($N23&lt;&gt;"",INDEX(Data!$B$9:$J$51,MATCH($N23,Data!$A$9:$A$51,0),MATCH(O$8,Data!$B$4:$J$4,0)),"")</f>
        <v>15627</v>
      </c>
      <c r="P23" s="53">
        <f>IF($N23&lt;&gt;"",INDEX(Data!$B$9:$J$51,MATCH($N23,Data!$A$9:$A$51,0),MATCH(P$8,Data!$B$4:$J$4,0)),"")</f>
        <v>1996</v>
      </c>
      <c r="Q23" s="53">
        <f>IF($N23&lt;&gt;"",INDEX(Data!$B$9:$J$51,MATCH($N23,Data!$A$9:$A$51,0),MATCH(Q$8,Data!$B$4:$J$4,0)),"")</f>
        <v>9397</v>
      </c>
      <c r="R23" s="53">
        <f>IF($N23&lt;&gt;"",INDEX(Data!$B$9:$J$51,MATCH($N23,Data!$A$9:$A$51,0),MATCH(R$8,Data!$B$4:$J$4,0)),"")</f>
        <v>15357</v>
      </c>
      <c r="S23" s="53">
        <f>IF($N23&lt;&gt;"",INDEX(Data!$B$9:$J$51,MATCH($N23,Data!$A$9:$A$51,0),MATCH(S$8,Data!$B$4:$J$4,0)),"")</f>
        <v>1908</v>
      </c>
      <c r="T23" s="53">
        <f>IF($N23&lt;&gt;"",INDEX(Data!$B$9:$J$51,MATCH($N23,Data!$A$9:$A$51,0),MATCH(T$8,Data!$B$4:$J$4,0)),"")</f>
        <v>9702</v>
      </c>
      <c r="U23" s="53">
        <f>IF($N23&lt;&gt;"",INDEX(Data!$B$9:$J$51,MATCH($N23,Data!$A$9:$A$51,0),MATCH(U$8,Data!$B$4:$J$4,0)),"")</f>
        <v>14634</v>
      </c>
      <c r="V23" s="53">
        <f>IF($N23&lt;&gt;"",INDEX(Data!$B$9:$J$51,MATCH($N23,Data!$A$9:$A$51,0),MATCH(V$8,Data!$B$4:$J$4,0)),"")</f>
        <v>1584</v>
      </c>
      <c r="W23" s="53">
        <f>IF($N23&lt;&gt;"",INDEX(Data!$B$9:$J$51,MATCH($N23,Data!$A$9:$A$51,0),MATCH(W$8,Data!$B$4:$J$4,0)),"")</f>
        <v>9527</v>
      </c>
      <c r="X23" s="51">
        <f t="shared" si="6"/>
        <v>1.758155889822231E-2</v>
      </c>
      <c r="Y23" s="51">
        <f t="shared" si="2"/>
        <v>4.6121593291404611E-2</v>
      </c>
      <c r="Z23" s="51">
        <f t="shared" si="2"/>
        <v>-3.1436817151102865E-2</v>
      </c>
      <c r="AA23" s="51">
        <f t="shared" si="7"/>
        <v>6.7855678556785565E-2</v>
      </c>
      <c r="AB23" s="51">
        <f t="shared" si="3"/>
        <v>0.26010101010101011</v>
      </c>
      <c r="AC23" s="51">
        <f t="shared" si="3"/>
        <v>-1.3645428781358245E-2</v>
      </c>
      <c r="AE23" t="str">
        <f t="shared" si="8"/>
        <v>Mirrrr</v>
      </c>
      <c r="AF23" s="55" cm="1">
        <f t="array" ref="AF23">IF(AE23="","",INDEX(AA23:AC23,$E$6)+(ROW()/100000000)+N("the row function is used here to make sure we have unique values to sort"))</f>
        <v>0.2601012401010101</v>
      </c>
      <c r="AH23" s="50"/>
      <c r="AP23" t="s">
        <v>17</v>
      </c>
      <c r="AQ23" s="53" cm="1">
        <f t="array" ref="AQ23">INDEX(Data!$K$9:$AT$51,MATCH(Calculation!$AP$11,Data!$A$9:$A$51,0),MATCH(Calculation!AQ$13&amp;Calculation!$AP23&amp;Calculation!AQ$14,INDEX(Data!$K$5:$AT$5&amp;Data!$K$6:$AT$6&amp;Data!$K$7:$AT$7,),0))</f>
        <v>0</v>
      </c>
      <c r="AR23" s="53" cm="1">
        <f t="array" ref="AR23">INDEX(Data!$K$9:$AT$51,MATCH(Calculation!$AP$11,Data!$A$9:$A$51,0),MATCH(Calculation!AR$13&amp;Calculation!$AP23&amp;Calculation!AR$14,INDEX(Data!$K$5:$AT$5&amp;Data!$K$6:$AT$6&amp;Data!$K$7:$AT$7,),0))</f>
        <v>1263</v>
      </c>
      <c r="AS23" s="53" cm="1">
        <f t="array" ref="AS23">INDEX(Data!$K$9:$AT$51,MATCH(Calculation!$AP$11,Data!$A$9:$A$51,0),MATCH(Calculation!AS$13&amp;Calculation!$AP23&amp;Calculation!AS$14,INDEX(Data!$K$5:$AT$5&amp;Data!$K$6:$AT$6&amp;Data!$K$7:$AT$7,),0))</f>
        <v>649</v>
      </c>
      <c r="AT23" s="50"/>
      <c r="AU23" s="50"/>
      <c r="AV23" t="s">
        <v>17</v>
      </c>
      <c r="AW23" t="e">
        <f>IF(MATCH(cur_month,$AV$15:$AV$26,0)&gt;=ROWS(AV$15:$AV23),AQ23,NA())</f>
        <v>#N/A</v>
      </c>
      <c r="AX23" s="53">
        <f t="shared" si="11"/>
        <v>1263</v>
      </c>
      <c r="AY23" s="53">
        <f t="shared" si="12"/>
        <v>649</v>
      </c>
      <c r="AZ23" t="e">
        <f t="shared" si="4"/>
        <v>#N/A</v>
      </c>
    </row>
    <row r="24" spans="2:52" x14ac:dyDescent="0.2">
      <c r="B24" t="s">
        <v>18</v>
      </c>
      <c r="G24" s="36" t="s">
        <v>33</v>
      </c>
      <c r="H24" s="37" t="s">
        <v>49</v>
      </c>
      <c r="I24" s="38" t="s">
        <v>62</v>
      </c>
      <c r="M24">
        <f t="shared" si="5"/>
        <v>10</v>
      </c>
      <c r="N24" t="str" cm="1">
        <f t="array" ref="N24">IF(INDEX(G24:I24,,$E$4)="","",INDEX(G24:I24,,$E$4))</f>
        <v>Halotot</v>
      </c>
      <c r="O24" s="53">
        <f>IF($N24&lt;&gt;"",INDEX(Data!$B$9:$J$51,MATCH($N24,Data!$A$9:$A$51,0),MATCH(O$8,Data!$B$4:$J$4,0)),"")</f>
        <v>7270</v>
      </c>
      <c r="P24" s="53">
        <f>IF($N24&lt;&gt;"",INDEX(Data!$B$9:$J$51,MATCH($N24,Data!$A$9:$A$51,0),MATCH(P$8,Data!$B$4:$J$4,0)),"")</f>
        <v>150</v>
      </c>
      <c r="Q24" s="53">
        <f>IF($N24&lt;&gt;"",INDEX(Data!$B$9:$J$51,MATCH($N24,Data!$A$9:$A$51,0),MATCH(Q$8,Data!$B$4:$J$4,0)),"")</f>
        <v>8948</v>
      </c>
      <c r="R24" s="53">
        <f>IF($N24&lt;&gt;"",INDEX(Data!$B$9:$J$51,MATCH($N24,Data!$A$9:$A$51,0),MATCH(R$8,Data!$B$4:$J$4,0)),"")</f>
        <v>7119</v>
      </c>
      <c r="S24" s="53">
        <f>IF($N24&lt;&gt;"",INDEX(Data!$B$9:$J$51,MATCH($N24,Data!$A$9:$A$51,0),MATCH(S$8,Data!$B$4:$J$4,0)),"")</f>
        <v>349</v>
      </c>
      <c r="T24" s="53">
        <f>IF($N24&lt;&gt;"",INDEX(Data!$B$9:$J$51,MATCH($N24,Data!$A$9:$A$51,0),MATCH(T$8,Data!$B$4:$J$4,0)),"")</f>
        <v>8520</v>
      </c>
      <c r="U24" s="53">
        <f>IF($N24&lt;&gt;"",INDEX(Data!$B$9:$J$51,MATCH($N24,Data!$A$9:$A$51,0),MATCH(U$8,Data!$B$4:$J$4,0)),"")</f>
        <v>7158</v>
      </c>
      <c r="V24" s="53">
        <f>IF($N24&lt;&gt;"",INDEX(Data!$B$9:$J$51,MATCH($N24,Data!$A$9:$A$51,0),MATCH(V$8,Data!$B$4:$J$4,0)),"")</f>
        <v>120</v>
      </c>
      <c r="W24" s="53">
        <f>IF($N24&lt;&gt;"",INDEX(Data!$B$9:$J$51,MATCH($N24,Data!$A$9:$A$51,0),MATCH(W$8,Data!$B$4:$J$4,0)),"")</f>
        <v>8630</v>
      </c>
      <c r="X24" s="51">
        <f t="shared" si="6"/>
        <v>2.1210844219693777E-2</v>
      </c>
      <c r="Y24" s="51">
        <f t="shared" si="2"/>
        <v>-0.57020057306590255</v>
      </c>
      <c r="Z24" s="51">
        <f t="shared" si="2"/>
        <v>5.0234741784037557E-2</v>
      </c>
      <c r="AA24" s="51">
        <f t="shared" si="7"/>
        <v>1.5646828723107013E-2</v>
      </c>
      <c r="AB24" s="51">
        <f t="shared" si="3"/>
        <v>0.25</v>
      </c>
      <c r="AC24" s="51">
        <f t="shared" si="3"/>
        <v>3.6848203939745076E-2</v>
      </c>
      <c r="AE24" t="str">
        <f t="shared" si="8"/>
        <v>Halotot</v>
      </c>
      <c r="AF24" s="55" cm="1">
        <f t="array" ref="AF24">IF(AE24="","",INDEX(AA24:AC24,$E$6)+(ROW()/100000000)+N("the row function is used here to make sure we have unique values to sort"))</f>
        <v>0.25000023999999998</v>
      </c>
      <c r="AH24" s="50"/>
      <c r="AP24" t="s">
        <v>18</v>
      </c>
      <c r="AQ24" s="53" cm="1">
        <f t="array" ref="AQ24">INDEX(Data!$K$9:$AT$51,MATCH(Calculation!$AP$11,Data!$A$9:$A$51,0),MATCH(Calculation!AQ$13&amp;Calculation!$AP24&amp;Calculation!AQ$14,INDEX(Data!$K$5:$AT$5&amp;Data!$K$6:$AT$6&amp;Data!$K$7:$AT$7,),0))</f>
        <v>0</v>
      </c>
      <c r="AR24" s="53" cm="1">
        <f t="array" ref="AR24">INDEX(Data!$K$9:$AT$51,MATCH(Calculation!$AP$11,Data!$A$9:$A$51,0),MATCH(Calculation!AR$13&amp;Calculation!$AP24&amp;Calculation!AR$14,INDEX(Data!$K$5:$AT$5&amp;Data!$K$6:$AT$6&amp;Data!$K$7:$AT$7,),0))</f>
        <v>1263</v>
      </c>
      <c r="AS24" s="53" cm="1">
        <f t="array" ref="AS24">INDEX(Data!$K$9:$AT$51,MATCH(Calculation!$AP$11,Data!$A$9:$A$51,0),MATCH(Calculation!AS$13&amp;Calculation!$AP24&amp;Calculation!AS$14,INDEX(Data!$K$5:$AT$5&amp;Data!$K$6:$AT$6&amp;Data!$K$7:$AT$7,),0))</f>
        <v>693</v>
      </c>
      <c r="AT24" s="50"/>
      <c r="AU24" s="50"/>
      <c r="AV24" t="s">
        <v>18</v>
      </c>
      <c r="AW24" t="e">
        <f>IF(MATCH(cur_month,$AV$15:$AV$26,0)&gt;=ROWS(AV$15:$AV24),AQ24,NA())</f>
        <v>#N/A</v>
      </c>
      <c r="AX24" s="53">
        <f t="shared" si="11"/>
        <v>1263</v>
      </c>
      <c r="AY24" s="53">
        <f t="shared" si="12"/>
        <v>693</v>
      </c>
      <c r="AZ24" t="e">
        <f t="shared" si="4"/>
        <v>#N/A</v>
      </c>
    </row>
    <row r="25" spans="2:52" x14ac:dyDescent="0.2">
      <c r="B25" t="s">
        <v>19</v>
      </c>
      <c r="G25" s="40" t="s">
        <v>34</v>
      </c>
      <c r="H25" s="37" t="s">
        <v>50</v>
      </c>
      <c r="I25" s="38" t="s">
        <v>63</v>
      </c>
      <c r="M25">
        <f t="shared" si="5"/>
        <v>11</v>
      </c>
      <c r="N25" t="str" cm="1">
        <f t="array" ref="N25">IF(INDEX(G25:I25,,$E$4)="","",INDEX(G25:I25,,$E$4))</f>
        <v>Flowrrr</v>
      </c>
      <c r="O25" s="53">
        <f>IF($N25&lt;&gt;"",INDEX(Data!$B$9:$J$51,MATCH($N25,Data!$A$9:$A$51,0),MATCH(O$8,Data!$B$4:$J$4,0)),"")</f>
        <v>5955</v>
      </c>
      <c r="P25" s="53">
        <f>IF($N25&lt;&gt;"",INDEX(Data!$B$9:$J$51,MATCH($N25,Data!$A$9:$A$51,0),MATCH(P$8,Data!$B$4:$J$4,0)),"")</f>
        <v>260</v>
      </c>
      <c r="Q25" s="53">
        <f>IF($N25&lt;&gt;"",INDEX(Data!$B$9:$J$51,MATCH($N25,Data!$A$9:$A$51,0),MATCH(Q$8,Data!$B$4:$J$4,0)),"")</f>
        <v>5931</v>
      </c>
      <c r="R25" s="53">
        <f>IF($N25&lt;&gt;"",INDEX(Data!$B$9:$J$51,MATCH($N25,Data!$A$9:$A$51,0),MATCH(R$8,Data!$B$4:$J$4,0)),"")</f>
        <v>5612</v>
      </c>
      <c r="S25" s="53">
        <f>IF($N25&lt;&gt;"",INDEX(Data!$B$9:$J$51,MATCH($N25,Data!$A$9:$A$51,0),MATCH(S$8,Data!$B$4:$J$4,0)),"")</f>
        <v>233</v>
      </c>
      <c r="T25" s="53">
        <f>IF($N25&lt;&gt;"",INDEX(Data!$B$9:$J$51,MATCH($N25,Data!$A$9:$A$51,0),MATCH(T$8,Data!$B$4:$J$4,0)),"")</f>
        <v>5128</v>
      </c>
      <c r="U25" s="53">
        <f>IF($N25&lt;&gt;"",INDEX(Data!$B$9:$J$51,MATCH($N25,Data!$A$9:$A$51,0),MATCH(U$8,Data!$B$4:$J$4,0)),"")</f>
        <v>5977</v>
      </c>
      <c r="V25" s="53">
        <f>IF($N25&lt;&gt;"",INDEX(Data!$B$9:$J$51,MATCH($N25,Data!$A$9:$A$51,0),MATCH(V$8,Data!$B$4:$J$4,0)),"")</f>
        <v>210</v>
      </c>
      <c r="W25" s="53">
        <f>IF($N25&lt;&gt;"",INDEX(Data!$B$9:$J$51,MATCH($N25,Data!$A$9:$A$51,0),MATCH(W$8,Data!$B$4:$J$4,0)),"")</f>
        <v>4722</v>
      </c>
      <c r="X25" s="51">
        <f t="shared" si="6"/>
        <v>6.1119030648610122E-2</v>
      </c>
      <c r="Y25" s="51">
        <f t="shared" si="2"/>
        <v>0.11587982832618025</v>
      </c>
      <c r="Z25" s="51">
        <f t="shared" si="2"/>
        <v>0.15659126365054601</v>
      </c>
      <c r="AA25" s="51">
        <f t="shared" si="7"/>
        <v>-3.6807763091852102E-3</v>
      </c>
      <c r="AB25" s="51">
        <f t="shared" si="3"/>
        <v>0.23809523809523808</v>
      </c>
      <c r="AC25" s="51">
        <f t="shared" si="3"/>
        <v>0.25603557814485389</v>
      </c>
      <c r="AE25" t="str">
        <f t="shared" si="8"/>
        <v>Flowrrr</v>
      </c>
      <c r="AF25" s="55" cm="1">
        <f t="array" ref="AF25">IF(AE25="","",INDEX(AA25:AC25,$E$6)+(ROW()/100000000)+N("the row function is used here to make sure we have unique values to sort"))</f>
        <v>0.23809548809523809</v>
      </c>
      <c r="AH25" s="50"/>
      <c r="AP25" t="s">
        <v>19</v>
      </c>
      <c r="AQ25" s="53" cm="1">
        <f t="array" ref="AQ25">INDEX(Data!$K$9:$AT$51,MATCH(Calculation!$AP$11,Data!$A$9:$A$51,0),MATCH(Calculation!AQ$13&amp;Calculation!$AP25&amp;Calculation!AQ$14,INDEX(Data!$K$5:$AT$5&amp;Data!$K$6:$AT$6&amp;Data!$K$7:$AT$7,),0))</f>
        <v>0</v>
      </c>
      <c r="AR25" s="53" cm="1">
        <f t="array" ref="AR25">INDEX(Data!$K$9:$AT$51,MATCH(Calculation!$AP$11,Data!$A$9:$A$51,0),MATCH(Calculation!AR$13&amp;Calculation!$AP25&amp;Calculation!AR$14,INDEX(Data!$K$5:$AT$5&amp;Data!$K$6:$AT$6&amp;Data!$K$7:$AT$7,),0))</f>
        <v>1265</v>
      </c>
      <c r="AS25" s="53" cm="1">
        <f t="array" ref="AS25">INDEX(Data!$K$9:$AT$51,MATCH(Calculation!$AP$11,Data!$A$9:$A$51,0),MATCH(Calculation!AS$13&amp;Calculation!$AP25&amp;Calculation!AS$14,INDEX(Data!$K$5:$AT$5&amp;Data!$K$6:$AT$6&amp;Data!$K$7:$AT$7,),0))</f>
        <v>754</v>
      </c>
      <c r="AT25" s="50"/>
      <c r="AU25" s="50"/>
      <c r="AV25" t="s">
        <v>19</v>
      </c>
      <c r="AW25" t="e">
        <f>IF(MATCH(cur_month,$AV$15:$AV$26,0)&gt;=ROWS(AV$15:$AV25),AQ25,NA())</f>
        <v>#N/A</v>
      </c>
      <c r="AX25" s="53">
        <f t="shared" si="11"/>
        <v>1265</v>
      </c>
      <c r="AY25" s="53">
        <f t="shared" si="12"/>
        <v>754</v>
      </c>
      <c r="AZ25" t="e">
        <f t="shared" si="4"/>
        <v>#N/A</v>
      </c>
    </row>
    <row r="26" spans="2:52" x14ac:dyDescent="0.2">
      <c r="B26" t="s">
        <v>20</v>
      </c>
      <c r="G26" s="36" t="s">
        <v>35</v>
      </c>
      <c r="H26" s="37" t="s">
        <v>51</v>
      </c>
      <c r="I26" s="38" t="s">
        <v>64</v>
      </c>
      <c r="M26">
        <f t="shared" si="5"/>
        <v>12</v>
      </c>
      <c r="N26" t="str" cm="1">
        <f t="array" ref="N26">IF(INDEX(G26:I26,,$E$4)="","",INDEX(G26:I26,,$E$4))</f>
        <v>Silvrr</v>
      </c>
      <c r="O26" s="53">
        <f>IF($N26&lt;&gt;"",INDEX(Data!$B$9:$J$51,MATCH($N26,Data!$A$9:$A$51,0),MATCH(O$8,Data!$B$4:$J$4,0)),"")</f>
        <v>7666</v>
      </c>
      <c r="P26" s="53">
        <f>IF($N26&lt;&gt;"",INDEX(Data!$B$9:$J$51,MATCH($N26,Data!$A$9:$A$51,0),MATCH(P$8,Data!$B$4:$J$4,0)),"")</f>
        <v>274</v>
      </c>
      <c r="Q26" s="53">
        <f>IF($N26&lt;&gt;"",INDEX(Data!$B$9:$J$51,MATCH($N26,Data!$A$9:$A$51,0),MATCH(Q$8,Data!$B$4:$J$4,0)),"")</f>
        <v>6624</v>
      </c>
      <c r="R26" s="53">
        <f>IF($N26&lt;&gt;"",INDEX(Data!$B$9:$J$51,MATCH($N26,Data!$A$9:$A$51,0),MATCH(R$8,Data!$B$4:$J$4,0)),"")</f>
        <v>5060</v>
      </c>
      <c r="S26" s="53">
        <f>IF($N26&lt;&gt;"",INDEX(Data!$B$9:$J$51,MATCH($N26,Data!$A$9:$A$51,0),MATCH(S$8,Data!$B$4:$J$4,0)),"")</f>
        <v>369</v>
      </c>
      <c r="T26" s="53">
        <f>IF($N26&lt;&gt;"",INDEX(Data!$B$9:$J$51,MATCH($N26,Data!$A$9:$A$51,0),MATCH(T$8,Data!$B$4:$J$4,0)),"")</f>
        <v>5174</v>
      </c>
      <c r="U26" s="53">
        <f>IF($N26&lt;&gt;"",INDEX(Data!$B$9:$J$51,MATCH($N26,Data!$A$9:$A$51,0),MATCH(U$8,Data!$B$4:$J$4,0)),"")</f>
        <v>7099</v>
      </c>
      <c r="V26" s="53">
        <f>IF($N26&lt;&gt;"",INDEX(Data!$B$9:$J$51,MATCH($N26,Data!$A$9:$A$51,0),MATCH(V$8,Data!$B$4:$J$4,0)),"")</f>
        <v>230</v>
      </c>
      <c r="W26" s="53">
        <f>IF($N26&lt;&gt;"",INDEX(Data!$B$9:$J$51,MATCH($N26,Data!$A$9:$A$51,0),MATCH(W$8,Data!$B$4:$J$4,0)),"")</f>
        <v>6253</v>
      </c>
      <c r="X26" s="51">
        <f t="shared" si="6"/>
        <v>0.51501976284584983</v>
      </c>
      <c r="Y26" s="51">
        <f t="shared" si="2"/>
        <v>-0.25745257452574527</v>
      </c>
      <c r="Z26" s="51">
        <f t="shared" si="2"/>
        <v>0.28024739080015459</v>
      </c>
      <c r="AA26" s="51">
        <f t="shared" si="7"/>
        <v>7.9870404282293278E-2</v>
      </c>
      <c r="AB26" s="51">
        <f t="shared" si="3"/>
        <v>0.19130434782608696</v>
      </c>
      <c r="AC26" s="51">
        <f t="shared" si="3"/>
        <v>5.9331520869982411E-2</v>
      </c>
      <c r="AE26" t="str">
        <f t="shared" si="8"/>
        <v>Silvrr</v>
      </c>
      <c r="AF26" s="55" cm="1">
        <f t="array" ref="AF26">IF(AE26="","",INDEX(AA26:AC26,$E$6)+(ROW()/100000000)+N("the row function is used here to make sure we have unique values to sort"))</f>
        <v>0.19130460782608696</v>
      </c>
      <c r="AH26" s="50"/>
      <c r="AP26" t="s">
        <v>20</v>
      </c>
      <c r="AQ26" s="53" cm="1">
        <f t="array" ref="AQ26">INDEX(Data!$K$9:$AT$51,MATCH(Calculation!$AP$11,Data!$A$9:$A$51,0),MATCH(Calculation!AQ$13&amp;Calculation!$AP26&amp;Calculation!AQ$14,INDEX(Data!$K$5:$AT$5&amp;Data!$K$6:$AT$6&amp;Data!$K$7:$AT$7,),0))</f>
        <v>0</v>
      </c>
      <c r="AR26" s="53" cm="1">
        <f t="array" ref="AR26">INDEX(Data!$K$9:$AT$51,MATCH(Calculation!$AP$11,Data!$A$9:$A$51,0),MATCH(Calculation!AR$13&amp;Calculation!$AP26&amp;Calculation!AR$14,INDEX(Data!$K$5:$AT$5&amp;Data!$K$6:$AT$6&amp;Data!$K$7:$AT$7,),0))</f>
        <v>1275</v>
      </c>
      <c r="AS26" s="53" cm="1">
        <f t="array" ref="AS26">INDEX(Data!$K$9:$AT$51,MATCH(Calculation!$AP$11,Data!$A$9:$A$51,0),MATCH(Calculation!AS$13&amp;Calculation!$AP26&amp;Calculation!AS$14,INDEX(Data!$K$5:$AT$5&amp;Data!$K$6:$AT$6&amp;Data!$K$7:$AT$7,),0))</f>
        <v>714</v>
      </c>
      <c r="AT26" s="50"/>
      <c r="AU26" s="50"/>
      <c r="AV26" t="s">
        <v>20</v>
      </c>
      <c r="AW26" t="e">
        <f>IF(MATCH(cur_month,$AV$15:$AV$26,0)&gt;=ROWS(AV$15:$AV26),AQ26,NA())</f>
        <v>#N/A</v>
      </c>
      <c r="AX26" s="53">
        <f t="shared" si="11"/>
        <v>1275</v>
      </c>
      <c r="AY26" s="53">
        <f t="shared" si="12"/>
        <v>714</v>
      </c>
      <c r="AZ26" t="e">
        <f t="shared" si="4"/>
        <v>#N/A</v>
      </c>
    </row>
    <row r="27" spans="2:52" x14ac:dyDescent="0.2">
      <c r="G27" s="36" t="s">
        <v>36</v>
      </c>
      <c r="H27" s="37"/>
      <c r="I27" s="38" t="s">
        <v>65</v>
      </c>
      <c r="M27">
        <f t="shared" si="5"/>
        <v>13</v>
      </c>
      <c r="N27" t="str" cm="1">
        <f t="array" ref="N27">IF(INDEX(G27:I27,,$E$4)="","",INDEX(G27:I27,,$E$4))</f>
        <v>Dasring</v>
      </c>
      <c r="O27" s="53">
        <f>IF($N27&lt;&gt;"",INDEX(Data!$B$9:$J$51,MATCH($N27,Data!$A$9:$A$51,0),MATCH(O$8,Data!$B$4:$J$4,0)),"")</f>
        <v>10857</v>
      </c>
      <c r="P27" s="53">
        <f>IF($N27&lt;&gt;"",INDEX(Data!$B$9:$J$51,MATCH($N27,Data!$A$9:$A$51,0),MATCH(P$8,Data!$B$4:$J$4,0)),"")</f>
        <v>281</v>
      </c>
      <c r="Q27" s="53">
        <f>IF($N27&lt;&gt;"",INDEX(Data!$B$9:$J$51,MATCH($N27,Data!$A$9:$A$51,0),MATCH(Q$8,Data!$B$4:$J$4,0)),"")</f>
        <v>4396</v>
      </c>
      <c r="R27" s="53">
        <f>IF($N27&lt;&gt;"",INDEX(Data!$B$9:$J$51,MATCH($N27,Data!$A$9:$A$51,0),MATCH(R$8,Data!$B$4:$J$4,0)),"")</f>
        <v>10547</v>
      </c>
      <c r="S27" s="53">
        <f>IF($N27&lt;&gt;"",INDEX(Data!$B$9:$J$51,MATCH($N27,Data!$A$9:$A$51,0),MATCH(S$8,Data!$B$4:$J$4,0)),"")</f>
        <v>281</v>
      </c>
      <c r="T27" s="53">
        <f>IF($N27&lt;&gt;"",INDEX(Data!$B$9:$J$51,MATCH($N27,Data!$A$9:$A$51,0),MATCH(T$8,Data!$B$4:$J$4,0)),"")</f>
        <v>4979</v>
      </c>
      <c r="U27" s="53">
        <f>IF($N27&lt;&gt;"",INDEX(Data!$B$9:$J$51,MATCH($N27,Data!$A$9:$A$51,0),MATCH(U$8,Data!$B$4:$J$4,0)),"")</f>
        <v>10799</v>
      </c>
      <c r="V27" s="53">
        <f>IF($N27&lt;&gt;"",INDEX(Data!$B$9:$J$51,MATCH($N27,Data!$A$9:$A$51,0),MATCH(V$8,Data!$B$4:$J$4,0)),"")</f>
        <v>333</v>
      </c>
      <c r="W27" s="53">
        <f>IF($N27&lt;&gt;"",INDEX(Data!$B$9:$J$51,MATCH($N27,Data!$A$9:$A$51,0),MATCH(W$8,Data!$B$4:$J$4,0)),"")</f>
        <v>4779</v>
      </c>
      <c r="X27" s="51">
        <f t="shared" si="6"/>
        <v>2.9392244240068265E-2</v>
      </c>
      <c r="Y27" s="51">
        <f t="shared" si="2"/>
        <v>0</v>
      </c>
      <c r="Z27" s="51">
        <f t="shared" si="2"/>
        <v>-0.1170917854990962</v>
      </c>
      <c r="AA27" s="51">
        <f t="shared" si="7"/>
        <v>5.3708676729326789E-3</v>
      </c>
      <c r="AB27" s="51">
        <f t="shared" si="3"/>
        <v>-0.15615615615615616</v>
      </c>
      <c r="AC27" s="51">
        <f t="shared" si="3"/>
        <v>-8.0142289181837204E-2</v>
      </c>
      <c r="AE27" t="str">
        <f t="shared" si="8"/>
        <v>Dasring</v>
      </c>
      <c r="AF27" s="55" cm="1">
        <f t="array" ref="AF27">IF(AE27="","",INDEX(AA27:AC27,$E$6)+(ROW()/100000000)+N("the row function is used here to make sure we have unique values to sort"))</f>
        <v>-0.15615588615615617</v>
      </c>
      <c r="AH27" s="50"/>
    </row>
    <row r="28" spans="2:52" x14ac:dyDescent="0.2">
      <c r="G28" s="36" t="s">
        <v>37</v>
      </c>
      <c r="H28" s="37"/>
      <c r="I28" s="39"/>
      <c r="M28">
        <f t="shared" si="5"/>
        <v>14</v>
      </c>
      <c r="N28" t="str" cm="1">
        <f t="array" ref="N28">IF(INDEX(G28:I28,,$E$4)="","",INDEX(G28:I28,,$E$4))</f>
        <v>Rehire</v>
      </c>
      <c r="O28" s="53">
        <f>IF($N28&lt;&gt;"",INDEX(Data!$B$9:$J$51,MATCH($N28,Data!$A$9:$A$51,0),MATCH(O$8,Data!$B$4:$J$4,0)),"")</f>
        <v>9873</v>
      </c>
      <c r="P28" s="53">
        <f>IF($N28&lt;&gt;"",INDEX(Data!$B$9:$J$51,MATCH($N28,Data!$A$9:$A$51,0),MATCH(P$8,Data!$B$4:$J$4,0)),"")</f>
        <v>370</v>
      </c>
      <c r="Q28" s="53">
        <f>IF($N28&lt;&gt;"",INDEX(Data!$B$9:$J$51,MATCH($N28,Data!$A$9:$A$51,0),MATCH(Q$8,Data!$B$4:$J$4,0)),"")</f>
        <v>7076</v>
      </c>
      <c r="R28" s="53">
        <f>IF($N28&lt;&gt;"",INDEX(Data!$B$9:$J$51,MATCH($N28,Data!$A$9:$A$51,0),MATCH(R$8,Data!$B$4:$J$4,0)),"")</f>
        <v>11069</v>
      </c>
      <c r="S28" s="53">
        <f>IF($N28&lt;&gt;"",INDEX(Data!$B$9:$J$51,MATCH($N28,Data!$A$9:$A$51,0),MATCH(S$8,Data!$B$4:$J$4,0)),"")</f>
        <v>652</v>
      </c>
      <c r="T28" s="53">
        <f>IF($N28&lt;&gt;"",INDEX(Data!$B$9:$J$51,MATCH($N28,Data!$A$9:$A$51,0),MATCH(T$8,Data!$B$4:$J$4,0)),"")</f>
        <v>6853</v>
      </c>
      <c r="U28" s="53">
        <f>IF($N28&lt;&gt;"",INDEX(Data!$B$9:$J$51,MATCH($N28,Data!$A$9:$A$51,0),MATCH(U$8,Data!$B$4:$J$4,0)),"")</f>
        <v>10500</v>
      </c>
      <c r="V28" s="53">
        <f>IF($N28&lt;&gt;"",INDEX(Data!$B$9:$J$51,MATCH($N28,Data!$A$9:$A$51,0),MATCH(V$8,Data!$B$4:$J$4,0)),"")</f>
        <v>637</v>
      </c>
      <c r="W28" s="53">
        <f>IF($N28&lt;&gt;"",INDEX(Data!$B$9:$J$51,MATCH($N28,Data!$A$9:$A$51,0),MATCH(W$8,Data!$B$4:$J$4,0)),"")</f>
        <v>8490</v>
      </c>
      <c r="X28" s="51">
        <f t="shared" si="6"/>
        <v>-0.1080495076339326</v>
      </c>
      <c r="Y28" s="51">
        <f t="shared" si="2"/>
        <v>-0.43251533742331288</v>
      </c>
      <c r="Z28" s="51">
        <f t="shared" si="2"/>
        <v>3.2540493214650516E-2</v>
      </c>
      <c r="AA28" s="51">
        <f t="shared" si="7"/>
        <v>-5.9714285714285713E-2</v>
      </c>
      <c r="AB28" s="51">
        <f t="shared" si="3"/>
        <v>-0.41915227629513346</v>
      </c>
      <c r="AC28" s="51">
        <f t="shared" si="3"/>
        <v>-0.16654888103651355</v>
      </c>
      <c r="AE28" t="str">
        <f t="shared" si="8"/>
        <v>Rehire</v>
      </c>
      <c r="AF28" s="55" cm="1">
        <f t="array" ref="AF28">IF(AE28="","",INDEX(AA28:AC28,$E$6)+(ROW()/100000000)+N("the row function is used here to make sure we have unique values to sort"))</f>
        <v>-0.41915199629513344</v>
      </c>
      <c r="AH28" s="50"/>
    </row>
    <row r="29" spans="2:52" x14ac:dyDescent="0.2">
      <c r="G29" s="36" t="s">
        <v>38</v>
      </c>
      <c r="H29" s="37"/>
      <c r="I29" s="39"/>
      <c r="M29">
        <f t="shared" si="5"/>
        <v>15</v>
      </c>
      <c r="N29" t="str" cm="1">
        <f t="array" ref="N29">IF(INDEX(G29:I29,,$E$4)="","",INDEX(G29:I29,,$E$4))</f>
        <v>Didactic</v>
      </c>
      <c r="O29" s="53">
        <f>IF($N29&lt;&gt;"",INDEX(Data!$B$9:$J$51,MATCH($N29,Data!$A$9:$A$51,0),MATCH(O$8,Data!$B$4:$J$4,0)),"")</f>
        <v>6405</v>
      </c>
      <c r="P29" s="53">
        <f>IF($N29&lt;&gt;"",INDEX(Data!$B$9:$J$51,MATCH($N29,Data!$A$9:$A$51,0),MATCH(P$8,Data!$B$4:$J$4,0)),"")</f>
        <v>363</v>
      </c>
      <c r="Q29" s="53">
        <f>IF($N29&lt;&gt;"",INDEX(Data!$B$9:$J$51,MATCH($N29,Data!$A$9:$A$51,0),MATCH(Q$8,Data!$B$4:$J$4,0)),"")</f>
        <v>1389</v>
      </c>
      <c r="R29" s="53">
        <f>IF($N29&lt;&gt;"",INDEX(Data!$B$9:$J$51,MATCH($N29,Data!$A$9:$A$51,0),MATCH(R$8,Data!$B$4:$J$4,0)),"")</f>
        <v>5995</v>
      </c>
      <c r="S29" s="53">
        <f>IF($N29&lt;&gt;"",INDEX(Data!$B$9:$J$51,MATCH($N29,Data!$A$9:$A$51,0),MATCH(S$8,Data!$B$4:$J$4,0)),"")</f>
        <v>268</v>
      </c>
      <c r="T29" s="53">
        <f>IF($N29&lt;&gt;"",INDEX(Data!$B$9:$J$51,MATCH($N29,Data!$A$9:$A$51,0),MATCH(T$8,Data!$B$4:$J$4,0)),"")</f>
        <v>1708</v>
      </c>
      <c r="U29" s="53">
        <f>IF($N29&lt;&gt;"",INDEX(Data!$B$9:$J$51,MATCH($N29,Data!$A$9:$A$51,0),MATCH(U$8,Data!$B$4:$J$4,0)),"")</f>
        <v>5819</v>
      </c>
      <c r="V29" s="53">
        <f>IF($N29&lt;&gt;"",INDEX(Data!$B$9:$J$51,MATCH($N29,Data!$A$9:$A$51,0),MATCH(V$8,Data!$B$4:$J$4,0)),"")</f>
        <v>248</v>
      </c>
      <c r="W29" s="53">
        <f>IF($N29&lt;&gt;"",INDEX(Data!$B$9:$J$51,MATCH($N29,Data!$A$9:$A$51,0),MATCH(W$8,Data!$B$4:$J$4,0)),"")</f>
        <v>2226</v>
      </c>
      <c r="X29" s="51">
        <f t="shared" si="6"/>
        <v>6.8390325271059219E-2</v>
      </c>
      <c r="Y29" s="51">
        <f t="shared" si="2"/>
        <v>0.35447761194029853</v>
      </c>
      <c r="Z29" s="51">
        <f t="shared" si="2"/>
        <v>-0.18676814988290399</v>
      </c>
      <c r="AA29" s="51">
        <f t="shared" si="7"/>
        <v>0.10070458841725383</v>
      </c>
      <c r="AB29" s="51">
        <f t="shared" si="3"/>
        <v>0.46370967741935482</v>
      </c>
      <c r="AC29" s="51">
        <f t="shared" si="3"/>
        <v>-0.37601078167115903</v>
      </c>
      <c r="AE29" t="str">
        <f t="shared" si="8"/>
        <v>Didactic</v>
      </c>
      <c r="AF29" s="55" cm="1">
        <f t="array" ref="AF29">IF(AE29="","",INDEX(AA29:AC29,$E$6)+(ROW()/100000000)+N("the row function is used here to make sure we have unique values to sort"))</f>
        <v>0.46370996741935483</v>
      </c>
      <c r="AH29" s="50"/>
    </row>
    <row r="30" spans="2:52" x14ac:dyDescent="0.2">
      <c r="G30" s="40"/>
      <c r="H30" s="37"/>
      <c r="I30" s="39"/>
      <c r="M30" t="str">
        <f t="shared" si="5"/>
        <v/>
      </c>
      <c r="N30" t="str" cm="1">
        <f t="array" ref="N30">IF(INDEX(G30:I30,,$E$4)="","",INDEX(G30:I30,,$E$4))</f>
        <v/>
      </c>
      <c r="O30" s="53" t="str">
        <f>IF($N30&lt;&gt;"",INDEX(Data!$B$9:$J$51,MATCH($N30,Data!$A$9:$A$51,0),MATCH(O$8,Data!$B$4:$J$4,0)),"")</f>
        <v/>
      </c>
      <c r="P30" s="53" t="str">
        <f>IF($N30&lt;&gt;"",INDEX(Data!$B$9:$J$51,MATCH($N30,Data!$A$9:$A$51,0),MATCH(P$8,Data!$B$4:$J$4,0)),"")</f>
        <v/>
      </c>
      <c r="Q30" s="53" t="str">
        <f>IF($N30&lt;&gt;"",INDEX(Data!$B$9:$J$51,MATCH($N30,Data!$A$9:$A$51,0),MATCH(Q$8,Data!$B$4:$J$4,0)),"")</f>
        <v/>
      </c>
      <c r="R30" s="53" t="str">
        <f>IF($N30&lt;&gt;"",INDEX(Data!$B$9:$J$51,MATCH($N30,Data!$A$9:$A$51,0),MATCH(R$8,Data!$B$4:$J$4,0)),"")</f>
        <v/>
      </c>
      <c r="S30" s="53" t="str">
        <f>IF($N30&lt;&gt;"",INDEX(Data!$B$9:$J$51,MATCH($N30,Data!$A$9:$A$51,0),MATCH(S$8,Data!$B$4:$J$4,0)),"")</f>
        <v/>
      </c>
      <c r="T30" s="53" t="str">
        <f>IF($N30&lt;&gt;"",INDEX(Data!$B$9:$J$51,MATCH($N30,Data!$A$9:$A$51,0),MATCH(T$8,Data!$B$4:$J$4,0)),"")</f>
        <v/>
      </c>
      <c r="U30" s="53" t="str">
        <f>IF($N30&lt;&gt;"",INDEX(Data!$B$9:$J$51,MATCH($N30,Data!$A$9:$A$51,0),MATCH(U$8,Data!$B$4:$J$4,0)),"")</f>
        <v/>
      </c>
      <c r="V30" s="53" t="str">
        <f>IF($N30&lt;&gt;"",INDEX(Data!$B$9:$J$51,MATCH($N30,Data!$A$9:$A$51,0),MATCH(V$8,Data!$B$4:$J$4,0)),"")</f>
        <v/>
      </c>
      <c r="W30" s="53" t="str">
        <f>IF($N30&lt;&gt;"",INDEX(Data!$B$9:$J$51,MATCH($N30,Data!$A$9:$A$51,0),MATCH(W$8,Data!$B$4:$J$4,0)),"")</f>
        <v/>
      </c>
      <c r="X30" s="51" t="str">
        <f t="shared" si="6"/>
        <v/>
      </c>
      <c r="Y30" s="51" t="str">
        <f t="shared" si="2"/>
        <v/>
      </c>
      <c r="Z30" s="51" t="str">
        <f t="shared" si="2"/>
        <v/>
      </c>
      <c r="AA30" s="51" t="str">
        <f t="shared" si="7"/>
        <v/>
      </c>
      <c r="AB30" s="51" t="str">
        <f t="shared" si="3"/>
        <v/>
      </c>
      <c r="AC30" s="51" t="str">
        <f t="shared" si="3"/>
        <v/>
      </c>
      <c r="AE30" t="str">
        <f t="shared" si="8"/>
        <v/>
      </c>
      <c r="AF30" s="55" t="str" cm="1">
        <f t="array" ref="AF30">IF(AE30="","",INDEX(AA30:AC30,$E$6)+(ROW()/100000000)+N("the row function is used here to make sure we have unique values to sort"))</f>
        <v/>
      </c>
      <c r="AH30" s="50"/>
    </row>
    <row r="31" spans="2:52" x14ac:dyDescent="0.2">
      <c r="G31" s="40"/>
      <c r="H31" s="37"/>
      <c r="I31" s="39"/>
      <c r="M31" t="str">
        <f t="shared" si="5"/>
        <v/>
      </c>
      <c r="N31" t="str" cm="1">
        <f t="array" ref="N31">IF(INDEX(G31:I31,,$E$4)="","",INDEX(G31:I31,,$E$4))</f>
        <v/>
      </c>
      <c r="O31" s="53" t="str">
        <f>IF($N31&lt;&gt;"",INDEX(Data!$B$9:$J$51,MATCH($N31,Data!$A$9:$A$51,0),MATCH(O$8,Data!$B$4:$J$4,0)),"")</f>
        <v/>
      </c>
      <c r="P31" s="53" t="str">
        <f>IF($N31&lt;&gt;"",INDEX(Data!$B$9:$J$51,MATCH($N31,Data!$A$9:$A$51,0),MATCH(P$8,Data!$B$4:$J$4,0)),"")</f>
        <v/>
      </c>
      <c r="Q31" s="53" t="str">
        <f>IF($N31&lt;&gt;"",INDEX(Data!$B$9:$J$51,MATCH($N31,Data!$A$9:$A$51,0),MATCH(Q$8,Data!$B$4:$J$4,0)),"")</f>
        <v/>
      </c>
      <c r="R31" s="53" t="str">
        <f>IF($N31&lt;&gt;"",INDEX(Data!$B$9:$J$51,MATCH($N31,Data!$A$9:$A$51,0),MATCH(R$8,Data!$B$4:$J$4,0)),"")</f>
        <v/>
      </c>
      <c r="S31" s="53" t="str">
        <f>IF($N31&lt;&gt;"",INDEX(Data!$B$9:$J$51,MATCH($N31,Data!$A$9:$A$51,0),MATCH(S$8,Data!$B$4:$J$4,0)),"")</f>
        <v/>
      </c>
      <c r="T31" s="53" t="str">
        <f>IF($N31&lt;&gt;"",INDEX(Data!$B$9:$J$51,MATCH($N31,Data!$A$9:$A$51,0),MATCH(T$8,Data!$B$4:$J$4,0)),"")</f>
        <v/>
      </c>
      <c r="U31" s="53" t="str">
        <f>IF($N31&lt;&gt;"",INDEX(Data!$B$9:$J$51,MATCH($N31,Data!$A$9:$A$51,0),MATCH(U$8,Data!$B$4:$J$4,0)),"")</f>
        <v/>
      </c>
      <c r="V31" s="53" t="str">
        <f>IF($N31&lt;&gt;"",INDEX(Data!$B$9:$J$51,MATCH($N31,Data!$A$9:$A$51,0),MATCH(V$8,Data!$B$4:$J$4,0)),"")</f>
        <v/>
      </c>
      <c r="W31" s="53" t="str">
        <f>IF($N31&lt;&gt;"",INDEX(Data!$B$9:$J$51,MATCH($N31,Data!$A$9:$A$51,0),MATCH(W$8,Data!$B$4:$J$4,0)),"")</f>
        <v/>
      </c>
      <c r="X31" s="51" t="str">
        <f t="shared" si="6"/>
        <v/>
      </c>
      <c r="Y31" s="51" t="str">
        <f t="shared" ref="Y31:Y34" si="13">IF($N31&lt;&gt;"",(P31-S31)/S31,"")</f>
        <v/>
      </c>
      <c r="Z31" s="51" t="str">
        <f t="shared" ref="Z31:Z34" si="14">IF($N31&lt;&gt;"",(Q31-T31)/T31,"")</f>
        <v/>
      </c>
      <c r="AA31" s="51" t="str">
        <f t="shared" si="7"/>
        <v/>
      </c>
      <c r="AB31" s="51" t="str">
        <f t="shared" ref="AB31:AB34" si="15">IF($N31&lt;&gt;"",(P31-V31)/V31,"")</f>
        <v/>
      </c>
      <c r="AC31" s="51" t="str">
        <f t="shared" ref="AC31:AC34" si="16">IF($N31&lt;&gt;"",(Q31-W31)/W31,"")</f>
        <v/>
      </c>
      <c r="AE31" t="str">
        <f t="shared" si="8"/>
        <v/>
      </c>
      <c r="AF31" s="55" t="str" cm="1">
        <f t="array" ref="AF31">IF(AE31="","",INDEX(AA31:AC31,$E$6)+(ROW()/100000000)+N("the row function is used here to make sure we have unique values to sort"))</f>
        <v/>
      </c>
      <c r="AH31" s="50"/>
    </row>
    <row r="32" spans="2:52" x14ac:dyDescent="0.2">
      <c r="G32" s="40"/>
      <c r="H32" s="37"/>
      <c r="I32" s="39"/>
      <c r="M32" t="str">
        <f t="shared" si="5"/>
        <v/>
      </c>
      <c r="N32" t="str" cm="1">
        <f t="array" ref="N32">IF(INDEX(G32:I32,,$E$4)="","",INDEX(G32:I32,,$E$4))</f>
        <v/>
      </c>
      <c r="O32" s="53" t="str">
        <f>IF($N32&lt;&gt;"",INDEX(Data!$B$9:$J$51,MATCH($N32,Data!$A$9:$A$51,0),MATCH(O$8,Data!$B$4:$J$4,0)),"")</f>
        <v/>
      </c>
      <c r="P32" s="53" t="str">
        <f>IF($N32&lt;&gt;"",INDEX(Data!$B$9:$J$51,MATCH($N32,Data!$A$9:$A$51,0),MATCH(P$8,Data!$B$4:$J$4,0)),"")</f>
        <v/>
      </c>
      <c r="Q32" s="53" t="str">
        <f>IF($N32&lt;&gt;"",INDEX(Data!$B$9:$J$51,MATCH($N32,Data!$A$9:$A$51,0),MATCH(Q$8,Data!$B$4:$J$4,0)),"")</f>
        <v/>
      </c>
      <c r="R32" s="53" t="str">
        <f>IF($N32&lt;&gt;"",INDEX(Data!$B$9:$J$51,MATCH($N32,Data!$A$9:$A$51,0),MATCH(R$8,Data!$B$4:$J$4,0)),"")</f>
        <v/>
      </c>
      <c r="S32" s="53" t="str">
        <f>IF($N32&lt;&gt;"",INDEX(Data!$B$9:$J$51,MATCH($N32,Data!$A$9:$A$51,0),MATCH(S$8,Data!$B$4:$J$4,0)),"")</f>
        <v/>
      </c>
      <c r="T32" s="53" t="str">
        <f>IF($N32&lt;&gt;"",INDEX(Data!$B$9:$J$51,MATCH($N32,Data!$A$9:$A$51,0),MATCH(T$8,Data!$B$4:$J$4,0)),"")</f>
        <v/>
      </c>
      <c r="U32" s="53" t="str">
        <f>IF($N32&lt;&gt;"",INDEX(Data!$B$9:$J$51,MATCH($N32,Data!$A$9:$A$51,0),MATCH(U$8,Data!$B$4:$J$4,0)),"")</f>
        <v/>
      </c>
      <c r="V32" s="53" t="str">
        <f>IF($N32&lt;&gt;"",INDEX(Data!$B$9:$J$51,MATCH($N32,Data!$A$9:$A$51,0),MATCH(V$8,Data!$B$4:$J$4,0)),"")</f>
        <v/>
      </c>
      <c r="W32" s="53" t="str">
        <f>IF($N32&lt;&gt;"",INDEX(Data!$B$9:$J$51,MATCH($N32,Data!$A$9:$A$51,0),MATCH(W$8,Data!$B$4:$J$4,0)),"")</f>
        <v/>
      </c>
      <c r="X32" s="51" t="str">
        <f t="shared" si="6"/>
        <v/>
      </c>
      <c r="Y32" s="51" t="str">
        <f t="shared" si="13"/>
        <v/>
      </c>
      <c r="Z32" s="51" t="str">
        <f t="shared" si="14"/>
        <v/>
      </c>
      <c r="AA32" s="51" t="str">
        <f t="shared" si="7"/>
        <v/>
      </c>
      <c r="AB32" s="51" t="str">
        <f t="shared" si="15"/>
        <v/>
      </c>
      <c r="AC32" s="51" t="str">
        <f t="shared" si="16"/>
        <v/>
      </c>
      <c r="AE32" t="str">
        <f t="shared" si="8"/>
        <v/>
      </c>
      <c r="AF32" s="55" t="str" cm="1">
        <f t="array" ref="AF32">IF(AE32="","",INDEX(AA32:AC32,$E$6)+(ROW()/100000000)+N("the row function is used here to make sure we have unique values to sort"))</f>
        <v/>
      </c>
      <c r="AH32" s="50"/>
    </row>
    <row r="33" spans="7:34" x14ac:dyDescent="0.2">
      <c r="G33" s="40"/>
      <c r="H33" s="37"/>
      <c r="I33" s="39"/>
      <c r="M33" t="str">
        <f t="shared" si="5"/>
        <v/>
      </c>
      <c r="N33" t="str" cm="1">
        <f t="array" ref="N33">IF(INDEX(G33:I33,,$E$4)="","",INDEX(G33:I33,,$E$4))</f>
        <v/>
      </c>
      <c r="O33" s="53" t="str">
        <f>IF($N33&lt;&gt;"",INDEX(Data!$B$9:$J$51,MATCH($N33,Data!$A$9:$A$51,0),MATCH(O$8,Data!$B$4:$J$4,0)),"")</f>
        <v/>
      </c>
      <c r="P33" s="53" t="str">
        <f>IF($N33&lt;&gt;"",INDEX(Data!$B$9:$J$51,MATCH($N33,Data!$A$9:$A$51,0),MATCH(P$8,Data!$B$4:$J$4,0)),"")</f>
        <v/>
      </c>
      <c r="Q33" s="53" t="str">
        <f>IF($N33&lt;&gt;"",INDEX(Data!$B$9:$J$51,MATCH($N33,Data!$A$9:$A$51,0),MATCH(Q$8,Data!$B$4:$J$4,0)),"")</f>
        <v/>
      </c>
      <c r="R33" s="53" t="str">
        <f>IF($N33&lt;&gt;"",INDEX(Data!$B$9:$J$51,MATCH($N33,Data!$A$9:$A$51,0),MATCH(R$8,Data!$B$4:$J$4,0)),"")</f>
        <v/>
      </c>
      <c r="S33" s="53" t="str">
        <f>IF($N33&lt;&gt;"",INDEX(Data!$B$9:$J$51,MATCH($N33,Data!$A$9:$A$51,0),MATCH(S$8,Data!$B$4:$J$4,0)),"")</f>
        <v/>
      </c>
      <c r="T33" s="53" t="str">
        <f>IF($N33&lt;&gt;"",INDEX(Data!$B$9:$J$51,MATCH($N33,Data!$A$9:$A$51,0),MATCH(T$8,Data!$B$4:$J$4,0)),"")</f>
        <v/>
      </c>
      <c r="U33" s="53" t="str">
        <f>IF($N33&lt;&gt;"",INDEX(Data!$B$9:$J$51,MATCH($N33,Data!$A$9:$A$51,0),MATCH(U$8,Data!$B$4:$J$4,0)),"")</f>
        <v/>
      </c>
      <c r="V33" s="53" t="str">
        <f>IF($N33&lt;&gt;"",INDEX(Data!$B$9:$J$51,MATCH($N33,Data!$A$9:$A$51,0),MATCH(V$8,Data!$B$4:$J$4,0)),"")</f>
        <v/>
      </c>
      <c r="W33" s="53" t="str">
        <f>IF($N33&lt;&gt;"",INDEX(Data!$B$9:$J$51,MATCH($N33,Data!$A$9:$A$51,0),MATCH(W$8,Data!$B$4:$J$4,0)),"")</f>
        <v/>
      </c>
      <c r="X33" s="51" t="str">
        <f t="shared" si="6"/>
        <v/>
      </c>
      <c r="Y33" s="51" t="str">
        <f t="shared" si="13"/>
        <v/>
      </c>
      <c r="Z33" s="51" t="str">
        <f t="shared" si="14"/>
        <v/>
      </c>
      <c r="AA33" s="51" t="str">
        <f t="shared" si="7"/>
        <v/>
      </c>
      <c r="AB33" s="51" t="str">
        <f t="shared" si="15"/>
        <v/>
      </c>
      <c r="AC33" s="51" t="str">
        <f t="shared" si="16"/>
        <v/>
      </c>
      <c r="AE33" t="str">
        <f t="shared" si="8"/>
        <v/>
      </c>
      <c r="AF33" s="55" t="str" cm="1">
        <f t="array" ref="AF33">IF(AE33="","",INDEX(AA33:AC33,$E$6)+(ROW()/100000000)+N("the row function is used here to make sure we have unique values to sort"))</f>
        <v/>
      </c>
      <c r="AH33" s="50"/>
    </row>
    <row r="34" spans="7:34" x14ac:dyDescent="0.2">
      <c r="G34" s="41"/>
      <c r="H34" s="21"/>
      <c r="I34" s="42"/>
      <c r="M34" t="str">
        <f t="shared" si="5"/>
        <v/>
      </c>
      <c r="N34" t="str" cm="1">
        <f t="array" ref="N34">IF(INDEX(G34:I34,,$E$4)="","",INDEX(G34:I34,,$E$4))</f>
        <v/>
      </c>
      <c r="O34" s="53" t="str">
        <f>IF($N34&lt;&gt;"",INDEX(Data!$B$9:$J$51,MATCH($N34,Data!$A$9:$A$51,0),MATCH(O$8,Data!$B$4:$J$4,0)),"")</f>
        <v/>
      </c>
      <c r="P34" s="53" t="str">
        <f>IF($N34&lt;&gt;"",INDEX(Data!$B$9:$J$51,MATCH($N34,Data!$A$9:$A$51,0),MATCH(P$8,Data!$B$4:$J$4,0)),"")</f>
        <v/>
      </c>
      <c r="Q34" s="53" t="str">
        <f>IF($N34&lt;&gt;"",INDEX(Data!$B$9:$J$51,MATCH($N34,Data!$A$9:$A$51,0),MATCH(Q$8,Data!$B$4:$J$4,0)),"")</f>
        <v/>
      </c>
      <c r="R34" s="53" t="str">
        <f>IF($N34&lt;&gt;"",INDEX(Data!$B$9:$J$51,MATCH($N34,Data!$A$9:$A$51,0),MATCH(R$8,Data!$B$4:$J$4,0)),"")</f>
        <v/>
      </c>
      <c r="S34" s="53" t="str">
        <f>IF($N34&lt;&gt;"",INDEX(Data!$B$9:$J$51,MATCH($N34,Data!$A$9:$A$51,0),MATCH(S$8,Data!$B$4:$J$4,0)),"")</f>
        <v/>
      </c>
      <c r="T34" s="53" t="str">
        <f>IF($N34&lt;&gt;"",INDEX(Data!$B$9:$J$51,MATCH($N34,Data!$A$9:$A$51,0),MATCH(T$8,Data!$B$4:$J$4,0)),"")</f>
        <v/>
      </c>
      <c r="U34" s="53" t="str">
        <f>IF($N34&lt;&gt;"",INDEX(Data!$B$9:$J$51,MATCH($N34,Data!$A$9:$A$51,0),MATCH(U$8,Data!$B$4:$J$4,0)),"")</f>
        <v/>
      </c>
      <c r="V34" s="53" t="str">
        <f>IF($N34&lt;&gt;"",INDEX(Data!$B$9:$J$51,MATCH($N34,Data!$A$9:$A$51,0),MATCH(V$8,Data!$B$4:$J$4,0)),"")</f>
        <v/>
      </c>
      <c r="W34" s="53" t="str">
        <f>IF($N34&lt;&gt;"",INDEX(Data!$B$9:$J$51,MATCH($N34,Data!$A$9:$A$51,0),MATCH(W$8,Data!$B$4:$J$4,0)),"")</f>
        <v/>
      </c>
      <c r="X34" s="51" t="str">
        <f t="shared" si="6"/>
        <v/>
      </c>
      <c r="Y34" s="51" t="str">
        <f t="shared" si="13"/>
        <v/>
      </c>
      <c r="Z34" s="51" t="str">
        <f t="shared" si="14"/>
        <v/>
      </c>
      <c r="AA34" s="51" t="str">
        <f t="shared" si="7"/>
        <v/>
      </c>
      <c r="AB34" s="51" t="str">
        <f t="shared" si="15"/>
        <v/>
      </c>
      <c r="AC34" s="51" t="str">
        <f t="shared" si="16"/>
        <v/>
      </c>
      <c r="AE34" t="str">
        <f t="shared" si="8"/>
        <v/>
      </c>
      <c r="AF34" s="55" t="str" cm="1">
        <f t="array" ref="AF34">IF(AE34="","",INDEX(AA34:AC34,$E$6)+(ROW()/100000000)+N("the row function is used here to make sure we have unique values to sort"))</f>
        <v/>
      </c>
      <c r="AH34" s="50"/>
    </row>
    <row r="35" spans="7:34" x14ac:dyDescent="0.2">
      <c r="M35" s="43"/>
      <c r="N35" s="43"/>
      <c r="O35" s="66"/>
      <c r="P35" s="66"/>
      <c r="Q35" s="67"/>
      <c r="R35" s="68"/>
      <c r="S35" s="68"/>
      <c r="T35" s="69"/>
      <c r="U35" s="70"/>
      <c r="V35" s="70"/>
      <c r="W35" s="71"/>
      <c r="X35" s="48"/>
      <c r="Y35" s="48"/>
      <c r="Z35" s="49"/>
      <c r="AA35" s="46"/>
      <c r="AB35" s="46"/>
      <c r="AC35" s="47"/>
      <c r="AE35" s="43"/>
    </row>
    <row r="36" spans="7:34" x14ac:dyDescent="0.2">
      <c r="N36" t="str" cm="1">
        <f t="array" ref="N36">INDEX(G14:I14,E4)</f>
        <v>Productivity Apps</v>
      </c>
      <c r="O36" s="74">
        <f>IF($N36&lt;&gt;"",INDEX(Data!$B$9:$J$51,MATCH($N36,Data!$A$9:$A$51,0),MATCH(O$8,Data!$B$4:$J$4,0)),"")</f>
        <v>162643</v>
      </c>
      <c r="P36" s="74">
        <f>IF($N36&lt;&gt;"",INDEX(Data!$B$9:$J$51,MATCH($N36,Data!$A$9:$A$51,0),MATCH(P$8,Data!$B$4:$J$4,0)),"")</f>
        <v>9359</v>
      </c>
      <c r="Q36" s="74">
        <f>IF($N36&lt;&gt;"",INDEX(Data!$B$9:$J$51,MATCH($N36,Data!$A$9:$A$51,0),MATCH(Q$8,Data!$B$4:$J$4,0)),"")</f>
        <v>103058</v>
      </c>
      <c r="R36" s="74">
        <f>IF($N36&lt;&gt;"",INDEX(Data!$B$9:$J$51,MATCH($N36,Data!$A$9:$A$51,0),MATCH(R$8,Data!$B$4:$J$4,0)),"")</f>
        <v>159773</v>
      </c>
      <c r="S36" s="74">
        <f>IF($N36&lt;&gt;"",INDEX(Data!$B$9:$J$51,MATCH($N36,Data!$A$9:$A$51,0),MATCH(S$8,Data!$B$4:$J$4,0)),"")</f>
        <v>9241</v>
      </c>
      <c r="T36" s="74">
        <f>IF($N36&lt;&gt;"",INDEX(Data!$B$9:$J$51,MATCH($N36,Data!$A$9:$A$51,0),MATCH(T$8,Data!$B$4:$J$4,0)),"")</f>
        <v>103723</v>
      </c>
      <c r="U36" s="74">
        <f>IF($N36&lt;&gt;"",INDEX(Data!$B$9:$J$51,MATCH($N36,Data!$A$9:$A$51,0),MATCH(U$8,Data!$B$4:$J$4,0)),"")</f>
        <v>164760</v>
      </c>
      <c r="V36" s="74">
        <f>IF($N36&lt;&gt;"",INDEX(Data!$B$9:$J$51,MATCH($N36,Data!$A$9:$A$51,0),MATCH(V$8,Data!$B$4:$J$4,0)),"")</f>
        <v>9443</v>
      </c>
      <c r="W36" s="74">
        <f>IF($N36&lt;&gt;"",INDEX(Data!$B$9:$J$51,MATCH($N36,Data!$A$9:$A$51,0),MATCH(W$8,Data!$B$4:$J$4,0)),"")</f>
        <v>104426</v>
      </c>
      <c r="X36" s="51">
        <f t="shared" ref="X36" si="17">IF($N36&lt;&gt;"",(O36-R36)/R36,"")</f>
        <v>1.7962984984947396E-2</v>
      </c>
      <c r="Y36" s="51">
        <f t="shared" ref="Y36" si="18">IF($N36&lt;&gt;"",(P36-S36)/S36,"")</f>
        <v>1.2769180824586083E-2</v>
      </c>
      <c r="Z36" s="51">
        <f t="shared" ref="Z36" si="19">IF($N36&lt;&gt;"",(Q36-T36)/T36,"")</f>
        <v>-6.4113070389402544E-3</v>
      </c>
      <c r="AA36" s="51">
        <f t="shared" ref="AA36" si="20">IF($N36&lt;&gt;"",(O36-U36)/U36,"")</f>
        <v>-1.2848992473901432E-2</v>
      </c>
      <c r="AB36" s="51">
        <f t="shared" ref="AB36" si="21">IF($N36&lt;&gt;"",(P36-V36)/V36,"")</f>
        <v>-8.8954781319495919E-3</v>
      </c>
      <c r="AC36" s="51">
        <f t="shared" ref="AC36" si="22">IF($N36&lt;&gt;"",(Q36-W36)/W36,"")</f>
        <v>-1.3100185777488366E-2</v>
      </c>
    </row>
    <row r="38" spans="7:34" x14ac:dyDescent="0.2">
      <c r="N38" s="30" t="s">
        <v>87</v>
      </c>
      <c r="O38" s="29"/>
      <c r="P38" s="29"/>
      <c r="Q38" s="29"/>
      <c r="R38" s="29"/>
      <c r="S38" s="29"/>
      <c r="X38" s="30" t="s">
        <v>80</v>
      </c>
      <c r="Y38" s="29"/>
      <c r="Z38" s="29"/>
      <c r="AA38" s="29"/>
      <c r="AB38" s="29"/>
      <c r="AC38" s="29"/>
    </row>
    <row r="39" spans="7:34" x14ac:dyDescent="0.2">
      <c r="N39" t="s">
        <v>88</v>
      </c>
      <c r="Q39" s="74">
        <f>O36-U36</f>
        <v>-2117</v>
      </c>
      <c r="R39" t="str">
        <f>IF(Q39&gt;0,"Over Budget",IF(Q39&lt;0,"Under Budget","On Budget"))</f>
        <v>Under Budget</v>
      </c>
      <c r="X39" t="s">
        <v>81</v>
      </c>
      <c r="Y39" s="55">
        <f>MIN(X15:X34)</f>
        <v>-0.24733679322589455</v>
      </c>
      <c r="AB39" s="55"/>
    </row>
    <row r="40" spans="7:34" x14ac:dyDescent="0.2">
      <c r="N40" t="s">
        <v>89</v>
      </c>
      <c r="Q40" s="74">
        <f>P36-V36</f>
        <v>-84</v>
      </c>
      <c r="R40" t="str">
        <f t="shared" ref="R40:R41" si="23">IF(Q40&gt;0,"Over Budget",IF(Q40&lt;0,"Under Budget","On Budget"))</f>
        <v>Under Budget</v>
      </c>
      <c r="X40" t="s">
        <v>82</v>
      </c>
      <c r="Y40" s="55">
        <f>MAX(X15:X34)</f>
        <v>0.55541292255027819</v>
      </c>
      <c r="AB40" s="55"/>
    </row>
    <row r="41" spans="7:34" x14ac:dyDescent="0.2">
      <c r="N41" t="s">
        <v>90</v>
      </c>
      <c r="Q41" s="74">
        <f>Q36-W36</f>
        <v>-1368</v>
      </c>
      <c r="R41" t="str">
        <f t="shared" si="23"/>
        <v>Under Budget</v>
      </c>
      <c r="X41" t="s">
        <v>83</v>
      </c>
      <c r="Y41" s="55">
        <f>MIN(Y15:Y34)</f>
        <v>-0.57020057306590255</v>
      </c>
      <c r="AB41" s="55"/>
    </row>
    <row r="42" spans="7:34" x14ac:dyDescent="0.2">
      <c r="X42" t="s">
        <v>84</v>
      </c>
      <c r="Y42" s="55">
        <f>MAX(Y15:Y34)</f>
        <v>0.48417721518987344</v>
      </c>
      <c r="AB42" s="55"/>
    </row>
    <row r="43" spans="7:34" x14ac:dyDescent="0.2">
      <c r="X43" t="s">
        <v>85</v>
      </c>
      <c r="Y43" s="55">
        <f>MIN(Z15:Z34)</f>
        <v>-0.18676814988290399</v>
      </c>
      <c r="AB43" s="55"/>
    </row>
    <row r="44" spans="7:34" x14ac:dyDescent="0.2">
      <c r="X44" t="s">
        <v>86</v>
      </c>
      <c r="Y44" s="55">
        <f>MAX(Z15:Z34)</f>
        <v>0.29337539432176657</v>
      </c>
      <c r="AB44" s="55"/>
    </row>
    <row r="46" spans="7:34" x14ac:dyDescent="0.2">
      <c r="X46" s="57"/>
      <c r="Y46" s="57"/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List Box 1">
              <controlPr defaultSize="0" autoLine="0" autoPict="0">
                <anchor moveWithCells="1">
                  <from>
                    <xdr:col>30</xdr:col>
                    <xdr:colOff>19050</xdr:colOff>
                    <xdr:row>7</xdr:row>
                    <xdr:rowOff>9525</xdr:rowOff>
                  </from>
                  <to>
                    <xdr:col>31</xdr:col>
                    <xdr:colOff>666750</xdr:colOff>
                    <xdr:row>10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defaultSize="0" autoFill="0" autoLine="0" autoPict="0">
                <anchor moveWithCells="1">
                  <from>
                    <xdr:col>31</xdr:col>
                    <xdr:colOff>685800</xdr:colOff>
                    <xdr:row>6</xdr:row>
                    <xdr:rowOff>161925</xdr:rowOff>
                  </from>
                  <to>
                    <xdr:col>31</xdr:col>
                    <xdr:colOff>1323975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defaultSize="0" autoFill="0" autoLine="0" autoPict="0">
                <anchor moveWithCells="1">
                  <from>
                    <xdr:col>31</xdr:col>
                    <xdr:colOff>685800</xdr:colOff>
                    <xdr:row>7</xdr:row>
                    <xdr:rowOff>161925</xdr:rowOff>
                  </from>
                  <to>
                    <xdr:col>31</xdr:col>
                    <xdr:colOff>1323975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Scroll Bar 4">
              <controlPr defaultSize="0" autoPict="0">
                <anchor moveWithCells="1">
                  <from>
                    <xdr:col>41</xdr:col>
                    <xdr:colOff>0</xdr:colOff>
                    <xdr:row>8</xdr:row>
                    <xdr:rowOff>0</xdr:rowOff>
                  </from>
                  <to>
                    <xdr:col>43</xdr:col>
                    <xdr:colOff>647700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47</xdr:col>
                    <xdr:colOff>9525</xdr:colOff>
                    <xdr:row>8</xdr:row>
                    <xdr:rowOff>9525</xdr:rowOff>
                  </from>
                  <to>
                    <xdr:col>48</xdr:col>
                    <xdr:colOff>28575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48</xdr:col>
                    <xdr:colOff>200025</xdr:colOff>
                    <xdr:row>8</xdr:row>
                    <xdr:rowOff>0</xdr:rowOff>
                  </from>
                  <to>
                    <xdr:col>49</xdr:col>
                    <xdr:colOff>219075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9169-A0B2-4684-9C41-2B3A1A588827}">
  <sheetPr codeName="Sheet3"/>
  <dimension ref="A1:AT51"/>
  <sheetViews>
    <sheetView topLeftCell="H37" workbookViewId="0">
      <selection activeCell="S53" sqref="S53"/>
    </sheetView>
  </sheetViews>
  <sheetFormatPr defaultRowHeight="14.25" x14ac:dyDescent="0.2"/>
  <cols>
    <col min="1" max="1" width="16.625" customWidth="1"/>
  </cols>
  <sheetData>
    <row r="1" spans="1:46" x14ac:dyDescent="0.2">
      <c r="A1" t="s">
        <v>6</v>
      </c>
    </row>
    <row r="2" spans="1:46" x14ac:dyDescent="0.2">
      <c r="A2" s="4">
        <f>cur_year</f>
        <v>2017</v>
      </c>
      <c r="B2" s="4">
        <f>A2-1</f>
        <v>2016</v>
      </c>
    </row>
    <row r="3" spans="1:46" ht="15" x14ac:dyDescent="0.25">
      <c r="B3" s="5" t="s">
        <v>7</v>
      </c>
      <c r="C3" s="6"/>
      <c r="D3" s="7"/>
      <c r="E3" s="8" t="s">
        <v>8</v>
      </c>
      <c r="F3" s="9"/>
      <c r="G3" s="10"/>
      <c r="H3" s="11" t="s">
        <v>1</v>
      </c>
      <c r="I3" s="11"/>
      <c r="J3" s="12"/>
      <c r="K3" s="5" t="s">
        <v>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8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13"/>
      <c r="AI3" s="11" t="s">
        <v>1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2">
      <c r="B4" t="str">
        <f>B5&amp;B6&amp;B7&amp;B8</f>
        <v>2017JunActualRevenue</v>
      </c>
      <c r="C4" t="str">
        <f t="shared" ref="C4:H4" si="0">C5&amp;C6&amp;C7&amp;C8</f>
        <v>2017JunActualProfit</v>
      </c>
      <c r="D4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t="str">
        <f t="shared" si="0"/>
        <v>2016JunActualCash</v>
      </c>
      <c r="H4" t="str">
        <f t="shared" si="0"/>
        <v>2017JunBudgetRevenue</v>
      </c>
      <c r="I4" t="str">
        <f t="shared" ref="I4" si="1">I5&amp;I6&amp;I7&amp;I8</f>
        <v>2017JunBudgetProfit</v>
      </c>
      <c r="J4" t="str">
        <f t="shared" ref="J4" si="2">J5&amp;J6&amp;J7&amp;J8</f>
        <v>2017JunBudgetCash</v>
      </c>
      <c r="K4" t="str">
        <f t="shared" ref="K4" si="3">K5&amp;K6&amp;K7&amp;K8</f>
        <v>2017JanActualProfit</v>
      </c>
      <c r="L4" t="str">
        <f t="shared" ref="L4" si="4">L5&amp;L6&amp;L7&amp;L8</f>
        <v>2017FebActualProfit</v>
      </c>
      <c r="M4" t="str">
        <f t="shared" ref="M4:N4" si="5">M5&amp;M6&amp;M7&amp;M8</f>
        <v>2017MarActualProfit</v>
      </c>
      <c r="N4" t="str">
        <f t="shared" si="5"/>
        <v>2017AprActualProfit</v>
      </c>
      <c r="O4" t="str">
        <f t="shared" ref="O4" si="6">O5&amp;O6&amp;O7&amp;O8</f>
        <v>2017MayActualProfit</v>
      </c>
      <c r="P4" t="str">
        <f t="shared" ref="P4" si="7">P5&amp;P6&amp;P7&amp;P8</f>
        <v>2017JunActualProfit</v>
      </c>
      <c r="Q4" t="str">
        <f t="shared" ref="Q4" si="8">Q5&amp;Q6&amp;Q7&amp;Q8</f>
        <v>2017JulActualProfit</v>
      </c>
      <c r="R4" t="str">
        <f t="shared" ref="R4" si="9">R5&amp;R6&amp;R7&amp;R8</f>
        <v>2017AugActualProfit</v>
      </c>
      <c r="S4" t="str">
        <f t="shared" ref="S4:T4" si="10">S5&amp;S6&amp;S7&amp;S8</f>
        <v>2017SepActualProfit</v>
      </c>
      <c r="T4" t="str">
        <f t="shared" si="10"/>
        <v>2017OctActualProfit</v>
      </c>
      <c r="U4" t="str">
        <f t="shared" ref="U4" si="11">U5&amp;U6&amp;U7&amp;U8</f>
        <v>2017NovActualProfit</v>
      </c>
      <c r="V4" t="str">
        <f t="shared" ref="V4" si="12">V5&amp;V6&amp;V7&amp;V8</f>
        <v>2017DecActualProfit</v>
      </c>
      <c r="W4" t="str">
        <f t="shared" ref="W4" si="13">W5&amp;W6&amp;W7&amp;W8</f>
        <v>2016JanActualProfit</v>
      </c>
      <c r="X4" t="str">
        <f t="shared" ref="X4" si="14">X5&amp;X6&amp;X7&amp;X8</f>
        <v>2016FebActualProfit</v>
      </c>
      <c r="Y4" t="str">
        <f t="shared" ref="Y4:Z4" si="15">Y5&amp;Y6&amp;Y7&amp;Y8</f>
        <v>2016MarActualProfit</v>
      </c>
      <c r="Z4" t="str">
        <f t="shared" si="15"/>
        <v>2016AprActualProfit</v>
      </c>
      <c r="AA4" t="str">
        <f t="shared" ref="AA4" si="16">AA5&amp;AA6&amp;AA7&amp;AA8</f>
        <v>2016MayActualProfit</v>
      </c>
      <c r="AB4" t="str">
        <f t="shared" ref="AB4" si="17">AB5&amp;AB6&amp;AB7&amp;AB8</f>
        <v>2016JunActualProfit</v>
      </c>
      <c r="AC4" t="str">
        <f t="shared" ref="AC4" si="18">AC5&amp;AC6&amp;AC7&amp;AC8</f>
        <v>2016JulActualProfit</v>
      </c>
      <c r="AD4" t="str">
        <f t="shared" ref="AD4" si="19">AD5&amp;AD6&amp;AD7&amp;AD8</f>
        <v>2016AugActualProfit</v>
      </c>
      <c r="AE4" t="str">
        <f t="shared" ref="AE4:AF4" si="20">AE5&amp;AE6&amp;AE7&amp;AE8</f>
        <v>2016SepActualProfit</v>
      </c>
      <c r="AF4" t="str">
        <f t="shared" si="20"/>
        <v>2016OctActualProfit</v>
      </c>
      <c r="AG4" t="str">
        <f t="shared" ref="AG4" si="21">AG5&amp;AG6&amp;AG7&amp;AG8</f>
        <v>2016NovActualProfit</v>
      </c>
      <c r="AH4" t="str">
        <f t="shared" ref="AH4" si="22">AH5&amp;AH6&amp;AH7&amp;AH8</f>
        <v>2016DecActualProfit</v>
      </c>
      <c r="AI4" t="str">
        <f t="shared" ref="AI4" si="23">AI5&amp;AI6&amp;AI7&amp;AI8</f>
        <v>2017JanBudgetProfit</v>
      </c>
      <c r="AJ4" t="str">
        <f t="shared" ref="AJ4" si="24">AJ5&amp;AJ6&amp;AJ7&amp;AJ8</f>
        <v>2017FebBudgetProfit</v>
      </c>
      <c r="AK4" t="str">
        <f t="shared" ref="AK4:AL4" si="25">AK5&amp;AK6&amp;AK7&amp;AK8</f>
        <v>2017MarBudgetProfit</v>
      </c>
      <c r="AL4" t="str">
        <f t="shared" si="25"/>
        <v>2017AprBudgetProfit</v>
      </c>
      <c r="AM4" t="str">
        <f t="shared" ref="AM4" si="26">AM5&amp;AM6&amp;AM7&amp;AM8</f>
        <v>2017MayBudgetProfit</v>
      </c>
      <c r="AN4" t="str">
        <f t="shared" ref="AN4" si="27">AN5&amp;AN6&amp;AN7&amp;AN8</f>
        <v>2017JunBudgetProfit</v>
      </c>
      <c r="AO4" t="str">
        <f t="shared" ref="AO4" si="28">AO5&amp;AO6&amp;AO7&amp;AO8</f>
        <v>2017JulBudgetProfit</v>
      </c>
      <c r="AP4" t="str">
        <f t="shared" ref="AP4" si="29">AP5&amp;AP6&amp;AP7&amp;AP8</f>
        <v>2017AugBudgetProfit</v>
      </c>
      <c r="AQ4" t="str">
        <f t="shared" ref="AQ4:AR4" si="30">AQ5&amp;AQ6&amp;AQ7&amp;AQ8</f>
        <v>2017SepBudgetProfit</v>
      </c>
      <c r="AR4" t="str">
        <f t="shared" si="30"/>
        <v>2017OctBudgetProfit</v>
      </c>
      <c r="AS4" t="str">
        <f t="shared" ref="AS4" si="31">AS5&amp;AS6&amp;AS7&amp;AS8</f>
        <v>2017NovBudgetProfit</v>
      </c>
      <c r="AT4" t="str">
        <f t="shared" ref="AT4" si="32">AT5&amp;AT6&amp;AT7&amp;AT8</f>
        <v>2017DecBudgetProfit</v>
      </c>
    </row>
    <row r="5" spans="1:46" x14ac:dyDescent="0.2">
      <c r="B5" s="16">
        <f t="shared" ref="B5:D5" si="33">$A$2</f>
        <v>2017</v>
      </c>
      <c r="C5" s="16">
        <f t="shared" si="33"/>
        <v>2017</v>
      </c>
      <c r="D5" s="17">
        <f t="shared" si="33"/>
        <v>2017</v>
      </c>
      <c r="E5" s="16">
        <f t="shared" ref="E5:G5" si="34">$B$2</f>
        <v>2016</v>
      </c>
      <c r="F5" s="16">
        <f t="shared" si="34"/>
        <v>2016</v>
      </c>
      <c r="G5" s="17">
        <f t="shared" si="34"/>
        <v>2016</v>
      </c>
      <c r="H5" s="16">
        <f t="shared" ref="H5:V5" si="35">$A$2</f>
        <v>2017</v>
      </c>
      <c r="I5" s="16">
        <f t="shared" si="35"/>
        <v>2017</v>
      </c>
      <c r="J5" s="17">
        <f t="shared" si="35"/>
        <v>2017</v>
      </c>
      <c r="K5" s="18">
        <f t="shared" si="35"/>
        <v>2017</v>
      </c>
      <c r="L5" s="18">
        <f t="shared" si="35"/>
        <v>2017</v>
      </c>
      <c r="M5" s="18">
        <f t="shared" si="35"/>
        <v>2017</v>
      </c>
      <c r="N5" s="18">
        <f t="shared" si="35"/>
        <v>2017</v>
      </c>
      <c r="O5" s="18">
        <f t="shared" si="35"/>
        <v>2017</v>
      </c>
      <c r="P5" s="18">
        <f t="shared" si="35"/>
        <v>2017</v>
      </c>
      <c r="Q5" s="18">
        <f t="shared" si="35"/>
        <v>2017</v>
      </c>
      <c r="R5" s="18">
        <f t="shared" si="35"/>
        <v>2017</v>
      </c>
      <c r="S5" s="18">
        <f t="shared" si="35"/>
        <v>2017</v>
      </c>
      <c r="T5" s="18">
        <f t="shared" si="35"/>
        <v>2017</v>
      </c>
      <c r="U5" s="18">
        <f t="shared" si="35"/>
        <v>2017</v>
      </c>
      <c r="V5" s="18">
        <f t="shared" si="35"/>
        <v>2017</v>
      </c>
      <c r="W5" s="19">
        <f t="shared" ref="W5:AH5" si="36">$B$2</f>
        <v>2016</v>
      </c>
      <c r="X5" s="18">
        <f t="shared" si="36"/>
        <v>2016</v>
      </c>
      <c r="Y5" s="18">
        <f t="shared" si="36"/>
        <v>2016</v>
      </c>
      <c r="Z5" s="18">
        <f t="shared" si="36"/>
        <v>2016</v>
      </c>
      <c r="AA5" s="18">
        <f t="shared" si="36"/>
        <v>2016</v>
      </c>
      <c r="AB5" s="18">
        <f t="shared" si="36"/>
        <v>2016</v>
      </c>
      <c r="AC5" s="18">
        <f t="shared" si="36"/>
        <v>2016</v>
      </c>
      <c r="AD5" s="18">
        <f t="shared" si="36"/>
        <v>2016</v>
      </c>
      <c r="AE5" s="18">
        <f t="shared" si="36"/>
        <v>2016</v>
      </c>
      <c r="AF5" s="18">
        <f t="shared" si="36"/>
        <v>2016</v>
      </c>
      <c r="AG5" s="18">
        <f t="shared" si="36"/>
        <v>2016</v>
      </c>
      <c r="AH5" s="20">
        <f t="shared" si="36"/>
        <v>2016</v>
      </c>
      <c r="AI5" s="18">
        <f t="shared" ref="AI5:AT5" si="37">$A$2</f>
        <v>2017</v>
      </c>
      <c r="AJ5" s="18">
        <f t="shared" si="37"/>
        <v>2017</v>
      </c>
      <c r="AK5" s="18">
        <f t="shared" si="37"/>
        <v>2017</v>
      </c>
      <c r="AL5" s="18">
        <f t="shared" si="37"/>
        <v>2017</v>
      </c>
      <c r="AM5" s="18">
        <f t="shared" si="37"/>
        <v>2017</v>
      </c>
      <c r="AN5" s="18">
        <f t="shared" si="37"/>
        <v>2017</v>
      </c>
      <c r="AO5" s="18">
        <f t="shared" si="37"/>
        <v>2017</v>
      </c>
      <c r="AP5" s="18">
        <f t="shared" si="37"/>
        <v>2017</v>
      </c>
      <c r="AQ5" s="18">
        <f t="shared" si="37"/>
        <v>2017</v>
      </c>
      <c r="AR5" s="18">
        <f t="shared" si="37"/>
        <v>2017</v>
      </c>
      <c r="AS5" s="18">
        <f t="shared" si="37"/>
        <v>2017</v>
      </c>
      <c r="AT5" s="18">
        <f t="shared" si="37"/>
        <v>2017</v>
      </c>
    </row>
    <row r="6" spans="1:46" x14ac:dyDescent="0.2">
      <c r="B6" s="16" t="str">
        <f t="shared" ref="B6:J6" si="38">cur_month</f>
        <v>Jun</v>
      </c>
      <c r="C6" s="16" t="str">
        <f t="shared" si="38"/>
        <v>Jun</v>
      </c>
      <c r="D6" s="17" t="str">
        <f t="shared" si="38"/>
        <v>Jun</v>
      </c>
      <c r="E6" s="16" t="str">
        <f t="shared" si="38"/>
        <v>Jun</v>
      </c>
      <c r="F6" s="16" t="str">
        <f t="shared" si="38"/>
        <v>Jun</v>
      </c>
      <c r="G6" s="17" t="str">
        <f t="shared" si="38"/>
        <v>Jun</v>
      </c>
      <c r="H6" s="16" t="str">
        <f t="shared" si="38"/>
        <v>Jun</v>
      </c>
      <c r="I6" s="16" t="str">
        <f t="shared" si="38"/>
        <v>Jun</v>
      </c>
      <c r="J6" s="17" t="str">
        <f t="shared" si="38"/>
        <v>Jun</v>
      </c>
      <c r="K6" s="18" t="s">
        <v>9</v>
      </c>
      <c r="L6" s="18" t="s">
        <v>10</v>
      </c>
      <c r="M6" s="18" t="s">
        <v>11</v>
      </c>
      <c r="N6" s="18" t="s">
        <v>12</v>
      </c>
      <c r="O6" s="18" t="s">
        <v>13</v>
      </c>
      <c r="P6" s="18" t="s">
        <v>14</v>
      </c>
      <c r="Q6" s="18" t="s">
        <v>15</v>
      </c>
      <c r="R6" s="18" t="s">
        <v>16</v>
      </c>
      <c r="S6" s="18" t="s">
        <v>17</v>
      </c>
      <c r="T6" s="18" t="s">
        <v>18</v>
      </c>
      <c r="U6" s="18" t="s">
        <v>19</v>
      </c>
      <c r="V6" s="20" t="s">
        <v>20</v>
      </c>
      <c r="W6" s="18" t="s">
        <v>9</v>
      </c>
      <c r="X6" s="18" t="s">
        <v>10</v>
      </c>
      <c r="Y6" s="18" t="s">
        <v>11</v>
      </c>
      <c r="Z6" s="18" t="s">
        <v>12</v>
      </c>
      <c r="AA6" s="18" t="s">
        <v>13</v>
      </c>
      <c r="AB6" s="18" t="s">
        <v>14</v>
      </c>
      <c r="AC6" s="18" t="s">
        <v>15</v>
      </c>
      <c r="AD6" s="18" t="s">
        <v>16</v>
      </c>
      <c r="AE6" s="18" t="s">
        <v>17</v>
      </c>
      <c r="AF6" s="18" t="s">
        <v>18</v>
      </c>
      <c r="AG6" s="18" t="s">
        <v>19</v>
      </c>
      <c r="AH6" s="20" t="s">
        <v>20</v>
      </c>
      <c r="AI6" s="18" t="s">
        <v>9</v>
      </c>
      <c r="AJ6" s="18" t="s">
        <v>10</v>
      </c>
      <c r="AK6" s="18" t="s">
        <v>11</v>
      </c>
      <c r="AL6" s="18" t="s">
        <v>12</v>
      </c>
      <c r="AM6" s="18" t="s">
        <v>13</v>
      </c>
      <c r="AN6" s="18" t="s">
        <v>14</v>
      </c>
      <c r="AO6" s="18" t="s">
        <v>15</v>
      </c>
      <c r="AP6" s="18" t="s">
        <v>16</v>
      </c>
      <c r="AQ6" s="18" t="s">
        <v>17</v>
      </c>
      <c r="AR6" s="18" t="s">
        <v>18</v>
      </c>
      <c r="AS6" s="18" t="s">
        <v>19</v>
      </c>
      <c r="AT6" s="18" t="s">
        <v>20</v>
      </c>
    </row>
    <row r="7" spans="1:46" x14ac:dyDescent="0.2">
      <c r="B7" s="16" t="s">
        <v>7</v>
      </c>
      <c r="C7" s="16" t="s">
        <v>7</v>
      </c>
      <c r="D7" s="17" t="s">
        <v>7</v>
      </c>
      <c r="E7" s="16" t="s">
        <v>7</v>
      </c>
      <c r="F7" s="16" t="s">
        <v>7</v>
      </c>
      <c r="G7" s="17" t="s">
        <v>7</v>
      </c>
      <c r="H7" s="16" t="s">
        <v>1</v>
      </c>
      <c r="I7" s="16" t="s">
        <v>1</v>
      </c>
      <c r="J7" s="17" t="s">
        <v>1</v>
      </c>
      <c r="K7" s="18" t="s">
        <v>7</v>
      </c>
      <c r="L7" s="18" t="s">
        <v>7</v>
      </c>
      <c r="M7" s="18" t="s">
        <v>7</v>
      </c>
      <c r="N7" s="18" t="s">
        <v>7</v>
      </c>
      <c r="O7" s="18" t="s">
        <v>7</v>
      </c>
      <c r="P7" s="18" t="s">
        <v>7</v>
      </c>
      <c r="Q7" s="18" t="s">
        <v>7</v>
      </c>
      <c r="R7" s="18" t="s">
        <v>7</v>
      </c>
      <c r="S7" s="18" t="s">
        <v>7</v>
      </c>
      <c r="T7" s="18" t="s">
        <v>7</v>
      </c>
      <c r="U7" s="18" t="s">
        <v>7</v>
      </c>
      <c r="V7" s="18" t="s">
        <v>7</v>
      </c>
      <c r="W7" s="19" t="s">
        <v>7</v>
      </c>
      <c r="X7" s="18" t="s">
        <v>7</v>
      </c>
      <c r="Y7" s="18" t="s">
        <v>7</v>
      </c>
      <c r="Z7" s="18" t="s">
        <v>7</v>
      </c>
      <c r="AA7" s="18" t="s">
        <v>7</v>
      </c>
      <c r="AB7" s="18" t="s">
        <v>7</v>
      </c>
      <c r="AC7" s="18" t="s">
        <v>7</v>
      </c>
      <c r="AD7" s="18" t="s">
        <v>7</v>
      </c>
      <c r="AE7" s="18" t="s">
        <v>7</v>
      </c>
      <c r="AF7" s="18" t="s">
        <v>7</v>
      </c>
      <c r="AG7" s="18" t="s">
        <v>7</v>
      </c>
      <c r="AH7" s="20" t="s">
        <v>7</v>
      </c>
      <c r="AI7" s="18" t="s">
        <v>1</v>
      </c>
      <c r="AJ7" s="18" t="s">
        <v>1</v>
      </c>
      <c r="AK7" s="18" t="s">
        <v>1</v>
      </c>
      <c r="AL7" s="18" t="s">
        <v>1</v>
      </c>
      <c r="AM7" s="18" t="s">
        <v>1</v>
      </c>
      <c r="AN7" s="18" t="s">
        <v>1</v>
      </c>
      <c r="AO7" s="18" t="s">
        <v>1</v>
      </c>
      <c r="AP7" s="18" t="s">
        <v>1</v>
      </c>
      <c r="AQ7" s="18" t="s">
        <v>1</v>
      </c>
      <c r="AR7" s="18" t="s">
        <v>1</v>
      </c>
      <c r="AS7" s="18" t="s">
        <v>1</v>
      </c>
      <c r="AT7" s="18" t="s">
        <v>1</v>
      </c>
    </row>
    <row r="8" spans="1:46" x14ac:dyDescent="0.2">
      <c r="A8" s="21"/>
      <c r="B8" s="22" t="s">
        <v>21</v>
      </c>
      <c r="C8" s="22" t="s">
        <v>22</v>
      </c>
      <c r="D8" s="23" t="s">
        <v>2</v>
      </c>
      <c r="E8" s="22" t="s">
        <v>21</v>
      </c>
      <c r="F8" s="22" t="s">
        <v>22</v>
      </c>
      <c r="G8" s="23" t="s">
        <v>2</v>
      </c>
      <c r="H8" s="22" t="s">
        <v>21</v>
      </c>
      <c r="I8" s="22" t="s">
        <v>22</v>
      </c>
      <c r="J8" s="23" t="s">
        <v>2</v>
      </c>
      <c r="K8" s="24" t="s">
        <v>22</v>
      </c>
      <c r="L8" s="24" t="s">
        <v>22</v>
      </c>
      <c r="M8" s="24" t="s">
        <v>22</v>
      </c>
      <c r="N8" s="24" t="s">
        <v>22</v>
      </c>
      <c r="O8" s="24" t="s">
        <v>22</v>
      </c>
      <c r="P8" s="24" t="s">
        <v>22</v>
      </c>
      <c r="Q8" s="24" t="s">
        <v>22</v>
      </c>
      <c r="R8" s="24" t="s">
        <v>22</v>
      </c>
      <c r="S8" s="24" t="s">
        <v>22</v>
      </c>
      <c r="T8" s="24" t="s">
        <v>22</v>
      </c>
      <c r="U8" s="24" t="s">
        <v>22</v>
      </c>
      <c r="V8" s="24" t="s">
        <v>22</v>
      </c>
      <c r="W8" s="25" t="s">
        <v>22</v>
      </c>
      <c r="X8" s="24" t="s">
        <v>22</v>
      </c>
      <c r="Y8" s="24" t="s">
        <v>22</v>
      </c>
      <c r="Z8" s="24" t="s">
        <v>22</v>
      </c>
      <c r="AA8" s="24" t="s">
        <v>22</v>
      </c>
      <c r="AB8" s="24" t="s">
        <v>22</v>
      </c>
      <c r="AC8" s="24" t="s">
        <v>22</v>
      </c>
      <c r="AD8" s="24" t="s">
        <v>22</v>
      </c>
      <c r="AE8" s="24" t="s">
        <v>22</v>
      </c>
      <c r="AF8" s="24" t="s">
        <v>22</v>
      </c>
      <c r="AG8" s="24" t="s">
        <v>22</v>
      </c>
      <c r="AH8" s="26" t="s">
        <v>22</v>
      </c>
      <c r="AI8" s="24" t="s">
        <v>22</v>
      </c>
      <c r="AJ8" s="24" t="s">
        <v>22</v>
      </c>
      <c r="AK8" s="24" t="s">
        <v>22</v>
      </c>
      <c r="AL8" s="24" t="s">
        <v>22</v>
      </c>
      <c r="AM8" s="24" t="s">
        <v>22</v>
      </c>
      <c r="AN8" s="24" t="s">
        <v>22</v>
      </c>
      <c r="AO8" s="24" t="s">
        <v>22</v>
      </c>
      <c r="AP8" s="24" t="s">
        <v>22</v>
      </c>
      <c r="AQ8" s="24" t="s">
        <v>22</v>
      </c>
      <c r="AR8" s="24" t="s">
        <v>22</v>
      </c>
      <c r="AS8" s="24" t="s">
        <v>22</v>
      </c>
      <c r="AT8" s="24" t="s">
        <v>22</v>
      </c>
    </row>
    <row r="9" spans="1:46" x14ac:dyDescent="0.2">
      <c r="A9" t="s">
        <v>23</v>
      </c>
      <c r="B9">
        <v>162643</v>
      </c>
      <c r="C9">
        <v>9359</v>
      </c>
      <c r="D9" s="15">
        <v>103058</v>
      </c>
      <c r="E9">
        <v>159773</v>
      </c>
      <c r="F9">
        <v>9241</v>
      </c>
      <c r="G9" s="15">
        <v>103723</v>
      </c>
      <c r="H9">
        <v>164760</v>
      </c>
      <c r="I9">
        <v>9443</v>
      </c>
      <c r="J9" s="15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7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5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">
      <c r="A10" s="28" t="s">
        <v>24</v>
      </c>
      <c r="B10">
        <v>14432</v>
      </c>
      <c r="C10">
        <v>240</v>
      </c>
      <c r="D10" s="15">
        <v>11099</v>
      </c>
      <c r="E10">
        <v>13699</v>
      </c>
      <c r="F10">
        <v>210</v>
      </c>
      <c r="G10" s="15">
        <v>12058</v>
      </c>
      <c r="H10">
        <v>15113</v>
      </c>
      <c r="I10">
        <v>363</v>
      </c>
      <c r="J10" s="15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7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5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">
      <c r="A11" s="28" t="s">
        <v>25</v>
      </c>
      <c r="B11">
        <v>17990</v>
      </c>
      <c r="C11">
        <v>1166</v>
      </c>
      <c r="D11" s="15">
        <v>7137</v>
      </c>
      <c r="E11">
        <v>16395</v>
      </c>
      <c r="F11">
        <v>1003</v>
      </c>
      <c r="G11" s="15">
        <v>7423</v>
      </c>
      <c r="H11">
        <v>18181</v>
      </c>
      <c r="I11">
        <v>1223</v>
      </c>
      <c r="J11" s="15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7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5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">
      <c r="A12" s="28" t="s">
        <v>26</v>
      </c>
      <c r="B12">
        <v>15117</v>
      </c>
      <c r="C12">
        <v>1613</v>
      </c>
      <c r="D12" s="15">
        <v>5828</v>
      </c>
      <c r="E12">
        <v>14138</v>
      </c>
      <c r="F12">
        <v>1200</v>
      </c>
      <c r="G12" s="15">
        <v>6212</v>
      </c>
      <c r="H12">
        <v>13455</v>
      </c>
      <c r="I12">
        <v>1400</v>
      </c>
      <c r="J12" s="15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7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5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">
      <c r="A13" s="28" t="s">
        <v>27</v>
      </c>
      <c r="B13">
        <v>11154</v>
      </c>
      <c r="C13">
        <v>731</v>
      </c>
      <c r="D13" s="15">
        <v>8008</v>
      </c>
      <c r="E13">
        <v>11502</v>
      </c>
      <c r="F13">
        <v>499</v>
      </c>
      <c r="G13" s="15">
        <v>8953</v>
      </c>
      <c r="H13">
        <v>12031</v>
      </c>
      <c r="I13">
        <v>641</v>
      </c>
      <c r="J13" s="15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7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5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">
      <c r="A14" s="28" t="s">
        <v>28</v>
      </c>
      <c r="B14">
        <v>11022</v>
      </c>
      <c r="C14">
        <v>550</v>
      </c>
      <c r="D14" s="15">
        <v>9000</v>
      </c>
      <c r="E14">
        <v>14644</v>
      </c>
      <c r="F14">
        <v>780</v>
      </c>
      <c r="G14" s="15">
        <v>8670</v>
      </c>
      <c r="H14">
        <v>13112</v>
      </c>
      <c r="I14">
        <v>474</v>
      </c>
      <c r="J14" s="15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7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5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">
      <c r="A15" s="28" t="s">
        <v>29</v>
      </c>
      <c r="B15">
        <v>8905</v>
      </c>
      <c r="C15">
        <v>469</v>
      </c>
      <c r="D15" s="15">
        <v>6026</v>
      </c>
      <c r="E15">
        <v>8796</v>
      </c>
      <c r="F15">
        <v>316</v>
      </c>
      <c r="G15" s="15">
        <v>6251</v>
      </c>
      <c r="H15">
        <v>9096</v>
      </c>
      <c r="I15">
        <v>620</v>
      </c>
      <c r="J15" s="15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7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5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">
      <c r="A16" s="28" t="s">
        <v>30</v>
      </c>
      <c r="B16">
        <v>16735</v>
      </c>
      <c r="C16">
        <v>800</v>
      </c>
      <c r="D16" s="15">
        <v>10149</v>
      </c>
      <c r="E16">
        <v>17503</v>
      </c>
      <c r="F16">
        <v>1083</v>
      </c>
      <c r="G16" s="15">
        <v>10507</v>
      </c>
      <c r="H16">
        <v>18207</v>
      </c>
      <c r="I16">
        <v>1176</v>
      </c>
      <c r="J16" s="15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7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5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">
      <c r="A17" s="28" t="s">
        <v>31</v>
      </c>
      <c r="B17">
        <v>3635</v>
      </c>
      <c r="C17">
        <v>96</v>
      </c>
      <c r="D17" s="15">
        <v>2050</v>
      </c>
      <c r="E17">
        <v>2337</v>
      </c>
      <c r="F17">
        <v>90</v>
      </c>
      <c r="G17" s="15">
        <v>1585</v>
      </c>
      <c r="H17">
        <v>3579</v>
      </c>
      <c r="I17">
        <v>184</v>
      </c>
      <c r="J17" s="15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7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5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">
      <c r="A18" s="28" t="s">
        <v>32</v>
      </c>
      <c r="B18">
        <v>15627</v>
      </c>
      <c r="C18">
        <v>1996</v>
      </c>
      <c r="D18" s="15">
        <v>9397</v>
      </c>
      <c r="E18">
        <v>15357</v>
      </c>
      <c r="F18">
        <v>1908</v>
      </c>
      <c r="G18" s="15">
        <v>9702</v>
      </c>
      <c r="H18">
        <v>14634</v>
      </c>
      <c r="I18">
        <v>1584</v>
      </c>
      <c r="J18" s="15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7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5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">
      <c r="A19" s="28" t="s">
        <v>33</v>
      </c>
      <c r="B19">
        <v>7270</v>
      </c>
      <c r="C19">
        <v>150</v>
      </c>
      <c r="D19" s="15">
        <v>8948</v>
      </c>
      <c r="E19">
        <v>7119</v>
      </c>
      <c r="F19">
        <v>349</v>
      </c>
      <c r="G19" s="15">
        <v>8520</v>
      </c>
      <c r="H19">
        <v>7158</v>
      </c>
      <c r="I19">
        <v>120</v>
      </c>
      <c r="J19" s="15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7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5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">
      <c r="A20" t="s">
        <v>34</v>
      </c>
      <c r="B20">
        <v>5955</v>
      </c>
      <c r="C20">
        <v>260</v>
      </c>
      <c r="D20" s="15">
        <v>5931</v>
      </c>
      <c r="E20">
        <v>5612</v>
      </c>
      <c r="F20">
        <v>233</v>
      </c>
      <c r="G20" s="15">
        <v>5128</v>
      </c>
      <c r="H20">
        <v>5977</v>
      </c>
      <c r="I20">
        <v>210</v>
      </c>
      <c r="J20" s="15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7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5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">
      <c r="A21" s="28" t="s">
        <v>35</v>
      </c>
      <c r="B21">
        <v>7666</v>
      </c>
      <c r="C21">
        <v>274</v>
      </c>
      <c r="D21" s="15">
        <v>6624</v>
      </c>
      <c r="E21">
        <v>5060</v>
      </c>
      <c r="F21">
        <v>369</v>
      </c>
      <c r="G21" s="15">
        <v>5174</v>
      </c>
      <c r="H21">
        <v>7099</v>
      </c>
      <c r="I21">
        <v>230</v>
      </c>
      <c r="J21" s="15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7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5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">
      <c r="A22" s="28" t="s">
        <v>36</v>
      </c>
      <c r="B22">
        <v>10857</v>
      </c>
      <c r="C22">
        <v>281</v>
      </c>
      <c r="D22" s="15">
        <v>4396</v>
      </c>
      <c r="E22">
        <v>10547</v>
      </c>
      <c r="F22">
        <v>281</v>
      </c>
      <c r="G22" s="15">
        <v>4979</v>
      </c>
      <c r="H22">
        <v>10799</v>
      </c>
      <c r="I22">
        <v>333</v>
      </c>
      <c r="J22" s="15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7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5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">
      <c r="A23" s="28" t="s">
        <v>37</v>
      </c>
      <c r="B23">
        <v>9873</v>
      </c>
      <c r="C23">
        <v>370</v>
      </c>
      <c r="D23" s="15">
        <v>7076</v>
      </c>
      <c r="E23">
        <v>11069</v>
      </c>
      <c r="F23">
        <v>652</v>
      </c>
      <c r="G23" s="15">
        <v>6853</v>
      </c>
      <c r="H23">
        <v>10500</v>
      </c>
      <c r="I23">
        <v>637</v>
      </c>
      <c r="J23" s="15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7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5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">
      <c r="A24" s="28" t="s">
        <v>38</v>
      </c>
      <c r="B24">
        <v>6405</v>
      </c>
      <c r="C24">
        <v>363</v>
      </c>
      <c r="D24" s="15">
        <v>1389</v>
      </c>
      <c r="E24">
        <v>5995</v>
      </c>
      <c r="F24">
        <v>268</v>
      </c>
      <c r="G24" s="15">
        <v>1708</v>
      </c>
      <c r="H24">
        <v>5819</v>
      </c>
      <c r="I24">
        <v>248</v>
      </c>
      <c r="J24" s="15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7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5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">
      <c r="A25" t="s">
        <v>39</v>
      </c>
      <c r="B25">
        <v>210616</v>
      </c>
      <c r="C25">
        <v>12324.3</v>
      </c>
      <c r="D25" s="15">
        <v>95902.1</v>
      </c>
      <c r="E25">
        <v>199893.6</v>
      </c>
      <c r="F25">
        <v>9835.9000000000015</v>
      </c>
      <c r="G25" s="15">
        <v>101383.6</v>
      </c>
      <c r="H25">
        <v>198526.40000000002</v>
      </c>
      <c r="I25">
        <v>11343.8</v>
      </c>
      <c r="J25" s="15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W25" s="27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5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">
      <c r="A26" t="s">
        <v>40</v>
      </c>
      <c r="B26">
        <v>11649</v>
      </c>
      <c r="C26">
        <v>802</v>
      </c>
      <c r="D26" s="15">
        <v>5956</v>
      </c>
      <c r="E26">
        <v>10414</v>
      </c>
      <c r="F26">
        <v>536</v>
      </c>
      <c r="G26" s="15">
        <v>6713</v>
      </c>
      <c r="H26">
        <v>10593</v>
      </c>
      <c r="I26">
        <v>554</v>
      </c>
      <c r="J26" s="15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7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5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">
      <c r="A27" t="s">
        <v>41</v>
      </c>
      <c r="B27">
        <v>7718</v>
      </c>
      <c r="C27">
        <v>876</v>
      </c>
      <c r="D27" s="15">
        <v>8432</v>
      </c>
      <c r="E27">
        <v>7282</v>
      </c>
      <c r="F27">
        <v>775</v>
      </c>
      <c r="G27" s="15">
        <v>8242</v>
      </c>
      <c r="H27">
        <v>6409</v>
      </c>
      <c r="I27">
        <v>654</v>
      </c>
      <c r="J27" s="15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7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5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">
      <c r="A28" t="s">
        <v>42</v>
      </c>
      <c r="B28">
        <v>15033</v>
      </c>
      <c r="C28">
        <v>469</v>
      </c>
      <c r="D28" s="15">
        <v>3512</v>
      </c>
      <c r="E28">
        <v>15064</v>
      </c>
      <c r="F28">
        <v>392</v>
      </c>
      <c r="G28" s="15">
        <v>3488</v>
      </c>
      <c r="H28">
        <v>12724</v>
      </c>
      <c r="I28">
        <v>530</v>
      </c>
      <c r="J28" s="15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7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5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">
      <c r="A29" t="s">
        <v>43</v>
      </c>
      <c r="B29">
        <v>21579</v>
      </c>
      <c r="C29">
        <v>920</v>
      </c>
      <c r="D29" s="15">
        <v>7461</v>
      </c>
      <c r="E29">
        <v>20686</v>
      </c>
      <c r="F29">
        <v>653</v>
      </c>
      <c r="G29" s="15">
        <v>8589</v>
      </c>
      <c r="H29">
        <v>20478</v>
      </c>
      <c r="I29">
        <v>658</v>
      </c>
      <c r="J29" s="15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7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5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">
      <c r="A30" t="s">
        <v>44</v>
      </c>
      <c r="B30">
        <v>27210.600000000002</v>
      </c>
      <c r="C30">
        <v>2903.4</v>
      </c>
      <c r="D30" s="15">
        <v>10490.4</v>
      </c>
      <c r="E30">
        <v>25448.400000000001</v>
      </c>
      <c r="F30">
        <v>2160</v>
      </c>
      <c r="G30" s="15">
        <v>11181.6</v>
      </c>
      <c r="H30">
        <v>24219</v>
      </c>
      <c r="I30">
        <v>2520</v>
      </c>
      <c r="J30" s="15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W30" s="27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5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">
      <c r="A31" t="s">
        <v>45</v>
      </c>
      <c r="B31">
        <v>18700.5</v>
      </c>
      <c r="C31">
        <v>984.90000000000009</v>
      </c>
      <c r="D31" s="15">
        <v>12654.6</v>
      </c>
      <c r="E31">
        <v>18471.600000000002</v>
      </c>
      <c r="F31">
        <v>663.6</v>
      </c>
      <c r="G31" s="15">
        <v>13127.1</v>
      </c>
      <c r="H31">
        <v>19101.600000000002</v>
      </c>
      <c r="I31">
        <v>1302</v>
      </c>
      <c r="J31" s="15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W31" s="27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5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">
      <c r="A32" t="s">
        <v>46</v>
      </c>
      <c r="B32">
        <v>45315.9</v>
      </c>
      <c r="C32">
        <v>1932</v>
      </c>
      <c r="D32" s="15">
        <v>15668.1</v>
      </c>
      <c r="E32">
        <v>43440.6</v>
      </c>
      <c r="F32">
        <v>1371.3</v>
      </c>
      <c r="G32" s="15">
        <v>18036.900000000001</v>
      </c>
      <c r="H32">
        <v>43003.8</v>
      </c>
      <c r="I32">
        <v>1381.8</v>
      </c>
      <c r="J32" s="15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W32" s="27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5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">
      <c r="A33" t="s">
        <v>47</v>
      </c>
      <c r="B33">
        <v>35980</v>
      </c>
      <c r="C33">
        <v>2332</v>
      </c>
      <c r="D33" s="15">
        <v>14274</v>
      </c>
      <c r="E33">
        <v>32790</v>
      </c>
      <c r="F33">
        <v>2006</v>
      </c>
      <c r="G33" s="15">
        <v>14846</v>
      </c>
      <c r="H33">
        <v>36362</v>
      </c>
      <c r="I33">
        <v>2446</v>
      </c>
      <c r="J33" s="15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W33" s="27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5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">
      <c r="A34" t="s">
        <v>48</v>
      </c>
      <c r="B34">
        <v>7657</v>
      </c>
      <c r="C34">
        <v>276</v>
      </c>
      <c r="D34" s="15">
        <v>5353</v>
      </c>
      <c r="E34">
        <v>5307</v>
      </c>
      <c r="F34">
        <v>170</v>
      </c>
      <c r="G34" s="15">
        <v>4710</v>
      </c>
      <c r="H34">
        <v>6431</v>
      </c>
      <c r="I34">
        <v>179</v>
      </c>
      <c r="J34" s="15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7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5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">
      <c r="A35" t="s">
        <v>49</v>
      </c>
      <c r="B35">
        <v>8126</v>
      </c>
      <c r="C35">
        <v>321</v>
      </c>
      <c r="D35" s="15">
        <v>6153</v>
      </c>
      <c r="E35">
        <v>9111</v>
      </c>
      <c r="F35">
        <v>567</v>
      </c>
      <c r="G35" s="15">
        <v>5959</v>
      </c>
      <c r="H35">
        <v>8642</v>
      </c>
      <c r="I35">
        <v>554</v>
      </c>
      <c r="J35" s="15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7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5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">
      <c r="A36" t="s">
        <v>50</v>
      </c>
      <c r="B36">
        <v>5272</v>
      </c>
      <c r="C36">
        <v>316</v>
      </c>
      <c r="D36" s="15">
        <v>1207</v>
      </c>
      <c r="E36">
        <v>4934</v>
      </c>
      <c r="F36">
        <v>233</v>
      </c>
      <c r="G36" s="15">
        <v>1485</v>
      </c>
      <c r="H36">
        <v>4789</v>
      </c>
      <c r="I36">
        <v>215</v>
      </c>
      <c r="J36" s="15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7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5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">
      <c r="A37" t="s">
        <v>51</v>
      </c>
      <c r="B37">
        <v>6375</v>
      </c>
      <c r="C37">
        <v>192</v>
      </c>
      <c r="D37" s="15">
        <v>4741</v>
      </c>
      <c r="E37">
        <v>6945</v>
      </c>
      <c r="F37">
        <v>309</v>
      </c>
      <c r="G37" s="15">
        <v>5006</v>
      </c>
      <c r="H37">
        <v>5774</v>
      </c>
      <c r="I37">
        <v>350</v>
      </c>
      <c r="J37" s="15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7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5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">
      <c r="A38" t="s">
        <v>52</v>
      </c>
      <c r="B38">
        <v>189978.5</v>
      </c>
      <c r="C38">
        <v>8869.2000000000007</v>
      </c>
      <c r="D38" s="15">
        <v>91467.1</v>
      </c>
      <c r="E38">
        <v>187118.2</v>
      </c>
      <c r="F38">
        <v>7865.9000000000005</v>
      </c>
      <c r="G38" s="15">
        <v>97100.299999999988</v>
      </c>
      <c r="H38">
        <v>181464.8</v>
      </c>
      <c r="I38">
        <v>8122.2</v>
      </c>
      <c r="J38" s="15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W38" s="27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5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">
      <c r="A39" s="28" t="s">
        <v>53</v>
      </c>
      <c r="B39">
        <v>6353</v>
      </c>
      <c r="C39">
        <v>762</v>
      </c>
      <c r="D39" s="15">
        <v>7332</v>
      </c>
      <c r="E39">
        <v>5993</v>
      </c>
      <c r="F39">
        <v>674</v>
      </c>
      <c r="G39" s="15">
        <v>7167</v>
      </c>
      <c r="H39">
        <v>5275</v>
      </c>
      <c r="I39">
        <v>568</v>
      </c>
      <c r="J39" s="15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7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5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">
      <c r="A40" s="28" t="s">
        <v>54</v>
      </c>
      <c r="B40">
        <v>12373</v>
      </c>
      <c r="C40">
        <v>408</v>
      </c>
      <c r="D40" s="15">
        <v>3054</v>
      </c>
      <c r="E40">
        <v>12398</v>
      </c>
      <c r="F40">
        <v>341</v>
      </c>
      <c r="G40" s="15">
        <v>3033</v>
      </c>
      <c r="H40">
        <v>10472</v>
      </c>
      <c r="I40">
        <v>461</v>
      </c>
      <c r="J40" s="15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7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5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">
      <c r="A41" s="28" t="s">
        <v>55</v>
      </c>
      <c r="B41">
        <v>17760</v>
      </c>
      <c r="C41">
        <v>800</v>
      </c>
      <c r="D41" s="15">
        <v>6488</v>
      </c>
      <c r="E41">
        <v>17025</v>
      </c>
      <c r="F41">
        <v>568</v>
      </c>
      <c r="G41" s="15">
        <v>7469</v>
      </c>
      <c r="H41">
        <v>16854</v>
      </c>
      <c r="I41">
        <v>572</v>
      </c>
      <c r="J41" s="15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7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5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">
      <c r="A42" s="28" t="s">
        <v>56</v>
      </c>
      <c r="B42">
        <v>30399.599999999999</v>
      </c>
      <c r="C42">
        <v>786.8</v>
      </c>
      <c r="D42" s="15">
        <v>12308.8</v>
      </c>
      <c r="E42">
        <v>29531.599999999999</v>
      </c>
      <c r="F42">
        <v>786.8</v>
      </c>
      <c r="G42" s="15">
        <v>13941.199999999999</v>
      </c>
      <c r="H42">
        <v>30237.199999999997</v>
      </c>
      <c r="I42">
        <v>932.4</v>
      </c>
      <c r="J42" s="15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W42" s="27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5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">
      <c r="A43" s="28" t="s">
        <v>57</v>
      </c>
      <c r="B43">
        <v>20400</v>
      </c>
      <c r="C43">
        <v>614.40000000000009</v>
      </c>
      <c r="D43" s="15">
        <v>15171.2</v>
      </c>
      <c r="E43">
        <v>22224</v>
      </c>
      <c r="F43">
        <v>988.80000000000007</v>
      </c>
      <c r="G43" s="15">
        <v>16019.2</v>
      </c>
      <c r="H43">
        <v>18476.8</v>
      </c>
      <c r="I43">
        <v>1120</v>
      </c>
      <c r="J43" s="15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W43" s="27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5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">
      <c r="A44" s="28" t="s">
        <v>58</v>
      </c>
      <c r="B44">
        <v>21088</v>
      </c>
      <c r="C44">
        <v>1264</v>
      </c>
      <c r="D44" s="15">
        <v>4828</v>
      </c>
      <c r="E44">
        <v>19736</v>
      </c>
      <c r="F44">
        <v>932</v>
      </c>
      <c r="G44" s="15">
        <v>5940</v>
      </c>
      <c r="H44">
        <v>19156</v>
      </c>
      <c r="I44">
        <v>860</v>
      </c>
      <c r="J44" s="15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W44" s="27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5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">
      <c r="A45" t="s">
        <v>59</v>
      </c>
      <c r="B45">
        <v>23736.9</v>
      </c>
      <c r="C45">
        <v>1012.0000000000001</v>
      </c>
      <c r="D45" s="15">
        <v>8207.1</v>
      </c>
      <c r="E45">
        <v>22754.600000000002</v>
      </c>
      <c r="F45">
        <v>718.30000000000007</v>
      </c>
      <c r="G45" s="15">
        <v>9447.9000000000015</v>
      </c>
      <c r="H45">
        <v>22525.800000000003</v>
      </c>
      <c r="I45">
        <v>723.80000000000007</v>
      </c>
      <c r="J45" s="15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W45" s="27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5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">
      <c r="A46" s="28" t="s">
        <v>60</v>
      </c>
      <c r="B46">
        <v>6302</v>
      </c>
      <c r="C46">
        <v>240</v>
      </c>
      <c r="D46" s="15">
        <v>4655</v>
      </c>
      <c r="E46">
        <v>5400</v>
      </c>
      <c r="F46">
        <v>190</v>
      </c>
      <c r="G46" s="15">
        <v>4096</v>
      </c>
      <c r="H46">
        <v>5293</v>
      </c>
      <c r="I46">
        <v>156</v>
      </c>
      <c r="J46" s="15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7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5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">
      <c r="A47" s="28" t="s">
        <v>61</v>
      </c>
      <c r="B47">
        <v>10675</v>
      </c>
      <c r="C47">
        <v>128</v>
      </c>
      <c r="D47" s="15">
        <v>8210</v>
      </c>
      <c r="E47">
        <v>10133</v>
      </c>
      <c r="F47">
        <v>89</v>
      </c>
      <c r="G47" s="15">
        <v>8179</v>
      </c>
      <c r="H47">
        <v>11178</v>
      </c>
      <c r="I47">
        <v>190</v>
      </c>
      <c r="J47" s="15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7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5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">
      <c r="A48" s="28" t="s">
        <v>62</v>
      </c>
      <c r="B48">
        <v>13307</v>
      </c>
      <c r="C48">
        <v>862</v>
      </c>
      <c r="D48" s="15">
        <v>5279</v>
      </c>
      <c r="E48">
        <v>12127</v>
      </c>
      <c r="F48">
        <v>742</v>
      </c>
      <c r="G48" s="15">
        <v>5491</v>
      </c>
      <c r="H48">
        <v>13448</v>
      </c>
      <c r="I48">
        <v>905</v>
      </c>
      <c r="J48" s="15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7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5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">
      <c r="A49" s="28" t="s">
        <v>63</v>
      </c>
      <c r="B49">
        <v>11182</v>
      </c>
      <c r="C49">
        <v>1193</v>
      </c>
      <c r="D49" s="15">
        <v>4311</v>
      </c>
      <c r="E49">
        <v>10457</v>
      </c>
      <c r="F49">
        <v>890</v>
      </c>
      <c r="G49" s="15">
        <v>4595</v>
      </c>
      <c r="H49">
        <v>9952</v>
      </c>
      <c r="I49">
        <v>810</v>
      </c>
      <c r="J49" s="15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7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5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">
      <c r="A50" s="28" t="s">
        <v>64</v>
      </c>
      <c r="B50">
        <v>8250</v>
      </c>
      <c r="C50">
        <v>541</v>
      </c>
      <c r="D50" s="15">
        <v>5923</v>
      </c>
      <c r="E50">
        <v>8507</v>
      </c>
      <c r="F50">
        <v>369</v>
      </c>
      <c r="G50" s="15">
        <v>6622</v>
      </c>
      <c r="H50">
        <v>8899</v>
      </c>
      <c r="I50">
        <v>474</v>
      </c>
      <c r="J50" s="15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7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5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">
      <c r="A51" s="28" t="s">
        <v>65</v>
      </c>
      <c r="B51">
        <v>8152</v>
      </c>
      <c r="C51">
        <v>258</v>
      </c>
      <c r="D51" s="15">
        <v>5700</v>
      </c>
      <c r="E51">
        <v>10832</v>
      </c>
      <c r="F51">
        <v>577</v>
      </c>
      <c r="G51" s="15">
        <v>5100</v>
      </c>
      <c r="H51">
        <v>9698</v>
      </c>
      <c r="I51">
        <v>350</v>
      </c>
      <c r="J51" s="15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7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5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0FE18-975D-4072-B31E-E1BD44BB0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Dashboard</vt:lpstr>
      <vt:lpstr>cur_month</vt:lpstr>
      <vt:lpstr>cur_year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Nohwar</dc:creator>
  <cp:lastModifiedBy>Ashish Nohwar</cp:lastModifiedBy>
  <cp:lastPrinted>2024-07-06T09:25:53Z</cp:lastPrinted>
  <dcterms:created xsi:type="dcterms:W3CDTF">2024-07-02T12:29:52Z</dcterms:created>
  <dcterms:modified xsi:type="dcterms:W3CDTF">2024-07-06T11:06:36Z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