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codeName="ThisWorkbook" autoCompressPictures="0"/>
  <bookViews>
    <workbookView xWindow="-120" yWindow="-120" windowWidth="20730" windowHeight="10845" tabRatio="936" activeTab="8"/>
  </bookViews>
  <sheets>
    <sheet name="Timeseries" sheetId="2" r:id="rId1"/>
    <sheet name="Moving Average" sheetId="11" r:id="rId2"/>
    <sheet name="Weighted Average" sheetId="12" r:id="rId3"/>
    <sheet name="SES" sheetId="13" r:id="rId4"/>
    <sheet name="Holt Trend Correction Method" sheetId="14" r:id="rId5"/>
    <sheet name="Seasonaity Estimate" sheetId="15" r:id="rId6"/>
    <sheet name="Holt Winters Sessionality Meth" sheetId="16" r:id="rId7"/>
    <sheet name="ACF-PACF" sheetId="17" r:id="rId8"/>
    <sheet name="Making Stationary" sheetId="18" r:id="rId9"/>
  </sheets>
  <externalReferences>
    <externalReference r:id="rId10"/>
    <externalReference r:id="rId11"/>
    <externalReference r:id="rId12"/>
  </externalReferences>
  <definedNames>
    <definedName name="solver_adj" localSheetId="3" hidden="1">SES!$C$2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SES!$C$2</definedName>
    <definedName name="solver_lhs2" localSheetId="3" hidden="1">SES!$C$2</definedName>
    <definedName name="solver_mip" localSheetId="3" hidden="1">2147483647</definedName>
    <definedName name="solver_mni" localSheetId="3" hidden="1">300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SES!$F$2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2"/>
  <c r="D2" i="11"/>
  <c r="C2" i="12"/>
  <c r="I3" i="18" l="1"/>
  <c r="H2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H15" i="17" l="1"/>
  <c r="E5"/>
  <c r="B5"/>
  <c r="F15" s="1"/>
  <c r="G15"/>
  <c r="D5"/>
  <c r="C5"/>
  <c r="F17" i="16" l="1"/>
  <c r="G17"/>
  <c r="F2" i="15"/>
  <c r="F37"/>
  <c r="F36"/>
  <c r="F35"/>
  <c r="F34"/>
  <c r="F33"/>
  <c r="F32"/>
  <c r="F31"/>
  <c r="C31"/>
  <c r="D31" s="1"/>
  <c r="F30"/>
  <c r="D30"/>
  <c r="C30"/>
  <c r="F29"/>
  <c r="C29"/>
  <c r="D29" s="1"/>
  <c r="F28"/>
  <c r="C28"/>
  <c r="D28" s="1"/>
  <c r="F27"/>
  <c r="C27"/>
  <c r="D27" s="1"/>
  <c r="F26"/>
  <c r="D26"/>
  <c r="C26"/>
  <c r="F25"/>
  <c r="C25"/>
  <c r="D25" s="1"/>
  <c r="F24"/>
  <c r="C24"/>
  <c r="D24" s="1"/>
  <c r="F23"/>
  <c r="C23"/>
  <c r="D23" s="1"/>
  <c r="F22"/>
  <c r="D22"/>
  <c r="C22"/>
  <c r="F21"/>
  <c r="C21"/>
  <c r="D21" s="1"/>
  <c r="F20"/>
  <c r="C20"/>
  <c r="D20" s="1"/>
  <c r="F19"/>
  <c r="C19"/>
  <c r="D19" s="1"/>
  <c r="E7" s="1"/>
  <c r="F7" s="1"/>
  <c r="F18"/>
  <c r="D18"/>
  <c r="E6" s="1"/>
  <c r="F6" s="1"/>
  <c r="C18"/>
  <c r="F17"/>
  <c r="C17"/>
  <c r="D17" s="1"/>
  <c r="E5" s="1"/>
  <c r="F5" s="1"/>
  <c r="F16"/>
  <c r="C16"/>
  <c r="D16" s="1"/>
  <c r="F15"/>
  <c r="C15"/>
  <c r="D15" s="1"/>
  <c r="E3" s="1"/>
  <c r="F3" s="1"/>
  <c r="F14"/>
  <c r="D14"/>
  <c r="E2" s="1"/>
  <c r="C14"/>
  <c r="D13"/>
  <c r="E13" s="1"/>
  <c r="F13" s="1"/>
  <c r="C13"/>
  <c r="D12"/>
  <c r="C12"/>
  <c r="D11"/>
  <c r="E11" s="1"/>
  <c r="F11" s="1"/>
  <c r="C11"/>
  <c r="D10"/>
  <c r="E10" s="1"/>
  <c r="F10" s="1"/>
  <c r="C10"/>
  <c r="D9"/>
  <c r="E9" s="1"/>
  <c r="F9" s="1"/>
  <c r="C9"/>
  <c r="D8"/>
  <c r="E8" s="1"/>
  <c r="F8" s="1"/>
  <c r="C8"/>
  <c r="D5" i="14"/>
  <c r="B43" i="13"/>
  <c r="B44"/>
  <c r="B45"/>
  <c r="B46"/>
  <c r="B47"/>
  <c r="B48"/>
  <c r="B49"/>
  <c r="B50"/>
  <c r="B51"/>
  <c r="B52"/>
  <c r="B53"/>
  <c r="B42"/>
  <c r="C42"/>
  <c r="C43"/>
  <c r="C44" s="1"/>
  <c r="C45" s="1"/>
  <c r="C46" s="1"/>
  <c r="C47" s="1"/>
  <c r="C48" s="1"/>
  <c r="C49" s="1"/>
  <c r="C50" s="1"/>
  <c r="C51" s="1"/>
  <c r="C52" s="1"/>
  <c r="C53" s="1"/>
  <c r="H17" i="16" l="1"/>
  <c r="D17"/>
  <c r="E17"/>
  <c r="C17"/>
  <c r="E4" i="15"/>
  <c r="F4" s="1"/>
  <c r="E12"/>
  <c r="F12" s="1"/>
  <c r="E6" i="14"/>
  <c r="F6" s="1"/>
  <c r="G6" s="1"/>
  <c r="F18" i="16" l="1"/>
  <c r="G18" s="1"/>
  <c r="C18" s="1"/>
  <c r="D18"/>
  <c r="C6" i="14"/>
  <c r="D6"/>
  <c r="F19" i="16" l="1"/>
  <c r="G19" s="1"/>
  <c r="D19"/>
  <c r="H18"/>
  <c r="E18"/>
  <c r="E7" i="14"/>
  <c r="F7" s="1"/>
  <c r="G7" s="1"/>
  <c r="C6" i="13"/>
  <c r="D7" s="1"/>
  <c r="E7" s="1"/>
  <c r="F6"/>
  <c r="E6"/>
  <c r="D6"/>
  <c r="C5"/>
  <c r="M10" i="12"/>
  <c r="M1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6" i="11"/>
  <c r="C15"/>
  <c r="C16"/>
  <c r="C17"/>
  <c r="C18"/>
  <c r="C19"/>
  <c r="C20"/>
  <c r="C21"/>
  <c r="C22"/>
  <c r="C23"/>
  <c r="C24"/>
  <c r="C25"/>
  <c r="C4"/>
  <c r="C5"/>
  <c r="C6"/>
  <c r="C7"/>
  <c r="C8"/>
  <c r="C9"/>
  <c r="C10"/>
  <c r="C11"/>
  <c r="C12"/>
  <c r="C13"/>
  <c r="C14"/>
  <c r="C3"/>
  <c r="C2"/>
  <c r="B38" i="2"/>
  <c r="B39"/>
  <c r="B40"/>
  <c r="B41"/>
  <c r="B42"/>
  <c r="B43"/>
  <c r="B44"/>
  <c r="B45"/>
  <c r="B46"/>
  <c r="B47"/>
  <c r="B48"/>
  <c r="B49"/>
  <c r="H19" i="16" l="1"/>
  <c r="E19"/>
  <c r="C19"/>
  <c r="C7" i="14"/>
  <c r="D7"/>
  <c r="C7" i="13"/>
  <c r="D8" s="1"/>
  <c r="E8" s="1"/>
  <c r="F8" s="1"/>
  <c r="F7"/>
  <c r="F20" i="16" l="1"/>
  <c r="G20" s="1"/>
  <c r="C20"/>
  <c r="E8" i="14"/>
  <c r="F8" s="1"/>
  <c r="G8" s="1"/>
  <c r="D8"/>
  <c r="C8" i="13"/>
  <c r="H20" i="16" l="1"/>
  <c r="E20"/>
  <c r="D20"/>
  <c r="C8" i="14"/>
  <c r="D9" i="13"/>
  <c r="E9" s="1"/>
  <c r="F9" s="1"/>
  <c r="F21" i="16" l="1"/>
  <c r="G21" s="1"/>
  <c r="E9" i="14"/>
  <c r="F9" s="1"/>
  <c r="C9" s="1"/>
  <c r="C9" i="13"/>
  <c r="H21" i="16" l="1"/>
  <c r="E21"/>
  <c r="C21"/>
  <c r="D21"/>
  <c r="G9" i="14"/>
  <c r="D9"/>
  <c r="D10" i="13"/>
  <c r="E10" s="1"/>
  <c r="F10" s="1"/>
  <c r="F22" i="16" l="1"/>
  <c r="G22" s="1"/>
  <c r="C22"/>
  <c r="D22"/>
  <c r="E10" i="14"/>
  <c r="F10" s="1"/>
  <c r="G10" s="1"/>
  <c r="C10" i="13"/>
  <c r="F23" i="16" l="1"/>
  <c r="G23" s="1"/>
  <c r="C23"/>
  <c r="E22"/>
  <c r="H22"/>
  <c r="D10" i="14"/>
  <c r="C10"/>
  <c r="D11" i="13"/>
  <c r="E11" s="1"/>
  <c r="F11" s="1"/>
  <c r="H23" i="16" l="1"/>
  <c r="E23"/>
  <c r="D23"/>
  <c r="E11" i="14"/>
  <c r="F11" s="1"/>
  <c r="G11" s="1"/>
  <c r="C11" i="13"/>
  <c r="F24" i="16" l="1"/>
  <c r="G24" s="1"/>
  <c r="D11" i="14"/>
  <c r="C11"/>
  <c r="D12" i="13"/>
  <c r="E12" s="1"/>
  <c r="F12" s="1"/>
  <c r="E24" i="16" l="1"/>
  <c r="H24"/>
  <c r="C24"/>
  <c r="D24"/>
  <c r="E12" i="14"/>
  <c r="F12" s="1"/>
  <c r="G12" s="1"/>
  <c r="D12"/>
  <c r="C12" i="13"/>
  <c r="F25" i="16" l="1"/>
  <c r="G25" s="1"/>
  <c r="C12" i="14"/>
  <c r="D13" i="13"/>
  <c r="E13" s="1"/>
  <c r="F13" s="1"/>
  <c r="H25" i="16" l="1"/>
  <c r="E25"/>
  <c r="C25"/>
  <c r="D25"/>
  <c r="E13" i="14"/>
  <c r="F13" s="1"/>
  <c r="C13"/>
  <c r="C13" i="13"/>
  <c r="F26" i="16" l="1"/>
  <c r="G26" s="1"/>
  <c r="C26"/>
  <c r="G13" i="14"/>
  <c r="D13"/>
  <c r="D14" i="13"/>
  <c r="E14" s="1"/>
  <c r="F14" s="1"/>
  <c r="F27" i="16" l="1"/>
  <c r="G27" s="1"/>
  <c r="H26"/>
  <c r="E26"/>
  <c r="D26"/>
  <c r="E14" i="14"/>
  <c r="F14" s="1"/>
  <c r="G14" s="1"/>
  <c r="C14"/>
  <c r="C14" i="13"/>
  <c r="H27" i="16" l="1"/>
  <c r="E27"/>
  <c r="D27"/>
  <c r="C27"/>
  <c r="D14" i="14"/>
  <c r="D15" i="13"/>
  <c r="E15" s="1"/>
  <c r="F15" s="1"/>
  <c r="F28" i="16" l="1"/>
  <c r="G28" s="1"/>
  <c r="C28"/>
  <c r="E15" i="14"/>
  <c r="F15" s="1"/>
  <c r="G15" s="1"/>
  <c r="C15"/>
  <c r="C15" i="13"/>
  <c r="F29" i="16" l="1"/>
  <c r="G29" s="1"/>
  <c r="H28"/>
  <c r="E28"/>
  <c r="D28"/>
  <c r="D15" i="14"/>
  <c r="D16" i="13"/>
  <c r="E16" s="1"/>
  <c r="F16" s="1"/>
  <c r="H29" i="16" l="1"/>
  <c r="E29"/>
  <c r="D29"/>
  <c r="C29"/>
  <c r="E16" i="14"/>
  <c r="F16" s="1"/>
  <c r="G16" s="1"/>
  <c r="C16"/>
  <c r="C16" i="13"/>
  <c r="F30" i="16" l="1"/>
  <c r="G30" s="1"/>
  <c r="C30"/>
  <c r="D16" i="14"/>
  <c r="D17" i="13"/>
  <c r="E17" s="1"/>
  <c r="F17" s="1"/>
  <c r="H30" i="16" l="1"/>
  <c r="E30"/>
  <c r="D30"/>
  <c r="E17" i="14"/>
  <c r="F17" s="1"/>
  <c r="G17" s="1"/>
  <c r="C17" i="13"/>
  <c r="F31" i="16" l="1"/>
  <c r="G31" s="1"/>
  <c r="C17" i="14"/>
  <c r="D17"/>
  <c r="D18" i="13"/>
  <c r="E18" s="1"/>
  <c r="F18" s="1"/>
  <c r="H31" i="16" l="1"/>
  <c r="E31"/>
  <c r="D31"/>
  <c r="C31"/>
  <c r="E18" i="14"/>
  <c r="F18" s="1"/>
  <c r="G18" s="1"/>
  <c r="C18"/>
  <c r="C18" i="13"/>
  <c r="F32" i="16" l="1"/>
  <c r="G32" s="1"/>
  <c r="C32"/>
  <c r="D32"/>
  <c r="D18" i="14"/>
  <c r="D19" i="13"/>
  <c r="E19" s="1"/>
  <c r="F19" s="1"/>
  <c r="F33" i="16" l="1"/>
  <c r="G33" s="1"/>
  <c r="C33"/>
  <c r="H32"/>
  <c r="E32"/>
  <c r="E19" i="14"/>
  <c r="F19" s="1"/>
  <c r="G19" s="1"/>
  <c r="C19" i="13"/>
  <c r="H33" i="16" l="1"/>
  <c r="E33"/>
  <c r="D33"/>
  <c r="C19" i="14"/>
  <c r="D19"/>
  <c r="D20" i="13"/>
  <c r="E20" s="1"/>
  <c r="F20" s="1"/>
  <c r="F34" i="16" l="1"/>
  <c r="G34" s="1"/>
  <c r="E20" i="14"/>
  <c r="F20" s="1"/>
  <c r="G20" s="1"/>
  <c r="C20" i="13"/>
  <c r="H34" i="16" l="1"/>
  <c r="E34"/>
  <c r="C34"/>
  <c r="D34"/>
  <c r="C20" i="14"/>
  <c r="D20"/>
  <c r="D21" i="13"/>
  <c r="E21" s="1"/>
  <c r="F21" s="1"/>
  <c r="F35" i="16" l="1"/>
  <c r="G35" s="1"/>
  <c r="E21" i="14"/>
  <c r="F21" s="1"/>
  <c r="G21" s="1"/>
  <c r="C21"/>
  <c r="C21" i="13"/>
  <c r="H35" i="16" l="1"/>
  <c r="E35"/>
  <c r="C35"/>
  <c r="D35"/>
  <c r="D21" i="14"/>
  <c r="D22" i="13"/>
  <c r="E22" s="1"/>
  <c r="F22" s="1"/>
  <c r="F36" i="16" l="1"/>
  <c r="G36" s="1"/>
  <c r="C36"/>
  <c r="E22" i="14"/>
  <c r="F22" s="1"/>
  <c r="G22" s="1"/>
  <c r="C22" i="13"/>
  <c r="F37" i="16" l="1"/>
  <c r="G37" s="1"/>
  <c r="H36"/>
  <c r="E36"/>
  <c r="D36"/>
  <c r="C22" i="14"/>
  <c r="D22"/>
  <c r="D23" i="13"/>
  <c r="E23" s="1"/>
  <c r="F23" s="1"/>
  <c r="H37" i="16" l="1"/>
  <c r="E37"/>
  <c r="D37"/>
  <c r="C37"/>
  <c r="E23" i="14"/>
  <c r="F23" s="1"/>
  <c r="G23" s="1"/>
  <c r="C23" i="13"/>
  <c r="F38" i="16" l="1"/>
  <c r="G38" s="1"/>
  <c r="C38"/>
  <c r="C23" i="14"/>
  <c r="D23"/>
  <c r="D24" i="13"/>
  <c r="E24" s="1"/>
  <c r="F24" s="1"/>
  <c r="H38" i="16" l="1"/>
  <c r="E38"/>
  <c r="D38"/>
  <c r="F39" s="1"/>
  <c r="G39" s="1"/>
  <c r="E24" i="14"/>
  <c r="F24" s="1"/>
  <c r="G24" s="1"/>
  <c r="C24"/>
  <c r="C24" i="13"/>
  <c r="H39" i="16" l="1"/>
  <c r="E39"/>
  <c r="D39"/>
  <c r="C39"/>
  <c r="D24" i="14"/>
  <c r="D25" i="13"/>
  <c r="E25" s="1"/>
  <c r="F25" s="1"/>
  <c r="F40" i="16" l="1"/>
  <c r="G40" s="1"/>
  <c r="C40"/>
  <c r="E25" i="14"/>
  <c r="F25" s="1"/>
  <c r="G25" s="1"/>
  <c r="C25" i="13"/>
  <c r="F41" i="16" l="1"/>
  <c r="G41" s="1"/>
  <c r="H40"/>
  <c r="E40"/>
  <c r="D40"/>
  <c r="C25" i="14"/>
  <c r="D25"/>
  <c r="D26" i="13"/>
  <c r="E26" s="1"/>
  <c r="F26" s="1"/>
  <c r="H41" i="16" l="1"/>
  <c r="E41"/>
  <c r="D41"/>
  <c r="C41"/>
  <c r="E26" i="14"/>
  <c r="F26" s="1"/>
  <c r="G26" s="1"/>
  <c r="C26" i="13"/>
  <c r="F42" i="16" l="1"/>
  <c r="G42" s="1"/>
  <c r="C42"/>
  <c r="C26" i="14"/>
  <c r="D26"/>
  <c r="D27" i="13"/>
  <c r="E27" s="1"/>
  <c r="F27" s="1"/>
  <c r="F43" i="16" l="1"/>
  <c r="G43" s="1"/>
  <c r="H42"/>
  <c r="E42"/>
  <c r="D42"/>
  <c r="E27" i="14"/>
  <c r="F27" s="1"/>
  <c r="G27" s="1"/>
  <c r="C27" i="13"/>
  <c r="H43" i="16" l="1"/>
  <c r="E43"/>
  <c r="D43"/>
  <c r="C43"/>
  <c r="C27" i="14"/>
  <c r="D27"/>
  <c r="D28" i="13"/>
  <c r="E28" s="1"/>
  <c r="F28" s="1"/>
  <c r="F44" i="16" l="1"/>
  <c r="G44" s="1"/>
  <c r="C44" s="1"/>
  <c r="E28" i="14"/>
  <c r="F28" s="1"/>
  <c r="G28" s="1"/>
  <c r="C28"/>
  <c r="C28" i="13"/>
  <c r="D44" i="16" l="1"/>
  <c r="H44"/>
  <c r="E44"/>
  <c r="D28" i="14"/>
  <c r="D29" i="13"/>
  <c r="E29" s="1"/>
  <c r="F29" s="1"/>
  <c r="F45" i="16" l="1"/>
  <c r="G45" s="1"/>
  <c r="C45"/>
  <c r="E29" i="14"/>
  <c r="F29" s="1"/>
  <c r="G29" s="1"/>
  <c r="C29" i="13"/>
  <c r="H45" i="16" l="1"/>
  <c r="E45"/>
  <c r="D45"/>
  <c r="C29" i="14"/>
  <c r="D29"/>
  <c r="D30" i="13"/>
  <c r="E30" s="1"/>
  <c r="F30" s="1"/>
  <c r="F46" i="16" l="1"/>
  <c r="G46" s="1"/>
  <c r="E30" i="14"/>
  <c r="F30" s="1"/>
  <c r="G30" s="1"/>
  <c r="C30" i="13"/>
  <c r="H46" i="16" l="1"/>
  <c r="E46"/>
  <c r="C46"/>
  <c r="D46"/>
  <c r="C30" i="14"/>
  <c r="D30"/>
  <c r="D31" i="13"/>
  <c r="E31" s="1"/>
  <c r="F31" s="1"/>
  <c r="F47" i="16" l="1"/>
  <c r="G47" s="1"/>
  <c r="E31" i="14"/>
  <c r="F31" s="1"/>
  <c r="G31" s="1"/>
  <c r="C31" i="13"/>
  <c r="H47" i="16" l="1"/>
  <c r="E47"/>
  <c r="C47"/>
  <c r="D47"/>
  <c r="C31" i="14"/>
  <c r="D31"/>
  <c r="D32" i="13"/>
  <c r="E32" s="1"/>
  <c r="F32" s="1"/>
  <c r="F48" i="16" l="1"/>
  <c r="G48" s="1"/>
  <c r="C48"/>
  <c r="E32" i="14"/>
  <c r="F32" s="1"/>
  <c r="G32" s="1"/>
  <c r="C32" i="13"/>
  <c r="H48" i="16" l="1"/>
  <c r="E48"/>
  <c r="D48"/>
  <c r="C32" i="14"/>
  <c r="D32"/>
  <c r="D33" i="13"/>
  <c r="E33" s="1"/>
  <c r="F33" s="1"/>
  <c r="F49" i="16" l="1"/>
  <c r="G49" s="1"/>
  <c r="D33" i="14"/>
  <c r="E33"/>
  <c r="F33" s="1"/>
  <c r="G33" s="1"/>
  <c r="C33"/>
  <c r="C33" i="13"/>
  <c r="H49" i="16" l="1"/>
  <c r="E49"/>
  <c r="C49"/>
  <c r="D49"/>
  <c r="E34" i="14"/>
  <c r="F34" s="1"/>
  <c r="G34" s="1"/>
  <c r="D34" i="13"/>
  <c r="E34" s="1"/>
  <c r="F34" s="1"/>
  <c r="F50" i="16" l="1"/>
  <c r="G50" s="1"/>
  <c r="C50"/>
  <c r="C34" i="14"/>
  <c r="D34"/>
  <c r="C34" i="13"/>
  <c r="F51" i="16" l="1"/>
  <c r="G51" s="1"/>
  <c r="H50"/>
  <c r="E50"/>
  <c r="D50"/>
  <c r="E35" i="14"/>
  <c r="F35" s="1"/>
  <c r="G35" s="1"/>
  <c r="D35" i="13"/>
  <c r="E35" s="1"/>
  <c r="F35" s="1"/>
  <c r="H51" i="16" l="1"/>
  <c r="E51"/>
  <c r="D51"/>
  <c r="C51"/>
  <c r="C35" i="14"/>
  <c r="D35"/>
  <c r="C35" i="13"/>
  <c r="F52" i="16" l="1"/>
  <c r="G52" s="1"/>
  <c r="C52"/>
  <c r="E36" i="14"/>
  <c r="F36" s="1"/>
  <c r="G36" s="1"/>
  <c r="C36"/>
  <c r="D36" i="13"/>
  <c r="E36" s="1"/>
  <c r="F36" s="1"/>
  <c r="H52" i="16" l="1"/>
  <c r="G2" s="1"/>
  <c r="H2" s="1"/>
  <c r="E52"/>
  <c r="B58"/>
  <c r="B54"/>
  <c r="B53"/>
  <c r="B64"/>
  <c r="B55"/>
  <c r="B60"/>
  <c r="D52"/>
  <c r="B61" s="1"/>
  <c r="D36" i="14"/>
  <c r="C36" i="13"/>
  <c r="B63" i="16" l="1"/>
  <c r="B57"/>
  <c r="B62"/>
  <c r="B59"/>
  <c r="B56"/>
  <c r="E37" i="14"/>
  <c r="F37" s="1"/>
  <c r="G37" s="1"/>
  <c r="D37" i="13"/>
  <c r="E37" s="1"/>
  <c r="F37" s="1"/>
  <c r="C37" i="14" l="1"/>
  <c r="D37"/>
  <c r="C37" i="13"/>
  <c r="E38" i="14" l="1"/>
  <c r="F38" s="1"/>
  <c r="G38" s="1"/>
  <c r="D38" i="13"/>
  <c r="E38" s="1"/>
  <c r="F38" s="1"/>
  <c r="C38" i="14" l="1"/>
  <c r="D38"/>
  <c r="C38" i="13"/>
  <c r="E39" i="14" l="1"/>
  <c r="F39" s="1"/>
  <c r="G39" s="1"/>
  <c r="D39" i="13"/>
  <c r="E39" s="1"/>
  <c r="F39" s="1"/>
  <c r="C39" i="14" l="1"/>
  <c r="D39"/>
  <c r="C39" i="13"/>
  <c r="E40" i="14" l="1"/>
  <c r="F40" s="1"/>
  <c r="G40" s="1"/>
  <c r="C40"/>
  <c r="D40" i="13"/>
  <c r="E40" s="1"/>
  <c r="F40" s="1"/>
  <c r="D40" i="14" l="1"/>
  <c r="C40" i="13"/>
  <c r="E41" i="14" l="1"/>
  <c r="F41" s="1"/>
  <c r="G41" s="1"/>
  <c r="F2" s="1"/>
  <c r="G2" s="1"/>
  <c r="D41" i="13"/>
  <c r="E41" s="1"/>
  <c r="F41" s="1"/>
  <c r="F2" s="1"/>
  <c r="G2" s="1"/>
  <c r="C41" i="14" l="1"/>
  <c r="D41"/>
  <c r="D42" s="1"/>
  <c r="D43" s="1"/>
  <c r="D44" s="1"/>
  <c r="D45" s="1"/>
  <c r="D46" s="1"/>
  <c r="D47" s="1"/>
  <c r="D48" s="1"/>
  <c r="D49" s="1"/>
  <c r="D50" s="1"/>
  <c r="D51" s="1"/>
  <c r="D52" s="1"/>
  <c r="D53" s="1"/>
  <c r="C41" i="13"/>
  <c r="B53" i="14" l="1"/>
  <c r="B49"/>
  <c r="B45"/>
  <c r="C42"/>
  <c r="C43" s="1"/>
  <c r="C44" s="1"/>
  <c r="C45" s="1"/>
  <c r="C46" s="1"/>
  <c r="C47" s="1"/>
  <c r="C48" s="1"/>
  <c r="C49" s="1"/>
  <c r="C50" s="1"/>
  <c r="C51" s="1"/>
  <c r="C52" s="1"/>
  <c r="C53" s="1"/>
  <c r="B50"/>
  <c r="B46"/>
  <c r="B42"/>
  <c r="B48"/>
  <c r="B47"/>
  <c r="B52"/>
  <c r="B44"/>
  <c r="B51"/>
  <c r="B43"/>
</calcChain>
</file>

<file path=xl/sharedStrings.xml><?xml version="1.0" encoding="utf-8"?>
<sst xmlns="http://schemas.openxmlformats.org/spreadsheetml/2006/main" count="180" uniqueCount="78">
  <si>
    <t>Demand</t>
  </si>
  <si>
    <t>t</t>
  </si>
  <si>
    <t>time</t>
  </si>
  <si>
    <t>Moving Avg</t>
  </si>
  <si>
    <t>Mon</t>
  </si>
  <si>
    <t>Tue</t>
  </si>
  <si>
    <t>Wed</t>
  </si>
  <si>
    <t>Thu</t>
  </si>
  <si>
    <t>Fri</t>
  </si>
  <si>
    <t>Sat</t>
  </si>
  <si>
    <t>Sun</t>
  </si>
  <si>
    <t>Weighted Avg</t>
  </si>
  <si>
    <t>Simple Exponential Smoothing</t>
  </si>
  <si>
    <t>Level Estimate</t>
  </si>
  <si>
    <t>One Step Forecast</t>
  </si>
  <si>
    <t>Error</t>
  </si>
  <si>
    <t>Sq of Error</t>
  </si>
  <si>
    <t>No of Obs</t>
  </si>
  <si>
    <t>Smoothing Factor (alpha)</t>
  </si>
  <si>
    <t>SSE</t>
  </si>
  <si>
    <t>Standard Error</t>
  </si>
  <si>
    <t>No of obs</t>
  </si>
  <si>
    <t>Level Smoothing Factor (alpha)</t>
  </si>
  <si>
    <t>Trend</t>
  </si>
  <si>
    <t>Square of Error</t>
  </si>
  <si>
    <t>Trend Smoothing Factor (beta)</t>
  </si>
  <si>
    <t>Double Exponential Smoothing</t>
  </si>
  <si>
    <t>Smoothed</t>
  </si>
  <si>
    <t>Seasonal Factor Estimate</t>
  </si>
  <si>
    <t>Initial Seasonal Factor</t>
  </si>
  <si>
    <t>Deseasonalized Data</t>
  </si>
  <si>
    <t>Triple Exponential Smoothing</t>
  </si>
  <si>
    <t>Seasonal Smoothing Factor (delta)</t>
  </si>
  <si>
    <t>St Error</t>
  </si>
  <si>
    <t>Level</t>
  </si>
  <si>
    <t>Seasonality Adjustment</t>
  </si>
  <si>
    <t>lags</t>
  </si>
  <si>
    <t>y</t>
  </si>
  <si>
    <t>yt</t>
  </si>
  <si>
    <t>yt-1</t>
  </si>
  <si>
    <t>yt-2</t>
  </si>
  <si>
    <t>yt-3</t>
  </si>
  <si>
    <t>yt-4</t>
  </si>
  <si>
    <t>yt-5</t>
  </si>
  <si>
    <t>yt-6</t>
  </si>
  <si>
    <t>yt-7</t>
  </si>
  <si>
    <t>yt-8</t>
  </si>
  <si>
    <t>yt-9</t>
  </si>
  <si>
    <t>yt-10</t>
  </si>
  <si>
    <t>yt-11</t>
  </si>
  <si>
    <t>yt-12</t>
  </si>
  <si>
    <t>yt-13</t>
  </si>
  <si>
    <t>yt-14</t>
  </si>
  <si>
    <t>yt-15</t>
  </si>
  <si>
    <t>yt-16</t>
  </si>
  <si>
    <t>yt-17</t>
  </si>
  <si>
    <t>yt-18</t>
  </si>
  <si>
    <t>yt-19</t>
  </si>
  <si>
    <t>yt-20</t>
  </si>
  <si>
    <t>yt-21</t>
  </si>
  <si>
    <t>yt-22</t>
  </si>
  <si>
    <t>yt-23</t>
  </si>
  <si>
    <t>yt-24</t>
  </si>
  <si>
    <t>yt-25</t>
  </si>
  <si>
    <t>yt-26</t>
  </si>
  <si>
    <t>yt-27</t>
  </si>
  <si>
    <t>yt-28</t>
  </si>
  <si>
    <t>yt-29</t>
  </si>
  <si>
    <t>yt-30</t>
  </si>
  <si>
    <t>yt-31</t>
  </si>
  <si>
    <t>yt-32</t>
  </si>
  <si>
    <t>yt-33</t>
  </si>
  <si>
    <t>yt-34</t>
  </si>
  <si>
    <t>yt-35</t>
  </si>
  <si>
    <t>Log Transfrom</t>
  </si>
  <si>
    <t>yt+1</t>
  </si>
  <si>
    <t>Diff (1)</t>
  </si>
  <si>
    <t>Diff (2)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</si>
</sst>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3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0" xfId="0" applyFont="1" applyBorder="1"/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1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4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Timeseries!$B$1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06579323241047E-3"/>
                  <c:y val="-0.11707795937165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Timeseries!$A$2:$A$37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Timeseries!$B$2:$B$37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A2-4D02-ACE1-FAE36DFA2B00}"/>
            </c:ext>
          </c:extLst>
        </c:ser>
        <c:ser>
          <c:idx val="1"/>
          <c:order val="1"/>
          <c:tx>
            <c:strRef>
              <c:f>Timeseries!$B$1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Timeseries!$A$38:$A$49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Timeseries!$B$38:$B$49</c:f>
              <c:numCache>
                <c:formatCode>General</c:formatCode>
                <c:ptCount val="12"/>
                <c:pt idx="0">
                  <c:v>186.02777777777777</c:v>
                </c:pt>
                <c:pt idx="1">
                  <c:v>186.02777777777777</c:v>
                </c:pt>
                <c:pt idx="2">
                  <c:v>186.02777777777777</c:v>
                </c:pt>
                <c:pt idx="3">
                  <c:v>186.02777777777777</c:v>
                </c:pt>
                <c:pt idx="4">
                  <c:v>186.02777777777777</c:v>
                </c:pt>
                <c:pt idx="5">
                  <c:v>186.02777777777777</c:v>
                </c:pt>
                <c:pt idx="6">
                  <c:v>186.02777777777777</c:v>
                </c:pt>
                <c:pt idx="7">
                  <c:v>186.02777777777777</c:v>
                </c:pt>
                <c:pt idx="8">
                  <c:v>186.02777777777777</c:v>
                </c:pt>
                <c:pt idx="9">
                  <c:v>186.02777777777777</c:v>
                </c:pt>
                <c:pt idx="10">
                  <c:v>186.02777777777777</c:v>
                </c:pt>
                <c:pt idx="11">
                  <c:v>186.02777777777777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4A2-4D02-ACE1-FAE36DFA2B00}"/>
            </c:ext>
          </c:extLst>
        </c:ser>
        <c:dLbls/>
        <c:axId val="92116864"/>
        <c:axId val="92118400"/>
      </c:scatterChart>
      <c:valAx>
        <c:axId val="921168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8400"/>
        <c:crosses val="autoZero"/>
        <c:crossBetween val="midCat"/>
      </c:valAx>
      <c:valAx>
        <c:axId val="92118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'Making Stationary'!$G$4:$G$38</c:f>
              <c:strCache>
                <c:ptCount val="35"/>
                <c:pt idx="0">
                  <c:v>yt-1</c:v>
                </c:pt>
                <c:pt idx="1">
                  <c:v>yt-2</c:v>
                </c:pt>
                <c:pt idx="2">
                  <c:v>yt-3</c:v>
                </c:pt>
                <c:pt idx="3">
                  <c:v>yt-4</c:v>
                </c:pt>
                <c:pt idx="4">
                  <c:v>yt-5</c:v>
                </c:pt>
                <c:pt idx="5">
                  <c:v>yt-6</c:v>
                </c:pt>
                <c:pt idx="6">
                  <c:v>yt-7</c:v>
                </c:pt>
                <c:pt idx="7">
                  <c:v>yt-8</c:v>
                </c:pt>
                <c:pt idx="8">
                  <c:v>yt-9</c:v>
                </c:pt>
                <c:pt idx="9">
                  <c:v>yt-10</c:v>
                </c:pt>
                <c:pt idx="10">
                  <c:v>yt-11</c:v>
                </c:pt>
                <c:pt idx="11">
                  <c:v>yt-12</c:v>
                </c:pt>
                <c:pt idx="12">
                  <c:v>yt-13</c:v>
                </c:pt>
                <c:pt idx="13">
                  <c:v>yt-14</c:v>
                </c:pt>
                <c:pt idx="14">
                  <c:v>yt-15</c:v>
                </c:pt>
                <c:pt idx="15">
                  <c:v>yt-16</c:v>
                </c:pt>
                <c:pt idx="16">
                  <c:v>yt-17</c:v>
                </c:pt>
                <c:pt idx="17">
                  <c:v>yt-18</c:v>
                </c:pt>
                <c:pt idx="18">
                  <c:v>yt-19</c:v>
                </c:pt>
                <c:pt idx="19">
                  <c:v>yt-20</c:v>
                </c:pt>
                <c:pt idx="20">
                  <c:v>yt-21</c:v>
                </c:pt>
                <c:pt idx="21">
                  <c:v>yt-22</c:v>
                </c:pt>
                <c:pt idx="22">
                  <c:v>yt-23</c:v>
                </c:pt>
                <c:pt idx="23">
                  <c:v>yt-24</c:v>
                </c:pt>
                <c:pt idx="24">
                  <c:v>yt-25</c:v>
                </c:pt>
                <c:pt idx="25">
                  <c:v>yt-26</c:v>
                </c:pt>
                <c:pt idx="26">
                  <c:v>yt-27</c:v>
                </c:pt>
                <c:pt idx="27">
                  <c:v>yt-28</c:v>
                </c:pt>
                <c:pt idx="28">
                  <c:v>yt-29</c:v>
                </c:pt>
                <c:pt idx="29">
                  <c:v>yt-30</c:v>
                </c:pt>
                <c:pt idx="30">
                  <c:v>yt-31</c:v>
                </c:pt>
                <c:pt idx="31">
                  <c:v>yt-32</c:v>
                </c:pt>
                <c:pt idx="32">
                  <c:v>yt-33</c:v>
                </c:pt>
                <c:pt idx="33">
                  <c:v>yt-34</c:v>
                </c:pt>
                <c:pt idx="34">
                  <c:v>yt-35</c:v>
                </c:pt>
              </c:strCache>
            </c:strRef>
          </c:xVal>
          <c:yVal>
            <c:numRef>
              <c:f>'Making Stationary'!$H$4:$H$38</c:f>
              <c:numCache>
                <c:formatCode>General</c:formatCode>
                <c:ptCount val="35"/>
                <c:pt idx="0">
                  <c:v>171</c:v>
                </c:pt>
                <c:pt idx="1">
                  <c:v>147</c:v>
                </c:pt>
                <c:pt idx="2">
                  <c:v>143</c:v>
                </c:pt>
                <c:pt idx="3">
                  <c:v>164</c:v>
                </c:pt>
                <c:pt idx="4">
                  <c:v>160</c:v>
                </c:pt>
                <c:pt idx="5">
                  <c:v>152</c:v>
                </c:pt>
                <c:pt idx="6">
                  <c:v>150</c:v>
                </c:pt>
                <c:pt idx="7">
                  <c:v>159</c:v>
                </c:pt>
                <c:pt idx="8">
                  <c:v>169</c:v>
                </c:pt>
                <c:pt idx="9">
                  <c:v>173</c:v>
                </c:pt>
                <c:pt idx="10">
                  <c:v>203</c:v>
                </c:pt>
                <c:pt idx="11">
                  <c:v>169</c:v>
                </c:pt>
                <c:pt idx="12">
                  <c:v>166</c:v>
                </c:pt>
                <c:pt idx="13">
                  <c:v>162</c:v>
                </c:pt>
                <c:pt idx="14">
                  <c:v>147</c:v>
                </c:pt>
                <c:pt idx="15">
                  <c:v>188</c:v>
                </c:pt>
                <c:pt idx="16">
                  <c:v>161</c:v>
                </c:pt>
                <c:pt idx="17">
                  <c:v>162</c:v>
                </c:pt>
                <c:pt idx="18">
                  <c:v>169</c:v>
                </c:pt>
                <c:pt idx="19">
                  <c:v>185</c:v>
                </c:pt>
                <c:pt idx="20">
                  <c:v>188</c:v>
                </c:pt>
                <c:pt idx="21">
                  <c:v>200</c:v>
                </c:pt>
                <c:pt idx="22">
                  <c:v>229</c:v>
                </c:pt>
                <c:pt idx="23">
                  <c:v>189</c:v>
                </c:pt>
                <c:pt idx="24">
                  <c:v>218</c:v>
                </c:pt>
                <c:pt idx="25">
                  <c:v>185</c:v>
                </c:pt>
                <c:pt idx="26">
                  <c:v>199</c:v>
                </c:pt>
                <c:pt idx="27">
                  <c:v>210</c:v>
                </c:pt>
                <c:pt idx="28">
                  <c:v>193</c:v>
                </c:pt>
                <c:pt idx="29">
                  <c:v>211</c:v>
                </c:pt>
                <c:pt idx="30">
                  <c:v>208</c:v>
                </c:pt>
                <c:pt idx="31">
                  <c:v>216</c:v>
                </c:pt>
                <c:pt idx="32">
                  <c:v>218</c:v>
                </c:pt>
                <c:pt idx="33">
                  <c:v>264</c:v>
                </c:pt>
                <c:pt idx="34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0D-4A89-987C-E3F656F480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'Making Stationary'!$G$4:$G$38</c:f>
              <c:strCache>
                <c:ptCount val="35"/>
                <c:pt idx="0">
                  <c:v>yt-1</c:v>
                </c:pt>
                <c:pt idx="1">
                  <c:v>yt-2</c:v>
                </c:pt>
                <c:pt idx="2">
                  <c:v>yt-3</c:v>
                </c:pt>
                <c:pt idx="3">
                  <c:v>yt-4</c:v>
                </c:pt>
                <c:pt idx="4">
                  <c:v>yt-5</c:v>
                </c:pt>
                <c:pt idx="5">
                  <c:v>yt-6</c:v>
                </c:pt>
                <c:pt idx="6">
                  <c:v>yt-7</c:v>
                </c:pt>
                <c:pt idx="7">
                  <c:v>yt-8</c:v>
                </c:pt>
                <c:pt idx="8">
                  <c:v>yt-9</c:v>
                </c:pt>
                <c:pt idx="9">
                  <c:v>yt-10</c:v>
                </c:pt>
                <c:pt idx="10">
                  <c:v>yt-11</c:v>
                </c:pt>
                <c:pt idx="11">
                  <c:v>yt-12</c:v>
                </c:pt>
                <c:pt idx="12">
                  <c:v>yt-13</c:v>
                </c:pt>
                <c:pt idx="13">
                  <c:v>yt-14</c:v>
                </c:pt>
                <c:pt idx="14">
                  <c:v>yt-15</c:v>
                </c:pt>
                <c:pt idx="15">
                  <c:v>yt-16</c:v>
                </c:pt>
                <c:pt idx="16">
                  <c:v>yt-17</c:v>
                </c:pt>
                <c:pt idx="17">
                  <c:v>yt-18</c:v>
                </c:pt>
                <c:pt idx="18">
                  <c:v>yt-19</c:v>
                </c:pt>
                <c:pt idx="19">
                  <c:v>yt-20</c:v>
                </c:pt>
                <c:pt idx="20">
                  <c:v>yt-21</c:v>
                </c:pt>
                <c:pt idx="21">
                  <c:v>yt-22</c:v>
                </c:pt>
                <c:pt idx="22">
                  <c:v>yt-23</c:v>
                </c:pt>
                <c:pt idx="23">
                  <c:v>yt-24</c:v>
                </c:pt>
                <c:pt idx="24">
                  <c:v>yt-25</c:v>
                </c:pt>
                <c:pt idx="25">
                  <c:v>yt-26</c:v>
                </c:pt>
                <c:pt idx="26">
                  <c:v>yt-27</c:v>
                </c:pt>
                <c:pt idx="27">
                  <c:v>yt-28</c:v>
                </c:pt>
                <c:pt idx="28">
                  <c:v>yt-29</c:v>
                </c:pt>
                <c:pt idx="29">
                  <c:v>yt-30</c:v>
                </c:pt>
                <c:pt idx="30">
                  <c:v>yt-31</c:v>
                </c:pt>
                <c:pt idx="31">
                  <c:v>yt-32</c:v>
                </c:pt>
                <c:pt idx="32">
                  <c:v>yt-33</c:v>
                </c:pt>
                <c:pt idx="33">
                  <c:v>yt-34</c:v>
                </c:pt>
                <c:pt idx="34">
                  <c:v>yt-35</c:v>
                </c:pt>
              </c:strCache>
            </c:strRef>
          </c:xVal>
          <c:yVal>
            <c:numRef>
              <c:f>'Making Stationary'!$I$4:$I$38</c:f>
              <c:numCache>
                <c:formatCode>General</c:formatCode>
                <c:ptCount val="35"/>
                <c:pt idx="0">
                  <c:v>-6</c:v>
                </c:pt>
                <c:pt idx="1">
                  <c:v>24</c:v>
                </c:pt>
                <c:pt idx="2">
                  <c:v>4</c:v>
                </c:pt>
                <c:pt idx="3">
                  <c:v>-21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-9</c:v>
                </c:pt>
                <c:pt idx="8">
                  <c:v>-10</c:v>
                </c:pt>
                <c:pt idx="9">
                  <c:v>-4</c:v>
                </c:pt>
                <c:pt idx="10">
                  <c:v>-30</c:v>
                </c:pt>
                <c:pt idx="11">
                  <c:v>34</c:v>
                </c:pt>
                <c:pt idx="12">
                  <c:v>3</c:v>
                </c:pt>
                <c:pt idx="13">
                  <c:v>4</c:v>
                </c:pt>
                <c:pt idx="14">
                  <c:v>15</c:v>
                </c:pt>
                <c:pt idx="15">
                  <c:v>-41</c:v>
                </c:pt>
                <c:pt idx="16">
                  <c:v>27</c:v>
                </c:pt>
                <c:pt idx="17">
                  <c:v>-1</c:v>
                </c:pt>
                <c:pt idx="18">
                  <c:v>-7</c:v>
                </c:pt>
                <c:pt idx="19">
                  <c:v>-16</c:v>
                </c:pt>
                <c:pt idx="20">
                  <c:v>-3</c:v>
                </c:pt>
                <c:pt idx="21">
                  <c:v>-12</c:v>
                </c:pt>
                <c:pt idx="22">
                  <c:v>-29</c:v>
                </c:pt>
                <c:pt idx="23">
                  <c:v>40</c:v>
                </c:pt>
                <c:pt idx="24">
                  <c:v>-29</c:v>
                </c:pt>
                <c:pt idx="25">
                  <c:v>33</c:v>
                </c:pt>
                <c:pt idx="26">
                  <c:v>-14</c:v>
                </c:pt>
                <c:pt idx="27">
                  <c:v>-11</c:v>
                </c:pt>
                <c:pt idx="28">
                  <c:v>17</c:v>
                </c:pt>
                <c:pt idx="29">
                  <c:v>-18</c:v>
                </c:pt>
                <c:pt idx="30">
                  <c:v>3</c:v>
                </c:pt>
                <c:pt idx="31">
                  <c:v>-8</c:v>
                </c:pt>
                <c:pt idx="32">
                  <c:v>-2</c:v>
                </c:pt>
                <c:pt idx="33">
                  <c:v>-46</c:v>
                </c:pt>
                <c:pt idx="34">
                  <c:v>-40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0D-4A89-987C-E3F656F480DD}"/>
            </c:ext>
          </c:extLst>
        </c:ser>
        <c:dLbls/>
        <c:axId val="64354560"/>
        <c:axId val="64360448"/>
      </c:scatterChart>
      <c:valAx>
        <c:axId val="643545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0448"/>
        <c:crosses val="autoZero"/>
        <c:crossBetween val="midCat"/>
      </c:valAx>
      <c:valAx>
        <c:axId val="6436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'Making Stationary'!$G$5:$G$38</c:f>
              <c:strCache>
                <c:ptCount val="34"/>
                <c:pt idx="0">
                  <c:v>yt-2</c:v>
                </c:pt>
                <c:pt idx="1">
                  <c:v>yt-3</c:v>
                </c:pt>
                <c:pt idx="2">
                  <c:v>yt-4</c:v>
                </c:pt>
                <c:pt idx="3">
                  <c:v>yt-5</c:v>
                </c:pt>
                <c:pt idx="4">
                  <c:v>yt-6</c:v>
                </c:pt>
                <c:pt idx="5">
                  <c:v>yt-7</c:v>
                </c:pt>
                <c:pt idx="6">
                  <c:v>yt-8</c:v>
                </c:pt>
                <c:pt idx="7">
                  <c:v>yt-9</c:v>
                </c:pt>
                <c:pt idx="8">
                  <c:v>yt-10</c:v>
                </c:pt>
                <c:pt idx="9">
                  <c:v>yt-11</c:v>
                </c:pt>
                <c:pt idx="10">
                  <c:v>yt-12</c:v>
                </c:pt>
                <c:pt idx="11">
                  <c:v>yt-13</c:v>
                </c:pt>
                <c:pt idx="12">
                  <c:v>yt-14</c:v>
                </c:pt>
                <c:pt idx="13">
                  <c:v>yt-15</c:v>
                </c:pt>
                <c:pt idx="14">
                  <c:v>yt-16</c:v>
                </c:pt>
                <c:pt idx="15">
                  <c:v>yt-17</c:v>
                </c:pt>
                <c:pt idx="16">
                  <c:v>yt-18</c:v>
                </c:pt>
                <c:pt idx="17">
                  <c:v>yt-19</c:v>
                </c:pt>
                <c:pt idx="18">
                  <c:v>yt-20</c:v>
                </c:pt>
                <c:pt idx="19">
                  <c:v>yt-21</c:v>
                </c:pt>
                <c:pt idx="20">
                  <c:v>yt-22</c:v>
                </c:pt>
                <c:pt idx="21">
                  <c:v>yt-23</c:v>
                </c:pt>
                <c:pt idx="22">
                  <c:v>yt-24</c:v>
                </c:pt>
                <c:pt idx="23">
                  <c:v>yt-25</c:v>
                </c:pt>
                <c:pt idx="24">
                  <c:v>yt-26</c:v>
                </c:pt>
                <c:pt idx="25">
                  <c:v>yt-27</c:v>
                </c:pt>
                <c:pt idx="26">
                  <c:v>yt-28</c:v>
                </c:pt>
                <c:pt idx="27">
                  <c:v>yt-29</c:v>
                </c:pt>
                <c:pt idx="28">
                  <c:v>yt-30</c:v>
                </c:pt>
                <c:pt idx="29">
                  <c:v>yt-31</c:v>
                </c:pt>
                <c:pt idx="30">
                  <c:v>yt-32</c:v>
                </c:pt>
                <c:pt idx="31">
                  <c:v>yt-33</c:v>
                </c:pt>
                <c:pt idx="32">
                  <c:v>yt-34</c:v>
                </c:pt>
                <c:pt idx="33">
                  <c:v>yt-35</c:v>
                </c:pt>
              </c:strCache>
            </c:strRef>
          </c:xVal>
          <c:yVal>
            <c:numRef>
              <c:f>'Making Stationary'!$H$5:$H$38</c:f>
              <c:numCache>
                <c:formatCode>General</c:formatCode>
                <c:ptCount val="34"/>
                <c:pt idx="0">
                  <c:v>147</c:v>
                </c:pt>
                <c:pt idx="1">
                  <c:v>143</c:v>
                </c:pt>
                <c:pt idx="2">
                  <c:v>164</c:v>
                </c:pt>
                <c:pt idx="3">
                  <c:v>160</c:v>
                </c:pt>
                <c:pt idx="4">
                  <c:v>152</c:v>
                </c:pt>
                <c:pt idx="5">
                  <c:v>150</c:v>
                </c:pt>
                <c:pt idx="6">
                  <c:v>159</c:v>
                </c:pt>
                <c:pt idx="7">
                  <c:v>169</c:v>
                </c:pt>
                <c:pt idx="8">
                  <c:v>173</c:v>
                </c:pt>
                <c:pt idx="9">
                  <c:v>203</c:v>
                </c:pt>
                <c:pt idx="10">
                  <c:v>169</c:v>
                </c:pt>
                <c:pt idx="11">
                  <c:v>166</c:v>
                </c:pt>
                <c:pt idx="12">
                  <c:v>162</c:v>
                </c:pt>
                <c:pt idx="13">
                  <c:v>147</c:v>
                </c:pt>
                <c:pt idx="14">
                  <c:v>188</c:v>
                </c:pt>
                <c:pt idx="15">
                  <c:v>161</c:v>
                </c:pt>
                <c:pt idx="16">
                  <c:v>162</c:v>
                </c:pt>
                <c:pt idx="17">
                  <c:v>169</c:v>
                </c:pt>
                <c:pt idx="18">
                  <c:v>185</c:v>
                </c:pt>
                <c:pt idx="19">
                  <c:v>188</c:v>
                </c:pt>
                <c:pt idx="20">
                  <c:v>200</c:v>
                </c:pt>
                <c:pt idx="21">
                  <c:v>229</c:v>
                </c:pt>
                <c:pt idx="22">
                  <c:v>189</c:v>
                </c:pt>
                <c:pt idx="23">
                  <c:v>218</c:v>
                </c:pt>
                <c:pt idx="24">
                  <c:v>185</c:v>
                </c:pt>
                <c:pt idx="25">
                  <c:v>199</c:v>
                </c:pt>
                <c:pt idx="26">
                  <c:v>210</c:v>
                </c:pt>
                <c:pt idx="27">
                  <c:v>193</c:v>
                </c:pt>
                <c:pt idx="28">
                  <c:v>211</c:v>
                </c:pt>
                <c:pt idx="29">
                  <c:v>208</c:v>
                </c:pt>
                <c:pt idx="30">
                  <c:v>216</c:v>
                </c:pt>
                <c:pt idx="31">
                  <c:v>218</c:v>
                </c:pt>
                <c:pt idx="32">
                  <c:v>264</c:v>
                </c:pt>
                <c:pt idx="33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FC-4F51-B9AD-4AB9AD4CA7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'Making Stationary'!$G$5:$G$38</c:f>
              <c:strCache>
                <c:ptCount val="34"/>
                <c:pt idx="0">
                  <c:v>yt-2</c:v>
                </c:pt>
                <c:pt idx="1">
                  <c:v>yt-3</c:v>
                </c:pt>
                <c:pt idx="2">
                  <c:v>yt-4</c:v>
                </c:pt>
                <c:pt idx="3">
                  <c:v>yt-5</c:v>
                </c:pt>
                <c:pt idx="4">
                  <c:v>yt-6</c:v>
                </c:pt>
                <c:pt idx="5">
                  <c:v>yt-7</c:v>
                </c:pt>
                <c:pt idx="6">
                  <c:v>yt-8</c:v>
                </c:pt>
                <c:pt idx="7">
                  <c:v>yt-9</c:v>
                </c:pt>
                <c:pt idx="8">
                  <c:v>yt-10</c:v>
                </c:pt>
                <c:pt idx="9">
                  <c:v>yt-11</c:v>
                </c:pt>
                <c:pt idx="10">
                  <c:v>yt-12</c:v>
                </c:pt>
                <c:pt idx="11">
                  <c:v>yt-13</c:v>
                </c:pt>
                <c:pt idx="12">
                  <c:v>yt-14</c:v>
                </c:pt>
                <c:pt idx="13">
                  <c:v>yt-15</c:v>
                </c:pt>
                <c:pt idx="14">
                  <c:v>yt-16</c:v>
                </c:pt>
                <c:pt idx="15">
                  <c:v>yt-17</c:v>
                </c:pt>
                <c:pt idx="16">
                  <c:v>yt-18</c:v>
                </c:pt>
                <c:pt idx="17">
                  <c:v>yt-19</c:v>
                </c:pt>
                <c:pt idx="18">
                  <c:v>yt-20</c:v>
                </c:pt>
                <c:pt idx="19">
                  <c:v>yt-21</c:v>
                </c:pt>
                <c:pt idx="20">
                  <c:v>yt-22</c:v>
                </c:pt>
                <c:pt idx="21">
                  <c:v>yt-23</c:v>
                </c:pt>
                <c:pt idx="22">
                  <c:v>yt-24</c:v>
                </c:pt>
                <c:pt idx="23">
                  <c:v>yt-25</c:v>
                </c:pt>
                <c:pt idx="24">
                  <c:v>yt-26</c:v>
                </c:pt>
                <c:pt idx="25">
                  <c:v>yt-27</c:v>
                </c:pt>
                <c:pt idx="26">
                  <c:v>yt-28</c:v>
                </c:pt>
                <c:pt idx="27">
                  <c:v>yt-29</c:v>
                </c:pt>
                <c:pt idx="28">
                  <c:v>yt-30</c:v>
                </c:pt>
                <c:pt idx="29">
                  <c:v>yt-31</c:v>
                </c:pt>
                <c:pt idx="30">
                  <c:v>yt-32</c:v>
                </c:pt>
                <c:pt idx="31">
                  <c:v>yt-33</c:v>
                </c:pt>
                <c:pt idx="32">
                  <c:v>yt-34</c:v>
                </c:pt>
                <c:pt idx="33">
                  <c:v>yt-35</c:v>
                </c:pt>
              </c:strCache>
            </c:strRef>
          </c:xVal>
          <c:yVal>
            <c:numRef>
              <c:f>'Making Stationary'!$I$5:$I$38</c:f>
              <c:numCache>
                <c:formatCode>General</c:formatCode>
                <c:ptCount val="34"/>
                <c:pt idx="0">
                  <c:v>24</c:v>
                </c:pt>
                <c:pt idx="1">
                  <c:v>4</c:v>
                </c:pt>
                <c:pt idx="2">
                  <c:v>-21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-9</c:v>
                </c:pt>
                <c:pt idx="7">
                  <c:v>-10</c:v>
                </c:pt>
                <c:pt idx="8">
                  <c:v>-4</c:v>
                </c:pt>
                <c:pt idx="9">
                  <c:v>-30</c:v>
                </c:pt>
                <c:pt idx="10">
                  <c:v>34</c:v>
                </c:pt>
                <c:pt idx="11">
                  <c:v>3</c:v>
                </c:pt>
                <c:pt idx="12">
                  <c:v>4</c:v>
                </c:pt>
                <c:pt idx="13">
                  <c:v>15</c:v>
                </c:pt>
                <c:pt idx="14">
                  <c:v>-41</c:v>
                </c:pt>
                <c:pt idx="15">
                  <c:v>27</c:v>
                </c:pt>
                <c:pt idx="16">
                  <c:v>-1</c:v>
                </c:pt>
                <c:pt idx="17">
                  <c:v>-7</c:v>
                </c:pt>
                <c:pt idx="18">
                  <c:v>-16</c:v>
                </c:pt>
                <c:pt idx="19">
                  <c:v>-3</c:v>
                </c:pt>
                <c:pt idx="20">
                  <c:v>-12</c:v>
                </c:pt>
                <c:pt idx="21">
                  <c:v>-29</c:v>
                </c:pt>
                <c:pt idx="22">
                  <c:v>40</c:v>
                </c:pt>
                <c:pt idx="23">
                  <c:v>-29</c:v>
                </c:pt>
                <c:pt idx="24">
                  <c:v>33</c:v>
                </c:pt>
                <c:pt idx="25">
                  <c:v>-14</c:v>
                </c:pt>
                <c:pt idx="26">
                  <c:v>-11</c:v>
                </c:pt>
                <c:pt idx="27">
                  <c:v>17</c:v>
                </c:pt>
                <c:pt idx="28">
                  <c:v>-18</c:v>
                </c:pt>
                <c:pt idx="29">
                  <c:v>3</c:v>
                </c:pt>
                <c:pt idx="30">
                  <c:v>-8</c:v>
                </c:pt>
                <c:pt idx="31">
                  <c:v>-2</c:v>
                </c:pt>
                <c:pt idx="32">
                  <c:v>-46</c:v>
                </c:pt>
                <c:pt idx="33">
                  <c:v>-40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FC-4F51-B9AD-4AB9AD4CA7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'Making Stationary'!$G$5:$G$38</c:f>
              <c:strCache>
                <c:ptCount val="34"/>
                <c:pt idx="0">
                  <c:v>yt-2</c:v>
                </c:pt>
                <c:pt idx="1">
                  <c:v>yt-3</c:v>
                </c:pt>
                <c:pt idx="2">
                  <c:v>yt-4</c:v>
                </c:pt>
                <c:pt idx="3">
                  <c:v>yt-5</c:v>
                </c:pt>
                <c:pt idx="4">
                  <c:v>yt-6</c:v>
                </c:pt>
                <c:pt idx="5">
                  <c:v>yt-7</c:v>
                </c:pt>
                <c:pt idx="6">
                  <c:v>yt-8</c:v>
                </c:pt>
                <c:pt idx="7">
                  <c:v>yt-9</c:v>
                </c:pt>
                <c:pt idx="8">
                  <c:v>yt-10</c:v>
                </c:pt>
                <c:pt idx="9">
                  <c:v>yt-11</c:v>
                </c:pt>
                <c:pt idx="10">
                  <c:v>yt-12</c:v>
                </c:pt>
                <c:pt idx="11">
                  <c:v>yt-13</c:v>
                </c:pt>
                <c:pt idx="12">
                  <c:v>yt-14</c:v>
                </c:pt>
                <c:pt idx="13">
                  <c:v>yt-15</c:v>
                </c:pt>
                <c:pt idx="14">
                  <c:v>yt-16</c:v>
                </c:pt>
                <c:pt idx="15">
                  <c:v>yt-17</c:v>
                </c:pt>
                <c:pt idx="16">
                  <c:v>yt-18</c:v>
                </c:pt>
                <c:pt idx="17">
                  <c:v>yt-19</c:v>
                </c:pt>
                <c:pt idx="18">
                  <c:v>yt-20</c:v>
                </c:pt>
                <c:pt idx="19">
                  <c:v>yt-21</c:v>
                </c:pt>
                <c:pt idx="20">
                  <c:v>yt-22</c:v>
                </c:pt>
                <c:pt idx="21">
                  <c:v>yt-23</c:v>
                </c:pt>
                <c:pt idx="22">
                  <c:v>yt-24</c:v>
                </c:pt>
                <c:pt idx="23">
                  <c:v>yt-25</c:v>
                </c:pt>
                <c:pt idx="24">
                  <c:v>yt-26</c:v>
                </c:pt>
                <c:pt idx="25">
                  <c:v>yt-27</c:v>
                </c:pt>
                <c:pt idx="26">
                  <c:v>yt-28</c:v>
                </c:pt>
                <c:pt idx="27">
                  <c:v>yt-29</c:v>
                </c:pt>
                <c:pt idx="28">
                  <c:v>yt-30</c:v>
                </c:pt>
                <c:pt idx="29">
                  <c:v>yt-31</c:v>
                </c:pt>
                <c:pt idx="30">
                  <c:v>yt-32</c:v>
                </c:pt>
                <c:pt idx="31">
                  <c:v>yt-33</c:v>
                </c:pt>
                <c:pt idx="32">
                  <c:v>yt-34</c:v>
                </c:pt>
                <c:pt idx="33">
                  <c:v>yt-35</c:v>
                </c:pt>
              </c:strCache>
            </c:strRef>
          </c:xVal>
          <c:yVal>
            <c:numRef>
              <c:f>'Making Stationary'!$J$5:$J$38</c:f>
              <c:numCache>
                <c:formatCode>General</c:formatCode>
                <c:ptCount val="34"/>
                <c:pt idx="0">
                  <c:v>-30</c:v>
                </c:pt>
                <c:pt idx="1">
                  <c:v>20</c:v>
                </c:pt>
                <c:pt idx="2">
                  <c:v>25</c:v>
                </c:pt>
                <c:pt idx="3">
                  <c:v>-25</c:v>
                </c:pt>
                <c:pt idx="4">
                  <c:v>-4</c:v>
                </c:pt>
                <c:pt idx="5">
                  <c:v>6</c:v>
                </c:pt>
                <c:pt idx="6">
                  <c:v>11</c:v>
                </c:pt>
                <c:pt idx="7">
                  <c:v>1</c:v>
                </c:pt>
                <c:pt idx="8">
                  <c:v>-6</c:v>
                </c:pt>
                <c:pt idx="9">
                  <c:v>26</c:v>
                </c:pt>
                <c:pt idx="10">
                  <c:v>-64</c:v>
                </c:pt>
                <c:pt idx="11">
                  <c:v>31</c:v>
                </c:pt>
                <c:pt idx="12">
                  <c:v>-1</c:v>
                </c:pt>
                <c:pt idx="13">
                  <c:v>-11</c:v>
                </c:pt>
                <c:pt idx="14">
                  <c:v>56</c:v>
                </c:pt>
                <c:pt idx="15">
                  <c:v>-68</c:v>
                </c:pt>
                <c:pt idx="16">
                  <c:v>28</c:v>
                </c:pt>
                <c:pt idx="17">
                  <c:v>6</c:v>
                </c:pt>
                <c:pt idx="18">
                  <c:v>9</c:v>
                </c:pt>
                <c:pt idx="19">
                  <c:v>-13</c:v>
                </c:pt>
                <c:pt idx="20">
                  <c:v>9</c:v>
                </c:pt>
                <c:pt idx="21">
                  <c:v>17</c:v>
                </c:pt>
                <c:pt idx="22">
                  <c:v>-69</c:v>
                </c:pt>
                <c:pt idx="23">
                  <c:v>69</c:v>
                </c:pt>
                <c:pt idx="24">
                  <c:v>-62</c:v>
                </c:pt>
                <c:pt idx="25">
                  <c:v>47</c:v>
                </c:pt>
                <c:pt idx="26">
                  <c:v>-3</c:v>
                </c:pt>
                <c:pt idx="27">
                  <c:v>-28</c:v>
                </c:pt>
                <c:pt idx="28">
                  <c:v>35</c:v>
                </c:pt>
                <c:pt idx="29">
                  <c:v>-21</c:v>
                </c:pt>
                <c:pt idx="30">
                  <c:v>11</c:v>
                </c:pt>
                <c:pt idx="31">
                  <c:v>-6</c:v>
                </c:pt>
                <c:pt idx="32">
                  <c:v>44</c:v>
                </c:pt>
                <c:pt idx="33">
                  <c:v>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4FC-4F51-B9AD-4AB9AD4CA7A3}"/>
            </c:ext>
          </c:extLst>
        </c:ser>
        <c:dLbls/>
        <c:axId val="64413696"/>
        <c:axId val="64415232"/>
      </c:scatterChart>
      <c:valAx>
        <c:axId val="64413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232"/>
        <c:crosses val="autoZero"/>
        <c:crossBetween val="midCat"/>
      </c:valAx>
      <c:valAx>
        <c:axId val="64415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'Moving Average'!$B$2:$B$26</c:f>
              <c:numCache>
                <c:formatCode>General</c:formatCode>
                <c:ptCount val="25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3B-4575-9457-303FBFBDA7EF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Moving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Average'!$A$2:$A$26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'Moving Average'!$C$2:$C$26</c:f>
              <c:numCache>
                <c:formatCode>General</c:formatCode>
                <c:ptCount val="25"/>
                <c:pt idx="0">
                  <c:v>163</c:v>
                </c:pt>
                <c:pt idx="1">
                  <c:v>163.33333333333334</c:v>
                </c:pt>
                <c:pt idx="2">
                  <c:v>162.91666666666666</c:v>
                </c:pt>
                <c:pt idx="3">
                  <c:v>164.16666666666666</c:v>
                </c:pt>
                <c:pt idx="4">
                  <c:v>164.5</c:v>
                </c:pt>
                <c:pt idx="5">
                  <c:v>166.5</c:v>
                </c:pt>
                <c:pt idx="6">
                  <c:v>166.58333333333334</c:v>
                </c:pt>
                <c:pt idx="7">
                  <c:v>167.41666666666666</c:v>
                </c:pt>
                <c:pt idx="8">
                  <c:v>169</c:v>
                </c:pt>
                <c:pt idx="9">
                  <c:v>171.16666666666666</c:v>
                </c:pt>
                <c:pt idx="10">
                  <c:v>172.75</c:v>
                </c:pt>
                <c:pt idx="11">
                  <c:v>175</c:v>
                </c:pt>
                <c:pt idx="12">
                  <c:v>177.16666666666666</c:v>
                </c:pt>
                <c:pt idx="13">
                  <c:v>178.83333333333334</c:v>
                </c:pt>
                <c:pt idx="14">
                  <c:v>183.16666666666666</c:v>
                </c:pt>
                <c:pt idx="15">
                  <c:v>185.08333333333334</c:v>
                </c:pt>
                <c:pt idx="16">
                  <c:v>189.41666666666666</c:v>
                </c:pt>
                <c:pt idx="17">
                  <c:v>191.25</c:v>
                </c:pt>
                <c:pt idx="18">
                  <c:v>193.91666666666666</c:v>
                </c:pt>
                <c:pt idx="19">
                  <c:v>198</c:v>
                </c:pt>
                <c:pt idx="20">
                  <c:v>201.25</c:v>
                </c:pt>
                <c:pt idx="21">
                  <c:v>203.83333333333334</c:v>
                </c:pt>
                <c:pt idx="22">
                  <c:v>206.33333333333334</c:v>
                </c:pt>
                <c:pt idx="23">
                  <c:v>211.66666666666666</c:v>
                </c:pt>
                <c:pt idx="24">
                  <c:v>217.91666666666666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3B-4575-9457-303FBFBDA7EF}"/>
            </c:ext>
          </c:extLst>
        </c:ser>
        <c:dLbls/>
        <c:axId val="63510400"/>
        <c:axId val="63511936"/>
      </c:scatterChart>
      <c:valAx>
        <c:axId val="63510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1936"/>
        <c:crosses val="autoZero"/>
        <c:crossBetween val="midCat"/>
      </c:valAx>
      <c:valAx>
        <c:axId val="6351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'Weighted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'Weighted Average'!$A$2:$A$26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'Weighted Average'!$B$2:$B$26</c:f>
              <c:numCache>
                <c:formatCode>General</c:formatCode>
                <c:ptCount val="25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F2-4AC3-9159-C35F61D73DB7}"/>
            </c:ext>
          </c:extLst>
        </c:ser>
        <c:ser>
          <c:idx val="1"/>
          <c:order val="1"/>
          <c:tx>
            <c:strRef>
              <c:f>'Weighted Average'!$C$1</c:f>
              <c:strCache>
                <c:ptCount val="1"/>
                <c:pt idx="0">
                  <c:v>Weighted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'Weighted Average'!$A$2:$A$26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'Weighted Average'!$C$2:$C$26</c:f>
              <c:numCache>
                <c:formatCode>General</c:formatCode>
                <c:ptCount val="25"/>
                <c:pt idx="0">
                  <c:v>161.00000000000003</c:v>
                </c:pt>
                <c:pt idx="1">
                  <c:v>157.50000000000003</c:v>
                </c:pt>
                <c:pt idx="2">
                  <c:v>150.50000000000003</c:v>
                </c:pt>
                <c:pt idx="3">
                  <c:v>153.60000000000002</c:v>
                </c:pt>
                <c:pt idx="4">
                  <c:v>159.00000000000003</c:v>
                </c:pt>
                <c:pt idx="5">
                  <c:v>155.50000000000003</c:v>
                </c:pt>
                <c:pt idx="6">
                  <c:v>154.50000000000006</c:v>
                </c:pt>
                <c:pt idx="7">
                  <c:v>158.80000000000004</c:v>
                </c:pt>
                <c:pt idx="8">
                  <c:v>169.20000000000005</c:v>
                </c:pt>
                <c:pt idx="9">
                  <c:v>177.00000000000003</c:v>
                </c:pt>
                <c:pt idx="10">
                  <c:v>180.50000000000003</c:v>
                </c:pt>
                <c:pt idx="11">
                  <c:v>181.30000000000004</c:v>
                </c:pt>
                <c:pt idx="12">
                  <c:v>164.50000000000003</c:v>
                </c:pt>
                <c:pt idx="13">
                  <c:v>163.20000000000005</c:v>
                </c:pt>
                <c:pt idx="14">
                  <c:v>162.60000000000002</c:v>
                </c:pt>
                <c:pt idx="15">
                  <c:v>163.60000000000002</c:v>
                </c:pt>
                <c:pt idx="16">
                  <c:v>172.80000000000004</c:v>
                </c:pt>
                <c:pt idx="17">
                  <c:v>165.30000000000004</c:v>
                </c:pt>
                <c:pt idx="18">
                  <c:v>171.30000000000004</c:v>
                </c:pt>
                <c:pt idx="19">
                  <c:v>180.70000000000005</c:v>
                </c:pt>
                <c:pt idx="20">
                  <c:v>193.30000000000004</c:v>
                </c:pt>
                <c:pt idx="21">
                  <c:v>199.90000000000003</c:v>
                </c:pt>
                <c:pt idx="22">
                  <c:v>208.30000000000004</c:v>
                </c:pt>
                <c:pt idx="23">
                  <c:v>210.40000000000003</c:v>
                </c:pt>
                <c:pt idx="24">
                  <c:v>197.90000000000003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BF2-4AC3-9159-C35F61D73DB7}"/>
            </c:ext>
          </c:extLst>
        </c:ser>
        <c:dLbls/>
        <c:axId val="63653760"/>
        <c:axId val="63655296"/>
      </c:scatterChart>
      <c:valAx>
        <c:axId val="636537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5296"/>
        <c:crosses val="autoZero"/>
        <c:crossBetween val="midCat"/>
      </c:valAx>
      <c:valAx>
        <c:axId val="63655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SES!$B$4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SES!$A$5:$A$41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SES!$B$5:$B$41</c:f>
              <c:numCache>
                <c:formatCode>General</c:formatCode>
                <c:ptCount val="37"/>
                <c:pt idx="1">
                  <c:v>165</c:v>
                </c:pt>
                <c:pt idx="2">
                  <c:v>171</c:v>
                </c:pt>
                <c:pt idx="3">
                  <c:v>147</c:v>
                </c:pt>
                <c:pt idx="4">
                  <c:v>143</c:v>
                </c:pt>
                <c:pt idx="5">
                  <c:v>164</c:v>
                </c:pt>
                <c:pt idx="6">
                  <c:v>160</c:v>
                </c:pt>
                <c:pt idx="7">
                  <c:v>152</c:v>
                </c:pt>
                <c:pt idx="8">
                  <c:v>150</c:v>
                </c:pt>
                <c:pt idx="9">
                  <c:v>159</c:v>
                </c:pt>
                <c:pt idx="10">
                  <c:v>169</c:v>
                </c:pt>
                <c:pt idx="11">
                  <c:v>173</c:v>
                </c:pt>
                <c:pt idx="12">
                  <c:v>203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147</c:v>
                </c:pt>
                <c:pt idx="17">
                  <c:v>188</c:v>
                </c:pt>
                <c:pt idx="18">
                  <c:v>161</c:v>
                </c:pt>
                <c:pt idx="19">
                  <c:v>162</c:v>
                </c:pt>
                <c:pt idx="20">
                  <c:v>169</c:v>
                </c:pt>
                <c:pt idx="21">
                  <c:v>185</c:v>
                </c:pt>
                <c:pt idx="22">
                  <c:v>188</c:v>
                </c:pt>
                <c:pt idx="23">
                  <c:v>200</c:v>
                </c:pt>
                <c:pt idx="24">
                  <c:v>229</c:v>
                </c:pt>
                <c:pt idx="25">
                  <c:v>189</c:v>
                </c:pt>
                <c:pt idx="26">
                  <c:v>218</c:v>
                </c:pt>
                <c:pt idx="27">
                  <c:v>185</c:v>
                </c:pt>
                <c:pt idx="28">
                  <c:v>199</c:v>
                </c:pt>
                <c:pt idx="29">
                  <c:v>210</c:v>
                </c:pt>
                <c:pt idx="30">
                  <c:v>193</c:v>
                </c:pt>
                <c:pt idx="31">
                  <c:v>211</c:v>
                </c:pt>
                <c:pt idx="32">
                  <c:v>208</c:v>
                </c:pt>
                <c:pt idx="33">
                  <c:v>216</c:v>
                </c:pt>
                <c:pt idx="34">
                  <c:v>218</c:v>
                </c:pt>
                <c:pt idx="35">
                  <c:v>264</c:v>
                </c:pt>
                <c:pt idx="36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9E-4345-82B1-D52EE668460D}"/>
            </c:ext>
          </c:extLst>
        </c:ser>
        <c:ser>
          <c:idx val="1"/>
          <c:order val="1"/>
          <c:tx>
            <c:strRef>
              <c:f>SES!$B$4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SES!$A$42:$A$53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SES!$B$42:$B$53</c:f>
              <c:numCache>
                <c:formatCode>General</c:formatCode>
                <c:ptCount val="12"/>
                <c:pt idx="0">
                  <c:v>289.90104849088749</c:v>
                </c:pt>
                <c:pt idx="1">
                  <c:v>289.90104849088749</c:v>
                </c:pt>
                <c:pt idx="2">
                  <c:v>289.90104849088749</c:v>
                </c:pt>
                <c:pt idx="3">
                  <c:v>289.90104849088749</c:v>
                </c:pt>
                <c:pt idx="4">
                  <c:v>289.90104849088749</c:v>
                </c:pt>
                <c:pt idx="5">
                  <c:v>289.90104849088749</c:v>
                </c:pt>
                <c:pt idx="6">
                  <c:v>289.90104849088749</c:v>
                </c:pt>
                <c:pt idx="7">
                  <c:v>289.90104849088749</c:v>
                </c:pt>
                <c:pt idx="8">
                  <c:v>289.90104849088749</c:v>
                </c:pt>
                <c:pt idx="9">
                  <c:v>289.90104849088749</c:v>
                </c:pt>
                <c:pt idx="10">
                  <c:v>289.90104849088749</c:v>
                </c:pt>
                <c:pt idx="11">
                  <c:v>289.90104849088749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9E-4345-82B1-D52EE668460D}"/>
            </c:ext>
          </c:extLst>
        </c:ser>
        <c:dLbls/>
        <c:axId val="63621376"/>
        <c:axId val="63631360"/>
      </c:scatterChart>
      <c:valAx>
        <c:axId val="63621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360"/>
        <c:crosses val="autoZero"/>
        <c:crossBetween val="midCat"/>
      </c:valAx>
      <c:valAx>
        <c:axId val="6363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1.2872047244094489E-2"/>
                  <c:y val="-0.16358887430737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'[1]Holt’s Trend Corrected Method'!$A$6:$A$23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'[1]Holt’s Trend Corrected Method'!$B$6:$B$23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919-4F3D-8FAC-5AF5886F2C4D}"/>
            </c:ext>
          </c:extLst>
        </c:ser>
        <c:dLbls/>
        <c:axId val="63824640"/>
        <c:axId val="63826176"/>
      </c:scatterChart>
      <c:valAx>
        <c:axId val="638246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176"/>
        <c:crosses val="autoZero"/>
        <c:crossBetween val="midCat"/>
      </c:valAx>
      <c:valAx>
        <c:axId val="6382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[2]Timeseries!$B$1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34325481099103E-2"/>
                  <c:y val="-6.92817424599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[2]Timeseries!$A$2:$A$37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[2]Timeseries!$B$2:$B$37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40-4E62-9AEE-963E339414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'[1]Holt’s Trend Corrected Method'!$A$42:$A$53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'[1]Holt’s Trend Corrected Method'!$B$42:$B$53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40-4E62-9AEE-963E339414C9}"/>
            </c:ext>
          </c:extLst>
        </c:ser>
        <c:dLbls/>
        <c:axId val="63881984"/>
        <c:axId val="63883520"/>
      </c:scatterChart>
      <c:valAx>
        <c:axId val="63881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520"/>
        <c:crosses val="autoZero"/>
        <c:crossBetween val="midCat"/>
      </c:valAx>
      <c:valAx>
        <c:axId val="6388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'[3]Holt’s Winter Sessionality Esti'!$A$8:$A$31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'[3]Holt’s Winter Sessionality Esti'!$B$8:$B$31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EA-41D8-AF58-55F9DE02D6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'[3]Holt’s Winter Sessionality Esti'!$A$8:$A$31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'[3]Holt’s Winter Sessionality Esti'!$C$8:$C$31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EA-41D8-AF58-55F9DE02D646}"/>
            </c:ext>
          </c:extLst>
        </c:ser>
        <c:dLbls/>
        <c:axId val="64112128"/>
        <c:axId val="64113664"/>
      </c:scatterChart>
      <c:valAx>
        <c:axId val="641121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3664"/>
        <c:crosses val="autoZero"/>
        <c:crossBetween val="midCat"/>
      </c:valAx>
      <c:valAx>
        <c:axId val="6411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538713910761159E-2"/>
                  <c:y val="-6.5047389909594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'[3]Holt’s Winter Sessionality Esti'!$F$2:$F$37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'[3]Holt’s Winter Sessionality Esti'!$F$1</c15:sqref>
                        </c15:formulaRef>
                      </c:ext>
                    </c:extLst>
                    <c:strCache>
                      <c:ptCount val="1"/>
                      <c:pt idx="0">
                        <c:v>Deseasonalized Data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DC-40DF-A8D2-48C0E44386BD}"/>
            </c:ext>
          </c:extLst>
        </c:ser>
        <c:dLbls/>
        <c:axId val="64157952"/>
        <c:axId val="63975424"/>
      </c:scatterChart>
      <c:valAx>
        <c:axId val="64157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424"/>
        <c:crosses val="autoZero"/>
        <c:crossBetween val="midCat"/>
      </c:valAx>
      <c:valAx>
        <c:axId val="63975424"/>
        <c:scaling>
          <c:orientation val="minMax"/>
          <c:min val="1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'Holt Winters Sessionality Meth'!$A$17:$A$52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 Winters Sessionality Meth'!$B$17:$B$52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9B-43EA-A4E5-F8BAEF57E568}"/>
            </c:ext>
          </c:extLst>
        </c:ser>
        <c:ser>
          <c:idx val="1"/>
          <c:order val="1"/>
          <c:tx>
            <c:strRef>
              <c:f>'Holt Winters Sessionality Meth'!$B$4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'Holt Winters Sessionality Meth'!$A$53:$A$64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'Holt Winters Sessionality Meth'!$B$53:$B$64</c:f>
              <c:numCache>
                <c:formatCode>General</c:formatCode>
                <c:ptCount val="12"/>
                <c:pt idx="0">
                  <c:v>245.440651347764</c:v>
                </c:pt>
                <c:pt idx="1">
                  <c:v>263.60128040682952</c:v>
                </c:pt>
                <c:pt idx="2">
                  <c:v>241.46747078078587</c:v>
                </c:pt>
                <c:pt idx="3">
                  <c:v>240.9783790010494</c:v>
                </c:pt>
                <c:pt idx="4">
                  <c:v>280.87141672641872</c:v>
                </c:pt>
                <c:pt idx="5">
                  <c:v>248.83717148684681</c:v>
                </c:pt>
                <c:pt idx="6">
                  <c:v>257.60631628585776</c:v>
                </c:pt>
                <c:pt idx="7">
                  <c:v>264.07186015510666</c:v>
                </c:pt>
                <c:pt idx="8">
                  <c:v>286.87505818805312</c:v>
                </c:pt>
                <c:pt idx="9">
                  <c:v>300.23340544387798</c:v>
                </c:pt>
                <c:pt idx="10">
                  <c:v>315.12665001341281</c:v>
                </c:pt>
                <c:pt idx="11">
                  <c:v>368.31688016782698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9B-43EA-A4E5-F8BAEF57E568}"/>
            </c:ext>
          </c:extLst>
        </c:ser>
        <c:dLbls/>
        <c:axId val="64026880"/>
        <c:axId val="64167936"/>
      </c:scatterChart>
      <c:valAx>
        <c:axId val="64026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936"/>
        <c:crosses val="autoZero"/>
        <c:crossBetween val="midCat"/>
      </c:valAx>
      <c:valAx>
        <c:axId val="6416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361156</xdr:colOff>
      <xdr:row>0</xdr:row>
      <xdr:rowOff>164305</xdr:rowOff>
    </xdr:from>
    <xdr:to>
      <xdr:col>8</xdr:col>
      <xdr:colOff>388938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B1768F6-4E0C-413B-8DE6-F64D99B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61911</xdr:colOff>
      <xdr:row>0</xdr:row>
      <xdr:rowOff>109537</xdr:rowOff>
    </xdr:from>
    <xdr:to>
      <xdr:col>11</xdr:col>
      <xdr:colOff>561974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9EF58C2-4881-4880-9DE7-0A7DE555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6</xdr:row>
      <xdr:rowOff>76200</xdr:rowOff>
    </xdr:from>
    <xdr:to>
      <xdr:col>12</xdr:col>
      <xdr:colOff>600074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19D8A99-0533-4472-B301-334AA09E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3</xdr:row>
      <xdr:rowOff>71437</xdr:rowOff>
    </xdr:from>
    <xdr:to>
      <xdr:col>13</xdr:col>
      <xdr:colOff>609599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A352C5-C0DF-4695-80A9-B7A2689D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80962</xdr:rowOff>
    </xdr:from>
    <xdr:to>
      <xdr:col>14</xdr:col>
      <xdr:colOff>457200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6F9CFD-4ABA-4EDA-AE9F-EBEA30E9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476250</xdr:colOff>
      <xdr:row>29</xdr:row>
      <xdr:rowOff>112713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2233C6D-A712-4F1B-B9A7-CA07EEA2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64DACDC-F4D0-403A-98CF-BB93A793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15</xdr:row>
      <xdr:rowOff>176212</xdr:rowOff>
    </xdr:from>
    <xdr:to>
      <xdr:col>13</xdr:col>
      <xdr:colOff>466725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9B2CB2A-1BF8-4BE3-8ACB-92932A92F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2</xdr:row>
      <xdr:rowOff>166687</xdr:rowOff>
    </xdr:from>
    <xdr:to>
      <xdr:col>18</xdr:col>
      <xdr:colOff>238125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BDC5E3D-AF08-4C57-A95E-5DCF34B7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481012</xdr:colOff>
      <xdr:row>16</xdr:row>
      <xdr:rowOff>42862</xdr:rowOff>
    </xdr:from>
    <xdr:to>
      <xdr:col>18</xdr:col>
      <xdr:colOff>252412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FAC1E2-CE59-4A22-B993-CBA52634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31</xdr:row>
      <xdr:rowOff>19051</xdr:rowOff>
    </xdr:from>
    <xdr:to>
      <xdr:col>20</xdr:col>
      <xdr:colOff>428625</xdr:colOff>
      <xdr:row>42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956578F-D673-45E6-BAC0-0DCA8C6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t&#8217;s%20Trend%20Corrected%20Metho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-%20Documents/Documents/Study/XLRI%20Data%20Science/Class%2024,%2030%20Apr/Demand%20Data_Raw%20updated%20-%20Solv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t&#8217;s%20Winter%20Sessionality%20Esti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lt’s Trend Corrected Metho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meseries"/>
      <sheetName val="SES"/>
      <sheetName val="Regression"/>
      <sheetName val="Holt’s Trend Corrected Method"/>
      <sheetName val="Moving Average"/>
      <sheetName val="Holt’s Winter Sessionality Esti"/>
      <sheetName val="Holt’s Winter Sessionality Meth"/>
      <sheetName val="Sheet2"/>
    </sheetNames>
    <sheetDataSet>
      <sheetData sheetId="0">
        <row r="1">
          <cell r="B1" t="str">
            <v>Demand</v>
          </cell>
        </row>
        <row r="2">
          <cell r="A2">
            <v>1</v>
          </cell>
          <cell r="B2">
            <v>165</v>
          </cell>
        </row>
        <row r="3">
          <cell r="A3">
            <v>2</v>
          </cell>
          <cell r="B3">
            <v>171</v>
          </cell>
        </row>
        <row r="4">
          <cell r="A4">
            <v>3</v>
          </cell>
          <cell r="B4">
            <v>147</v>
          </cell>
        </row>
        <row r="5">
          <cell r="A5">
            <v>4</v>
          </cell>
          <cell r="B5">
            <v>143</v>
          </cell>
        </row>
        <row r="6">
          <cell r="A6">
            <v>5</v>
          </cell>
          <cell r="B6">
            <v>164</v>
          </cell>
        </row>
        <row r="7">
          <cell r="A7">
            <v>6</v>
          </cell>
          <cell r="B7">
            <v>160</v>
          </cell>
        </row>
        <row r="8">
          <cell r="A8">
            <v>7</v>
          </cell>
          <cell r="B8">
            <v>152</v>
          </cell>
        </row>
        <row r="9">
          <cell r="A9">
            <v>8</v>
          </cell>
          <cell r="B9">
            <v>150</v>
          </cell>
        </row>
        <row r="10">
          <cell r="A10">
            <v>9</v>
          </cell>
          <cell r="B10">
            <v>159</v>
          </cell>
        </row>
        <row r="11">
          <cell r="A11">
            <v>10</v>
          </cell>
          <cell r="B11">
            <v>169</v>
          </cell>
        </row>
        <row r="12">
          <cell r="A12">
            <v>11</v>
          </cell>
          <cell r="B12">
            <v>173</v>
          </cell>
        </row>
        <row r="13">
          <cell r="A13">
            <v>12</v>
          </cell>
          <cell r="B13">
            <v>203</v>
          </cell>
        </row>
        <row r="14">
          <cell r="A14">
            <v>13</v>
          </cell>
          <cell r="B14">
            <v>169</v>
          </cell>
        </row>
        <row r="15">
          <cell r="A15">
            <v>14</v>
          </cell>
          <cell r="B15">
            <v>166</v>
          </cell>
        </row>
        <row r="16">
          <cell r="A16">
            <v>15</v>
          </cell>
          <cell r="B16">
            <v>162</v>
          </cell>
        </row>
        <row r="17">
          <cell r="A17">
            <v>16</v>
          </cell>
          <cell r="B17">
            <v>147</v>
          </cell>
        </row>
        <row r="18">
          <cell r="A18">
            <v>17</v>
          </cell>
          <cell r="B18">
            <v>188</v>
          </cell>
        </row>
        <row r="19">
          <cell r="A19">
            <v>18</v>
          </cell>
          <cell r="B19">
            <v>161</v>
          </cell>
        </row>
        <row r="20">
          <cell r="A20">
            <v>19</v>
          </cell>
          <cell r="B20">
            <v>162</v>
          </cell>
        </row>
        <row r="21">
          <cell r="A21">
            <v>20</v>
          </cell>
          <cell r="B21">
            <v>169</v>
          </cell>
        </row>
        <row r="22">
          <cell r="A22">
            <v>21</v>
          </cell>
          <cell r="B22">
            <v>185</v>
          </cell>
        </row>
        <row r="23">
          <cell r="A23">
            <v>22</v>
          </cell>
          <cell r="B23">
            <v>188</v>
          </cell>
        </row>
        <row r="24">
          <cell r="A24">
            <v>23</v>
          </cell>
          <cell r="B24">
            <v>200</v>
          </cell>
        </row>
        <row r="25">
          <cell r="A25">
            <v>24</v>
          </cell>
          <cell r="B25">
            <v>229</v>
          </cell>
        </row>
        <row r="26">
          <cell r="A26">
            <v>25</v>
          </cell>
          <cell r="B26">
            <v>189</v>
          </cell>
        </row>
        <row r="27">
          <cell r="A27">
            <v>26</v>
          </cell>
          <cell r="B27">
            <v>218</v>
          </cell>
        </row>
        <row r="28">
          <cell r="A28">
            <v>27</v>
          </cell>
          <cell r="B28">
            <v>185</v>
          </cell>
        </row>
        <row r="29">
          <cell r="A29">
            <v>28</v>
          </cell>
          <cell r="B29">
            <v>199</v>
          </cell>
        </row>
        <row r="30">
          <cell r="A30">
            <v>29</v>
          </cell>
          <cell r="B30">
            <v>210</v>
          </cell>
        </row>
        <row r="31">
          <cell r="A31">
            <v>30</v>
          </cell>
          <cell r="B31">
            <v>193</v>
          </cell>
        </row>
        <row r="32">
          <cell r="A32">
            <v>31</v>
          </cell>
          <cell r="B32">
            <v>211</v>
          </cell>
        </row>
        <row r="33">
          <cell r="A33">
            <v>32</v>
          </cell>
          <cell r="B33">
            <v>208</v>
          </cell>
        </row>
        <row r="34">
          <cell r="A34">
            <v>33</v>
          </cell>
          <cell r="B34">
            <v>216</v>
          </cell>
        </row>
        <row r="35">
          <cell r="A35">
            <v>34</v>
          </cell>
          <cell r="B35">
            <v>218</v>
          </cell>
        </row>
        <row r="36">
          <cell r="A36">
            <v>35</v>
          </cell>
          <cell r="B36">
            <v>264</v>
          </cell>
        </row>
        <row r="37">
          <cell r="A37">
            <v>36</v>
          </cell>
          <cell r="B37">
            <v>304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lt’s Winter Sessionality Est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E49"/>
  <sheetViews>
    <sheetView zoomScale="120" zoomScaleNormal="120" zoomScalePageLayoutView="150" workbookViewId="0">
      <selection activeCell="B38" sqref="B38"/>
    </sheetView>
  </sheetViews>
  <sheetFormatPr defaultColWidth="11" defaultRowHeight="15.75"/>
  <cols>
    <col min="1" max="1" width="6.375" customWidth="1"/>
    <col min="2" max="2" width="12.125" style="1" bestFit="1" customWidth="1"/>
    <col min="4" max="4" width="6.375" customWidth="1"/>
  </cols>
  <sheetData>
    <row r="1" spans="1:5">
      <c r="A1" s="10" t="s">
        <v>2</v>
      </c>
      <c r="B1" s="10" t="s">
        <v>0</v>
      </c>
      <c r="D1" s="10"/>
      <c r="E1" s="12"/>
    </row>
    <row r="2" spans="1:5" s="6" customFormat="1" ht="12" customHeight="1">
      <c r="A2" s="11">
        <v>1</v>
      </c>
      <c r="B2" s="11">
        <v>165</v>
      </c>
      <c r="D2" s="11"/>
    </row>
    <row r="3" spans="1:5" s="6" customFormat="1" ht="12" customHeight="1">
      <c r="A3" s="11">
        <v>2</v>
      </c>
      <c r="B3" s="11">
        <v>171</v>
      </c>
      <c r="D3" s="11"/>
    </row>
    <row r="4" spans="1:5" s="6" customFormat="1" ht="12" customHeight="1">
      <c r="A4" s="11">
        <v>3</v>
      </c>
      <c r="B4" s="11">
        <v>147</v>
      </c>
      <c r="D4" s="11"/>
    </row>
    <row r="5" spans="1:5" s="6" customFormat="1" ht="12" customHeight="1">
      <c r="A5" s="11">
        <v>4</v>
      </c>
      <c r="B5" s="11">
        <v>143</v>
      </c>
      <c r="D5" s="11"/>
    </row>
    <row r="6" spans="1:5" s="6" customFormat="1" ht="12" customHeight="1">
      <c r="A6" s="11">
        <v>5</v>
      </c>
      <c r="B6" s="11">
        <v>164</v>
      </c>
      <c r="D6" s="11"/>
    </row>
    <row r="7" spans="1:5" s="6" customFormat="1" ht="12" customHeight="1">
      <c r="A7" s="11">
        <v>6</v>
      </c>
      <c r="B7" s="11">
        <v>160</v>
      </c>
      <c r="D7" s="11"/>
    </row>
    <row r="8" spans="1:5" s="6" customFormat="1" ht="12" customHeight="1">
      <c r="A8" s="11">
        <v>7</v>
      </c>
      <c r="B8" s="11">
        <v>152</v>
      </c>
      <c r="D8" s="11"/>
    </row>
    <row r="9" spans="1:5" s="6" customFormat="1" ht="12" customHeight="1">
      <c r="A9" s="11">
        <v>8</v>
      </c>
      <c r="B9" s="11">
        <v>150</v>
      </c>
      <c r="D9" s="11"/>
    </row>
    <row r="10" spans="1:5" s="6" customFormat="1" ht="12" customHeight="1">
      <c r="A10" s="11">
        <v>9</v>
      </c>
      <c r="B10" s="11">
        <v>159</v>
      </c>
      <c r="D10" s="11"/>
    </row>
    <row r="11" spans="1:5" s="6" customFormat="1" ht="12" customHeight="1">
      <c r="A11" s="11">
        <v>10</v>
      </c>
      <c r="B11" s="11">
        <v>169</v>
      </c>
      <c r="D11" s="11"/>
    </row>
    <row r="12" spans="1:5" s="6" customFormat="1" ht="12" customHeight="1">
      <c r="A12" s="11">
        <v>11</v>
      </c>
      <c r="B12" s="11">
        <v>173</v>
      </c>
      <c r="D12" s="11"/>
    </row>
    <row r="13" spans="1:5" s="6" customFormat="1" ht="12" customHeight="1">
      <c r="A13" s="11">
        <v>12</v>
      </c>
      <c r="B13" s="11">
        <v>203</v>
      </c>
      <c r="D13" s="11"/>
    </row>
    <row r="14" spans="1:5" s="6" customFormat="1" ht="12" customHeight="1">
      <c r="A14" s="11">
        <v>13</v>
      </c>
      <c r="B14" s="11">
        <v>169</v>
      </c>
      <c r="D14" s="11"/>
    </row>
    <row r="15" spans="1:5" s="6" customFormat="1" ht="12" customHeight="1">
      <c r="A15" s="11">
        <v>14</v>
      </c>
      <c r="B15" s="11">
        <v>166</v>
      </c>
      <c r="D15" s="11"/>
    </row>
    <row r="16" spans="1:5" s="6" customFormat="1" ht="12" customHeight="1">
      <c r="A16" s="11">
        <v>15</v>
      </c>
      <c r="B16" s="11">
        <v>162</v>
      </c>
      <c r="D16" s="11"/>
    </row>
    <row r="17" spans="1:4" s="6" customFormat="1" ht="12" customHeight="1">
      <c r="A17" s="11">
        <v>16</v>
      </c>
      <c r="B17" s="11">
        <v>147</v>
      </c>
      <c r="D17" s="11"/>
    </row>
    <row r="18" spans="1:4" s="6" customFormat="1" ht="12" customHeight="1">
      <c r="A18" s="11">
        <v>17</v>
      </c>
      <c r="B18" s="11">
        <v>188</v>
      </c>
      <c r="D18" s="11"/>
    </row>
    <row r="19" spans="1:4" s="6" customFormat="1" ht="12" customHeight="1">
      <c r="A19" s="11">
        <v>18</v>
      </c>
      <c r="B19" s="11">
        <v>161</v>
      </c>
      <c r="D19" s="11"/>
    </row>
    <row r="20" spans="1:4" s="6" customFormat="1" ht="12" customHeight="1">
      <c r="A20" s="11">
        <v>19</v>
      </c>
      <c r="B20" s="11">
        <v>162</v>
      </c>
      <c r="D20" s="11"/>
    </row>
    <row r="21" spans="1:4" s="6" customFormat="1" ht="12" customHeight="1">
      <c r="A21" s="11">
        <v>20</v>
      </c>
      <c r="B21" s="11">
        <v>169</v>
      </c>
      <c r="D21" s="11"/>
    </row>
    <row r="22" spans="1:4" s="6" customFormat="1" ht="12" customHeight="1">
      <c r="A22" s="11">
        <v>21</v>
      </c>
      <c r="B22" s="11">
        <v>185</v>
      </c>
      <c r="D22" s="11"/>
    </row>
    <row r="23" spans="1:4" s="6" customFormat="1" ht="12" customHeight="1">
      <c r="A23" s="11">
        <v>22</v>
      </c>
      <c r="B23" s="11">
        <v>188</v>
      </c>
      <c r="D23" s="11"/>
    </row>
    <row r="24" spans="1:4" s="6" customFormat="1" ht="12" customHeight="1">
      <c r="A24" s="11">
        <v>23</v>
      </c>
      <c r="B24" s="11">
        <v>200</v>
      </c>
      <c r="D24" s="11"/>
    </row>
    <row r="25" spans="1:4" s="6" customFormat="1" ht="12" customHeight="1">
      <c r="A25" s="11">
        <v>24</v>
      </c>
      <c r="B25" s="11">
        <v>229</v>
      </c>
      <c r="D25" s="11"/>
    </row>
    <row r="26" spans="1:4" s="6" customFormat="1" ht="12" customHeight="1">
      <c r="A26" s="11">
        <v>25</v>
      </c>
      <c r="B26" s="11">
        <v>189</v>
      </c>
      <c r="D26" s="11"/>
    </row>
    <row r="27" spans="1:4" s="6" customFormat="1" ht="12" customHeight="1">
      <c r="A27" s="11">
        <v>26</v>
      </c>
      <c r="B27" s="11">
        <v>218</v>
      </c>
      <c r="D27" s="11"/>
    </row>
    <row r="28" spans="1:4" s="6" customFormat="1" ht="12" customHeight="1">
      <c r="A28" s="11">
        <v>27</v>
      </c>
      <c r="B28" s="11">
        <v>185</v>
      </c>
      <c r="D28" s="11"/>
    </row>
    <row r="29" spans="1:4" s="6" customFormat="1" ht="12" customHeight="1">
      <c r="A29" s="11">
        <v>28</v>
      </c>
      <c r="B29" s="11">
        <v>199</v>
      </c>
      <c r="D29" s="11"/>
    </row>
    <row r="30" spans="1:4" s="6" customFormat="1" ht="12" customHeight="1">
      <c r="A30" s="11">
        <v>29</v>
      </c>
      <c r="B30" s="11">
        <v>210</v>
      </c>
      <c r="D30" s="11"/>
    </row>
    <row r="31" spans="1:4" s="6" customFormat="1" ht="12" customHeight="1">
      <c r="A31" s="11">
        <v>30</v>
      </c>
      <c r="B31" s="11">
        <v>193</v>
      </c>
      <c r="D31" s="11"/>
    </row>
    <row r="32" spans="1:4" s="6" customFormat="1" ht="12" customHeight="1">
      <c r="A32" s="11">
        <v>31</v>
      </c>
      <c r="B32" s="11">
        <v>211</v>
      </c>
      <c r="D32" s="11"/>
    </row>
    <row r="33" spans="1:5" s="6" customFormat="1" ht="12" customHeight="1">
      <c r="A33" s="11">
        <v>32</v>
      </c>
      <c r="B33" s="11">
        <v>208</v>
      </c>
      <c r="D33" s="11"/>
    </row>
    <row r="34" spans="1:5" s="6" customFormat="1" ht="12" customHeight="1">
      <c r="A34" s="11">
        <v>33</v>
      </c>
      <c r="B34" s="11">
        <v>216</v>
      </c>
      <c r="D34" s="11"/>
    </row>
    <row r="35" spans="1:5" s="6" customFormat="1" ht="12" customHeight="1">
      <c r="A35" s="11">
        <v>34</v>
      </c>
      <c r="B35" s="11">
        <v>218</v>
      </c>
      <c r="D35" s="11"/>
    </row>
    <row r="36" spans="1:5" s="6" customFormat="1" ht="12" customHeight="1">
      <c r="A36" s="11">
        <v>35</v>
      </c>
      <c r="B36" s="11">
        <v>264</v>
      </c>
      <c r="C36" s="11"/>
      <c r="D36" s="11"/>
      <c r="E36" s="11"/>
    </row>
    <row r="37" spans="1:5" s="6" customFormat="1" ht="12" customHeight="1">
      <c r="A37" s="11">
        <v>36</v>
      </c>
      <c r="B37" s="11">
        <v>304</v>
      </c>
      <c r="C37" s="11"/>
      <c r="D37" s="11"/>
      <c r="E37" s="11"/>
    </row>
    <row r="38" spans="1:5">
      <c r="A38" s="9">
        <v>37</v>
      </c>
      <c r="B38" s="1">
        <f>AVERAGE($B$2:$B$37)</f>
        <v>186.02777777777777</v>
      </c>
      <c r="C38" s="1"/>
      <c r="D38" s="13"/>
      <c r="E38" s="11"/>
    </row>
    <row r="39" spans="1:5">
      <c r="A39" s="9">
        <v>38</v>
      </c>
      <c r="B39" s="1">
        <f t="shared" ref="B39:B49" si="0">AVERAGE($B$2:$B$37)</f>
        <v>186.02777777777777</v>
      </c>
      <c r="C39" s="1"/>
      <c r="D39" s="13"/>
      <c r="E39" s="11"/>
    </row>
    <row r="40" spans="1:5">
      <c r="A40" s="9">
        <v>39</v>
      </c>
      <c r="B40" s="1">
        <f t="shared" si="0"/>
        <v>186.02777777777777</v>
      </c>
      <c r="C40" s="1"/>
      <c r="D40" s="1"/>
      <c r="E40" s="1"/>
    </row>
    <row r="41" spans="1:5">
      <c r="A41" s="9">
        <v>40</v>
      </c>
      <c r="B41" s="1">
        <f t="shared" si="0"/>
        <v>186.02777777777777</v>
      </c>
      <c r="C41" s="1"/>
      <c r="D41" s="1"/>
      <c r="E41" s="1"/>
    </row>
    <row r="42" spans="1:5">
      <c r="A42" s="9">
        <v>41</v>
      </c>
      <c r="B42" s="1">
        <f t="shared" si="0"/>
        <v>186.02777777777777</v>
      </c>
    </row>
    <row r="43" spans="1:5">
      <c r="A43" s="9">
        <v>42</v>
      </c>
      <c r="B43" s="1">
        <f t="shared" si="0"/>
        <v>186.02777777777777</v>
      </c>
    </row>
    <row r="44" spans="1:5">
      <c r="A44" s="9">
        <v>43</v>
      </c>
      <c r="B44" s="1">
        <f t="shared" si="0"/>
        <v>186.02777777777777</v>
      </c>
    </row>
    <row r="45" spans="1:5">
      <c r="A45" s="9">
        <v>44</v>
      </c>
      <c r="B45" s="1">
        <f t="shared" si="0"/>
        <v>186.02777777777777</v>
      </c>
    </row>
    <row r="46" spans="1:5">
      <c r="A46" s="9">
        <v>45</v>
      </c>
      <c r="B46" s="1">
        <f t="shared" si="0"/>
        <v>186.02777777777777</v>
      </c>
    </row>
    <row r="47" spans="1:5">
      <c r="A47" s="9">
        <v>46</v>
      </c>
      <c r="B47" s="1">
        <f t="shared" si="0"/>
        <v>186.02777777777777</v>
      </c>
    </row>
    <row r="48" spans="1:5">
      <c r="A48" s="9">
        <v>47</v>
      </c>
      <c r="B48" s="1">
        <f t="shared" si="0"/>
        <v>186.02777777777777</v>
      </c>
    </row>
    <row r="49" spans="1:2">
      <c r="A49" s="9">
        <v>48</v>
      </c>
      <c r="B49" s="1">
        <f t="shared" si="0"/>
        <v>186.02777777777777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C4" sqref="C4"/>
    </sheetView>
  </sheetViews>
  <sheetFormatPr defaultRowHeight="15.75"/>
  <cols>
    <col min="1" max="1" width="6.375" customWidth="1"/>
    <col min="2" max="2" width="12.125" style="1" bestFit="1" customWidth="1"/>
    <col min="3" max="3" width="10.375" bestFit="1" customWidth="1"/>
  </cols>
  <sheetData>
    <row r="1" spans="1:4">
      <c r="A1" s="10" t="s">
        <v>2</v>
      </c>
      <c r="B1" s="10" t="s">
        <v>0</v>
      </c>
      <c r="C1" t="s">
        <v>3</v>
      </c>
    </row>
    <row r="2" spans="1:4">
      <c r="A2" s="11">
        <v>1</v>
      </c>
      <c r="B2" s="11">
        <v>165</v>
      </c>
      <c r="C2">
        <f>AVERAGE(B2:B13)</f>
        <v>163</v>
      </c>
      <c r="D2">
        <f>C2/36</f>
        <v>4.5277777777777777</v>
      </c>
    </row>
    <row r="3" spans="1:4">
      <c r="A3" s="11">
        <v>2</v>
      </c>
      <c r="B3" s="11">
        <v>171</v>
      </c>
      <c r="C3">
        <f>AVERAGE(B3:B14)</f>
        <v>163.33333333333334</v>
      </c>
    </row>
    <row r="4" spans="1:4">
      <c r="A4" s="11">
        <v>3</v>
      </c>
      <c r="B4" s="11">
        <v>147</v>
      </c>
      <c r="C4">
        <f t="shared" ref="C4:C25" si="0">AVERAGE(B4:B15)</f>
        <v>162.91666666666666</v>
      </c>
    </row>
    <row r="5" spans="1:4">
      <c r="A5" s="11">
        <v>4</v>
      </c>
      <c r="B5" s="11">
        <v>143</v>
      </c>
      <c r="C5">
        <f t="shared" si="0"/>
        <v>164.16666666666666</v>
      </c>
    </row>
    <row r="6" spans="1:4">
      <c r="A6" s="11">
        <v>5</v>
      </c>
      <c r="B6" s="11">
        <v>164</v>
      </c>
      <c r="C6">
        <f t="shared" si="0"/>
        <v>164.5</v>
      </c>
    </row>
    <row r="7" spans="1:4">
      <c r="A7" s="11">
        <v>6</v>
      </c>
      <c r="B7" s="11">
        <v>160</v>
      </c>
      <c r="C7">
        <f t="shared" si="0"/>
        <v>166.5</v>
      </c>
    </row>
    <row r="8" spans="1:4">
      <c r="A8" s="11">
        <v>7</v>
      </c>
      <c r="B8" s="11">
        <v>152</v>
      </c>
      <c r="C8">
        <f t="shared" si="0"/>
        <v>166.58333333333334</v>
      </c>
    </row>
    <row r="9" spans="1:4">
      <c r="A9" s="11">
        <v>8</v>
      </c>
      <c r="B9" s="11">
        <v>150</v>
      </c>
      <c r="C9">
        <f t="shared" si="0"/>
        <v>167.41666666666666</v>
      </c>
    </row>
    <row r="10" spans="1:4">
      <c r="A10" s="11">
        <v>9</v>
      </c>
      <c r="B10" s="11">
        <v>159</v>
      </c>
      <c r="C10">
        <f t="shared" si="0"/>
        <v>169</v>
      </c>
    </row>
    <row r="11" spans="1:4">
      <c r="A11" s="11">
        <v>10</v>
      </c>
      <c r="B11" s="11">
        <v>169</v>
      </c>
      <c r="C11">
        <f t="shared" si="0"/>
        <v>171.16666666666666</v>
      </c>
    </row>
    <row r="12" spans="1:4">
      <c r="A12" s="11">
        <v>11</v>
      </c>
      <c r="B12" s="11">
        <v>173</v>
      </c>
      <c r="C12">
        <f t="shared" si="0"/>
        <v>172.75</v>
      </c>
    </row>
    <row r="13" spans="1:4">
      <c r="A13" s="11">
        <v>12</v>
      </c>
      <c r="B13" s="11">
        <v>203</v>
      </c>
      <c r="C13">
        <f t="shared" si="0"/>
        <v>175</v>
      </c>
    </row>
    <row r="14" spans="1:4">
      <c r="A14" s="11">
        <v>13</v>
      </c>
      <c r="B14" s="11">
        <v>169</v>
      </c>
      <c r="C14">
        <f t="shared" si="0"/>
        <v>177.16666666666666</v>
      </c>
    </row>
    <row r="15" spans="1:4">
      <c r="A15" s="11">
        <v>14</v>
      </c>
      <c r="B15" s="11">
        <v>166</v>
      </c>
      <c r="C15">
        <f t="shared" si="0"/>
        <v>178.83333333333334</v>
      </c>
    </row>
    <row r="16" spans="1:4">
      <c r="A16" s="11">
        <v>15</v>
      </c>
      <c r="B16" s="11">
        <v>162</v>
      </c>
      <c r="C16">
        <f t="shared" si="0"/>
        <v>183.16666666666666</v>
      </c>
    </row>
    <row r="17" spans="1:3">
      <c r="A17" s="11">
        <v>16</v>
      </c>
      <c r="B17" s="11">
        <v>147</v>
      </c>
      <c r="C17">
        <f t="shared" si="0"/>
        <v>185.08333333333334</v>
      </c>
    </row>
    <row r="18" spans="1:3">
      <c r="A18" s="11">
        <v>17</v>
      </c>
      <c r="B18" s="11">
        <v>188</v>
      </c>
      <c r="C18">
        <f t="shared" si="0"/>
        <v>189.41666666666666</v>
      </c>
    </row>
    <row r="19" spans="1:3">
      <c r="A19" s="11">
        <v>18</v>
      </c>
      <c r="B19" s="11">
        <v>161</v>
      </c>
      <c r="C19">
        <f t="shared" si="0"/>
        <v>191.25</v>
      </c>
    </row>
    <row r="20" spans="1:3">
      <c r="A20" s="11">
        <v>19</v>
      </c>
      <c r="B20" s="11">
        <v>162</v>
      </c>
      <c r="C20">
        <f t="shared" si="0"/>
        <v>193.91666666666666</v>
      </c>
    </row>
    <row r="21" spans="1:3">
      <c r="A21" s="11">
        <v>20</v>
      </c>
      <c r="B21" s="11">
        <v>169</v>
      </c>
      <c r="C21">
        <f t="shared" si="0"/>
        <v>198</v>
      </c>
    </row>
    <row r="22" spans="1:3">
      <c r="A22" s="11">
        <v>21</v>
      </c>
      <c r="B22" s="11">
        <v>185</v>
      </c>
      <c r="C22">
        <f t="shared" si="0"/>
        <v>201.25</v>
      </c>
    </row>
    <row r="23" spans="1:3">
      <c r="A23" s="11">
        <v>22</v>
      </c>
      <c r="B23" s="11">
        <v>188</v>
      </c>
      <c r="C23">
        <f t="shared" si="0"/>
        <v>203.83333333333334</v>
      </c>
    </row>
    <row r="24" spans="1:3">
      <c r="A24" s="11">
        <v>23</v>
      </c>
      <c r="B24" s="11">
        <v>200</v>
      </c>
      <c r="C24">
        <f t="shared" si="0"/>
        <v>206.33333333333334</v>
      </c>
    </row>
    <row r="25" spans="1:3">
      <c r="A25" s="11">
        <v>24</v>
      </c>
      <c r="B25" s="11">
        <v>229</v>
      </c>
      <c r="C25">
        <f t="shared" si="0"/>
        <v>211.66666666666666</v>
      </c>
    </row>
    <row r="26" spans="1:3">
      <c r="A26" s="11">
        <v>25</v>
      </c>
      <c r="B26" s="11">
        <v>189</v>
      </c>
      <c r="C26">
        <f>AVERAGE(B26:B37)</f>
        <v>217.91666666666666</v>
      </c>
    </row>
    <row r="27" spans="1:3">
      <c r="A27" s="11">
        <v>26</v>
      </c>
      <c r="B27" s="11">
        <v>218</v>
      </c>
    </row>
    <row r="28" spans="1:3">
      <c r="A28" s="11">
        <v>27</v>
      </c>
      <c r="B28" s="11">
        <v>185</v>
      </c>
    </row>
    <row r="29" spans="1:3">
      <c r="A29" s="11">
        <v>28</v>
      </c>
      <c r="B29" s="11">
        <v>199</v>
      </c>
    </row>
    <row r="30" spans="1:3">
      <c r="A30" s="11">
        <v>29</v>
      </c>
      <c r="B30" s="11">
        <v>210</v>
      </c>
    </row>
    <row r="31" spans="1:3">
      <c r="A31" s="11">
        <v>30</v>
      </c>
      <c r="B31" s="11">
        <v>193</v>
      </c>
    </row>
    <row r="32" spans="1:3">
      <c r="A32" s="11">
        <v>31</v>
      </c>
      <c r="B32" s="11">
        <v>211</v>
      </c>
    </row>
    <row r="33" spans="1:2">
      <c r="A33" s="11">
        <v>32</v>
      </c>
      <c r="B33" s="11">
        <v>208</v>
      </c>
    </row>
    <row r="34" spans="1:2">
      <c r="A34" s="11">
        <v>33</v>
      </c>
      <c r="B34" s="11">
        <v>216</v>
      </c>
    </row>
    <row r="35" spans="1:2">
      <c r="A35" s="11">
        <v>34</v>
      </c>
      <c r="B35" s="11">
        <v>218</v>
      </c>
    </row>
    <row r="36" spans="1:2">
      <c r="A36" s="11">
        <v>35</v>
      </c>
      <c r="B36" s="11">
        <v>264</v>
      </c>
    </row>
    <row r="37" spans="1:2">
      <c r="A37" s="11">
        <v>36</v>
      </c>
      <c r="B37" s="11">
        <v>304</v>
      </c>
    </row>
    <row r="38" spans="1:2">
      <c r="A38" s="9"/>
    </row>
    <row r="39" spans="1:2">
      <c r="A39" s="9"/>
    </row>
    <row r="40" spans="1:2">
      <c r="A40" s="9"/>
    </row>
    <row r="41" spans="1:2">
      <c r="A41" s="9"/>
    </row>
    <row r="42" spans="1:2">
      <c r="A42" s="9"/>
    </row>
    <row r="43" spans="1:2">
      <c r="A43" s="9"/>
    </row>
    <row r="44" spans="1:2">
      <c r="A44" s="9"/>
    </row>
    <row r="45" spans="1:2">
      <c r="A45" s="9"/>
    </row>
    <row r="46" spans="1:2">
      <c r="A46" s="9"/>
    </row>
    <row r="47" spans="1:2">
      <c r="A47" s="9"/>
    </row>
    <row r="48" spans="1:2">
      <c r="A48" s="9"/>
    </row>
    <row r="49" spans="1:1">
      <c r="A4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C2" sqref="C2"/>
    </sheetView>
  </sheetViews>
  <sheetFormatPr defaultRowHeight="15.75"/>
  <cols>
    <col min="1" max="1" width="6.375" customWidth="1"/>
    <col min="2" max="2" width="12.125" style="1" bestFit="1" customWidth="1"/>
    <col min="3" max="3" width="12.25" bestFit="1" customWidth="1"/>
  </cols>
  <sheetData>
    <row r="1" spans="1:14">
      <c r="A1" s="10" t="s">
        <v>2</v>
      </c>
      <c r="B1" s="10" t="s">
        <v>0</v>
      </c>
      <c r="C1" t="s">
        <v>11</v>
      </c>
      <c r="F1">
        <v>0.4</v>
      </c>
    </row>
    <row r="2" spans="1:14">
      <c r="A2" s="11">
        <v>1</v>
      </c>
      <c r="B2" s="11">
        <v>165</v>
      </c>
      <c r="C2">
        <f>(B2*$F$1+B3*$F$2+B4*$F$3+B5*$F$4)/SUM($F$1:$F$4)</f>
        <v>161.00000000000003</v>
      </c>
      <c r="F2">
        <v>0.3</v>
      </c>
      <c r="N2">
        <f>SUM(F1:F4)</f>
        <v>0.99999999999999989</v>
      </c>
    </row>
    <row r="3" spans="1:14">
      <c r="A3" s="11">
        <v>2</v>
      </c>
      <c r="B3" s="11">
        <v>171</v>
      </c>
      <c r="C3">
        <f t="shared" ref="C3:C26" si="0">(B3*$F$1+B4*$F$2+B5*$F$3+B6*$F$4)/SUM($F$1:$F$4)</f>
        <v>157.50000000000003</v>
      </c>
      <c r="F3">
        <v>0.2</v>
      </c>
    </row>
    <row r="4" spans="1:14">
      <c r="A4" s="11">
        <v>3</v>
      </c>
      <c r="B4" s="11">
        <v>147</v>
      </c>
      <c r="C4">
        <f t="shared" si="0"/>
        <v>150.50000000000003</v>
      </c>
      <c r="F4">
        <v>0.1</v>
      </c>
    </row>
    <row r="5" spans="1:14">
      <c r="A5" s="11">
        <v>4</v>
      </c>
      <c r="B5" s="11">
        <v>143</v>
      </c>
      <c r="C5">
        <f t="shared" si="0"/>
        <v>153.60000000000002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4</v>
      </c>
      <c r="J5" s="14" t="s">
        <v>5</v>
      </c>
      <c r="K5" s="14" t="s">
        <v>6</v>
      </c>
      <c r="L5" s="14" t="s">
        <v>7</v>
      </c>
      <c r="M5" s="14" t="s">
        <v>8</v>
      </c>
    </row>
    <row r="6" spans="1:14">
      <c r="A6" s="11">
        <v>5</v>
      </c>
      <c r="B6" s="11">
        <v>164</v>
      </c>
      <c r="C6">
        <f t="shared" si="0"/>
        <v>159.00000000000003</v>
      </c>
      <c r="E6" s="14">
        <v>34</v>
      </c>
      <c r="F6" s="14">
        <v>31</v>
      </c>
      <c r="G6" s="14">
        <v>30</v>
      </c>
      <c r="H6" s="14">
        <v>27</v>
      </c>
      <c r="I6" s="14">
        <v>33</v>
      </c>
      <c r="J6" s="14">
        <v>35</v>
      </c>
      <c r="K6" s="14">
        <v>37</v>
      </c>
      <c r="L6" s="14">
        <v>38</v>
      </c>
      <c r="M6" s="14">
        <v>40</v>
      </c>
    </row>
    <row r="7" spans="1:14">
      <c r="A7" s="11">
        <v>6</v>
      </c>
      <c r="B7" s="11">
        <v>160</v>
      </c>
      <c r="C7">
        <f t="shared" si="0"/>
        <v>155.50000000000003</v>
      </c>
    </row>
    <row r="8" spans="1:14">
      <c r="A8" s="11">
        <v>7</v>
      </c>
      <c r="B8" s="11">
        <v>152</v>
      </c>
      <c r="C8">
        <f t="shared" si="0"/>
        <v>154.50000000000006</v>
      </c>
    </row>
    <row r="9" spans="1:14">
      <c r="A9" s="11">
        <v>8</v>
      </c>
      <c r="B9" s="11">
        <v>150</v>
      </c>
      <c r="C9">
        <f t="shared" si="0"/>
        <v>158.80000000000004</v>
      </c>
      <c r="I9">
        <v>0.1</v>
      </c>
      <c r="J9">
        <v>0.2</v>
      </c>
      <c r="K9">
        <v>0.3</v>
      </c>
      <c r="L9">
        <v>0.4</v>
      </c>
    </row>
    <row r="10" spans="1:14">
      <c r="A10" s="11">
        <v>9</v>
      </c>
      <c r="B10" s="11">
        <v>159</v>
      </c>
      <c r="C10">
        <f t="shared" si="0"/>
        <v>169.20000000000005</v>
      </c>
      <c r="M10">
        <f>AVERAGE(I6:L6)</f>
        <v>35.75</v>
      </c>
    </row>
    <row r="11" spans="1:14">
      <c r="A11" s="11">
        <v>10</v>
      </c>
      <c r="B11" s="11">
        <v>169</v>
      </c>
      <c r="C11">
        <f t="shared" si="0"/>
        <v>177.00000000000003</v>
      </c>
      <c r="M11">
        <f>(L6*L9+K6*K9+J6*J9+I6*I9)/SUM(I9:L9)</f>
        <v>36.599999999999994</v>
      </c>
    </row>
    <row r="12" spans="1:14">
      <c r="A12" s="11">
        <v>11</v>
      </c>
      <c r="B12" s="11">
        <v>173</v>
      </c>
      <c r="C12">
        <f t="shared" si="0"/>
        <v>180.50000000000003</v>
      </c>
    </row>
    <row r="13" spans="1:14">
      <c r="A13" s="11">
        <v>12</v>
      </c>
      <c r="B13" s="11">
        <v>203</v>
      </c>
      <c r="C13">
        <f t="shared" si="0"/>
        <v>181.30000000000004</v>
      </c>
    </row>
    <row r="14" spans="1:14">
      <c r="A14" s="11">
        <v>13</v>
      </c>
      <c r="B14" s="11">
        <v>169</v>
      </c>
      <c r="C14">
        <f t="shared" si="0"/>
        <v>164.50000000000003</v>
      </c>
    </row>
    <row r="15" spans="1:14">
      <c r="A15" s="11">
        <v>14</v>
      </c>
      <c r="B15" s="11">
        <v>166</v>
      </c>
      <c r="C15">
        <f t="shared" si="0"/>
        <v>163.20000000000005</v>
      </c>
    </row>
    <row r="16" spans="1:14">
      <c r="A16" s="11">
        <v>15</v>
      </c>
      <c r="B16" s="11">
        <v>162</v>
      </c>
      <c r="C16">
        <f t="shared" si="0"/>
        <v>162.60000000000002</v>
      </c>
    </row>
    <row r="17" spans="1:3">
      <c r="A17" s="11">
        <v>16</v>
      </c>
      <c r="B17" s="11">
        <v>147</v>
      </c>
      <c r="C17">
        <f t="shared" si="0"/>
        <v>163.60000000000002</v>
      </c>
    </row>
    <row r="18" spans="1:3">
      <c r="A18" s="11">
        <v>17</v>
      </c>
      <c r="B18" s="11">
        <v>188</v>
      </c>
      <c r="C18">
        <f t="shared" si="0"/>
        <v>172.80000000000004</v>
      </c>
    </row>
    <row r="19" spans="1:3">
      <c r="A19" s="11">
        <v>18</v>
      </c>
      <c r="B19" s="11">
        <v>161</v>
      </c>
      <c r="C19">
        <f t="shared" si="0"/>
        <v>165.30000000000004</v>
      </c>
    </row>
    <row r="20" spans="1:3">
      <c r="A20" s="11">
        <v>19</v>
      </c>
      <c r="B20" s="11">
        <v>162</v>
      </c>
      <c r="C20">
        <f t="shared" si="0"/>
        <v>171.30000000000004</v>
      </c>
    </row>
    <row r="21" spans="1:3">
      <c r="A21" s="11">
        <v>20</v>
      </c>
      <c r="B21" s="11">
        <v>169</v>
      </c>
      <c r="C21">
        <f t="shared" si="0"/>
        <v>180.70000000000005</v>
      </c>
    </row>
    <row r="22" spans="1:3">
      <c r="A22" s="11">
        <v>21</v>
      </c>
      <c r="B22" s="11">
        <v>185</v>
      </c>
      <c r="C22">
        <f t="shared" si="0"/>
        <v>193.30000000000004</v>
      </c>
    </row>
    <row r="23" spans="1:3">
      <c r="A23" s="11">
        <v>22</v>
      </c>
      <c r="B23" s="11">
        <v>188</v>
      </c>
      <c r="C23">
        <f t="shared" si="0"/>
        <v>199.90000000000003</v>
      </c>
    </row>
    <row r="24" spans="1:3">
      <c r="A24" s="11">
        <v>23</v>
      </c>
      <c r="B24" s="11">
        <v>200</v>
      </c>
      <c r="C24">
        <f t="shared" si="0"/>
        <v>208.30000000000004</v>
      </c>
    </row>
    <row r="25" spans="1:3">
      <c r="A25" s="11">
        <v>24</v>
      </c>
      <c r="B25" s="11">
        <v>229</v>
      </c>
      <c r="C25">
        <f t="shared" si="0"/>
        <v>210.40000000000003</v>
      </c>
    </row>
    <row r="26" spans="1:3">
      <c r="A26" s="11">
        <v>25</v>
      </c>
      <c r="B26" s="11">
        <v>189</v>
      </c>
      <c r="C26">
        <f t="shared" si="0"/>
        <v>197.90000000000003</v>
      </c>
    </row>
    <row r="27" spans="1:3">
      <c r="A27" s="11">
        <v>26</v>
      </c>
      <c r="B27" s="11">
        <v>218</v>
      </c>
    </row>
    <row r="28" spans="1:3">
      <c r="A28" s="11">
        <v>27</v>
      </c>
      <c r="B28" s="11">
        <v>185</v>
      </c>
    </row>
    <row r="29" spans="1:3">
      <c r="A29" s="11">
        <v>28</v>
      </c>
      <c r="B29" s="11">
        <v>199</v>
      </c>
    </row>
    <row r="30" spans="1:3">
      <c r="A30" s="11">
        <v>29</v>
      </c>
      <c r="B30" s="11">
        <v>210</v>
      </c>
    </row>
    <row r="31" spans="1:3">
      <c r="A31" s="11">
        <v>30</v>
      </c>
      <c r="B31" s="11">
        <v>193</v>
      </c>
    </row>
    <row r="32" spans="1:3">
      <c r="A32" s="11">
        <v>31</v>
      </c>
      <c r="B32" s="11">
        <v>211</v>
      </c>
    </row>
    <row r="33" spans="1:2">
      <c r="A33" s="11">
        <v>32</v>
      </c>
      <c r="B33" s="11">
        <v>208</v>
      </c>
    </row>
    <row r="34" spans="1:2">
      <c r="A34" s="11">
        <v>33</v>
      </c>
      <c r="B34" s="11">
        <v>216</v>
      </c>
    </row>
    <row r="35" spans="1:2">
      <c r="A35" s="11">
        <v>34</v>
      </c>
      <c r="B35" s="11">
        <v>218</v>
      </c>
    </row>
    <row r="36" spans="1:2">
      <c r="A36" s="11">
        <v>35</v>
      </c>
      <c r="B36" s="11">
        <v>264</v>
      </c>
    </row>
    <row r="37" spans="1:2">
      <c r="A37" s="11">
        <v>36</v>
      </c>
      <c r="B37" s="11">
        <v>304</v>
      </c>
    </row>
    <row r="38" spans="1:2">
      <c r="A38" s="9"/>
    </row>
    <row r="39" spans="1:2">
      <c r="A39" s="9"/>
    </row>
    <row r="40" spans="1:2">
      <c r="A40" s="9"/>
    </row>
    <row r="41" spans="1:2">
      <c r="A41" s="9"/>
    </row>
    <row r="42" spans="1:2">
      <c r="A42" s="9"/>
    </row>
    <row r="43" spans="1:2">
      <c r="A43" s="9"/>
    </row>
    <row r="44" spans="1:2">
      <c r="A44" s="9"/>
    </row>
    <row r="45" spans="1:2">
      <c r="A45" s="9"/>
    </row>
    <row r="46" spans="1:2">
      <c r="A46" s="9"/>
    </row>
    <row r="47" spans="1:2">
      <c r="A47" s="9"/>
    </row>
    <row r="48" spans="1:2">
      <c r="A48" s="9"/>
    </row>
    <row r="49" spans="1:1">
      <c r="A49" s="9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C6" sqref="C6"/>
    </sheetView>
  </sheetViews>
  <sheetFormatPr defaultRowHeight="15.75"/>
  <cols>
    <col min="1" max="1" width="9" customWidth="1"/>
    <col min="3" max="3" width="23.5" customWidth="1"/>
    <col min="4" max="4" width="15.75" bestFit="1" customWidth="1"/>
    <col min="6" max="7" width="12.375" bestFit="1" customWidth="1"/>
  </cols>
  <sheetData>
    <row r="1" spans="1:12">
      <c r="A1" t="s">
        <v>17</v>
      </c>
      <c r="C1" t="s">
        <v>18</v>
      </c>
      <c r="F1" t="s">
        <v>19</v>
      </c>
      <c r="G1" t="s">
        <v>20</v>
      </c>
      <c r="L1" t="s">
        <v>12</v>
      </c>
    </row>
    <row r="2" spans="1:12">
      <c r="A2">
        <v>36</v>
      </c>
      <c r="C2">
        <v>0.73208965183411145</v>
      </c>
      <c r="F2">
        <f>SUM(F6:F41)</f>
        <v>14555.771064023354</v>
      </c>
      <c r="G2">
        <f>SQRT(F2)/SQRT(A2)</f>
        <v>20.107883379427303</v>
      </c>
    </row>
    <row r="4" spans="1:12">
      <c r="A4" t="s">
        <v>1</v>
      </c>
      <c r="B4" t="s">
        <v>0</v>
      </c>
      <c r="C4" t="s">
        <v>13</v>
      </c>
      <c r="D4" t="s">
        <v>14</v>
      </c>
      <c r="E4" t="s">
        <v>15</v>
      </c>
      <c r="F4" t="s">
        <v>16</v>
      </c>
    </row>
    <row r="5" spans="1:12">
      <c r="A5">
        <v>0</v>
      </c>
      <c r="C5">
        <f>AVERAGE(B6:B17)</f>
        <v>163</v>
      </c>
    </row>
    <row r="6" spans="1:12">
      <c r="A6" s="4">
        <v>1</v>
      </c>
      <c r="B6" s="5">
        <v>165</v>
      </c>
      <c r="C6">
        <f>C5+(E6*$C$2)</f>
        <v>164.46417930366823</v>
      </c>
      <c r="D6">
        <f>C5</f>
        <v>163</v>
      </c>
      <c r="E6">
        <f>B6-D6</f>
        <v>2</v>
      </c>
      <c r="F6">
        <f>E6^2</f>
        <v>4</v>
      </c>
    </row>
    <row r="7" spans="1:12">
      <c r="A7" s="4">
        <v>2</v>
      </c>
      <c r="B7" s="5">
        <v>171</v>
      </c>
      <c r="C7">
        <f t="shared" ref="C7:C53" si="0">C6+(E7*$C$2)</f>
        <v>169.24898600169593</v>
      </c>
      <c r="D7">
        <f t="shared" ref="D7:D41" si="1">C6</f>
        <v>164.46417930366823</v>
      </c>
      <c r="E7">
        <f t="shared" ref="E7:E41" si="2">B7-D7</f>
        <v>6.5358206963317684</v>
      </c>
      <c r="F7">
        <f t="shared" ref="F7:F41" si="3">E7^2</f>
        <v>42.716952174598681</v>
      </c>
    </row>
    <row r="8" spans="1:12">
      <c r="A8" s="4">
        <v>3</v>
      </c>
      <c r="B8" s="5">
        <v>147</v>
      </c>
      <c r="C8">
        <f t="shared" si="0"/>
        <v>152.96073358605233</v>
      </c>
      <c r="D8">
        <f t="shared" si="1"/>
        <v>169.24898600169593</v>
      </c>
      <c r="E8">
        <f t="shared" si="2"/>
        <v>-22.248986001695926</v>
      </c>
      <c r="F8">
        <f t="shared" si="3"/>
        <v>495.01737810366126</v>
      </c>
    </row>
    <row r="9" spans="1:12">
      <c r="A9" s="4">
        <v>4</v>
      </c>
      <c r="B9" s="5">
        <v>143</v>
      </c>
      <c r="C9">
        <f t="shared" si="0"/>
        <v>145.66858360302695</v>
      </c>
      <c r="D9">
        <f t="shared" si="1"/>
        <v>152.96073358605233</v>
      </c>
      <c r="E9">
        <f t="shared" si="2"/>
        <v>-9.9607335860523278</v>
      </c>
      <c r="F9">
        <f t="shared" si="3"/>
        <v>99.216213572310863</v>
      </c>
    </row>
    <row r="10" spans="1:12">
      <c r="A10" s="4">
        <v>5</v>
      </c>
      <c r="B10" s="5">
        <v>164</v>
      </c>
      <c r="C10">
        <f t="shared" si="0"/>
        <v>159.08882385071308</v>
      </c>
      <c r="D10">
        <f t="shared" si="1"/>
        <v>145.66858360302695</v>
      </c>
      <c r="E10">
        <f t="shared" si="2"/>
        <v>18.331416396973054</v>
      </c>
      <c r="F10">
        <f t="shared" si="3"/>
        <v>336.04082711921257</v>
      </c>
    </row>
    <row r="11" spans="1:12">
      <c r="A11" s="4">
        <v>6</v>
      </c>
      <c r="B11" s="5">
        <v>160</v>
      </c>
      <c r="C11">
        <f t="shared" si="0"/>
        <v>159.75588648060409</v>
      </c>
      <c r="D11">
        <f t="shared" si="1"/>
        <v>159.08882385071308</v>
      </c>
      <c r="E11">
        <f t="shared" si="2"/>
        <v>0.91117614928691637</v>
      </c>
      <c r="F11">
        <f t="shared" si="3"/>
        <v>0.83024197502933295</v>
      </c>
    </row>
    <row r="12" spans="1:12">
      <c r="A12" s="4">
        <v>7</v>
      </c>
      <c r="B12" s="5">
        <v>152</v>
      </c>
      <c r="C12">
        <f t="shared" si="0"/>
        <v>154.07788224735376</v>
      </c>
      <c r="D12">
        <f t="shared" si="1"/>
        <v>159.75588648060409</v>
      </c>
      <c r="E12">
        <f t="shared" si="2"/>
        <v>-7.7558864806040901</v>
      </c>
      <c r="F12">
        <f t="shared" si="3"/>
        <v>60.153775100017299</v>
      </c>
    </row>
    <row r="13" spans="1:12">
      <c r="A13" s="4">
        <v>8</v>
      </c>
      <c r="B13" s="5">
        <v>150</v>
      </c>
      <c r="C13">
        <f t="shared" si="0"/>
        <v>151.09250685266804</v>
      </c>
      <c r="D13">
        <f t="shared" si="1"/>
        <v>154.07788224735376</v>
      </c>
      <c r="E13">
        <f t="shared" si="2"/>
        <v>-4.0778822473537559</v>
      </c>
      <c r="F13">
        <f t="shared" si="3"/>
        <v>16.629123623282918</v>
      </c>
    </row>
    <row r="14" spans="1:12">
      <c r="A14" s="4">
        <v>9</v>
      </c>
      <c r="B14" s="5">
        <v>159</v>
      </c>
      <c r="C14">
        <f t="shared" si="0"/>
        <v>156.88150075777892</v>
      </c>
      <c r="D14">
        <f t="shared" si="1"/>
        <v>151.09250685266804</v>
      </c>
      <c r="E14">
        <f t="shared" si="2"/>
        <v>7.9074931473319623</v>
      </c>
      <c r="F14">
        <f t="shared" si="3"/>
        <v>62.528447875101939</v>
      </c>
    </row>
    <row r="15" spans="1:12">
      <c r="A15" s="4">
        <v>10</v>
      </c>
      <c r="B15" s="5">
        <v>169</v>
      </c>
      <c r="C15">
        <f t="shared" si="0"/>
        <v>165.7533286487685</v>
      </c>
      <c r="D15">
        <f t="shared" si="1"/>
        <v>156.88150075777892</v>
      </c>
      <c r="E15">
        <f t="shared" si="2"/>
        <v>12.118499242221077</v>
      </c>
      <c r="F15">
        <f t="shared" si="3"/>
        <v>146.8580238837128</v>
      </c>
    </row>
    <row r="16" spans="1:12">
      <c r="A16" s="4">
        <v>11</v>
      </c>
      <c r="B16" s="5">
        <v>173</v>
      </c>
      <c r="C16">
        <f t="shared" si="0"/>
        <v>171.0585417552478</v>
      </c>
      <c r="D16">
        <f t="shared" si="1"/>
        <v>165.7533286487685</v>
      </c>
      <c r="E16">
        <f t="shared" si="2"/>
        <v>7.2466713512314982</v>
      </c>
      <c r="F16">
        <f t="shared" si="3"/>
        <v>52.514245672759351</v>
      </c>
    </row>
    <row r="17" spans="1:6">
      <c r="A17" s="4">
        <v>12</v>
      </c>
      <c r="B17" s="5">
        <v>203</v>
      </c>
      <c r="C17">
        <f t="shared" si="0"/>
        <v>194.44255280072224</v>
      </c>
      <c r="D17">
        <f t="shared" si="1"/>
        <v>171.0585417552478</v>
      </c>
      <c r="E17">
        <f t="shared" si="2"/>
        <v>31.941458244752198</v>
      </c>
      <c r="F17">
        <f t="shared" si="3"/>
        <v>1020.2567548012481</v>
      </c>
    </row>
    <row r="18" spans="1:6">
      <c r="A18" s="4">
        <v>13</v>
      </c>
      <c r="B18" s="5">
        <v>169</v>
      </c>
      <c r="C18">
        <f t="shared" si="0"/>
        <v>175.81632317907051</v>
      </c>
      <c r="D18">
        <f t="shared" si="1"/>
        <v>194.44255280072224</v>
      </c>
      <c r="E18">
        <f t="shared" si="2"/>
        <v>-25.44255280072224</v>
      </c>
      <c r="F18">
        <f t="shared" si="3"/>
        <v>647.32349301753914</v>
      </c>
    </row>
    <row r="19" spans="1:6">
      <c r="A19" s="4">
        <v>14</v>
      </c>
      <c r="B19" s="5">
        <v>166</v>
      </c>
      <c r="C19">
        <f t="shared" si="0"/>
        <v>168.62989456061365</v>
      </c>
      <c r="D19">
        <f t="shared" si="1"/>
        <v>175.81632317907051</v>
      </c>
      <c r="E19">
        <f t="shared" si="2"/>
        <v>-9.8163231790705083</v>
      </c>
      <c r="F19">
        <f t="shared" si="3"/>
        <v>96.360200755956924</v>
      </c>
    </row>
    <row r="20" spans="1:6">
      <c r="A20" s="4">
        <v>15</v>
      </c>
      <c r="B20" s="5">
        <v>162</v>
      </c>
      <c r="C20">
        <f t="shared" si="0"/>
        <v>163.77621736003712</v>
      </c>
      <c r="D20">
        <f t="shared" si="1"/>
        <v>168.62989456061365</v>
      </c>
      <c r="E20">
        <f t="shared" si="2"/>
        <v>-6.6298945606136499</v>
      </c>
      <c r="F20">
        <f t="shared" si="3"/>
        <v>43.955501884854463</v>
      </c>
    </row>
    <row r="21" spans="1:6">
      <c r="A21" s="4">
        <v>16</v>
      </c>
      <c r="B21" s="5">
        <v>147</v>
      </c>
      <c r="C21">
        <f t="shared" si="0"/>
        <v>151.49452223383418</v>
      </c>
      <c r="D21">
        <f t="shared" si="1"/>
        <v>163.77621736003712</v>
      </c>
      <c r="E21">
        <f t="shared" si="2"/>
        <v>-16.776217360037123</v>
      </c>
      <c r="F21">
        <f t="shared" si="3"/>
        <v>281.4414689112109</v>
      </c>
    </row>
    <row r="22" spans="1:6">
      <c r="A22" s="4">
        <v>17</v>
      </c>
      <c r="B22" s="5">
        <v>188</v>
      </c>
      <c r="C22">
        <f t="shared" si="0"/>
        <v>178.21980474170442</v>
      </c>
      <c r="D22">
        <f t="shared" si="1"/>
        <v>151.49452223383418</v>
      </c>
      <c r="E22">
        <f t="shared" si="2"/>
        <v>36.505477766165825</v>
      </c>
      <c r="F22">
        <f t="shared" si="3"/>
        <v>1332.6499069360275</v>
      </c>
    </row>
    <row r="23" spans="1:6">
      <c r="A23" s="4">
        <v>18</v>
      </c>
      <c r="B23" s="5">
        <v>161</v>
      </c>
      <c r="C23">
        <f t="shared" si="0"/>
        <v>165.61336388369864</v>
      </c>
      <c r="D23">
        <f t="shared" si="1"/>
        <v>178.21980474170442</v>
      </c>
      <c r="E23">
        <f t="shared" si="2"/>
        <v>-17.219804741704422</v>
      </c>
      <c r="F23">
        <f t="shared" si="3"/>
        <v>296.52167534242608</v>
      </c>
    </row>
    <row r="24" spans="1:6">
      <c r="A24" s="4">
        <v>19</v>
      </c>
      <c r="B24" s="5">
        <v>162</v>
      </c>
      <c r="C24">
        <f t="shared" si="0"/>
        <v>162.96805757613174</v>
      </c>
      <c r="D24">
        <f t="shared" si="1"/>
        <v>165.61336388369864</v>
      </c>
      <c r="E24">
        <f t="shared" si="2"/>
        <v>-3.6133638836986393</v>
      </c>
      <c r="F24">
        <f t="shared" si="3"/>
        <v>13.056398556017713</v>
      </c>
    </row>
    <row r="25" spans="1:6">
      <c r="A25" s="4">
        <v>20</v>
      </c>
      <c r="B25" s="5">
        <v>169</v>
      </c>
      <c r="C25">
        <f t="shared" si="0"/>
        <v>167.38398020510485</v>
      </c>
      <c r="D25">
        <f t="shared" si="1"/>
        <v>162.96805757613174</v>
      </c>
      <c r="E25">
        <f t="shared" si="2"/>
        <v>6.0319424238682586</v>
      </c>
      <c r="F25">
        <f t="shared" si="3"/>
        <v>36.384329404861681</v>
      </c>
    </row>
    <row r="26" spans="1:6">
      <c r="A26" s="4">
        <v>21</v>
      </c>
      <c r="B26" s="5">
        <v>185</v>
      </c>
      <c r="C26">
        <f t="shared" si="0"/>
        <v>180.28048600345247</v>
      </c>
      <c r="D26">
        <f t="shared" si="1"/>
        <v>167.38398020510485</v>
      </c>
      <c r="E26">
        <f t="shared" si="2"/>
        <v>17.616019794895152</v>
      </c>
      <c r="F26">
        <f t="shared" si="3"/>
        <v>310.32415341413781</v>
      </c>
    </row>
    <row r="27" spans="1:6">
      <c r="A27" s="4">
        <v>22</v>
      </c>
      <c r="B27" s="5">
        <v>188</v>
      </c>
      <c r="C27">
        <f t="shared" si="0"/>
        <v>185.93186231751349</v>
      </c>
      <c r="D27">
        <f t="shared" si="1"/>
        <v>180.28048600345247</v>
      </c>
      <c r="E27">
        <f t="shared" si="2"/>
        <v>7.7195139965475335</v>
      </c>
      <c r="F27">
        <f t="shared" si="3"/>
        <v>59.590896342893274</v>
      </c>
    </row>
    <row r="28" spans="1:6">
      <c r="A28" s="4">
        <v>23</v>
      </c>
      <c r="B28" s="5">
        <v>200</v>
      </c>
      <c r="C28">
        <f t="shared" si="0"/>
        <v>196.23100033543938</v>
      </c>
      <c r="D28">
        <f t="shared" si="1"/>
        <v>185.93186231751349</v>
      </c>
      <c r="E28">
        <f t="shared" si="2"/>
        <v>14.068137682486508</v>
      </c>
      <c r="F28">
        <f t="shared" si="3"/>
        <v>197.91249785339687</v>
      </c>
    </row>
    <row r="29" spans="1:6">
      <c r="A29" s="4">
        <v>24</v>
      </c>
      <c r="B29" s="5">
        <v>229</v>
      </c>
      <c r="C29">
        <f t="shared" si="0"/>
        <v>220.22084589081967</v>
      </c>
      <c r="D29">
        <f t="shared" si="1"/>
        <v>196.23100033543938</v>
      </c>
      <c r="E29">
        <f t="shared" si="2"/>
        <v>32.768999664560624</v>
      </c>
      <c r="F29">
        <f t="shared" si="3"/>
        <v>1073.8073390159743</v>
      </c>
    </row>
    <row r="30" spans="1:6">
      <c r="A30" s="4">
        <v>25</v>
      </c>
      <c r="B30" s="5">
        <v>189</v>
      </c>
      <c r="C30">
        <f t="shared" si="0"/>
        <v>197.36438769264305</v>
      </c>
      <c r="D30">
        <f t="shared" si="1"/>
        <v>220.22084589081967</v>
      </c>
      <c r="E30">
        <f t="shared" si="2"/>
        <v>-31.220845890819675</v>
      </c>
      <c r="F30">
        <f t="shared" si="3"/>
        <v>974.74121813831175</v>
      </c>
    </row>
    <row r="31" spans="1:6">
      <c r="A31" s="4">
        <v>26</v>
      </c>
      <c r="B31" s="5">
        <v>218</v>
      </c>
      <c r="C31">
        <f t="shared" si="0"/>
        <v>212.47150592211972</v>
      </c>
      <c r="D31">
        <f t="shared" si="1"/>
        <v>197.36438769264305</v>
      </c>
      <c r="E31">
        <f t="shared" si="2"/>
        <v>20.635612307356951</v>
      </c>
      <c r="F31">
        <f t="shared" si="3"/>
        <v>425.82849529954166</v>
      </c>
    </row>
    <row r="32" spans="1:6">
      <c r="A32" s="4">
        <v>27</v>
      </c>
      <c r="B32" s="5">
        <v>185</v>
      </c>
      <c r="C32">
        <f t="shared" si="0"/>
        <v>192.35990071623635</v>
      </c>
      <c r="D32">
        <f t="shared" si="1"/>
        <v>212.47150592211972</v>
      </c>
      <c r="E32">
        <f t="shared" si="2"/>
        <v>-27.471505922119718</v>
      </c>
      <c r="F32">
        <f t="shared" si="3"/>
        <v>754.68363762905869</v>
      </c>
    </row>
    <row r="33" spans="1:6">
      <c r="A33" s="4">
        <v>28</v>
      </c>
      <c r="B33" s="5">
        <v>199</v>
      </c>
      <c r="C33">
        <f t="shared" si="0"/>
        <v>197.22104868903082</v>
      </c>
      <c r="D33">
        <f t="shared" si="1"/>
        <v>192.35990071623635</v>
      </c>
      <c r="E33">
        <f t="shared" si="2"/>
        <v>6.6400992837636466</v>
      </c>
      <c r="F33">
        <f t="shared" si="3"/>
        <v>44.090918498238494</v>
      </c>
    </row>
    <row r="34" spans="1:6">
      <c r="A34" s="4">
        <v>29</v>
      </c>
      <c r="B34" s="5">
        <v>210</v>
      </c>
      <c r="C34">
        <f t="shared" si="0"/>
        <v>206.57638670508331</v>
      </c>
      <c r="D34">
        <f t="shared" si="1"/>
        <v>197.22104868903082</v>
      </c>
      <c r="E34">
        <f t="shared" si="2"/>
        <v>12.778951310969177</v>
      </c>
      <c r="F34">
        <f t="shared" si="3"/>
        <v>163.30159660812083</v>
      </c>
    </row>
    <row r="35" spans="1:6">
      <c r="A35" s="4">
        <v>30</v>
      </c>
      <c r="B35" s="5">
        <v>193</v>
      </c>
      <c r="C35">
        <f t="shared" si="0"/>
        <v>196.63725448899362</v>
      </c>
      <c r="D35">
        <f t="shared" si="1"/>
        <v>206.57638670508331</v>
      </c>
      <c r="E35">
        <f t="shared" si="2"/>
        <v>-13.576386705083308</v>
      </c>
      <c r="F35">
        <f t="shared" si="3"/>
        <v>184.31827596596281</v>
      </c>
    </row>
    <row r="36" spans="1:6">
      <c r="A36" s="4">
        <v>31</v>
      </c>
      <c r="B36" s="5">
        <v>211</v>
      </c>
      <c r="C36">
        <f t="shared" si="0"/>
        <v>207.15207184952823</v>
      </c>
      <c r="D36">
        <f t="shared" si="1"/>
        <v>196.63725448899362</v>
      </c>
      <c r="E36">
        <f t="shared" si="2"/>
        <v>14.362745511006381</v>
      </c>
      <c r="F36">
        <f t="shared" si="3"/>
        <v>206.28845861393393</v>
      </c>
    </row>
    <row r="37" spans="1:6">
      <c r="A37" s="4">
        <v>32</v>
      </c>
      <c r="B37" s="5">
        <v>208</v>
      </c>
      <c r="C37">
        <f t="shared" si="0"/>
        <v>207.77283127398744</v>
      </c>
      <c r="D37">
        <f t="shared" si="1"/>
        <v>207.15207184952823</v>
      </c>
      <c r="E37">
        <f t="shared" si="2"/>
        <v>0.84792815047177328</v>
      </c>
      <c r="F37">
        <f t="shared" si="3"/>
        <v>0.7189821483624822</v>
      </c>
    </row>
    <row r="38" spans="1:6">
      <c r="A38" s="4">
        <v>33</v>
      </c>
      <c r="B38" s="5">
        <v>216</v>
      </c>
      <c r="C38">
        <f t="shared" si="0"/>
        <v>213.79585636219446</v>
      </c>
      <c r="D38">
        <f t="shared" si="1"/>
        <v>207.77283127398744</v>
      </c>
      <c r="E38">
        <f t="shared" si="2"/>
        <v>8.2271687260125645</v>
      </c>
      <c r="F38">
        <f t="shared" si="3"/>
        <v>67.686305246279204</v>
      </c>
    </row>
    <row r="39" spans="1:6">
      <c r="A39" s="4">
        <v>34</v>
      </c>
      <c r="B39" s="5">
        <v>218</v>
      </c>
      <c r="C39">
        <f t="shared" si="0"/>
        <v>216.87366641425612</v>
      </c>
      <c r="D39">
        <f t="shared" si="1"/>
        <v>213.79585636219446</v>
      </c>
      <c r="E39">
        <f t="shared" si="2"/>
        <v>4.2041436378055437</v>
      </c>
      <c r="F39">
        <f t="shared" si="3"/>
        <v>17.674823727300829</v>
      </c>
    </row>
    <row r="40" spans="1:6">
      <c r="A40" s="4">
        <v>35</v>
      </c>
      <c r="B40" s="5">
        <v>264</v>
      </c>
      <c r="C40">
        <f t="shared" si="0"/>
        <v>251.37436756126155</v>
      </c>
      <c r="D40">
        <f t="shared" si="1"/>
        <v>216.87366641425612</v>
      </c>
      <c r="E40">
        <f t="shared" si="2"/>
        <v>47.126333585743879</v>
      </c>
      <c r="F40">
        <f t="shared" si="3"/>
        <v>2220.8913172348116</v>
      </c>
    </row>
    <row r="41" spans="1:6">
      <c r="A41" s="7">
        <v>36</v>
      </c>
      <c r="B41" s="8">
        <v>304</v>
      </c>
      <c r="C41">
        <f t="shared" si="0"/>
        <v>289.90104849088749</v>
      </c>
      <c r="D41">
        <f t="shared" si="1"/>
        <v>251.37436756126155</v>
      </c>
      <c r="E41">
        <f t="shared" si="2"/>
        <v>52.62563243873845</v>
      </c>
      <c r="F41">
        <f t="shared" si="3"/>
        <v>2769.4571895772006</v>
      </c>
    </row>
    <row r="42" spans="1:6">
      <c r="A42" s="9">
        <v>37</v>
      </c>
      <c r="B42">
        <f>C42</f>
        <v>289.90104849088749</v>
      </c>
      <c r="C42">
        <f t="shared" si="0"/>
        <v>289.90104849088749</v>
      </c>
    </row>
    <row r="43" spans="1:6">
      <c r="A43" s="9">
        <v>38</v>
      </c>
      <c r="B43">
        <f t="shared" ref="B43:B53" si="4">C43</f>
        <v>289.90104849088749</v>
      </c>
      <c r="C43">
        <f t="shared" si="0"/>
        <v>289.90104849088749</v>
      </c>
    </row>
    <row r="44" spans="1:6">
      <c r="A44" s="9">
        <v>39</v>
      </c>
      <c r="B44">
        <f t="shared" si="4"/>
        <v>289.90104849088749</v>
      </c>
      <c r="C44">
        <f t="shared" si="0"/>
        <v>289.90104849088749</v>
      </c>
    </row>
    <row r="45" spans="1:6">
      <c r="A45" s="9">
        <v>40</v>
      </c>
      <c r="B45">
        <f t="shared" si="4"/>
        <v>289.90104849088749</v>
      </c>
      <c r="C45">
        <f t="shared" si="0"/>
        <v>289.90104849088749</v>
      </c>
    </row>
    <row r="46" spans="1:6">
      <c r="A46" s="9">
        <v>41</v>
      </c>
      <c r="B46">
        <f t="shared" si="4"/>
        <v>289.90104849088749</v>
      </c>
      <c r="C46">
        <f t="shared" si="0"/>
        <v>289.90104849088749</v>
      </c>
    </row>
    <row r="47" spans="1:6">
      <c r="A47" s="9">
        <v>42</v>
      </c>
      <c r="B47">
        <f t="shared" si="4"/>
        <v>289.90104849088749</v>
      </c>
      <c r="C47">
        <f t="shared" si="0"/>
        <v>289.90104849088749</v>
      </c>
    </row>
    <row r="48" spans="1:6">
      <c r="A48" s="9">
        <v>43</v>
      </c>
      <c r="B48">
        <f t="shared" si="4"/>
        <v>289.90104849088749</v>
      </c>
      <c r="C48">
        <f t="shared" si="0"/>
        <v>289.90104849088749</v>
      </c>
    </row>
    <row r="49" spans="1:3">
      <c r="A49" s="9">
        <v>44</v>
      </c>
      <c r="B49">
        <f t="shared" si="4"/>
        <v>289.90104849088749</v>
      </c>
      <c r="C49">
        <f t="shared" si="0"/>
        <v>289.90104849088749</v>
      </c>
    </row>
    <row r="50" spans="1:3">
      <c r="A50" s="9">
        <v>45</v>
      </c>
      <c r="B50">
        <f t="shared" si="4"/>
        <v>289.90104849088749</v>
      </c>
      <c r="C50">
        <f t="shared" si="0"/>
        <v>289.90104849088749</v>
      </c>
    </row>
    <row r="51" spans="1:3">
      <c r="A51" s="9">
        <v>46</v>
      </c>
      <c r="B51">
        <f t="shared" si="4"/>
        <v>289.90104849088749</v>
      </c>
      <c r="C51">
        <f t="shared" si="0"/>
        <v>289.90104849088749</v>
      </c>
    </row>
    <row r="52" spans="1:3">
      <c r="A52" s="9">
        <v>47</v>
      </c>
      <c r="B52">
        <f t="shared" si="4"/>
        <v>289.90104849088749</v>
      </c>
      <c r="C52">
        <f t="shared" si="0"/>
        <v>289.90104849088749</v>
      </c>
    </row>
    <row r="53" spans="1:3">
      <c r="A53" s="9">
        <v>48</v>
      </c>
      <c r="B53">
        <f t="shared" si="4"/>
        <v>289.90104849088749</v>
      </c>
      <c r="C53">
        <f t="shared" si="0"/>
        <v>289.90104849088749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6" sqref="C6"/>
    </sheetView>
  </sheetViews>
  <sheetFormatPr defaultRowHeight="15.75"/>
  <cols>
    <col min="1" max="1" width="8.625" bestFit="1" customWidth="1"/>
    <col min="2" max="2" width="8.375" bestFit="1" customWidth="1"/>
    <col min="3" max="3" width="26.375" bestFit="1" customWidth="1"/>
    <col min="4" max="4" width="25.875" bestFit="1" customWidth="1"/>
    <col min="5" max="5" width="15.75" bestFit="1" customWidth="1"/>
    <col min="6" max="6" width="13" bestFit="1" customWidth="1"/>
    <col min="7" max="7" width="12.75" customWidth="1"/>
  </cols>
  <sheetData>
    <row r="1" spans="1:10">
      <c r="A1" t="s">
        <v>21</v>
      </c>
      <c r="C1" t="s">
        <v>22</v>
      </c>
      <c r="D1" t="s">
        <v>25</v>
      </c>
      <c r="F1" t="s">
        <v>19</v>
      </c>
      <c r="G1" t="s">
        <v>20</v>
      </c>
      <c r="J1" t="s">
        <v>26</v>
      </c>
    </row>
    <row r="2" spans="1:10">
      <c r="A2">
        <v>36</v>
      </c>
      <c r="C2">
        <v>0.65910021196127122</v>
      </c>
      <c r="D2">
        <v>5.3115835305472064E-2</v>
      </c>
      <c r="F2" s="15">
        <f>SUM(G6:G41)</f>
        <v>14097.277881604008</v>
      </c>
      <c r="G2">
        <f>SQRT(F2/(A2-2))</f>
        <v>20.362362830653439</v>
      </c>
    </row>
    <row r="4" spans="1:10">
      <c r="A4" t="s">
        <v>1</v>
      </c>
      <c r="B4" t="s">
        <v>0</v>
      </c>
      <c r="C4" t="s">
        <v>13</v>
      </c>
      <c r="D4" t="s">
        <v>23</v>
      </c>
      <c r="E4" t="s">
        <v>14</v>
      </c>
      <c r="F4" t="s">
        <v>15</v>
      </c>
      <c r="G4" t="s">
        <v>24</v>
      </c>
    </row>
    <row r="5" spans="1:10">
      <c r="A5">
        <v>0</v>
      </c>
      <c r="C5">
        <v>155.88</v>
      </c>
      <c r="D5" s="16">
        <f>LINEST(B6:B23,A6:A23)</f>
        <v>0.83694530443756432</v>
      </c>
    </row>
    <row r="6" spans="1:10">
      <c r="A6" s="4">
        <v>1</v>
      </c>
      <c r="B6" s="5">
        <v>165</v>
      </c>
      <c r="C6" s="16">
        <f>C5+D5+$C$2*F6</f>
        <v>162.17630840996958</v>
      </c>
      <c r="D6" s="16">
        <f>D5+$D$2*$C$2*F6</f>
        <v>1.1269239360237728</v>
      </c>
      <c r="E6" s="16">
        <f>C5+D5</f>
        <v>156.71694530443756</v>
      </c>
      <c r="F6" s="16">
        <f>B6-E6</f>
        <v>8.2830546955624413</v>
      </c>
      <c r="G6" s="15">
        <f>F6^2</f>
        <v>68.608995089679013</v>
      </c>
    </row>
    <row r="7" spans="1:10">
      <c r="A7" s="4">
        <v>2</v>
      </c>
      <c r="B7" s="5">
        <v>171</v>
      </c>
      <c r="C7" s="16">
        <f t="shared" ref="C7:C41" si="0">C6+D6+$C$2*F7</f>
        <v>168.3761735381658</v>
      </c>
      <c r="D7" s="16">
        <f t="shared" ref="D7:D41" si="1">D6+$D$2*$C$2*F7</f>
        <v>1.3963774449015487</v>
      </c>
      <c r="E7" s="16">
        <f t="shared" ref="E7:E41" si="2">C6+D6</f>
        <v>163.30323234599337</v>
      </c>
      <c r="F7" s="16">
        <f t="shared" ref="F7:F41" si="3">B7-E7</f>
        <v>7.696767654006635</v>
      </c>
      <c r="G7" s="15">
        <f t="shared" ref="G7:G41" si="4">F7^2</f>
        <v>59.240232319762796</v>
      </c>
    </row>
    <row r="8" spans="1:10">
      <c r="A8" s="4">
        <v>3</v>
      </c>
      <c r="B8" s="5">
        <v>147</v>
      </c>
      <c r="C8" s="16">
        <f t="shared" si="0"/>
        <v>154.76315780322881</v>
      </c>
      <c r="D8" s="16">
        <f t="shared" si="1"/>
        <v>0.59914098872616839</v>
      </c>
      <c r="E8" s="16">
        <f t="shared" si="2"/>
        <v>169.77255098306736</v>
      </c>
      <c r="F8" s="16">
        <f t="shared" si="3"/>
        <v>-22.772550983067362</v>
      </c>
      <c r="G8" s="15">
        <f t="shared" si="4"/>
        <v>518.58907827640223</v>
      </c>
    </row>
    <row r="9" spans="1:10">
      <c r="A9" s="4">
        <v>4</v>
      </c>
      <c r="B9" s="5">
        <v>143</v>
      </c>
      <c r="C9" s="16">
        <f t="shared" si="0"/>
        <v>147.21430503784887</v>
      </c>
      <c r="D9" s="16">
        <f t="shared" si="1"/>
        <v>0.16635349441305436</v>
      </c>
      <c r="E9" s="16">
        <f t="shared" si="2"/>
        <v>155.36229879195497</v>
      </c>
      <c r="F9" s="16">
        <f t="shared" si="3"/>
        <v>-12.36229879195497</v>
      </c>
      <c r="G9" s="15">
        <f t="shared" si="4"/>
        <v>152.8264314215713</v>
      </c>
    </row>
    <row r="10" spans="1:10">
      <c r="A10" s="4">
        <v>5</v>
      </c>
      <c r="B10" s="5">
        <v>164</v>
      </c>
      <c r="C10" s="16">
        <f t="shared" si="0"/>
        <v>158.33447001630483</v>
      </c>
      <c r="D10" s="16">
        <f t="shared" si="1"/>
        <v>0.74817434116666637</v>
      </c>
      <c r="E10" s="16">
        <f t="shared" si="2"/>
        <v>147.38065853226192</v>
      </c>
      <c r="F10" s="16">
        <f t="shared" si="3"/>
        <v>16.619341467738082</v>
      </c>
      <c r="G10" s="15">
        <f t="shared" si="4"/>
        <v>276.20251082127857</v>
      </c>
    </row>
    <row r="11" spans="1:10">
      <c r="A11" s="4">
        <v>6</v>
      </c>
      <c r="B11" s="5">
        <v>160</v>
      </c>
      <c r="C11" s="16">
        <f t="shared" si="0"/>
        <v>159.6872736559059</v>
      </c>
      <c r="D11" s="16">
        <f t="shared" si="1"/>
        <v>0.78028973140317093</v>
      </c>
      <c r="E11" s="16">
        <f t="shared" si="2"/>
        <v>159.08264435747151</v>
      </c>
      <c r="F11" s="16">
        <f t="shared" si="3"/>
        <v>0.91735564252849144</v>
      </c>
      <c r="G11" s="15">
        <f t="shared" si="4"/>
        <v>0.84154137487886138</v>
      </c>
    </row>
    <row r="12" spans="1:10">
      <c r="A12" s="4">
        <v>7</v>
      </c>
      <c r="B12" s="5">
        <v>152</v>
      </c>
      <c r="C12" s="16">
        <f t="shared" si="0"/>
        <v>154.88659056393817</v>
      </c>
      <c r="D12" s="16">
        <f t="shared" si="1"/>
        <v>0.48385169807268635</v>
      </c>
      <c r="E12" s="16">
        <f t="shared" si="2"/>
        <v>160.46756338730907</v>
      </c>
      <c r="F12" s="16">
        <f t="shared" si="3"/>
        <v>-8.4675633873090703</v>
      </c>
      <c r="G12" s="15">
        <f t="shared" si="4"/>
        <v>71.699629718097057</v>
      </c>
    </row>
    <row r="13" spans="1:10">
      <c r="A13" s="4">
        <v>8</v>
      </c>
      <c r="B13" s="5">
        <v>150</v>
      </c>
      <c r="C13" s="16">
        <f t="shared" si="0"/>
        <v>151.83078262879374</v>
      </c>
      <c r="D13" s="16">
        <f t="shared" si="1"/>
        <v>0.29583971995729752</v>
      </c>
      <c r="E13" s="16">
        <f t="shared" si="2"/>
        <v>155.37044226201087</v>
      </c>
      <c r="F13" s="16">
        <f t="shared" si="3"/>
        <v>-5.3704422620108687</v>
      </c>
      <c r="G13" s="15">
        <f t="shared" si="4"/>
        <v>28.841650089592417</v>
      </c>
    </row>
    <row r="14" spans="1:10">
      <c r="A14" s="4">
        <v>9</v>
      </c>
      <c r="B14" s="5">
        <v>159</v>
      </c>
      <c r="C14" s="16">
        <f t="shared" si="0"/>
        <v>156.65686701557908</v>
      </c>
      <c r="D14" s="16">
        <f t="shared" si="1"/>
        <v>0.53646744957403003</v>
      </c>
      <c r="E14" s="16">
        <f t="shared" si="2"/>
        <v>152.12662234875103</v>
      </c>
      <c r="F14" s="16">
        <f t="shared" si="3"/>
        <v>6.8733776512489726</v>
      </c>
      <c r="G14" s="15">
        <f t="shared" si="4"/>
        <v>47.243320336688846</v>
      </c>
    </row>
    <row r="15" spans="1:10">
      <c r="A15" s="4">
        <v>10</v>
      </c>
      <c r="B15" s="5">
        <v>169</v>
      </c>
      <c r="C15" s="16">
        <f t="shared" si="0"/>
        <v>164.97511022172654</v>
      </c>
      <c r="D15" s="16">
        <f t="shared" si="1"/>
        <v>0.94980296904429951</v>
      </c>
      <c r="E15" s="16">
        <f t="shared" si="2"/>
        <v>157.1933344651531</v>
      </c>
      <c r="F15" s="16">
        <f t="shared" si="3"/>
        <v>11.8066655348469</v>
      </c>
      <c r="G15" s="15">
        <f t="shared" si="4"/>
        <v>139.39735105174162</v>
      </c>
    </row>
    <row r="16" spans="1:10">
      <c r="A16" s="4">
        <v>11</v>
      </c>
      <c r="B16" s="5">
        <v>173</v>
      </c>
      <c r="C16" s="16">
        <f t="shared" si="0"/>
        <v>170.58810440637816</v>
      </c>
      <c r="D16" s="16">
        <f t="shared" si="1"/>
        <v>1.1974922656504228</v>
      </c>
      <c r="E16" s="16">
        <f t="shared" si="2"/>
        <v>165.92491319077084</v>
      </c>
      <c r="F16" s="16">
        <f t="shared" si="3"/>
        <v>7.0750868092291626</v>
      </c>
      <c r="G16" s="15">
        <f t="shared" si="4"/>
        <v>50.056853358128492</v>
      </c>
    </row>
    <row r="17" spans="1:7">
      <c r="A17" s="4">
        <v>12</v>
      </c>
      <c r="B17" s="5">
        <v>203</v>
      </c>
      <c r="C17" s="16">
        <f t="shared" si="0"/>
        <v>192.35901652173916</v>
      </c>
      <c r="D17" s="16">
        <f t="shared" si="1"/>
        <v>2.290266646057979</v>
      </c>
      <c r="E17" s="16">
        <f t="shared" si="2"/>
        <v>171.78559667202859</v>
      </c>
      <c r="F17" s="16">
        <f t="shared" si="3"/>
        <v>31.214403327971411</v>
      </c>
      <c r="G17" s="15">
        <f t="shared" si="4"/>
        <v>974.33897512127271</v>
      </c>
    </row>
    <row r="18" spans="1:7">
      <c r="A18" s="4">
        <v>13</v>
      </c>
      <c r="B18" s="5">
        <v>169</v>
      </c>
      <c r="C18" s="16">
        <f t="shared" si="0"/>
        <v>177.74383519524739</v>
      </c>
      <c r="D18" s="16">
        <f t="shared" si="1"/>
        <v>1.3923196557827993</v>
      </c>
      <c r="E18" s="16">
        <f t="shared" si="2"/>
        <v>194.64928316779714</v>
      </c>
      <c r="F18" s="16">
        <f t="shared" si="3"/>
        <v>-25.649283167797137</v>
      </c>
      <c r="G18" s="15">
        <f t="shared" si="4"/>
        <v>657.88572702184149</v>
      </c>
    </row>
    <row r="19" spans="1:7">
      <c r="A19" s="4">
        <v>14</v>
      </c>
      <c r="B19" s="5">
        <v>166</v>
      </c>
      <c r="C19" s="16">
        <f t="shared" si="0"/>
        <v>170.4781124043601</v>
      </c>
      <c r="D19" s="16">
        <f t="shared" si="1"/>
        <v>0.93244049911768467</v>
      </c>
      <c r="E19" s="16">
        <f t="shared" si="2"/>
        <v>179.1361548510302</v>
      </c>
      <c r="F19" s="16">
        <f t="shared" si="3"/>
        <v>-13.136154851030199</v>
      </c>
      <c r="G19" s="15">
        <f t="shared" si="4"/>
        <v>172.55856427024423</v>
      </c>
    </row>
    <row r="20" spans="1:7">
      <c r="A20" s="4">
        <v>15</v>
      </c>
      <c r="B20" s="5">
        <v>162</v>
      </c>
      <c r="C20" s="16">
        <f t="shared" si="0"/>
        <v>165.20805549012283</v>
      </c>
      <c r="D20" s="16">
        <f t="shared" si="1"/>
        <v>0.60298966802730569</v>
      </c>
      <c r="E20" s="16">
        <f t="shared" si="2"/>
        <v>171.41055290347779</v>
      </c>
      <c r="F20" s="16">
        <f t="shared" si="3"/>
        <v>-9.4105529034777931</v>
      </c>
      <c r="G20" s="15">
        <f t="shared" si="4"/>
        <v>88.558505949154323</v>
      </c>
    </row>
    <row r="21" spans="1:7">
      <c r="A21" s="4">
        <v>16</v>
      </c>
      <c r="B21" s="5">
        <v>147</v>
      </c>
      <c r="C21" s="16">
        <f t="shared" si="0"/>
        <v>153.41268130720033</v>
      </c>
      <c r="D21" s="16">
        <f t="shared" si="1"/>
        <v>-5.5559784337062323E-2</v>
      </c>
      <c r="E21" s="16">
        <f t="shared" si="2"/>
        <v>165.81104515815014</v>
      </c>
      <c r="F21" s="16">
        <f t="shared" si="3"/>
        <v>-18.811045158150137</v>
      </c>
      <c r="G21" s="15">
        <f t="shared" si="4"/>
        <v>353.8554199419637</v>
      </c>
    </row>
    <row r="22" spans="1:7">
      <c r="A22" s="4">
        <v>17</v>
      </c>
      <c r="B22" s="5">
        <v>188</v>
      </c>
      <c r="C22" s="16">
        <f t="shared" si="0"/>
        <v>176.19025007009265</v>
      </c>
      <c r="D22" s="16">
        <f t="shared" si="1"/>
        <v>1.1572409110862456</v>
      </c>
      <c r="E22" s="16">
        <f t="shared" si="2"/>
        <v>153.35712152286328</v>
      </c>
      <c r="F22" s="16">
        <f t="shared" si="3"/>
        <v>34.642878477136719</v>
      </c>
      <c r="G22" s="15">
        <f t="shared" si="4"/>
        <v>1200.1290291816624</v>
      </c>
    </row>
    <row r="23" spans="1:7">
      <c r="A23" s="4">
        <v>18</v>
      </c>
      <c r="B23" s="5">
        <v>161</v>
      </c>
      <c r="C23" s="16">
        <f t="shared" si="0"/>
        <v>166.57285621044892</v>
      </c>
      <c r="D23" s="16">
        <f t="shared" si="1"/>
        <v>0.58493718512753978</v>
      </c>
      <c r="E23" s="16">
        <f t="shared" si="2"/>
        <v>177.34749098117888</v>
      </c>
      <c r="F23" s="16">
        <f t="shared" si="3"/>
        <v>-16.347490981178879</v>
      </c>
      <c r="G23" s="15">
        <f t="shared" si="4"/>
        <v>267.24046137972476</v>
      </c>
    </row>
    <row r="24" spans="1:7">
      <c r="A24" s="4">
        <v>19</v>
      </c>
      <c r="B24" s="5">
        <v>162</v>
      </c>
      <c r="C24" s="16">
        <f t="shared" si="0"/>
        <v>163.75829067529958</v>
      </c>
      <c r="D24" s="16">
        <f t="shared" si="1"/>
        <v>0.40436975851680867</v>
      </c>
      <c r="E24" s="16">
        <f t="shared" si="2"/>
        <v>167.15779339557645</v>
      </c>
      <c r="F24" s="16">
        <f t="shared" si="3"/>
        <v>-5.1577933955764479</v>
      </c>
      <c r="G24" s="15">
        <f t="shared" si="4"/>
        <v>26.602832711452024</v>
      </c>
    </row>
    <row r="25" spans="1:7">
      <c r="A25" s="4">
        <v>20</v>
      </c>
      <c r="B25" s="5">
        <v>169</v>
      </c>
      <c r="C25" s="16">
        <f t="shared" si="0"/>
        <v>167.35095196721664</v>
      </c>
      <c r="D25" s="16">
        <f t="shared" si="1"/>
        <v>0.57371852651072763</v>
      </c>
      <c r="E25" s="16">
        <f t="shared" si="2"/>
        <v>164.1626604338164</v>
      </c>
      <c r="F25" s="16">
        <f t="shared" si="3"/>
        <v>4.8373395661836014</v>
      </c>
      <c r="G25" s="15">
        <f t="shared" si="4"/>
        <v>23.399854078565355</v>
      </c>
    </row>
    <row r="26" spans="1:7">
      <c r="A26" s="4">
        <v>21</v>
      </c>
      <c r="B26" s="5">
        <v>185</v>
      </c>
      <c r="C26" s="16">
        <f t="shared" si="0"/>
        <v>179.17902379062022</v>
      </c>
      <c r="D26" s="16">
        <f t="shared" si="1"/>
        <v>1.1715029026980841</v>
      </c>
      <c r="E26" s="16">
        <f t="shared" si="2"/>
        <v>167.92467049372738</v>
      </c>
      <c r="F26" s="16">
        <f t="shared" si="3"/>
        <v>17.075329506272624</v>
      </c>
      <c r="G26" s="15">
        <f t="shared" si="4"/>
        <v>291.56687774778447</v>
      </c>
    </row>
    <row r="27" spans="1:7">
      <c r="A27" s="4">
        <v>22</v>
      </c>
      <c r="B27" s="5">
        <v>188</v>
      </c>
      <c r="C27" s="16">
        <f t="shared" si="0"/>
        <v>185.3922961711443</v>
      </c>
      <c r="D27" s="16">
        <f t="shared" si="1"/>
        <v>1.4393006999304454</v>
      </c>
      <c r="E27" s="16">
        <f t="shared" si="2"/>
        <v>180.3505266933183</v>
      </c>
      <c r="F27" s="16">
        <f t="shared" si="3"/>
        <v>7.6494733066816991</v>
      </c>
      <c r="G27" s="15">
        <f t="shared" si="4"/>
        <v>58.514441869635846</v>
      </c>
    </row>
    <row r="28" spans="1:7">
      <c r="A28" s="4">
        <v>23</v>
      </c>
      <c r="B28" s="5">
        <v>200</v>
      </c>
      <c r="C28" s="16">
        <f t="shared" si="0"/>
        <v>195.51089416454084</v>
      </c>
      <c r="D28" s="16">
        <f t="shared" si="1"/>
        <v>1.9003088255374205</v>
      </c>
      <c r="E28" s="16">
        <f t="shared" si="2"/>
        <v>186.83159687107474</v>
      </c>
      <c r="F28" s="16">
        <f t="shared" si="3"/>
        <v>13.168403128925263</v>
      </c>
      <c r="G28" s="15">
        <f t="shared" si="4"/>
        <v>173.40684096588865</v>
      </c>
    </row>
    <row r="29" spans="1:7">
      <c r="A29" s="4">
        <v>24</v>
      </c>
      <c r="B29" s="5">
        <v>229</v>
      </c>
      <c r="C29" s="16">
        <f t="shared" si="0"/>
        <v>218.23138579491925</v>
      </c>
      <c r="D29" s="16">
        <f t="shared" si="1"/>
        <v>3.006190226429176</v>
      </c>
      <c r="E29" s="16">
        <f t="shared" si="2"/>
        <v>197.41120299007827</v>
      </c>
      <c r="F29" s="16">
        <f t="shared" si="3"/>
        <v>31.588797009921734</v>
      </c>
      <c r="G29" s="15">
        <f t="shared" si="4"/>
        <v>997.85209653404024</v>
      </c>
    </row>
    <row r="30" spans="1:7">
      <c r="A30" s="4">
        <v>25</v>
      </c>
      <c r="B30" s="5">
        <v>189</v>
      </c>
      <c r="C30" s="16">
        <f t="shared" si="0"/>
        <v>199.98978283256008</v>
      </c>
      <c r="D30" s="16">
        <f t="shared" si="1"/>
        <v>1.8775959428087636</v>
      </c>
      <c r="E30" s="16">
        <f t="shared" si="2"/>
        <v>221.23757602134842</v>
      </c>
      <c r="F30" s="16">
        <f t="shared" si="3"/>
        <v>-32.237576021348417</v>
      </c>
      <c r="G30" s="15">
        <f t="shared" si="4"/>
        <v>1039.2613077322185</v>
      </c>
    </row>
    <row r="31" spans="1:7">
      <c r="A31" s="4">
        <v>26</v>
      </c>
      <c r="B31" s="5">
        <v>218</v>
      </c>
      <c r="C31" s="16">
        <f t="shared" si="0"/>
        <v>212.50039284401413</v>
      </c>
      <c r="D31" s="16">
        <f t="shared" si="1"/>
        <v>2.4423773668796946</v>
      </c>
      <c r="E31" s="16">
        <f t="shared" si="2"/>
        <v>201.86737877536885</v>
      </c>
      <c r="F31" s="16">
        <f t="shared" si="3"/>
        <v>16.132621224631151</v>
      </c>
      <c r="G31" s="15">
        <f t="shared" si="4"/>
        <v>260.26146757741952</v>
      </c>
    </row>
    <row r="32" spans="1:7">
      <c r="A32" s="4">
        <v>27</v>
      </c>
      <c r="B32" s="5">
        <v>185</v>
      </c>
      <c r="C32" s="16">
        <f t="shared" si="0"/>
        <v>195.20748401818608</v>
      </c>
      <c r="D32" s="16">
        <f t="shared" si="1"/>
        <v>1.3941211557614726</v>
      </c>
      <c r="E32" s="16">
        <f t="shared" si="2"/>
        <v>214.94277021089383</v>
      </c>
      <c r="F32" s="16">
        <f t="shared" si="3"/>
        <v>-29.942770210893826</v>
      </c>
      <c r="G32" s="15">
        <f t="shared" si="4"/>
        <v>896.56948790239073</v>
      </c>
    </row>
    <row r="33" spans="1:7">
      <c r="A33" s="4">
        <v>28</v>
      </c>
      <c r="B33" s="5">
        <v>199</v>
      </c>
      <c r="C33" s="16">
        <f t="shared" si="0"/>
        <v>198.18238771216554</v>
      </c>
      <c r="D33" s="16">
        <f t="shared" si="1"/>
        <v>1.4780857407152252</v>
      </c>
      <c r="E33" s="16">
        <f t="shared" si="2"/>
        <v>196.60160517394755</v>
      </c>
      <c r="F33" s="16">
        <f t="shared" si="3"/>
        <v>2.3983948260524528</v>
      </c>
      <c r="G33" s="15">
        <f t="shared" si="4"/>
        <v>5.752297741635175</v>
      </c>
    </row>
    <row r="34" spans="1:7">
      <c r="A34" s="4">
        <v>29</v>
      </c>
      <c r="B34" s="5">
        <v>210</v>
      </c>
      <c r="C34" s="16">
        <f t="shared" si="0"/>
        <v>206.47525759166624</v>
      </c>
      <c r="D34" s="16">
        <f t="shared" si="1"/>
        <v>1.8400586926732985</v>
      </c>
      <c r="E34" s="16">
        <f t="shared" si="2"/>
        <v>199.66047345288075</v>
      </c>
      <c r="F34" s="16">
        <f t="shared" si="3"/>
        <v>10.339526547119249</v>
      </c>
      <c r="G34" s="15">
        <f t="shared" si="4"/>
        <v>106.9058092185837</v>
      </c>
    </row>
    <row r="35" spans="1:7">
      <c r="A35" s="4">
        <v>30</v>
      </c>
      <c r="B35" s="5">
        <v>193</v>
      </c>
      <c r="C35" s="16">
        <f t="shared" si="0"/>
        <v>198.22098807507743</v>
      </c>
      <c r="D35" s="16">
        <f t="shared" si="1"/>
        <v>1.3038900179907524</v>
      </c>
      <c r="E35" s="16">
        <f t="shared" si="2"/>
        <v>208.31531628433953</v>
      </c>
      <c r="F35" s="16">
        <f t="shared" si="3"/>
        <v>-15.315316284339531</v>
      </c>
      <c r="G35" s="15">
        <f t="shared" si="4"/>
        <v>234.55891288935561</v>
      </c>
    </row>
    <row r="36" spans="1:7">
      <c r="A36" s="4">
        <v>31</v>
      </c>
      <c r="B36" s="5">
        <v>211</v>
      </c>
      <c r="C36" s="16">
        <f t="shared" si="0"/>
        <v>207.08813337420835</v>
      </c>
      <c r="D36" s="16">
        <f t="shared" si="1"/>
        <v>1.705618639877037</v>
      </c>
      <c r="E36" s="16">
        <f t="shared" si="2"/>
        <v>199.52487809306817</v>
      </c>
      <c r="F36" s="16">
        <f t="shared" si="3"/>
        <v>11.475121906931832</v>
      </c>
      <c r="G36" s="15">
        <f t="shared" si="4"/>
        <v>131.67842277894687</v>
      </c>
    </row>
    <row r="37" spans="1:7">
      <c r="A37" s="4">
        <v>32</v>
      </c>
      <c r="B37" s="5">
        <v>208</v>
      </c>
      <c r="C37" s="16">
        <f t="shared" si="0"/>
        <v>208.27058989335703</v>
      </c>
      <c r="D37" s="16">
        <f t="shared" si="1"/>
        <v>1.6778304468343677</v>
      </c>
      <c r="E37" s="16">
        <f t="shared" si="2"/>
        <v>208.79375201408538</v>
      </c>
      <c r="F37" s="16">
        <f t="shared" si="3"/>
        <v>-0.79375201408538487</v>
      </c>
      <c r="G37" s="15">
        <f t="shared" si="4"/>
        <v>0.63004225986460505</v>
      </c>
    </row>
    <row r="38" spans="1:7">
      <c r="A38" s="4">
        <v>33</v>
      </c>
      <c r="B38" s="5">
        <v>216</v>
      </c>
      <c r="C38" s="16">
        <f t="shared" si="0"/>
        <v>213.93701777667178</v>
      </c>
      <c r="D38" s="16">
        <f t="shared" si="1"/>
        <v>1.8896881313702867</v>
      </c>
      <c r="E38" s="16">
        <f t="shared" si="2"/>
        <v>209.9484203401914</v>
      </c>
      <c r="F38" s="16">
        <f t="shared" si="3"/>
        <v>6.0515796598085956</v>
      </c>
      <c r="G38" s="15">
        <f t="shared" si="4"/>
        <v>36.621616379009119</v>
      </c>
    </row>
    <row r="39" spans="1:7">
      <c r="A39" s="4">
        <v>34</v>
      </c>
      <c r="B39" s="5">
        <v>218</v>
      </c>
      <c r="C39" s="16">
        <f t="shared" si="0"/>
        <v>217.25912450470571</v>
      </c>
      <c r="D39" s="16">
        <f t="shared" si="1"/>
        <v>1.9657722416391685</v>
      </c>
      <c r="E39" s="16">
        <f t="shared" si="2"/>
        <v>215.82670590804207</v>
      </c>
      <c r="F39" s="16">
        <f t="shared" si="3"/>
        <v>2.1732940919579278</v>
      </c>
      <c r="G39" s="15">
        <f t="shared" si="4"/>
        <v>4.7232072101392335</v>
      </c>
    </row>
    <row r="40" spans="1:7">
      <c r="A40" s="4">
        <v>35</v>
      </c>
      <c r="B40" s="5">
        <v>264</v>
      </c>
      <c r="C40" s="16">
        <f t="shared" si="0"/>
        <v>248.73617679141677</v>
      </c>
      <c r="D40" s="16">
        <f t="shared" si="1"/>
        <v>3.5332885321668712</v>
      </c>
      <c r="E40" s="16">
        <f t="shared" si="2"/>
        <v>219.22489674634488</v>
      </c>
      <c r="F40" s="16">
        <f t="shared" si="3"/>
        <v>44.775103253655118</v>
      </c>
      <c r="G40" s="15">
        <f t="shared" si="4"/>
        <v>2004.8098713754771</v>
      </c>
    </row>
    <row r="41" spans="1:7">
      <c r="A41" s="4">
        <v>36</v>
      </c>
      <c r="B41" s="8">
        <v>304</v>
      </c>
      <c r="C41" s="16">
        <f t="shared" si="0"/>
        <v>286.36507169367957</v>
      </c>
      <c r="D41" s="16">
        <f t="shared" si="1"/>
        <v>5.3443051447610905</v>
      </c>
      <c r="E41" s="16">
        <f t="shared" si="2"/>
        <v>252.26946532358363</v>
      </c>
      <c r="F41" s="16">
        <f t="shared" si="3"/>
        <v>51.730534676416369</v>
      </c>
      <c r="G41" s="15">
        <f t="shared" si="4"/>
        <v>2676.0482179079163</v>
      </c>
    </row>
    <row r="42" spans="1:7">
      <c r="A42" s="4">
        <v>37</v>
      </c>
      <c r="B42" s="16">
        <f t="shared" ref="B42:B53" si="5">$C$41+(A42-$A$41)*$D$41</f>
        <v>291.70937683844068</v>
      </c>
      <c r="C42" s="16">
        <f>C41+D41+$C$2*F42</f>
        <v>291.70937683844068</v>
      </c>
      <c r="D42" s="16">
        <f>D41+$D$2*$C$2*F42</f>
        <v>5.3443051447610905</v>
      </c>
    </row>
    <row r="43" spans="1:7">
      <c r="A43" s="4">
        <v>38</v>
      </c>
      <c r="B43" s="16">
        <f t="shared" si="5"/>
        <v>297.05368198320173</v>
      </c>
      <c r="C43" s="16">
        <f t="shared" ref="C43:C53" si="6">C42+D42+$C$2*F43</f>
        <v>297.05368198320178</v>
      </c>
      <c r="D43" s="16">
        <f t="shared" ref="D43:D53" si="7">D42+$D$2*$C$2*F43</f>
        <v>5.3443051447610905</v>
      </c>
    </row>
    <row r="44" spans="1:7">
      <c r="A44" s="4">
        <v>39</v>
      </c>
      <c r="B44" s="16">
        <f t="shared" si="5"/>
        <v>302.39798712796284</v>
      </c>
      <c r="C44" s="16">
        <f t="shared" si="6"/>
        <v>302.39798712796289</v>
      </c>
      <c r="D44" s="16">
        <f t="shared" si="7"/>
        <v>5.3443051447610905</v>
      </c>
    </row>
    <row r="45" spans="1:7">
      <c r="A45" s="4">
        <v>40</v>
      </c>
      <c r="B45" s="16">
        <f t="shared" si="5"/>
        <v>307.74229227272394</v>
      </c>
      <c r="C45" s="16">
        <f t="shared" si="6"/>
        <v>307.742292272724</v>
      </c>
      <c r="D45" s="16">
        <f t="shared" si="7"/>
        <v>5.3443051447610905</v>
      </c>
    </row>
    <row r="46" spans="1:7">
      <c r="A46" s="4">
        <v>41</v>
      </c>
      <c r="B46" s="16">
        <f t="shared" si="5"/>
        <v>313.086597417485</v>
      </c>
      <c r="C46" s="16">
        <f t="shared" si="6"/>
        <v>313.08659741748511</v>
      </c>
      <c r="D46" s="16">
        <f t="shared" si="7"/>
        <v>5.3443051447610905</v>
      </c>
    </row>
    <row r="47" spans="1:7">
      <c r="A47" s="4">
        <v>42</v>
      </c>
      <c r="B47" s="16">
        <f t="shared" si="5"/>
        <v>318.4309025622461</v>
      </c>
      <c r="C47" s="16">
        <f t="shared" si="6"/>
        <v>318.43090256224622</v>
      </c>
      <c r="D47" s="16">
        <f>D46+$D$2*$C$2*F47</f>
        <v>5.3443051447610905</v>
      </c>
    </row>
    <row r="48" spans="1:7">
      <c r="A48" s="4">
        <v>43</v>
      </c>
      <c r="B48" s="16">
        <f t="shared" si="5"/>
        <v>323.77520770700721</v>
      </c>
      <c r="C48" s="16">
        <f t="shared" si="6"/>
        <v>323.77520770700733</v>
      </c>
      <c r="D48" s="16">
        <f t="shared" si="7"/>
        <v>5.3443051447610905</v>
      </c>
    </row>
    <row r="49" spans="1:4">
      <c r="A49" s="4">
        <v>44</v>
      </c>
      <c r="B49" s="16">
        <f t="shared" si="5"/>
        <v>329.11951285176826</v>
      </c>
      <c r="C49" s="16">
        <f t="shared" si="6"/>
        <v>329.11951285176843</v>
      </c>
      <c r="D49" s="16">
        <f t="shared" si="7"/>
        <v>5.3443051447610905</v>
      </c>
    </row>
    <row r="50" spans="1:4">
      <c r="A50" s="4">
        <v>45</v>
      </c>
      <c r="B50" s="16">
        <f t="shared" si="5"/>
        <v>334.46381799652937</v>
      </c>
      <c r="C50" s="16">
        <f t="shared" si="6"/>
        <v>334.46381799652954</v>
      </c>
      <c r="D50" s="16">
        <f t="shared" si="7"/>
        <v>5.3443051447610905</v>
      </c>
    </row>
    <row r="51" spans="1:4">
      <c r="A51" s="4">
        <v>46</v>
      </c>
      <c r="B51" s="16">
        <f t="shared" si="5"/>
        <v>339.80812314129048</v>
      </c>
      <c r="C51" s="16">
        <f t="shared" si="6"/>
        <v>339.80812314129065</v>
      </c>
      <c r="D51" s="16">
        <f t="shared" si="7"/>
        <v>5.3443051447610905</v>
      </c>
    </row>
    <row r="52" spans="1:4">
      <c r="A52" s="4">
        <v>47</v>
      </c>
      <c r="B52" s="16">
        <f t="shared" si="5"/>
        <v>345.15242828605153</v>
      </c>
      <c r="C52" s="16">
        <f t="shared" si="6"/>
        <v>345.15242828605176</v>
      </c>
      <c r="D52" s="16">
        <f t="shared" si="7"/>
        <v>5.3443051447610905</v>
      </c>
    </row>
    <row r="53" spans="1:4">
      <c r="A53" s="4">
        <v>48</v>
      </c>
      <c r="B53" s="16">
        <f t="shared" si="5"/>
        <v>350.49673343081264</v>
      </c>
      <c r="C53" s="16">
        <f t="shared" si="6"/>
        <v>350.49673343081287</v>
      </c>
      <c r="D53" s="16">
        <f t="shared" si="7"/>
        <v>5.3443051447610905</v>
      </c>
    </row>
    <row r="54" spans="1:4">
      <c r="A5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H16" sqref="H16"/>
    </sheetView>
  </sheetViews>
  <sheetFormatPr defaultRowHeight="15.75"/>
  <cols>
    <col min="4" max="4" width="21.625" bestFit="1" customWidth="1"/>
    <col min="5" max="5" width="19" bestFit="1" customWidth="1"/>
    <col min="6" max="6" width="18.375" bestFit="1" customWidth="1"/>
    <col min="7" max="7" width="8.875" customWidth="1"/>
  </cols>
  <sheetData>
    <row r="1" spans="1:8">
      <c r="A1" s="2" t="s">
        <v>1</v>
      </c>
      <c r="B1" s="3" t="s">
        <v>0</v>
      </c>
      <c r="C1" t="s">
        <v>27</v>
      </c>
      <c r="D1" t="s">
        <v>28</v>
      </c>
      <c r="E1" t="s">
        <v>29</v>
      </c>
      <c r="F1" t="s">
        <v>30</v>
      </c>
    </row>
    <row r="2" spans="1:8">
      <c r="A2" s="4">
        <v>1</v>
      </c>
      <c r="B2" s="5">
        <v>165</v>
      </c>
      <c r="E2">
        <f>AVERAGE(D14,D26)</f>
        <v>0.98823339924446252</v>
      </c>
      <c r="F2">
        <f>B2/E2</f>
        <v>166.96460585743006</v>
      </c>
      <c r="H2" s="17"/>
    </row>
    <row r="3" spans="1:8">
      <c r="A3" s="4">
        <v>2</v>
      </c>
      <c r="B3" s="5">
        <v>171</v>
      </c>
      <c r="E3">
        <f t="shared" ref="E3:E7" si="0">AVERAGE(D15,D27)</f>
        <v>1.0394595142086607</v>
      </c>
      <c r="F3">
        <f>B3/E3</f>
        <v>164.50857167840934</v>
      </c>
    </row>
    <row r="4" spans="1:8">
      <c r="A4" s="4">
        <v>3</v>
      </c>
      <c r="B4" s="5">
        <v>147</v>
      </c>
      <c r="E4">
        <f t="shared" si="0"/>
        <v>0.93293329171244777</v>
      </c>
      <c r="F4">
        <f t="shared" ref="F4:F37" si="1">B4/E4</f>
        <v>157.56753597052349</v>
      </c>
    </row>
    <row r="5" spans="1:8">
      <c r="A5" s="4">
        <v>4</v>
      </c>
      <c r="B5" s="5">
        <v>143</v>
      </c>
      <c r="E5">
        <f t="shared" si="0"/>
        <v>0.91259775591054715</v>
      </c>
      <c r="F5">
        <f t="shared" si="1"/>
        <v>156.69554201053379</v>
      </c>
    </row>
    <row r="6" spans="1:8">
      <c r="A6" s="4">
        <v>5</v>
      </c>
      <c r="B6" s="5">
        <v>164</v>
      </c>
      <c r="E6">
        <f t="shared" si="0"/>
        <v>1.0430106047420362</v>
      </c>
      <c r="F6">
        <f t="shared" si="1"/>
        <v>157.23713570540491</v>
      </c>
    </row>
    <row r="7" spans="1:8">
      <c r="A7" s="4">
        <v>6</v>
      </c>
      <c r="B7" s="5">
        <v>160</v>
      </c>
      <c r="E7">
        <f t="shared" si="0"/>
        <v>0.90644245153667458</v>
      </c>
      <c r="F7">
        <f t="shared" si="1"/>
        <v>176.5142395181901</v>
      </c>
    </row>
    <row r="8" spans="1:8">
      <c r="A8" s="4">
        <v>7</v>
      </c>
      <c r="B8" s="5">
        <v>152</v>
      </c>
      <c r="C8">
        <f>(AVERAGE(B2:B13)+AVERAGE(B3:B14))/2</f>
        <v>163.16666666666669</v>
      </c>
      <c r="D8">
        <f>B8/C8</f>
        <v>0.93156281920326856</v>
      </c>
      <c r="E8">
        <f>AVERAGE(D8,D20)</f>
        <v>0.92083758937691518</v>
      </c>
      <c r="F8">
        <f t="shared" si="1"/>
        <v>165.06711037160289</v>
      </c>
    </row>
    <row r="9" spans="1:8">
      <c r="A9" s="4">
        <v>8</v>
      </c>
      <c r="B9" s="5">
        <v>150</v>
      </c>
      <c r="C9">
        <f t="shared" ref="C9:C31" si="2">(AVERAGE(B3:B14)+AVERAGE(B4:B15))/2</f>
        <v>163.125</v>
      </c>
      <c r="D9">
        <f t="shared" ref="D9:D31" si="3">B9/C9</f>
        <v>0.91954022988505746</v>
      </c>
      <c r="E9">
        <f t="shared" ref="E9:E13" si="4">AVERAGE(D9,D21)</f>
        <v>0.92662094367181047</v>
      </c>
      <c r="F9">
        <f t="shared" si="1"/>
        <v>161.87849090223762</v>
      </c>
    </row>
    <row r="10" spans="1:8">
      <c r="A10" s="4">
        <v>9</v>
      </c>
      <c r="B10" s="5">
        <v>159</v>
      </c>
      <c r="C10">
        <f t="shared" si="2"/>
        <v>163.54166666666666</v>
      </c>
      <c r="D10">
        <f t="shared" si="3"/>
        <v>0.97222929936305735</v>
      </c>
      <c r="E10">
        <f t="shared" si="4"/>
        <v>0.98849075287229571</v>
      </c>
      <c r="F10">
        <f t="shared" si="1"/>
        <v>160.85127709893854</v>
      </c>
    </row>
    <row r="11" spans="1:8">
      <c r="A11" s="4">
        <v>10</v>
      </c>
      <c r="B11" s="5">
        <v>169</v>
      </c>
      <c r="C11">
        <f t="shared" si="2"/>
        <v>164.33333333333331</v>
      </c>
      <c r="D11">
        <f t="shared" si="3"/>
        <v>1.028397565922921</v>
      </c>
      <c r="E11">
        <f t="shared" si="4"/>
        <v>1.0162014531884298</v>
      </c>
      <c r="F11">
        <f t="shared" si="1"/>
        <v>166.30560748535268</v>
      </c>
    </row>
    <row r="12" spans="1:8">
      <c r="A12" s="4">
        <v>11</v>
      </c>
      <c r="B12" s="5">
        <v>173</v>
      </c>
      <c r="C12">
        <f t="shared" si="2"/>
        <v>165.5</v>
      </c>
      <c r="D12">
        <f t="shared" si="3"/>
        <v>1.0453172205438066</v>
      </c>
      <c r="E12">
        <f t="shared" si="4"/>
        <v>1.0480526558060541</v>
      </c>
      <c r="F12">
        <f t="shared" si="1"/>
        <v>165.06804218433683</v>
      </c>
    </row>
    <row r="13" spans="1:8">
      <c r="A13" s="4">
        <v>12</v>
      </c>
      <c r="B13" s="5">
        <v>203</v>
      </c>
      <c r="C13">
        <f t="shared" si="2"/>
        <v>166.54166666666669</v>
      </c>
      <c r="D13">
        <f t="shared" si="3"/>
        <v>1.2189141856392294</v>
      </c>
      <c r="E13">
        <f t="shared" si="4"/>
        <v>1.2040049076184032</v>
      </c>
      <c r="F13">
        <f t="shared" si="1"/>
        <v>168.60396391701315</v>
      </c>
    </row>
    <row r="14" spans="1:8">
      <c r="A14" s="4">
        <v>13</v>
      </c>
      <c r="B14" s="5">
        <v>169</v>
      </c>
      <c r="C14">
        <f t="shared" si="2"/>
        <v>167</v>
      </c>
      <c r="D14">
        <f t="shared" si="3"/>
        <v>1.0119760479041917</v>
      </c>
      <c r="E14">
        <v>0.98823339924446252</v>
      </c>
      <c r="F14">
        <f t="shared" si="1"/>
        <v>171.01223266609503</v>
      </c>
    </row>
    <row r="15" spans="1:8">
      <c r="A15" s="4">
        <v>14</v>
      </c>
      <c r="B15" s="5">
        <v>166</v>
      </c>
      <c r="C15">
        <f t="shared" si="2"/>
        <v>168.20833333333331</v>
      </c>
      <c r="D15">
        <f t="shared" si="3"/>
        <v>0.98687143918751563</v>
      </c>
      <c r="E15">
        <v>1.0394595142086607</v>
      </c>
      <c r="F15">
        <f t="shared" si="1"/>
        <v>159.69837952406988</v>
      </c>
    </row>
    <row r="16" spans="1:8">
      <c r="A16" s="4">
        <v>15</v>
      </c>
      <c r="B16" s="5">
        <v>162</v>
      </c>
      <c r="C16">
        <f>(AVERAGE(B10:B21)+AVERAGE(B11:B22))/2</f>
        <v>170.08333333333331</v>
      </c>
      <c r="D16">
        <f t="shared" si="3"/>
        <v>0.95247427731504175</v>
      </c>
      <c r="E16">
        <v>0.93293329171244777</v>
      </c>
      <c r="F16">
        <f t="shared" si="1"/>
        <v>173.64585596751567</v>
      </c>
    </row>
    <row r="17" spans="1:6">
      <c r="A17" s="4">
        <v>16</v>
      </c>
      <c r="B17" s="5">
        <v>147</v>
      </c>
      <c r="C17">
        <f t="shared" si="2"/>
        <v>171.95833333333331</v>
      </c>
      <c r="D17">
        <f t="shared" si="3"/>
        <v>0.85485825054519027</v>
      </c>
      <c r="E17">
        <v>0.91259775591054715</v>
      </c>
      <c r="F17">
        <f t="shared" si="1"/>
        <v>161.07863409474453</v>
      </c>
    </row>
    <row r="18" spans="1:6">
      <c r="A18" s="4">
        <v>17</v>
      </c>
      <c r="B18" s="5">
        <v>188</v>
      </c>
      <c r="C18">
        <f t="shared" si="2"/>
        <v>173.875</v>
      </c>
      <c r="D18">
        <f t="shared" si="3"/>
        <v>1.081236520488857</v>
      </c>
      <c r="E18">
        <v>1.0430106047420362</v>
      </c>
      <c r="F18">
        <f t="shared" si="1"/>
        <v>180.24744824765929</v>
      </c>
    </row>
    <row r="19" spans="1:6">
      <c r="A19" s="4">
        <v>18</v>
      </c>
      <c r="B19" s="5">
        <v>161</v>
      </c>
      <c r="C19">
        <f t="shared" si="2"/>
        <v>176.08333333333331</v>
      </c>
      <c r="D19">
        <f t="shared" si="3"/>
        <v>0.91433980123047809</v>
      </c>
      <c r="E19">
        <v>0.90644245153667458</v>
      </c>
      <c r="F19">
        <f t="shared" si="1"/>
        <v>177.61745351517879</v>
      </c>
    </row>
    <row r="20" spans="1:6">
      <c r="A20" s="4">
        <v>19</v>
      </c>
      <c r="B20" s="5">
        <v>162</v>
      </c>
      <c r="C20">
        <f t="shared" si="2"/>
        <v>178</v>
      </c>
      <c r="D20">
        <f t="shared" si="3"/>
        <v>0.9101123595505618</v>
      </c>
      <c r="E20">
        <v>0.92083758937691518</v>
      </c>
      <c r="F20">
        <f t="shared" si="1"/>
        <v>175.92678868552414</v>
      </c>
    </row>
    <row r="21" spans="1:6">
      <c r="A21" s="4">
        <v>20</v>
      </c>
      <c r="B21" s="5">
        <v>169</v>
      </c>
      <c r="C21">
        <f t="shared" si="2"/>
        <v>181</v>
      </c>
      <c r="D21">
        <f t="shared" si="3"/>
        <v>0.93370165745856348</v>
      </c>
      <c r="E21">
        <v>0.92662094367181047</v>
      </c>
      <c r="F21">
        <f t="shared" si="1"/>
        <v>182.38309974985438</v>
      </c>
    </row>
    <row r="22" spans="1:6">
      <c r="A22" s="4">
        <v>21</v>
      </c>
      <c r="B22" s="5">
        <v>185</v>
      </c>
      <c r="C22">
        <f t="shared" si="2"/>
        <v>184.125</v>
      </c>
      <c r="D22">
        <f t="shared" si="3"/>
        <v>1.0047522063815342</v>
      </c>
      <c r="E22">
        <v>0.98849075287229571</v>
      </c>
      <c r="F22">
        <f t="shared" si="1"/>
        <v>187.15400165599766</v>
      </c>
    </row>
    <row r="23" spans="1:6">
      <c r="A23" s="4">
        <v>22</v>
      </c>
      <c r="B23" s="5">
        <v>188</v>
      </c>
      <c r="C23">
        <f t="shared" si="2"/>
        <v>187.25</v>
      </c>
      <c r="D23">
        <f t="shared" si="3"/>
        <v>1.0040053404539386</v>
      </c>
      <c r="E23">
        <v>1.0162014531884298</v>
      </c>
      <c r="F23">
        <f t="shared" si="1"/>
        <v>185.00268761684202</v>
      </c>
    </row>
    <row r="24" spans="1:6">
      <c r="A24" s="4">
        <v>23</v>
      </c>
      <c r="B24" s="5">
        <v>200</v>
      </c>
      <c r="C24">
        <f t="shared" si="2"/>
        <v>190.33333333333331</v>
      </c>
      <c r="D24">
        <f t="shared" si="3"/>
        <v>1.0507880910683014</v>
      </c>
      <c r="E24">
        <v>1.0480526558060541</v>
      </c>
      <c r="F24">
        <f t="shared" si="1"/>
        <v>190.83010657148768</v>
      </c>
    </row>
    <row r="25" spans="1:6">
      <c r="A25" s="4">
        <v>24</v>
      </c>
      <c r="B25" s="5">
        <v>229</v>
      </c>
      <c r="C25">
        <f t="shared" si="2"/>
        <v>192.58333333333331</v>
      </c>
      <c r="D25">
        <f t="shared" si="3"/>
        <v>1.189095629597577</v>
      </c>
      <c r="E25">
        <v>1.2040049076184032</v>
      </c>
      <c r="F25">
        <f t="shared" si="1"/>
        <v>190.19856028076853</v>
      </c>
    </row>
    <row r="26" spans="1:6">
      <c r="A26" s="4">
        <v>25</v>
      </c>
      <c r="B26" s="5">
        <v>189</v>
      </c>
      <c r="C26">
        <f t="shared" si="2"/>
        <v>195.95833333333331</v>
      </c>
      <c r="D26">
        <f t="shared" si="3"/>
        <v>0.96449075058473321</v>
      </c>
      <c r="E26">
        <v>0.98823339924446252</v>
      </c>
      <c r="F26">
        <f t="shared" si="1"/>
        <v>191.25036670941989</v>
      </c>
    </row>
    <row r="27" spans="1:6">
      <c r="A27" s="4">
        <v>26</v>
      </c>
      <c r="B27" s="5">
        <v>218</v>
      </c>
      <c r="C27">
        <f t="shared" si="2"/>
        <v>199.625</v>
      </c>
      <c r="D27">
        <f t="shared" si="3"/>
        <v>1.0920475892298058</v>
      </c>
      <c r="E27">
        <v>1.0394595142086607</v>
      </c>
      <c r="F27">
        <f t="shared" si="1"/>
        <v>209.72437792920022</v>
      </c>
    </row>
    <row r="28" spans="1:6">
      <c r="A28" s="4">
        <v>27</v>
      </c>
      <c r="B28" s="5">
        <v>185</v>
      </c>
      <c r="C28">
        <f t="shared" si="2"/>
        <v>202.54166666666669</v>
      </c>
      <c r="D28">
        <f t="shared" si="3"/>
        <v>0.91339230610985389</v>
      </c>
      <c r="E28">
        <v>0.93293329171244777</v>
      </c>
      <c r="F28">
        <f t="shared" si="1"/>
        <v>198.29927996290371</v>
      </c>
    </row>
    <row r="29" spans="1:6">
      <c r="A29" s="4">
        <v>28</v>
      </c>
      <c r="B29" s="5">
        <v>199</v>
      </c>
      <c r="C29">
        <f t="shared" si="2"/>
        <v>205.08333333333334</v>
      </c>
      <c r="D29">
        <f t="shared" si="3"/>
        <v>0.97033726127590403</v>
      </c>
      <c r="E29">
        <v>0.91259775591054715</v>
      </c>
      <c r="F29">
        <f t="shared" si="1"/>
        <v>218.0588311894841</v>
      </c>
    </row>
    <row r="30" spans="1:6">
      <c r="A30" s="4">
        <v>29</v>
      </c>
      <c r="B30" s="5">
        <v>210</v>
      </c>
      <c r="C30">
        <f t="shared" si="2"/>
        <v>209</v>
      </c>
      <c r="D30">
        <f t="shared" si="3"/>
        <v>1.0047846889952152</v>
      </c>
      <c r="E30">
        <v>1.0430106047420362</v>
      </c>
      <c r="F30">
        <f t="shared" si="1"/>
        <v>201.34023474472582</v>
      </c>
    </row>
    <row r="31" spans="1:6">
      <c r="A31" s="4">
        <v>30</v>
      </c>
      <c r="B31" s="5">
        <v>193</v>
      </c>
      <c r="C31">
        <f t="shared" si="2"/>
        <v>214.79166666666666</v>
      </c>
      <c r="D31">
        <f t="shared" si="3"/>
        <v>0.89854510184287106</v>
      </c>
      <c r="E31">
        <v>0.90644245153667458</v>
      </c>
      <c r="F31">
        <f t="shared" si="1"/>
        <v>212.92030141881682</v>
      </c>
    </row>
    <row r="32" spans="1:6">
      <c r="A32" s="4">
        <v>31</v>
      </c>
      <c r="B32" s="5">
        <v>211</v>
      </c>
      <c r="E32">
        <v>0.92083758937691518</v>
      </c>
      <c r="F32">
        <f t="shared" si="1"/>
        <v>229.13921242373823</v>
      </c>
    </row>
    <row r="33" spans="1:6">
      <c r="A33" s="4">
        <v>32</v>
      </c>
      <c r="B33" s="5">
        <v>208</v>
      </c>
      <c r="E33">
        <v>0.92662094367181047</v>
      </c>
      <c r="F33">
        <f t="shared" si="1"/>
        <v>224.47150738443617</v>
      </c>
    </row>
    <row r="34" spans="1:6">
      <c r="A34" s="4">
        <v>33</v>
      </c>
      <c r="B34" s="5">
        <v>216</v>
      </c>
      <c r="E34">
        <v>0.98849075287229571</v>
      </c>
      <c r="F34">
        <f t="shared" si="1"/>
        <v>218.51494247402968</v>
      </c>
    </row>
    <row r="35" spans="1:6">
      <c r="A35" s="4">
        <v>34</v>
      </c>
      <c r="B35" s="5">
        <v>218</v>
      </c>
      <c r="E35">
        <v>1.0162014531884298</v>
      </c>
      <c r="F35">
        <f t="shared" si="1"/>
        <v>214.5243930876147</v>
      </c>
    </row>
    <row r="36" spans="1:6">
      <c r="A36" s="4">
        <v>35</v>
      </c>
      <c r="B36" s="5">
        <v>264</v>
      </c>
      <c r="E36">
        <v>1.0480526558060541</v>
      </c>
      <c r="F36">
        <f t="shared" si="1"/>
        <v>251.89574067436374</v>
      </c>
    </row>
    <row r="37" spans="1:6">
      <c r="A37" s="7">
        <v>36</v>
      </c>
      <c r="B37" s="8">
        <v>304</v>
      </c>
      <c r="E37">
        <v>1.2040049076184032</v>
      </c>
      <c r="F37">
        <f t="shared" si="1"/>
        <v>252.49066517621674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4"/>
  <sheetViews>
    <sheetView topLeftCell="B1" workbookViewId="0">
      <selection activeCell="F5" sqref="F5"/>
    </sheetView>
  </sheetViews>
  <sheetFormatPr defaultRowHeight="15.75"/>
  <cols>
    <col min="3" max="3" width="26.375" bestFit="1" customWidth="1"/>
    <col min="4" max="4" width="28.25" bestFit="1" customWidth="1"/>
    <col min="5" max="5" width="31" bestFit="1" customWidth="1"/>
    <col min="6" max="6" width="15.75" bestFit="1" customWidth="1"/>
    <col min="8" max="8" width="12.375" bestFit="1" customWidth="1"/>
  </cols>
  <sheetData>
    <row r="1" spans="1:11">
      <c r="A1" t="s">
        <v>21</v>
      </c>
      <c r="C1" t="s">
        <v>22</v>
      </c>
      <c r="D1" t="s">
        <v>25</v>
      </c>
      <c r="E1" t="s">
        <v>32</v>
      </c>
      <c r="G1" t="s">
        <v>19</v>
      </c>
      <c r="H1" t="s">
        <v>33</v>
      </c>
      <c r="K1" t="s">
        <v>31</v>
      </c>
    </row>
    <row r="2" spans="1:11">
      <c r="A2">
        <v>36</v>
      </c>
      <c r="C2">
        <v>0.308072627859593</v>
      </c>
      <c r="D2">
        <v>0.23090959267294783</v>
      </c>
      <c r="E2">
        <v>0</v>
      </c>
      <c r="G2">
        <f>SUM(H17:H52)</f>
        <v>3555.9704471714731</v>
      </c>
      <c r="H2">
        <f>SQRT(G2/(A2-3))</f>
        <v>10.380591515771988</v>
      </c>
    </row>
    <row r="4" spans="1:11">
      <c r="A4" s="2" t="s">
        <v>1</v>
      </c>
      <c r="B4" s="3" t="s">
        <v>0</v>
      </c>
      <c r="C4" t="s">
        <v>34</v>
      </c>
      <c r="D4" t="s">
        <v>23</v>
      </c>
      <c r="E4" t="s">
        <v>35</v>
      </c>
      <c r="F4" t="s">
        <v>14</v>
      </c>
      <c r="G4" t="s">
        <v>15</v>
      </c>
      <c r="H4" t="s">
        <v>20</v>
      </c>
    </row>
    <row r="5" spans="1:11">
      <c r="A5" s="4">
        <v>-11</v>
      </c>
      <c r="B5" s="18"/>
      <c r="E5">
        <v>0.98823339924446252</v>
      </c>
    </row>
    <row r="6" spans="1:11">
      <c r="A6" s="4">
        <v>-10</v>
      </c>
      <c r="B6" s="18"/>
      <c r="E6">
        <v>1.0394595142086607</v>
      </c>
    </row>
    <row r="7" spans="1:11">
      <c r="A7" s="4">
        <v>-9</v>
      </c>
      <c r="B7" s="18"/>
      <c r="E7">
        <v>0.93293329171244777</v>
      </c>
    </row>
    <row r="8" spans="1:11">
      <c r="A8" s="4">
        <v>-8</v>
      </c>
      <c r="B8" s="18"/>
      <c r="E8">
        <v>0.91259775591054715</v>
      </c>
    </row>
    <row r="9" spans="1:11">
      <c r="A9" s="4">
        <v>-7</v>
      </c>
      <c r="B9" s="18"/>
      <c r="E9">
        <v>1.0430106047420362</v>
      </c>
    </row>
    <row r="10" spans="1:11">
      <c r="A10" s="4">
        <v>-6</v>
      </c>
      <c r="B10" s="18"/>
      <c r="E10">
        <v>0.90644245153667458</v>
      </c>
    </row>
    <row r="11" spans="1:11">
      <c r="A11" s="4">
        <v>-5</v>
      </c>
      <c r="B11" s="18"/>
      <c r="E11">
        <v>0.92083758937691518</v>
      </c>
    </row>
    <row r="12" spans="1:11">
      <c r="A12" s="4">
        <v>-4</v>
      </c>
      <c r="B12" s="18"/>
      <c r="E12">
        <v>0.92662094367181047</v>
      </c>
    </row>
    <row r="13" spans="1:11">
      <c r="A13" s="4">
        <v>-3</v>
      </c>
      <c r="B13" s="18"/>
      <c r="E13">
        <v>0.98849075287229571</v>
      </c>
    </row>
    <row r="14" spans="1:11">
      <c r="A14" s="4">
        <v>-2</v>
      </c>
      <c r="B14" s="18"/>
      <c r="E14">
        <v>1.0162014531884298</v>
      </c>
    </row>
    <row r="15" spans="1:11">
      <c r="A15" s="4">
        <v>-1</v>
      </c>
      <c r="B15" s="18"/>
      <c r="E15">
        <v>1.0480526558060541</v>
      </c>
    </row>
    <row r="16" spans="1:11">
      <c r="A16" s="4">
        <v>0</v>
      </c>
      <c r="B16" s="18"/>
      <c r="C16">
        <v>144.41999999999999</v>
      </c>
      <c r="D16">
        <v>2.2905000000000002</v>
      </c>
      <c r="E16">
        <v>1.2040049076184032</v>
      </c>
    </row>
    <row r="17" spans="1:8">
      <c r="A17" s="4">
        <v>1</v>
      </c>
      <c r="B17" s="5">
        <v>165</v>
      </c>
      <c r="C17">
        <f>C16+D16+$C$2*G17/E5</f>
        <v>152.95023561644484</v>
      </c>
      <c r="D17">
        <f>D16+$C$2*$D$2*G17/E5</f>
        <v>3.7313148095801658</v>
      </c>
      <c r="E17">
        <f>E5+$E$2*(1-$C$2)*G17/(C16+D16)</f>
        <v>0.98823339924446252</v>
      </c>
      <c r="F17">
        <f>(C16+D16)*E5</f>
        <v>144.98421611985472</v>
      </c>
      <c r="G17">
        <f>B17-F17</f>
        <v>20.015783880145278</v>
      </c>
      <c r="H17">
        <f>G17^2</f>
        <v>400.63160433668355</v>
      </c>
    </row>
    <row r="18" spans="1:8">
      <c r="A18" s="4">
        <v>2</v>
      </c>
      <c r="B18" s="5">
        <v>171</v>
      </c>
      <c r="C18">
        <f t="shared" ref="C18:C52" si="0">C17+D17+$C$2*G18/E6</f>
        <v>159.09284143155992</v>
      </c>
      <c r="D18">
        <f t="shared" ref="D18:D52" si="1">D17+$C$2*$D$2*G18/E6</f>
        <v>4.2881050334841762</v>
      </c>
      <c r="E18">
        <f t="shared" ref="E18:E52" si="2">E6+$E$2*(1-$C$2)*G18/(C17+D17)</f>
        <v>1.0394595142086607</v>
      </c>
      <c r="F18">
        <f t="shared" ref="F18:F52" si="3">(C17+D17)*E6</f>
        <v>162.86412829129574</v>
      </c>
      <c r="G18">
        <f t="shared" ref="G18:G52" si="4">B18-F18</f>
        <v>8.1358717087042578</v>
      </c>
      <c r="H18">
        <f t="shared" ref="H18:H52" si="5">G18^2</f>
        <v>66.192408460494335</v>
      </c>
    </row>
    <row r="19" spans="1:8">
      <c r="A19" s="4">
        <v>3</v>
      </c>
      <c r="B19" s="5">
        <v>147</v>
      </c>
      <c r="C19">
        <f t="shared" si="0"/>
        <v>161.58999381717061</v>
      </c>
      <c r="D19">
        <f t="shared" si="1"/>
        <v>3.8745568870671687</v>
      </c>
      <c r="E19">
        <f t="shared" si="2"/>
        <v>0.93293329171244777</v>
      </c>
      <c r="F19">
        <f t="shared" si="3"/>
        <v>152.42352418872881</v>
      </c>
      <c r="G19">
        <f t="shared" si="4"/>
        <v>-5.4235241887288055</v>
      </c>
      <c r="H19">
        <f t="shared" si="5"/>
        <v>29.414614625726447</v>
      </c>
    </row>
    <row r="20" spans="1:8">
      <c r="A20" s="4">
        <v>4</v>
      </c>
      <c r="B20" s="5">
        <v>143</v>
      </c>
      <c r="C20">
        <f t="shared" si="0"/>
        <v>162.76305915224478</v>
      </c>
      <c r="D20">
        <f t="shared" si="1"/>
        <v>3.2507565731870534</v>
      </c>
      <c r="E20">
        <f t="shared" si="2"/>
        <v>0.91259775591054715</v>
      </c>
      <c r="F20">
        <f t="shared" si="3"/>
        <v>151.00257765543435</v>
      </c>
      <c r="G20">
        <f t="shared" si="4"/>
        <v>-8.0025776554343508</v>
      </c>
      <c r="H20">
        <f t="shared" si="5"/>
        <v>64.041249131257146</v>
      </c>
    </row>
    <row r="21" spans="1:8">
      <c r="A21" s="4">
        <v>5</v>
      </c>
      <c r="B21" s="5">
        <v>164</v>
      </c>
      <c r="C21">
        <f t="shared" si="0"/>
        <v>163.30996084777937</v>
      </c>
      <c r="D21">
        <f t="shared" si="1"/>
        <v>2.6264105447415562</v>
      </c>
      <c r="E21">
        <f t="shared" si="2"/>
        <v>1.0430106047420362</v>
      </c>
      <c r="F21">
        <f t="shared" si="3"/>
        <v>173.15417033531563</v>
      </c>
      <c r="G21">
        <f t="shared" si="4"/>
        <v>-9.1541703353156265</v>
      </c>
      <c r="H21">
        <f t="shared" si="5"/>
        <v>83.798834527972616</v>
      </c>
    </row>
    <row r="22" spans="1:8">
      <c r="A22" s="4">
        <v>6</v>
      </c>
      <c r="B22" s="5">
        <v>160</v>
      </c>
      <c r="C22">
        <f t="shared" si="0"/>
        <v>169.19512302314806</v>
      </c>
      <c r="D22">
        <f t="shared" si="1"/>
        <v>3.3788875563919709</v>
      </c>
      <c r="E22">
        <f t="shared" si="2"/>
        <v>0.90644245153667458</v>
      </c>
      <c r="F22">
        <f t="shared" si="3"/>
        <v>150.41177128413679</v>
      </c>
      <c r="G22">
        <f t="shared" si="4"/>
        <v>9.5882287158632096</v>
      </c>
      <c r="H22">
        <f t="shared" si="5"/>
        <v>91.934129907703849</v>
      </c>
    </row>
    <row r="23" spans="1:8">
      <c r="A23" s="4">
        <v>7</v>
      </c>
      <c r="B23" s="5">
        <v>152</v>
      </c>
      <c r="C23">
        <f t="shared" si="0"/>
        <v>170.2613401054011</v>
      </c>
      <c r="D23">
        <f t="shared" si="1"/>
        <v>2.8448697592218011</v>
      </c>
      <c r="E23">
        <f t="shared" si="2"/>
        <v>0.92083758937691518</v>
      </c>
      <c r="F23">
        <f t="shared" si="3"/>
        <v>158.91263589116988</v>
      </c>
      <c r="G23">
        <f t="shared" si="4"/>
        <v>-6.9126358911698844</v>
      </c>
      <c r="H23">
        <f t="shared" si="5"/>
        <v>47.78453496389006</v>
      </c>
    </row>
    <row r="24" spans="1:8">
      <c r="A24" s="4">
        <v>8</v>
      </c>
      <c r="B24" s="5">
        <v>150</v>
      </c>
      <c r="C24">
        <f t="shared" si="0"/>
        <v>169.6472569790119</v>
      </c>
      <c r="D24">
        <f t="shared" si="1"/>
        <v>2.0461643573304427</v>
      </c>
      <c r="E24">
        <f t="shared" si="2"/>
        <v>0.92662094367181047</v>
      </c>
      <c r="F24">
        <f t="shared" si="3"/>
        <v>160.40383954020734</v>
      </c>
      <c r="G24">
        <f t="shared" si="4"/>
        <v>-10.403839540207343</v>
      </c>
      <c r="H24">
        <f t="shared" si="5"/>
        <v>108.23987717838175</v>
      </c>
    </row>
    <row r="25" spans="1:8">
      <c r="A25" s="4">
        <v>9</v>
      </c>
      <c r="B25" s="5">
        <v>159</v>
      </c>
      <c r="C25">
        <f t="shared" si="0"/>
        <v>168.35325346949261</v>
      </c>
      <c r="D25">
        <f t="shared" si="1"/>
        <v>1.2748875557369015</v>
      </c>
      <c r="E25">
        <f t="shared" si="2"/>
        <v>0.98849075287229571</v>
      </c>
      <c r="F25">
        <f t="shared" si="3"/>
        <v>169.71735931998131</v>
      </c>
      <c r="G25">
        <f t="shared" si="4"/>
        <v>-10.717359319981313</v>
      </c>
      <c r="H25">
        <f t="shared" si="5"/>
        <v>114.8617907935903</v>
      </c>
    </row>
    <row r="26" spans="1:8">
      <c r="A26" s="4">
        <v>10</v>
      </c>
      <c r="B26" s="5">
        <v>169</v>
      </c>
      <c r="C26">
        <f t="shared" si="0"/>
        <v>168.60455938644802</v>
      </c>
      <c r="D26">
        <f t="shared" si="1"/>
        <v>1.038532736458357</v>
      </c>
      <c r="E26">
        <f t="shared" si="2"/>
        <v>1.0162014531884298</v>
      </c>
      <c r="F26">
        <f t="shared" si="3"/>
        <v>172.37636341149016</v>
      </c>
      <c r="G26">
        <f t="shared" si="4"/>
        <v>-3.3763634114901606</v>
      </c>
      <c r="H26">
        <f t="shared" si="5"/>
        <v>11.399829886449476</v>
      </c>
    </row>
    <row r="27" spans="1:8">
      <c r="A27" s="4">
        <v>11</v>
      </c>
      <c r="B27" s="5">
        <v>173</v>
      </c>
      <c r="C27">
        <f t="shared" si="0"/>
        <v>168.2336444657424</v>
      </c>
      <c r="D27">
        <f t="shared" si="1"/>
        <v>0.71307775204877977</v>
      </c>
      <c r="E27">
        <f t="shared" si="2"/>
        <v>1.0480526558060541</v>
      </c>
      <c r="F27">
        <f t="shared" si="3"/>
        <v>177.79489323856313</v>
      </c>
      <c r="G27">
        <f t="shared" si="4"/>
        <v>-4.7948932385631338</v>
      </c>
      <c r="H27">
        <f t="shared" si="5"/>
        <v>22.991001169218457</v>
      </c>
    </row>
    <row r="28" spans="1:8">
      <c r="A28" s="4">
        <v>12</v>
      </c>
      <c r="B28" s="5">
        <v>203</v>
      </c>
      <c r="C28">
        <f t="shared" si="0"/>
        <v>168.8411277673498</v>
      </c>
      <c r="D28">
        <f t="shared" si="1"/>
        <v>0.68869498050883737</v>
      </c>
      <c r="E28">
        <f t="shared" si="2"/>
        <v>1.2040049076184032</v>
      </c>
      <c r="F28">
        <f t="shared" si="3"/>
        <v>203.4126826762637</v>
      </c>
      <c r="G28">
        <f t="shared" si="4"/>
        <v>-0.41268267626369948</v>
      </c>
      <c r="H28">
        <f t="shared" si="5"/>
        <v>0.1703069912881694</v>
      </c>
    </row>
    <row r="29" spans="1:8">
      <c r="A29" s="4">
        <v>13</v>
      </c>
      <c r="B29" s="5">
        <v>169</v>
      </c>
      <c r="C29">
        <f t="shared" si="0"/>
        <v>169.98651266693486</v>
      </c>
      <c r="D29">
        <f t="shared" si="1"/>
        <v>0.79414906370056548</v>
      </c>
      <c r="E29">
        <f t="shared" si="2"/>
        <v>0.98823339924446252</v>
      </c>
      <c r="F29">
        <f t="shared" si="3"/>
        <v>167.53503300742756</v>
      </c>
      <c r="G29">
        <f t="shared" si="4"/>
        <v>1.4649669925724425</v>
      </c>
      <c r="H29">
        <f t="shared" si="5"/>
        <v>2.1461282893267466</v>
      </c>
    </row>
    <row r="30" spans="1:8">
      <c r="A30" s="4">
        <v>14</v>
      </c>
      <c r="B30" s="5">
        <v>166</v>
      </c>
      <c r="C30">
        <f t="shared" si="0"/>
        <v>167.36651392857718</v>
      </c>
      <c r="D30">
        <f t="shared" si="1"/>
        <v>5.7895854020547644E-3</v>
      </c>
      <c r="E30">
        <f t="shared" si="2"/>
        <v>1.0394595142086607</v>
      </c>
      <c r="F30">
        <f t="shared" si="3"/>
        <v>177.51958367875989</v>
      </c>
      <c r="G30">
        <f t="shared" si="4"/>
        <v>-11.519583678759886</v>
      </c>
      <c r="H30">
        <f t="shared" si="5"/>
        <v>132.70080813195116</v>
      </c>
    </row>
    <row r="31" spans="1:8">
      <c r="A31" s="4">
        <v>15</v>
      </c>
      <c r="B31" s="5">
        <v>162</v>
      </c>
      <c r="C31">
        <f t="shared" si="0"/>
        <v>169.30501330435521</v>
      </c>
      <c r="D31">
        <f t="shared" si="1"/>
        <v>0.45207081585278835</v>
      </c>
      <c r="E31">
        <f t="shared" si="2"/>
        <v>0.93293329171244777</v>
      </c>
      <c r="F31">
        <f t="shared" si="3"/>
        <v>156.14719405879154</v>
      </c>
      <c r="G31">
        <f t="shared" si="4"/>
        <v>5.8528059412084588</v>
      </c>
      <c r="H31">
        <f t="shared" si="5"/>
        <v>34.255337385445031</v>
      </c>
    </row>
    <row r="32" spans="1:8">
      <c r="A32" s="4">
        <v>16</v>
      </c>
      <c r="B32" s="5">
        <v>147</v>
      </c>
      <c r="C32">
        <f t="shared" si="0"/>
        <v>167.08349121511532</v>
      </c>
      <c r="D32">
        <f t="shared" si="1"/>
        <v>-0.16528743283544695</v>
      </c>
      <c r="E32">
        <f t="shared" si="2"/>
        <v>0.91259775591054715</v>
      </c>
      <c r="F32">
        <f t="shared" si="3"/>
        <v>154.9199340180198</v>
      </c>
      <c r="G32">
        <f t="shared" si="4"/>
        <v>-7.9199340180198021</v>
      </c>
      <c r="H32">
        <f t="shared" si="5"/>
        <v>62.725354849787287</v>
      </c>
    </row>
    <row r="33" spans="1:8">
      <c r="A33" s="4">
        <v>17</v>
      </c>
      <c r="B33" s="5">
        <v>188</v>
      </c>
      <c r="C33">
        <f t="shared" si="0"/>
        <v>171.02457915211224</v>
      </c>
      <c r="D33">
        <f t="shared" si="1"/>
        <v>0.78291403117477154</v>
      </c>
      <c r="E33">
        <f t="shared" si="2"/>
        <v>1.0430106047420362</v>
      </c>
      <c r="F33">
        <f t="shared" si="3"/>
        <v>174.09745666941018</v>
      </c>
      <c r="G33">
        <f t="shared" si="4"/>
        <v>13.902543330589822</v>
      </c>
      <c r="H33">
        <f t="shared" si="5"/>
        <v>193.28071105892752</v>
      </c>
    </row>
    <row r="34" spans="1:8">
      <c r="A34" s="4">
        <v>18</v>
      </c>
      <c r="B34" s="5">
        <v>161</v>
      </c>
      <c r="C34">
        <f t="shared" si="0"/>
        <v>173.5973829304929</v>
      </c>
      <c r="D34">
        <f t="shared" si="1"/>
        <v>1.1962167436315692</v>
      </c>
      <c r="E34">
        <f t="shared" si="2"/>
        <v>0.90644245153667458</v>
      </c>
      <c r="F34">
        <f t="shared" si="3"/>
        <v>155.73360531342919</v>
      </c>
      <c r="G34">
        <f t="shared" si="4"/>
        <v>5.2663946865708056</v>
      </c>
      <c r="H34">
        <f t="shared" si="5"/>
        <v>27.734912994741212</v>
      </c>
    </row>
    <row r="35" spans="1:8">
      <c r="A35" s="4">
        <v>19</v>
      </c>
      <c r="B35" s="5">
        <v>162</v>
      </c>
      <c r="C35">
        <f t="shared" si="0"/>
        <v>175.14270419072798</v>
      </c>
      <c r="D35">
        <f t="shared" si="1"/>
        <v>1.2768283253607731</v>
      </c>
      <c r="E35">
        <f t="shared" si="2"/>
        <v>0.92083758937691518</v>
      </c>
      <c r="F35">
        <f t="shared" si="3"/>
        <v>160.95651696243431</v>
      </c>
      <c r="G35">
        <f t="shared" si="4"/>
        <v>1.0434830375656929</v>
      </c>
      <c r="H35">
        <f t="shared" si="5"/>
        <v>1.0888568496873254</v>
      </c>
    </row>
    <row r="36" spans="1:8">
      <c r="A36" s="4">
        <v>20</v>
      </c>
      <c r="B36" s="5">
        <v>169</v>
      </c>
      <c r="C36">
        <f t="shared" si="0"/>
        <v>178.2567443452123</v>
      </c>
      <c r="D36">
        <f t="shared" si="1"/>
        <v>1.7010581604776096</v>
      </c>
      <c r="E36">
        <f t="shared" si="2"/>
        <v>0.92662094367181047</v>
      </c>
      <c r="F36">
        <f t="shared" si="3"/>
        <v>163.47403370219783</v>
      </c>
      <c r="G36">
        <f t="shared" si="4"/>
        <v>5.5259662978021709</v>
      </c>
      <c r="H36">
        <f t="shared" si="5"/>
        <v>30.53630352444543</v>
      </c>
    </row>
    <row r="37" spans="1:8">
      <c r="A37" s="4">
        <v>21</v>
      </c>
      <c r="B37" s="5">
        <v>185</v>
      </c>
      <c r="C37">
        <f t="shared" si="0"/>
        <v>182.17475448852619</v>
      </c>
      <c r="D37">
        <f t="shared" si="1"/>
        <v>2.2129736398098192</v>
      </c>
      <c r="E37">
        <f t="shared" si="2"/>
        <v>0.98849075287229571</v>
      </c>
      <c r="F37">
        <f t="shared" si="3"/>
        <v>177.88662368409331</v>
      </c>
      <c r="G37">
        <f t="shared" si="4"/>
        <v>7.1133763159066916</v>
      </c>
      <c r="H37">
        <f t="shared" si="5"/>
        <v>50.600122611702254</v>
      </c>
    </row>
    <row r="38" spans="1:8">
      <c r="A38" s="4">
        <v>22</v>
      </c>
      <c r="B38" s="5">
        <v>188</v>
      </c>
      <c r="C38">
        <f t="shared" si="0"/>
        <v>184.57718031398727</v>
      </c>
      <c r="D38">
        <f t="shared" si="1"/>
        <v>2.2567199668295457</v>
      </c>
      <c r="E38">
        <f t="shared" si="2"/>
        <v>1.0162014531884298</v>
      </c>
      <c r="F38">
        <f t="shared" si="3"/>
        <v>187.37507727412819</v>
      </c>
      <c r="G38">
        <f t="shared" si="4"/>
        <v>0.62492272587181219</v>
      </c>
      <c r="H38">
        <f t="shared" si="5"/>
        <v>0.39052841331105614</v>
      </c>
    </row>
    <row r="39" spans="1:8">
      <c r="A39" s="4">
        <v>23</v>
      </c>
      <c r="B39" s="5">
        <v>200</v>
      </c>
      <c r="C39">
        <f t="shared" si="0"/>
        <v>188.06502205425281</v>
      </c>
      <c r="D39">
        <f t="shared" si="1"/>
        <v>2.5409977940644528</v>
      </c>
      <c r="E39">
        <f t="shared" si="2"/>
        <v>1.0480526558060541</v>
      </c>
      <c r="F39">
        <f t="shared" si="3"/>
        <v>195.81176538391352</v>
      </c>
      <c r="G39">
        <f t="shared" si="4"/>
        <v>4.1882346160864756</v>
      </c>
      <c r="H39">
        <f t="shared" si="5"/>
        <v>17.541309199385029</v>
      </c>
    </row>
    <row r="40" spans="1:8">
      <c r="A40" s="4">
        <v>24</v>
      </c>
      <c r="B40" s="5">
        <v>229</v>
      </c>
      <c r="C40">
        <f t="shared" si="0"/>
        <v>190.48049270859599</v>
      </c>
      <c r="D40">
        <f t="shared" si="1"/>
        <v>2.5120123733620146</v>
      </c>
      <c r="E40">
        <f t="shared" si="2"/>
        <v>1.2040049076184032</v>
      </c>
      <c r="F40">
        <f t="shared" si="3"/>
        <v>229.49058331898473</v>
      </c>
      <c r="G40">
        <f t="shared" si="4"/>
        <v>-0.49058331898473284</v>
      </c>
      <c r="H40">
        <f t="shared" si="5"/>
        <v>0.24067199286607613</v>
      </c>
    </row>
    <row r="41" spans="1:8">
      <c r="A41" s="4">
        <v>25</v>
      </c>
      <c r="B41" s="5">
        <v>189</v>
      </c>
      <c r="C41">
        <f t="shared" si="0"/>
        <v>192.45579993543515</v>
      </c>
      <c r="D41">
        <f t="shared" si="1"/>
        <v>2.3880820065929469</v>
      </c>
      <c r="E41">
        <f t="shared" si="2"/>
        <v>0.98823339924446252</v>
      </c>
      <c r="F41">
        <f t="shared" si="3"/>
        <v>190.72163932584758</v>
      </c>
      <c r="G41">
        <f t="shared" si="4"/>
        <v>-1.7216393258475762</v>
      </c>
      <c r="H41">
        <f t="shared" si="5"/>
        <v>2.9640419683048966</v>
      </c>
    </row>
    <row r="42" spans="1:8">
      <c r="A42" s="4">
        <v>26</v>
      </c>
      <c r="B42" s="5">
        <v>218</v>
      </c>
      <c r="C42">
        <f t="shared" si="0"/>
        <v>199.42815544465034</v>
      </c>
      <c r="D42">
        <f t="shared" si="1"/>
        <v>3.446634733784836</v>
      </c>
      <c r="E42">
        <f t="shared" si="2"/>
        <v>1.0394595142086607</v>
      </c>
      <c r="F42">
        <f t="shared" si="3"/>
        <v>202.53232686999016</v>
      </c>
      <c r="G42">
        <f t="shared" si="4"/>
        <v>15.467673130009842</v>
      </c>
      <c r="H42">
        <f t="shared" si="5"/>
        <v>239.24891205682849</v>
      </c>
    </row>
    <row r="43" spans="1:8">
      <c r="A43" s="4">
        <v>27</v>
      </c>
      <c r="B43" s="5">
        <v>185</v>
      </c>
      <c r="C43">
        <f t="shared" si="0"/>
        <v>201.46520072253799</v>
      </c>
      <c r="D43">
        <f t="shared" si="1"/>
        <v>3.1211470066875329</v>
      </c>
      <c r="E43">
        <f t="shared" si="2"/>
        <v>0.93293329171244777</v>
      </c>
      <c r="F43">
        <f t="shared" si="3"/>
        <v>189.26864580663971</v>
      </c>
      <c r="G43">
        <f t="shared" si="4"/>
        <v>-4.2686458066397108</v>
      </c>
      <c r="H43">
        <f t="shared" si="5"/>
        <v>18.221337022542787</v>
      </c>
    </row>
    <row r="44" spans="1:8">
      <c r="A44" s="4">
        <v>28</v>
      </c>
      <c r="B44" s="5">
        <v>199</v>
      </c>
      <c r="C44">
        <f t="shared" si="0"/>
        <v>208.73685111262228</v>
      </c>
      <c r="D44">
        <f t="shared" si="1"/>
        <v>4.0795380523353693</v>
      </c>
      <c r="E44">
        <f t="shared" si="2"/>
        <v>0.91259775591054715</v>
      </c>
      <c r="F44">
        <f t="shared" si="3"/>
        <v>186.70504182762608</v>
      </c>
      <c r="G44">
        <f t="shared" si="4"/>
        <v>12.294958172373924</v>
      </c>
      <c r="H44">
        <f t="shared" si="5"/>
        <v>151.16599646042434</v>
      </c>
    </row>
    <row r="45" spans="1:8">
      <c r="A45" s="4">
        <v>29</v>
      </c>
      <c r="B45" s="5">
        <v>210</v>
      </c>
      <c r="C45">
        <f t="shared" si="0"/>
        <v>209.28090011499435</v>
      </c>
      <c r="D45">
        <f t="shared" si="1"/>
        <v>3.2631597159086745</v>
      </c>
      <c r="E45">
        <f t="shared" si="2"/>
        <v>1.0430106047420362</v>
      </c>
      <c r="F45">
        <f t="shared" si="3"/>
        <v>221.96975076195901</v>
      </c>
      <c r="G45">
        <f t="shared" si="4"/>
        <v>-11.969750761959006</v>
      </c>
      <c r="H45">
        <f t="shared" si="5"/>
        <v>143.27493330341818</v>
      </c>
    </row>
    <row r="46" spans="1:8">
      <c r="A46" s="4">
        <v>30</v>
      </c>
      <c r="B46" s="5">
        <v>193</v>
      </c>
      <c r="C46">
        <f t="shared" si="0"/>
        <v>212.6599695656017</v>
      </c>
      <c r="D46">
        <f t="shared" si="1"/>
        <v>3.2899243855347731</v>
      </c>
      <c r="E46">
        <f t="shared" si="2"/>
        <v>0.90644245153667458</v>
      </c>
      <c r="F46">
        <f t="shared" si="3"/>
        <v>192.65895865268138</v>
      </c>
      <c r="G46">
        <f t="shared" si="4"/>
        <v>0.34104134731862246</v>
      </c>
      <c r="H46">
        <f t="shared" si="5"/>
        <v>0.11630920058090127</v>
      </c>
    </row>
    <row r="47" spans="1:8">
      <c r="A47" s="4">
        <v>31</v>
      </c>
      <c r="B47" s="5">
        <v>211</v>
      </c>
      <c r="C47">
        <f t="shared" si="0"/>
        <v>220.01316195266796</v>
      </c>
      <c r="D47">
        <f t="shared" si="1"/>
        <v>4.2281719446894357</v>
      </c>
      <c r="E47">
        <f t="shared" si="2"/>
        <v>0.92083758937691518</v>
      </c>
      <c r="F47">
        <f t="shared" si="3"/>
        <v>198.85477977216496</v>
      </c>
      <c r="G47">
        <f t="shared" si="4"/>
        <v>12.14522022783504</v>
      </c>
      <c r="H47">
        <f t="shared" si="5"/>
        <v>147.50637438261342</v>
      </c>
    </row>
    <row r="48" spans="1:8">
      <c r="A48" s="4">
        <v>32</v>
      </c>
      <c r="B48" s="5">
        <v>208</v>
      </c>
      <c r="C48">
        <f t="shared" si="0"/>
        <v>224.31224404838534</v>
      </c>
      <c r="D48">
        <f t="shared" si="1"/>
        <v>4.2445457787796803</v>
      </c>
      <c r="E48">
        <f t="shared" si="2"/>
        <v>0.92662094367181047</v>
      </c>
      <c r="F48">
        <f t="shared" si="3"/>
        <v>207.78671642619483</v>
      </c>
      <c r="G48">
        <f t="shared" si="4"/>
        <v>0.21328357380517105</v>
      </c>
      <c r="H48">
        <f t="shared" si="5"/>
        <v>4.5489882855105843E-2</v>
      </c>
    </row>
    <row r="49" spans="1:8">
      <c r="A49" s="4">
        <v>33</v>
      </c>
      <c r="B49" s="5">
        <v>216</v>
      </c>
      <c r="C49">
        <f t="shared" si="0"/>
        <v>225.46317152451971</v>
      </c>
      <c r="D49">
        <f t="shared" si="1"/>
        <v>3.5301996366302797</v>
      </c>
      <c r="E49">
        <f t="shared" si="2"/>
        <v>0.98849075287229571</v>
      </c>
      <c r="F49">
        <f t="shared" si="3"/>
        <v>225.92627325032939</v>
      </c>
      <c r="G49">
        <f t="shared" si="4"/>
        <v>-9.9262732503293876</v>
      </c>
      <c r="H49">
        <f t="shared" si="5"/>
        <v>98.530900640204749</v>
      </c>
    </row>
    <row r="50" spans="1:8">
      <c r="A50" s="4">
        <v>34</v>
      </c>
      <c r="B50" s="5">
        <v>218</v>
      </c>
      <c r="C50">
        <f t="shared" si="0"/>
        <v>224.53587506359312</v>
      </c>
      <c r="D50">
        <f t="shared" si="1"/>
        <v>2.500921028402173</v>
      </c>
      <c r="E50">
        <f t="shared" si="2"/>
        <v>1.0162014531884298</v>
      </c>
      <c r="F50">
        <f t="shared" si="3"/>
        <v>232.7033965444781</v>
      </c>
      <c r="G50">
        <f t="shared" si="4"/>
        <v>-14.703396544478096</v>
      </c>
      <c r="H50">
        <f t="shared" si="5"/>
        <v>216.18986994417043</v>
      </c>
    </row>
    <row r="51" spans="1:8">
      <c r="A51" s="4">
        <v>35</v>
      </c>
      <c r="B51" s="5">
        <v>264</v>
      </c>
      <c r="C51">
        <f t="shared" si="0"/>
        <v>234.69515647530153</v>
      </c>
      <c r="D51">
        <f t="shared" si="1"/>
        <v>4.2693099050540573</v>
      </c>
      <c r="E51">
        <f t="shared" si="2"/>
        <v>1.0480526558060541</v>
      </c>
      <c r="F51">
        <f t="shared" si="3"/>
        <v>237.94651710991323</v>
      </c>
      <c r="G51">
        <f t="shared" si="4"/>
        <v>26.053482890086769</v>
      </c>
      <c r="H51">
        <f t="shared" si="5"/>
        <v>678.78397070404401</v>
      </c>
    </row>
    <row r="52" spans="1:8">
      <c r="A52" s="7">
        <v>36</v>
      </c>
      <c r="B52" s="8">
        <v>304</v>
      </c>
      <c r="C52">
        <f t="shared" si="0"/>
        <v>243.13151798834778</v>
      </c>
      <c r="D52">
        <f t="shared" si="1"/>
        <v>5.2315220945026892</v>
      </c>
      <c r="E52">
        <f t="shared" si="2"/>
        <v>1.2040049076184032</v>
      </c>
      <c r="F52">
        <f t="shared" si="3"/>
        <v>287.71439026836106</v>
      </c>
      <c r="G52">
        <f t="shared" si="4"/>
        <v>16.285609731638942</v>
      </c>
      <c r="H52">
        <f t="shared" si="5"/>
        <v>265.221084331253</v>
      </c>
    </row>
    <row r="53" spans="1:8">
      <c r="A53" s="4">
        <v>37</v>
      </c>
      <c r="B53">
        <f>($C$52+(A53-$A$52)*$D$52)*E41</f>
        <v>245.440651347764</v>
      </c>
    </row>
    <row r="54" spans="1:8">
      <c r="A54" s="7">
        <v>38</v>
      </c>
      <c r="B54">
        <f t="shared" ref="B54:B64" si="6">($C$52+(A54-$A$52)*$D$52)*E42</f>
        <v>263.60128040682952</v>
      </c>
    </row>
    <row r="55" spans="1:8">
      <c r="A55" s="4">
        <v>39</v>
      </c>
      <c r="B55">
        <f t="shared" si="6"/>
        <v>241.46747078078587</v>
      </c>
    </row>
    <row r="56" spans="1:8">
      <c r="A56" s="7">
        <v>40</v>
      </c>
      <c r="B56">
        <f t="shared" si="6"/>
        <v>240.9783790010494</v>
      </c>
    </row>
    <row r="57" spans="1:8">
      <c r="A57" s="4">
        <v>41</v>
      </c>
      <c r="B57">
        <f t="shared" si="6"/>
        <v>280.87141672641872</v>
      </c>
    </row>
    <row r="58" spans="1:8">
      <c r="A58" s="7">
        <v>42</v>
      </c>
      <c r="B58">
        <f t="shared" si="6"/>
        <v>248.83717148684681</v>
      </c>
    </row>
    <row r="59" spans="1:8">
      <c r="A59" s="4">
        <v>43</v>
      </c>
      <c r="B59">
        <f t="shared" si="6"/>
        <v>257.60631628585776</v>
      </c>
    </row>
    <row r="60" spans="1:8">
      <c r="A60" s="7">
        <v>44</v>
      </c>
      <c r="B60">
        <f t="shared" si="6"/>
        <v>264.07186015510666</v>
      </c>
    </row>
    <row r="61" spans="1:8">
      <c r="A61" s="4">
        <v>45</v>
      </c>
      <c r="B61">
        <f t="shared" si="6"/>
        <v>286.87505818805312</v>
      </c>
    </row>
    <row r="62" spans="1:8">
      <c r="A62" s="7">
        <v>46</v>
      </c>
      <c r="B62">
        <f t="shared" si="6"/>
        <v>300.23340544387798</v>
      </c>
    </row>
    <row r="63" spans="1:8">
      <c r="A63" s="4">
        <v>47</v>
      </c>
      <c r="B63">
        <f t="shared" si="6"/>
        <v>315.12665001341281</v>
      </c>
    </row>
    <row r="64" spans="1:8">
      <c r="A64" s="7">
        <v>48</v>
      </c>
      <c r="B64">
        <f t="shared" si="6"/>
        <v>368.31688016782698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P38"/>
  <sheetViews>
    <sheetView workbookViewId="0">
      <selection activeCell="F15" sqref="F15"/>
    </sheetView>
  </sheetViews>
  <sheetFormatPr defaultRowHeight="15"/>
  <cols>
    <col min="1" max="11" width="9" style="19"/>
    <col min="12" max="12" width="9" style="22"/>
    <col min="13" max="16384" width="9" style="19"/>
  </cols>
  <sheetData>
    <row r="1" spans="2:16">
      <c r="K1" s="19" t="s">
        <v>36</v>
      </c>
      <c r="L1" s="20" t="s">
        <v>37</v>
      </c>
    </row>
    <row r="2" spans="2:16">
      <c r="K2" s="19" t="s">
        <v>38</v>
      </c>
      <c r="L2" s="21">
        <v>165</v>
      </c>
    </row>
    <row r="3" spans="2:16">
      <c r="K3" s="19" t="s">
        <v>39</v>
      </c>
      <c r="L3" s="21">
        <v>171</v>
      </c>
      <c r="M3" s="21">
        <v>171</v>
      </c>
    </row>
    <row r="4" spans="2:16">
      <c r="K4" s="19" t="s">
        <v>40</v>
      </c>
      <c r="L4" s="21">
        <v>147</v>
      </c>
      <c r="M4" s="21">
        <v>147</v>
      </c>
      <c r="N4" s="21">
        <v>147</v>
      </c>
    </row>
    <row r="5" spans="2:16">
      <c r="B5" s="19">
        <f>CORREL(L2:L36,M3:M37)</f>
        <v>0.78894313561761475</v>
      </c>
      <c r="C5" s="19">
        <f>CORREL(L2:L35,N4:N37)</f>
        <v>0.71019308937629233</v>
      </c>
      <c r="D5" s="19">
        <f>CORREL(L2:L34,O5:O37)</f>
        <v>0.64005346576453614</v>
      </c>
      <c r="E5" s="19">
        <f>CORREL(L2:L33,P6:P37)</f>
        <v>0.54708002963148139</v>
      </c>
      <c r="K5" s="19" t="s">
        <v>41</v>
      </c>
      <c r="L5" s="21">
        <v>143</v>
      </c>
      <c r="M5" s="21">
        <v>143</v>
      </c>
      <c r="N5" s="21">
        <v>143</v>
      </c>
      <c r="O5" s="21">
        <v>143</v>
      </c>
    </row>
    <row r="6" spans="2:16">
      <c r="K6" s="19" t="s">
        <v>42</v>
      </c>
      <c r="L6" s="21">
        <v>164</v>
      </c>
      <c r="M6" s="21">
        <v>164</v>
      </c>
      <c r="N6" s="21">
        <v>164</v>
      </c>
      <c r="O6" s="21">
        <v>164</v>
      </c>
      <c r="P6" s="21">
        <v>164</v>
      </c>
    </row>
    <row r="7" spans="2:16">
      <c r="K7" s="19" t="s">
        <v>43</v>
      </c>
      <c r="L7" s="21">
        <v>160</v>
      </c>
      <c r="M7" s="21">
        <v>160</v>
      </c>
      <c r="N7" s="21">
        <v>160</v>
      </c>
      <c r="O7" s="21">
        <v>160</v>
      </c>
      <c r="P7" s="21">
        <v>160</v>
      </c>
    </row>
    <row r="8" spans="2:16">
      <c r="K8" s="19" t="s">
        <v>44</v>
      </c>
      <c r="L8" s="21">
        <v>152</v>
      </c>
      <c r="M8" s="21">
        <v>152</v>
      </c>
      <c r="N8" s="21">
        <v>152</v>
      </c>
      <c r="O8" s="21">
        <v>152</v>
      </c>
      <c r="P8" s="21">
        <v>152</v>
      </c>
    </row>
    <row r="9" spans="2:16">
      <c r="K9" s="19" t="s">
        <v>45</v>
      </c>
      <c r="L9" s="21">
        <v>150</v>
      </c>
      <c r="M9" s="21">
        <v>150</v>
      </c>
      <c r="N9" s="21">
        <v>150</v>
      </c>
      <c r="O9" s="21">
        <v>150</v>
      </c>
      <c r="P9" s="21">
        <v>150</v>
      </c>
    </row>
    <row r="10" spans="2:16">
      <c r="K10" s="19" t="s">
        <v>46</v>
      </c>
      <c r="L10" s="21">
        <v>159</v>
      </c>
      <c r="M10" s="21">
        <v>159</v>
      </c>
      <c r="N10" s="21">
        <v>159</v>
      </c>
      <c r="O10" s="21">
        <v>159</v>
      </c>
      <c r="P10" s="21">
        <v>159</v>
      </c>
    </row>
    <row r="11" spans="2:16">
      <c r="K11" s="19" t="s">
        <v>47</v>
      </c>
      <c r="L11" s="21">
        <v>169</v>
      </c>
      <c r="M11" s="21">
        <v>169</v>
      </c>
      <c r="N11" s="21">
        <v>169</v>
      </c>
      <c r="O11" s="21">
        <v>169</v>
      </c>
      <c r="P11" s="21">
        <v>169</v>
      </c>
    </row>
    <row r="12" spans="2:16">
      <c r="K12" s="19" t="s">
        <v>48</v>
      </c>
      <c r="L12" s="21">
        <v>173</v>
      </c>
      <c r="M12" s="21">
        <v>173</v>
      </c>
      <c r="N12" s="21">
        <v>173</v>
      </c>
      <c r="O12" s="21">
        <v>173</v>
      </c>
      <c r="P12" s="21">
        <v>173</v>
      </c>
    </row>
    <row r="13" spans="2:16">
      <c r="K13" s="19" t="s">
        <v>49</v>
      </c>
      <c r="L13" s="21">
        <v>203</v>
      </c>
      <c r="M13" s="21">
        <v>203</v>
      </c>
      <c r="N13" s="21">
        <v>203</v>
      </c>
      <c r="O13" s="21">
        <v>203</v>
      </c>
      <c r="P13" s="21">
        <v>203</v>
      </c>
    </row>
    <row r="14" spans="2:16">
      <c r="K14" s="19" t="s">
        <v>50</v>
      </c>
      <c r="L14" s="21">
        <v>169</v>
      </c>
      <c r="M14" s="21">
        <v>169</v>
      </c>
      <c r="N14" s="21">
        <v>169</v>
      </c>
      <c r="O14" s="21">
        <v>169</v>
      </c>
      <c r="P14" s="21">
        <v>169</v>
      </c>
    </row>
    <row r="15" spans="2:16">
      <c r="F15" s="19">
        <f>B5-C5</f>
        <v>7.8750046241322424E-2</v>
      </c>
      <c r="G15" s="19">
        <f>C5-D5</f>
        <v>7.0139623611756186E-2</v>
      </c>
      <c r="H15" s="19">
        <f>D5-E5</f>
        <v>9.2973436133054754E-2</v>
      </c>
      <c r="K15" s="19" t="s">
        <v>51</v>
      </c>
      <c r="L15" s="21">
        <v>166</v>
      </c>
      <c r="M15" s="21">
        <v>166</v>
      </c>
      <c r="N15" s="21">
        <v>166</v>
      </c>
      <c r="O15" s="21">
        <v>166</v>
      </c>
      <c r="P15" s="21">
        <v>166</v>
      </c>
    </row>
    <row r="16" spans="2:16">
      <c r="K16" s="19" t="s">
        <v>52</v>
      </c>
      <c r="L16" s="21">
        <v>162</v>
      </c>
      <c r="M16" s="21">
        <v>162</v>
      </c>
      <c r="N16" s="21">
        <v>162</v>
      </c>
      <c r="O16" s="21">
        <v>162</v>
      </c>
      <c r="P16" s="21">
        <v>162</v>
      </c>
    </row>
    <row r="17" spans="11:16">
      <c r="K17" s="19" t="s">
        <v>53</v>
      </c>
      <c r="L17" s="21">
        <v>147</v>
      </c>
      <c r="M17" s="21">
        <v>147</v>
      </c>
      <c r="N17" s="21">
        <v>147</v>
      </c>
      <c r="O17" s="21">
        <v>147</v>
      </c>
      <c r="P17" s="21">
        <v>147</v>
      </c>
    </row>
    <row r="18" spans="11:16">
      <c r="K18" s="19" t="s">
        <v>54</v>
      </c>
      <c r="L18" s="21">
        <v>188</v>
      </c>
      <c r="M18" s="21">
        <v>188</v>
      </c>
      <c r="N18" s="21">
        <v>188</v>
      </c>
      <c r="O18" s="21">
        <v>188</v>
      </c>
      <c r="P18" s="21">
        <v>188</v>
      </c>
    </row>
    <row r="19" spans="11:16">
      <c r="K19" s="19" t="s">
        <v>55</v>
      </c>
      <c r="L19" s="21">
        <v>161</v>
      </c>
      <c r="M19" s="21">
        <v>161</v>
      </c>
      <c r="N19" s="21">
        <v>161</v>
      </c>
      <c r="O19" s="21">
        <v>161</v>
      </c>
      <c r="P19" s="21">
        <v>161</v>
      </c>
    </row>
    <row r="20" spans="11:16">
      <c r="K20" s="19" t="s">
        <v>56</v>
      </c>
      <c r="L20" s="21">
        <v>162</v>
      </c>
      <c r="M20" s="21">
        <v>162</v>
      </c>
      <c r="N20" s="21">
        <v>162</v>
      </c>
      <c r="O20" s="21">
        <v>162</v>
      </c>
      <c r="P20" s="21">
        <v>162</v>
      </c>
    </row>
    <row r="21" spans="11:16">
      <c r="K21" s="19" t="s">
        <v>57</v>
      </c>
      <c r="L21" s="21">
        <v>169</v>
      </c>
      <c r="M21" s="21">
        <v>169</v>
      </c>
      <c r="N21" s="21">
        <v>169</v>
      </c>
      <c r="O21" s="21">
        <v>169</v>
      </c>
      <c r="P21" s="21">
        <v>169</v>
      </c>
    </row>
    <row r="22" spans="11:16">
      <c r="K22" s="19" t="s">
        <v>58</v>
      </c>
      <c r="L22" s="21">
        <v>185</v>
      </c>
      <c r="M22" s="21">
        <v>185</v>
      </c>
      <c r="N22" s="21">
        <v>185</v>
      </c>
      <c r="O22" s="21">
        <v>185</v>
      </c>
      <c r="P22" s="21">
        <v>185</v>
      </c>
    </row>
    <row r="23" spans="11:16">
      <c r="K23" s="19" t="s">
        <v>59</v>
      </c>
      <c r="L23" s="21">
        <v>188</v>
      </c>
      <c r="M23" s="21">
        <v>188</v>
      </c>
      <c r="N23" s="21">
        <v>188</v>
      </c>
      <c r="O23" s="21">
        <v>188</v>
      </c>
      <c r="P23" s="21">
        <v>188</v>
      </c>
    </row>
    <row r="24" spans="11:16">
      <c r="K24" s="19" t="s">
        <v>60</v>
      </c>
      <c r="L24" s="21">
        <v>200</v>
      </c>
      <c r="M24" s="21">
        <v>200</v>
      </c>
      <c r="N24" s="21">
        <v>200</v>
      </c>
      <c r="O24" s="21">
        <v>200</v>
      </c>
      <c r="P24" s="21">
        <v>200</v>
      </c>
    </row>
    <row r="25" spans="11:16">
      <c r="K25" s="19" t="s">
        <v>61</v>
      </c>
      <c r="L25" s="21">
        <v>229</v>
      </c>
      <c r="M25" s="21">
        <v>229</v>
      </c>
      <c r="N25" s="21">
        <v>229</v>
      </c>
      <c r="O25" s="21">
        <v>229</v>
      </c>
      <c r="P25" s="21">
        <v>229</v>
      </c>
    </row>
    <row r="26" spans="11:16">
      <c r="K26" s="19" t="s">
        <v>62</v>
      </c>
      <c r="L26" s="21">
        <v>189</v>
      </c>
      <c r="M26" s="21">
        <v>189</v>
      </c>
      <c r="N26" s="21">
        <v>189</v>
      </c>
      <c r="O26" s="21">
        <v>189</v>
      </c>
      <c r="P26" s="21">
        <v>189</v>
      </c>
    </row>
    <row r="27" spans="11:16">
      <c r="K27" s="19" t="s">
        <v>63</v>
      </c>
      <c r="L27" s="21">
        <v>218</v>
      </c>
      <c r="M27" s="21">
        <v>218</v>
      </c>
      <c r="N27" s="21">
        <v>218</v>
      </c>
      <c r="O27" s="21">
        <v>218</v>
      </c>
      <c r="P27" s="21">
        <v>218</v>
      </c>
    </row>
    <row r="28" spans="11:16">
      <c r="K28" s="19" t="s">
        <v>64</v>
      </c>
      <c r="L28" s="21">
        <v>185</v>
      </c>
      <c r="M28" s="21">
        <v>185</v>
      </c>
      <c r="N28" s="21">
        <v>185</v>
      </c>
      <c r="O28" s="21">
        <v>185</v>
      </c>
      <c r="P28" s="21">
        <v>185</v>
      </c>
    </row>
    <row r="29" spans="11:16">
      <c r="K29" s="19" t="s">
        <v>65</v>
      </c>
      <c r="L29" s="21">
        <v>199</v>
      </c>
      <c r="M29" s="21">
        <v>199</v>
      </c>
      <c r="N29" s="21">
        <v>199</v>
      </c>
      <c r="O29" s="21">
        <v>199</v>
      </c>
      <c r="P29" s="21">
        <v>199</v>
      </c>
    </row>
    <row r="30" spans="11:16">
      <c r="K30" s="19" t="s">
        <v>66</v>
      </c>
      <c r="L30" s="21">
        <v>210</v>
      </c>
      <c r="M30" s="21">
        <v>210</v>
      </c>
      <c r="N30" s="21">
        <v>210</v>
      </c>
      <c r="O30" s="21">
        <v>210</v>
      </c>
      <c r="P30" s="21">
        <v>210</v>
      </c>
    </row>
    <row r="31" spans="11:16">
      <c r="K31" s="19" t="s">
        <v>67</v>
      </c>
      <c r="L31" s="21">
        <v>193</v>
      </c>
      <c r="M31" s="21">
        <v>193</v>
      </c>
      <c r="N31" s="21">
        <v>193</v>
      </c>
      <c r="O31" s="21">
        <v>193</v>
      </c>
      <c r="P31" s="21">
        <v>193</v>
      </c>
    </row>
    <row r="32" spans="11:16">
      <c r="K32" s="19" t="s">
        <v>68</v>
      </c>
      <c r="L32" s="21">
        <v>211</v>
      </c>
      <c r="M32" s="21">
        <v>211</v>
      </c>
      <c r="N32" s="21">
        <v>211</v>
      </c>
      <c r="O32" s="21">
        <v>211</v>
      </c>
      <c r="P32" s="21">
        <v>211</v>
      </c>
    </row>
    <row r="33" spans="11:16">
      <c r="K33" s="19" t="s">
        <v>69</v>
      </c>
      <c r="L33" s="21">
        <v>208</v>
      </c>
      <c r="M33" s="21">
        <v>208</v>
      </c>
      <c r="N33" s="21">
        <v>208</v>
      </c>
      <c r="O33" s="21">
        <v>208</v>
      </c>
      <c r="P33" s="21">
        <v>208</v>
      </c>
    </row>
    <row r="34" spans="11:16">
      <c r="K34" s="19" t="s">
        <v>70</v>
      </c>
      <c r="L34" s="21">
        <v>216</v>
      </c>
      <c r="M34" s="21">
        <v>216</v>
      </c>
      <c r="N34" s="21">
        <v>216</v>
      </c>
      <c r="O34" s="21">
        <v>216</v>
      </c>
      <c r="P34" s="21">
        <v>216</v>
      </c>
    </row>
    <row r="35" spans="11:16">
      <c r="K35" s="19" t="s">
        <v>71</v>
      </c>
      <c r="L35" s="21">
        <v>218</v>
      </c>
      <c r="M35" s="21">
        <v>218</v>
      </c>
      <c r="N35" s="21">
        <v>218</v>
      </c>
      <c r="O35" s="21">
        <v>218</v>
      </c>
      <c r="P35" s="21">
        <v>218</v>
      </c>
    </row>
    <row r="36" spans="11:16">
      <c r="K36" s="19" t="s">
        <v>72</v>
      </c>
      <c r="L36" s="21">
        <v>264</v>
      </c>
      <c r="M36" s="21">
        <v>264</v>
      </c>
      <c r="N36" s="21">
        <v>264</v>
      </c>
      <c r="O36" s="21">
        <v>264</v>
      </c>
      <c r="P36" s="21">
        <v>264</v>
      </c>
    </row>
    <row r="37" spans="11:16">
      <c r="K37" s="19" t="s">
        <v>73</v>
      </c>
      <c r="L37" s="21">
        <v>304</v>
      </c>
      <c r="M37" s="21">
        <v>304</v>
      </c>
      <c r="N37" s="21">
        <v>304</v>
      </c>
      <c r="O37" s="21">
        <v>304</v>
      </c>
      <c r="P37" s="21">
        <v>304</v>
      </c>
    </row>
    <row r="38" spans="11:16">
      <c r="M38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J5" sqref="J5"/>
    </sheetView>
  </sheetViews>
  <sheetFormatPr defaultRowHeight="15.75"/>
  <cols>
    <col min="1" max="1" width="9" style="19"/>
    <col min="2" max="2" width="9" style="22"/>
    <col min="3" max="3" width="12.5" bestFit="1" customWidth="1"/>
    <col min="7" max="7" width="9" style="19"/>
    <col min="8" max="8" width="9" style="22"/>
  </cols>
  <sheetData>
    <row r="1" spans="1:10">
      <c r="A1" s="19" t="s">
        <v>36</v>
      </c>
      <c r="B1" s="20" t="s">
        <v>37</v>
      </c>
      <c r="C1" t="s">
        <v>74</v>
      </c>
      <c r="G1" s="19" t="s">
        <v>36</v>
      </c>
      <c r="H1" s="20" t="s">
        <v>37</v>
      </c>
      <c r="I1" t="s">
        <v>76</v>
      </c>
      <c r="J1" t="s">
        <v>77</v>
      </c>
    </row>
    <row r="2" spans="1:10">
      <c r="A2" s="19" t="s">
        <v>38</v>
      </c>
      <c r="B2" s="21">
        <v>165</v>
      </c>
      <c r="C2">
        <f>LN(B2)</f>
        <v>5.1059454739005803</v>
      </c>
      <c r="G2" s="19" t="s">
        <v>75</v>
      </c>
      <c r="H2" s="23">
        <f>H3+I3</f>
        <v>149</v>
      </c>
      <c r="I2" s="25"/>
    </row>
    <row r="3" spans="1:10">
      <c r="A3" s="19" t="s">
        <v>39</v>
      </c>
      <c r="B3" s="21">
        <v>171</v>
      </c>
      <c r="C3">
        <f t="shared" ref="C3:C37" si="0">LN(B3)</f>
        <v>5.1416635565026603</v>
      </c>
      <c r="G3" s="19" t="s">
        <v>38</v>
      </c>
      <c r="H3" s="21">
        <v>165</v>
      </c>
      <c r="I3" s="24">
        <f>I4+J4</f>
        <v>-16</v>
      </c>
    </row>
    <row r="4" spans="1:10">
      <c r="A4" s="19" t="s">
        <v>40</v>
      </c>
      <c r="B4" s="21">
        <v>147</v>
      </c>
      <c r="C4">
        <f t="shared" si="0"/>
        <v>4.990432586778736</v>
      </c>
      <c r="G4" s="19" t="s">
        <v>39</v>
      </c>
      <c r="H4" s="21">
        <v>171</v>
      </c>
      <c r="I4">
        <f>H3-H4</f>
        <v>-6</v>
      </c>
      <c r="J4" s="24">
        <v>-10</v>
      </c>
    </row>
    <row r="5" spans="1:10">
      <c r="A5" s="19" t="s">
        <v>41</v>
      </c>
      <c r="B5" s="21">
        <v>143</v>
      </c>
      <c r="C5">
        <f t="shared" si="0"/>
        <v>4.962844630259907</v>
      </c>
      <c r="G5" s="19" t="s">
        <v>40</v>
      </c>
      <c r="H5" s="21">
        <v>147</v>
      </c>
      <c r="I5">
        <f t="shared" ref="I5:J38" si="1">H4-H5</f>
        <v>24</v>
      </c>
      <c r="J5">
        <f>I4-I5</f>
        <v>-30</v>
      </c>
    </row>
    <row r="6" spans="1:10">
      <c r="A6" s="19" t="s">
        <v>42</v>
      </c>
      <c r="B6" s="21">
        <v>164</v>
      </c>
      <c r="C6">
        <f t="shared" si="0"/>
        <v>5.0998664278241987</v>
      </c>
      <c r="G6" s="19" t="s">
        <v>41</v>
      </c>
      <c r="H6" s="21">
        <v>143</v>
      </c>
      <c r="I6">
        <f t="shared" si="1"/>
        <v>4</v>
      </c>
      <c r="J6">
        <f t="shared" si="1"/>
        <v>20</v>
      </c>
    </row>
    <row r="7" spans="1:10">
      <c r="A7" s="19" t="s">
        <v>43</v>
      </c>
      <c r="B7" s="21">
        <v>160</v>
      </c>
      <c r="C7">
        <f t="shared" si="0"/>
        <v>5.0751738152338266</v>
      </c>
      <c r="G7" s="19" t="s">
        <v>42</v>
      </c>
      <c r="H7" s="21">
        <v>164</v>
      </c>
      <c r="I7">
        <f t="shared" si="1"/>
        <v>-21</v>
      </c>
      <c r="J7">
        <f t="shared" si="1"/>
        <v>25</v>
      </c>
    </row>
    <row r="8" spans="1:10">
      <c r="A8" s="19" t="s">
        <v>44</v>
      </c>
      <c r="B8" s="21">
        <v>152</v>
      </c>
      <c r="C8">
        <f t="shared" si="0"/>
        <v>5.0238805208462765</v>
      </c>
      <c r="G8" s="19" t="s">
        <v>43</v>
      </c>
      <c r="H8" s="21">
        <v>160</v>
      </c>
      <c r="I8">
        <f t="shared" si="1"/>
        <v>4</v>
      </c>
      <c r="J8">
        <f t="shared" si="1"/>
        <v>-25</v>
      </c>
    </row>
    <row r="9" spans="1:10">
      <c r="A9" s="19" t="s">
        <v>45</v>
      </c>
      <c r="B9" s="21">
        <v>150</v>
      </c>
      <c r="C9">
        <f t="shared" si="0"/>
        <v>5.0106352940962555</v>
      </c>
      <c r="G9" s="19" t="s">
        <v>44</v>
      </c>
      <c r="H9" s="21">
        <v>152</v>
      </c>
      <c r="I9">
        <f t="shared" si="1"/>
        <v>8</v>
      </c>
      <c r="J9">
        <f t="shared" si="1"/>
        <v>-4</v>
      </c>
    </row>
    <row r="10" spans="1:10">
      <c r="A10" s="19" t="s">
        <v>46</v>
      </c>
      <c r="B10" s="21">
        <v>159</v>
      </c>
      <c r="C10">
        <f t="shared" si="0"/>
        <v>5.0689042022202315</v>
      </c>
      <c r="G10" s="19" t="s">
        <v>45</v>
      </c>
      <c r="H10" s="21">
        <v>150</v>
      </c>
      <c r="I10">
        <f t="shared" si="1"/>
        <v>2</v>
      </c>
      <c r="J10">
        <f t="shared" si="1"/>
        <v>6</v>
      </c>
    </row>
    <row r="11" spans="1:10">
      <c r="A11" s="19" t="s">
        <v>47</v>
      </c>
      <c r="B11" s="21">
        <v>169</v>
      </c>
      <c r="C11">
        <f t="shared" si="0"/>
        <v>5.1298987149230735</v>
      </c>
      <c r="G11" s="19" t="s">
        <v>46</v>
      </c>
      <c r="H11" s="21">
        <v>159</v>
      </c>
      <c r="I11">
        <f t="shared" si="1"/>
        <v>-9</v>
      </c>
      <c r="J11">
        <f t="shared" si="1"/>
        <v>11</v>
      </c>
    </row>
    <row r="12" spans="1:10">
      <c r="A12" s="19" t="s">
        <v>48</v>
      </c>
      <c r="B12" s="21">
        <v>173</v>
      </c>
      <c r="C12">
        <f t="shared" si="0"/>
        <v>5.1532915944977793</v>
      </c>
      <c r="G12" s="19" t="s">
        <v>47</v>
      </c>
      <c r="H12" s="21">
        <v>169</v>
      </c>
      <c r="I12">
        <f t="shared" si="1"/>
        <v>-10</v>
      </c>
      <c r="J12">
        <f t="shared" si="1"/>
        <v>1</v>
      </c>
    </row>
    <row r="13" spans="1:10">
      <c r="A13" s="19" t="s">
        <v>49</v>
      </c>
      <c r="B13" s="21">
        <v>203</v>
      </c>
      <c r="C13">
        <f t="shared" si="0"/>
        <v>5.3132059790417872</v>
      </c>
      <c r="G13" s="19" t="s">
        <v>48</v>
      </c>
      <c r="H13" s="21">
        <v>173</v>
      </c>
      <c r="I13">
        <f t="shared" si="1"/>
        <v>-4</v>
      </c>
      <c r="J13">
        <f t="shared" si="1"/>
        <v>-6</v>
      </c>
    </row>
    <row r="14" spans="1:10">
      <c r="A14" s="19" t="s">
        <v>50</v>
      </c>
      <c r="B14" s="21">
        <v>169</v>
      </c>
      <c r="C14">
        <f t="shared" si="0"/>
        <v>5.1298987149230735</v>
      </c>
      <c r="G14" s="19" t="s">
        <v>49</v>
      </c>
      <c r="H14" s="21">
        <v>203</v>
      </c>
      <c r="I14">
        <f t="shared" si="1"/>
        <v>-30</v>
      </c>
      <c r="J14">
        <f t="shared" si="1"/>
        <v>26</v>
      </c>
    </row>
    <row r="15" spans="1:10">
      <c r="A15" s="19" t="s">
        <v>51</v>
      </c>
      <c r="B15" s="21">
        <v>166</v>
      </c>
      <c r="C15">
        <f t="shared" si="0"/>
        <v>5.1119877883565437</v>
      </c>
      <c r="G15" s="19" t="s">
        <v>50</v>
      </c>
      <c r="H15" s="21">
        <v>169</v>
      </c>
      <c r="I15">
        <f t="shared" si="1"/>
        <v>34</v>
      </c>
      <c r="J15">
        <f t="shared" si="1"/>
        <v>-64</v>
      </c>
    </row>
    <row r="16" spans="1:10">
      <c r="A16" s="19" t="s">
        <v>52</v>
      </c>
      <c r="B16" s="21">
        <v>162</v>
      </c>
      <c r="C16">
        <f t="shared" si="0"/>
        <v>5.0875963352323836</v>
      </c>
      <c r="G16" s="19" t="s">
        <v>51</v>
      </c>
      <c r="H16" s="21">
        <v>166</v>
      </c>
      <c r="I16">
        <f t="shared" si="1"/>
        <v>3</v>
      </c>
      <c r="J16">
        <f t="shared" si="1"/>
        <v>31</v>
      </c>
    </row>
    <row r="17" spans="1:10">
      <c r="A17" s="19" t="s">
        <v>53</v>
      </c>
      <c r="B17" s="21">
        <v>147</v>
      </c>
      <c r="C17">
        <f t="shared" si="0"/>
        <v>4.990432586778736</v>
      </c>
      <c r="G17" s="19" t="s">
        <v>52</v>
      </c>
      <c r="H17" s="21">
        <v>162</v>
      </c>
      <c r="I17">
        <f t="shared" si="1"/>
        <v>4</v>
      </c>
      <c r="J17">
        <f t="shared" si="1"/>
        <v>-1</v>
      </c>
    </row>
    <row r="18" spans="1:10">
      <c r="A18" s="19" t="s">
        <v>54</v>
      </c>
      <c r="B18" s="21">
        <v>188</v>
      </c>
      <c r="C18">
        <f t="shared" si="0"/>
        <v>5.2364419628299492</v>
      </c>
      <c r="G18" s="19" t="s">
        <v>53</v>
      </c>
      <c r="H18" s="21">
        <v>147</v>
      </c>
      <c r="I18">
        <f t="shared" si="1"/>
        <v>15</v>
      </c>
      <c r="J18">
        <f t="shared" si="1"/>
        <v>-11</v>
      </c>
    </row>
    <row r="19" spans="1:10">
      <c r="A19" s="19" t="s">
        <v>55</v>
      </c>
      <c r="B19" s="21">
        <v>161</v>
      </c>
      <c r="C19">
        <f t="shared" si="0"/>
        <v>5.0814043649844631</v>
      </c>
      <c r="G19" s="19" t="s">
        <v>54</v>
      </c>
      <c r="H19" s="21">
        <v>188</v>
      </c>
      <c r="I19">
        <f t="shared" si="1"/>
        <v>-41</v>
      </c>
      <c r="J19">
        <f t="shared" si="1"/>
        <v>56</v>
      </c>
    </row>
    <row r="20" spans="1:10">
      <c r="A20" s="19" t="s">
        <v>56</v>
      </c>
      <c r="B20" s="21">
        <v>162</v>
      </c>
      <c r="C20">
        <f t="shared" si="0"/>
        <v>5.0875963352323836</v>
      </c>
      <c r="G20" s="19" t="s">
        <v>55</v>
      </c>
      <c r="H20" s="21">
        <v>161</v>
      </c>
      <c r="I20">
        <f t="shared" si="1"/>
        <v>27</v>
      </c>
      <c r="J20">
        <f t="shared" si="1"/>
        <v>-68</v>
      </c>
    </row>
    <row r="21" spans="1:10">
      <c r="A21" s="19" t="s">
        <v>57</v>
      </c>
      <c r="B21" s="21">
        <v>169</v>
      </c>
      <c r="C21">
        <f t="shared" si="0"/>
        <v>5.1298987149230735</v>
      </c>
      <c r="G21" s="19" t="s">
        <v>56</v>
      </c>
      <c r="H21" s="21">
        <v>162</v>
      </c>
      <c r="I21">
        <f t="shared" si="1"/>
        <v>-1</v>
      </c>
      <c r="J21">
        <f t="shared" si="1"/>
        <v>28</v>
      </c>
    </row>
    <row r="22" spans="1:10">
      <c r="A22" s="19" t="s">
        <v>58</v>
      </c>
      <c r="B22" s="21">
        <v>185</v>
      </c>
      <c r="C22">
        <f t="shared" si="0"/>
        <v>5.2203558250783244</v>
      </c>
      <c r="G22" s="19" t="s">
        <v>57</v>
      </c>
      <c r="H22" s="21">
        <v>169</v>
      </c>
      <c r="I22">
        <f t="shared" si="1"/>
        <v>-7</v>
      </c>
      <c r="J22">
        <f t="shared" si="1"/>
        <v>6</v>
      </c>
    </row>
    <row r="23" spans="1:10">
      <c r="A23" s="19" t="s">
        <v>59</v>
      </c>
      <c r="B23" s="21">
        <v>188</v>
      </c>
      <c r="C23">
        <f t="shared" si="0"/>
        <v>5.2364419628299492</v>
      </c>
      <c r="G23" s="19" t="s">
        <v>58</v>
      </c>
      <c r="H23" s="21">
        <v>185</v>
      </c>
      <c r="I23">
        <f t="shared" si="1"/>
        <v>-16</v>
      </c>
      <c r="J23">
        <f t="shared" si="1"/>
        <v>9</v>
      </c>
    </row>
    <row r="24" spans="1:10">
      <c r="A24" s="19" t="s">
        <v>60</v>
      </c>
      <c r="B24" s="21">
        <v>200</v>
      </c>
      <c r="C24">
        <f t="shared" si="0"/>
        <v>5.2983173665480363</v>
      </c>
      <c r="G24" s="19" t="s">
        <v>59</v>
      </c>
      <c r="H24" s="21">
        <v>188</v>
      </c>
      <c r="I24">
        <f t="shared" si="1"/>
        <v>-3</v>
      </c>
      <c r="J24">
        <f t="shared" si="1"/>
        <v>-13</v>
      </c>
    </row>
    <row r="25" spans="1:10">
      <c r="A25" s="19" t="s">
        <v>61</v>
      </c>
      <c r="B25" s="21">
        <v>229</v>
      </c>
      <c r="C25">
        <f t="shared" si="0"/>
        <v>5.43372200355424</v>
      </c>
      <c r="G25" s="19" t="s">
        <v>60</v>
      </c>
      <c r="H25" s="21">
        <v>200</v>
      </c>
      <c r="I25">
        <f t="shared" si="1"/>
        <v>-12</v>
      </c>
      <c r="J25">
        <f t="shared" si="1"/>
        <v>9</v>
      </c>
    </row>
    <row r="26" spans="1:10">
      <c r="A26" s="19" t="s">
        <v>62</v>
      </c>
      <c r="B26" s="21">
        <v>189</v>
      </c>
      <c r="C26">
        <f t="shared" si="0"/>
        <v>5.2417470150596426</v>
      </c>
      <c r="G26" s="19" t="s">
        <v>61</v>
      </c>
      <c r="H26" s="21">
        <v>229</v>
      </c>
      <c r="I26">
        <f t="shared" si="1"/>
        <v>-29</v>
      </c>
      <c r="J26">
        <f t="shared" si="1"/>
        <v>17</v>
      </c>
    </row>
    <row r="27" spans="1:10">
      <c r="A27" s="19" t="s">
        <v>63</v>
      </c>
      <c r="B27" s="21">
        <v>218</v>
      </c>
      <c r="C27">
        <f t="shared" si="0"/>
        <v>5.3844950627890888</v>
      </c>
      <c r="G27" s="19" t="s">
        <v>62</v>
      </c>
      <c r="H27" s="21">
        <v>189</v>
      </c>
      <c r="I27">
        <f t="shared" si="1"/>
        <v>40</v>
      </c>
      <c r="J27">
        <f t="shared" si="1"/>
        <v>-69</v>
      </c>
    </row>
    <row r="28" spans="1:10">
      <c r="A28" s="19" t="s">
        <v>64</v>
      </c>
      <c r="B28" s="21">
        <v>185</v>
      </c>
      <c r="C28">
        <f t="shared" si="0"/>
        <v>5.2203558250783244</v>
      </c>
      <c r="G28" s="19" t="s">
        <v>63</v>
      </c>
      <c r="H28" s="21">
        <v>218</v>
      </c>
      <c r="I28">
        <f t="shared" si="1"/>
        <v>-29</v>
      </c>
      <c r="J28">
        <f t="shared" si="1"/>
        <v>69</v>
      </c>
    </row>
    <row r="29" spans="1:10">
      <c r="A29" s="19" t="s">
        <v>65</v>
      </c>
      <c r="B29" s="21">
        <v>199</v>
      </c>
      <c r="C29">
        <f t="shared" si="0"/>
        <v>5.2933048247244923</v>
      </c>
      <c r="G29" s="19" t="s">
        <v>64</v>
      </c>
      <c r="H29" s="21">
        <v>185</v>
      </c>
      <c r="I29">
        <f t="shared" si="1"/>
        <v>33</v>
      </c>
      <c r="J29">
        <f t="shared" si="1"/>
        <v>-62</v>
      </c>
    </row>
    <row r="30" spans="1:10">
      <c r="A30" s="19" t="s">
        <v>66</v>
      </c>
      <c r="B30" s="21">
        <v>210</v>
      </c>
      <c r="C30">
        <f t="shared" si="0"/>
        <v>5.3471075307174685</v>
      </c>
      <c r="G30" s="19" t="s">
        <v>65</v>
      </c>
      <c r="H30" s="21">
        <v>199</v>
      </c>
      <c r="I30">
        <f t="shared" si="1"/>
        <v>-14</v>
      </c>
      <c r="J30">
        <f t="shared" si="1"/>
        <v>47</v>
      </c>
    </row>
    <row r="31" spans="1:10">
      <c r="A31" s="19" t="s">
        <v>67</v>
      </c>
      <c r="B31" s="21">
        <v>193</v>
      </c>
      <c r="C31">
        <f t="shared" si="0"/>
        <v>5.2626901889048856</v>
      </c>
      <c r="G31" s="19" t="s">
        <v>66</v>
      </c>
      <c r="H31" s="21">
        <v>210</v>
      </c>
      <c r="I31">
        <f t="shared" si="1"/>
        <v>-11</v>
      </c>
      <c r="J31">
        <f t="shared" si="1"/>
        <v>-3</v>
      </c>
    </row>
    <row r="32" spans="1:10">
      <c r="A32" s="19" t="s">
        <v>68</v>
      </c>
      <c r="B32" s="21">
        <v>211</v>
      </c>
      <c r="C32">
        <f t="shared" si="0"/>
        <v>5.3518581334760666</v>
      </c>
      <c r="G32" s="19" t="s">
        <v>67</v>
      </c>
      <c r="H32" s="21">
        <v>193</v>
      </c>
      <c r="I32">
        <f t="shared" si="1"/>
        <v>17</v>
      </c>
      <c r="J32">
        <f t="shared" si="1"/>
        <v>-28</v>
      </c>
    </row>
    <row r="33" spans="1:10">
      <c r="A33" s="19" t="s">
        <v>69</v>
      </c>
      <c r="B33" s="21">
        <v>208</v>
      </c>
      <c r="C33">
        <f t="shared" si="0"/>
        <v>5.3375380797013179</v>
      </c>
      <c r="G33" s="19" t="s">
        <v>68</v>
      </c>
      <c r="H33" s="21">
        <v>211</v>
      </c>
      <c r="I33">
        <f t="shared" si="1"/>
        <v>-18</v>
      </c>
      <c r="J33">
        <f t="shared" si="1"/>
        <v>35</v>
      </c>
    </row>
    <row r="34" spans="1:10">
      <c r="A34" s="19" t="s">
        <v>70</v>
      </c>
      <c r="B34" s="21">
        <v>216</v>
      </c>
      <c r="C34">
        <f t="shared" si="0"/>
        <v>5.3752784076841653</v>
      </c>
      <c r="G34" s="19" t="s">
        <v>69</v>
      </c>
      <c r="H34" s="21">
        <v>208</v>
      </c>
      <c r="I34">
        <f t="shared" si="1"/>
        <v>3</v>
      </c>
      <c r="J34">
        <f t="shared" si="1"/>
        <v>-21</v>
      </c>
    </row>
    <row r="35" spans="1:10">
      <c r="A35" s="19" t="s">
        <v>71</v>
      </c>
      <c r="B35" s="21">
        <v>218</v>
      </c>
      <c r="C35">
        <f t="shared" si="0"/>
        <v>5.3844950627890888</v>
      </c>
      <c r="G35" s="19" t="s">
        <v>70</v>
      </c>
      <c r="H35" s="21">
        <v>216</v>
      </c>
      <c r="I35">
        <f t="shared" si="1"/>
        <v>-8</v>
      </c>
      <c r="J35">
        <f t="shared" si="1"/>
        <v>11</v>
      </c>
    </row>
    <row r="36" spans="1:10">
      <c r="A36" s="19" t="s">
        <v>72</v>
      </c>
      <c r="B36" s="21">
        <v>264</v>
      </c>
      <c r="C36">
        <f t="shared" si="0"/>
        <v>5.575949103146316</v>
      </c>
      <c r="G36" s="19" t="s">
        <v>71</v>
      </c>
      <c r="H36" s="21">
        <v>218</v>
      </c>
      <c r="I36">
        <f t="shared" si="1"/>
        <v>-2</v>
      </c>
      <c r="J36">
        <f t="shared" si="1"/>
        <v>-6</v>
      </c>
    </row>
    <row r="37" spans="1:10">
      <c r="A37" s="19" t="s">
        <v>73</v>
      </c>
      <c r="B37" s="21">
        <v>304</v>
      </c>
      <c r="C37">
        <f t="shared" si="0"/>
        <v>5.7170277014062219</v>
      </c>
      <c r="G37" s="19" t="s">
        <v>72</v>
      </c>
      <c r="H37" s="21">
        <v>264</v>
      </c>
      <c r="I37">
        <f t="shared" si="1"/>
        <v>-46</v>
      </c>
      <c r="J37">
        <f t="shared" si="1"/>
        <v>44</v>
      </c>
    </row>
    <row r="38" spans="1:10">
      <c r="G38" s="19" t="s">
        <v>73</v>
      </c>
      <c r="H38" s="21">
        <v>304</v>
      </c>
      <c r="I38">
        <f t="shared" si="1"/>
        <v>-40</v>
      </c>
      <c r="J38">
        <f t="shared" si="1"/>
        <v>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0D9435F-A32F-45D5-886B-D44EA77A8F7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Timeseries</vt:lpstr>
      <vt:lpstr>Moving Average</vt:lpstr>
      <vt:lpstr>Weighted Average</vt:lpstr>
      <vt:lpstr>SES</vt:lpstr>
      <vt:lpstr>Holt Trend Correction Method</vt:lpstr>
      <vt:lpstr>Seasonaity Estimate</vt:lpstr>
      <vt:lpstr>Holt Winters Sessionality Meth</vt:lpstr>
      <vt:lpstr>ACF-PACF</vt:lpstr>
      <vt:lpstr>Making Stationary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Ashish</cp:lastModifiedBy>
  <dcterms:created xsi:type="dcterms:W3CDTF">2013-04-01T16:41:05Z</dcterms:created>
  <dcterms:modified xsi:type="dcterms:W3CDTF">2020-08-25T10:15:52Z</dcterms:modified>
</cp:coreProperties>
</file>