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ees\Documents\Ashley\Papers\MIND 1\Cell Reports\Dryad upload\"/>
    </mc:Choice>
  </mc:AlternateContent>
  <bookViews>
    <workbookView xWindow="0" yWindow="0" windowWidth="25995" windowHeight="11145"/>
  </bookViews>
  <sheets>
    <sheet name="Recorded cells" sheetId="8" r:id="rId1"/>
    <sheet name="Dataset keys" sheetId="1" r:id="rId2"/>
    <sheet name="Dataset_Rin keys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37" i="8" l="1"/>
  <c r="AO37" i="8"/>
  <c r="AM37" i="8"/>
  <c r="AL37" i="8"/>
  <c r="AJ37" i="8"/>
  <c r="AI37" i="8"/>
  <c r="AC37" i="8"/>
  <c r="AB37" i="8"/>
  <c r="AA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AP36" i="8"/>
  <c r="AO36" i="8"/>
  <c r="AM36" i="8"/>
  <c r="AL36" i="8"/>
  <c r="AJ36" i="8"/>
  <c r="AI36" i="8"/>
  <c r="AC36" i="8"/>
  <c r="AB36" i="8"/>
  <c r="AA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AN35" i="8"/>
  <c r="AK35" i="8"/>
  <c r="AH35" i="8"/>
  <c r="AG35" i="8"/>
  <c r="AE35" i="8"/>
  <c r="Z35" i="8"/>
  <c r="H35" i="8"/>
  <c r="AN34" i="8"/>
  <c r="AK34" i="8"/>
  <c r="AH34" i="8"/>
  <c r="AG34" i="8"/>
  <c r="AE34" i="8"/>
  <c r="Z34" i="8"/>
  <c r="H34" i="8"/>
  <c r="AN33" i="8"/>
  <c r="AK33" i="8"/>
  <c r="AH33" i="8"/>
  <c r="AG33" i="8"/>
  <c r="AE33" i="8"/>
  <c r="Z33" i="8"/>
  <c r="H33" i="8"/>
  <c r="AN32" i="8"/>
  <c r="AK32" i="8"/>
  <c r="AG32" i="8"/>
  <c r="AE32" i="8"/>
  <c r="Z32" i="8"/>
  <c r="H32" i="8"/>
  <c r="AN31" i="8"/>
  <c r="AK31" i="8"/>
  <c r="AH31" i="8"/>
  <c r="AG31" i="8"/>
  <c r="AE31" i="8"/>
  <c r="Z31" i="8"/>
  <c r="H31" i="8"/>
  <c r="AN30" i="8"/>
  <c r="AK30" i="8"/>
  <c r="AH30" i="8"/>
  <c r="AG30" i="8"/>
  <c r="AE30" i="8"/>
  <c r="Z30" i="8"/>
  <c r="H30" i="8"/>
  <c r="AN29" i="8"/>
  <c r="AK29" i="8"/>
  <c r="AH29" i="8"/>
  <c r="AG29" i="8"/>
  <c r="AE29" i="8"/>
  <c r="Z29" i="8"/>
  <c r="H29" i="8"/>
  <c r="AN28" i="8"/>
  <c r="AK28" i="8"/>
  <c r="AH28" i="8"/>
  <c r="AG28" i="8"/>
  <c r="AE28" i="8"/>
  <c r="Z28" i="8"/>
  <c r="H28" i="8"/>
  <c r="AN27" i="8"/>
  <c r="AK27" i="8"/>
  <c r="AH27" i="8"/>
  <c r="AG27" i="8"/>
  <c r="AE27" i="8"/>
  <c r="Z27" i="8"/>
  <c r="H27" i="8"/>
  <c r="AN26" i="8"/>
  <c r="AK26" i="8"/>
  <c r="AH26" i="8"/>
  <c r="AG26" i="8"/>
  <c r="AE26" i="8"/>
  <c r="Z26" i="8"/>
  <c r="H26" i="8"/>
  <c r="AN25" i="8"/>
  <c r="AK25" i="8"/>
  <c r="AH25" i="8"/>
  <c r="AG25" i="8"/>
  <c r="AE25" i="8"/>
  <c r="Z25" i="8"/>
  <c r="H25" i="8"/>
  <c r="AN24" i="8"/>
  <c r="AK24" i="8"/>
  <c r="AG24" i="8"/>
  <c r="AE24" i="8"/>
  <c r="Z24" i="8"/>
  <c r="H24" i="8"/>
  <c r="AN23" i="8"/>
  <c r="AK23" i="8"/>
  <c r="AH23" i="8"/>
  <c r="AG23" i="8"/>
  <c r="AE23" i="8"/>
  <c r="Z23" i="8"/>
  <c r="H23" i="8"/>
  <c r="AN22" i="8"/>
  <c r="AK22" i="8"/>
  <c r="AH22" i="8"/>
  <c r="AG22" i="8"/>
  <c r="AE22" i="8"/>
  <c r="Z22" i="8"/>
  <c r="H22" i="8"/>
  <c r="AN21" i="8"/>
  <c r="AK21" i="8"/>
  <c r="AH21" i="8"/>
  <c r="AG21" i="8"/>
  <c r="AE21" i="8"/>
  <c r="Z21" i="8"/>
  <c r="H21" i="8"/>
  <c r="AN20" i="8"/>
  <c r="AK20" i="8"/>
  <c r="AH20" i="8"/>
  <c r="AG20" i="8"/>
  <c r="AE20" i="8"/>
  <c r="Z20" i="8"/>
  <c r="H20" i="8"/>
  <c r="AN19" i="8"/>
  <c r="AK19" i="8"/>
  <c r="AH19" i="8"/>
  <c r="AG19" i="8"/>
  <c r="AE19" i="8"/>
  <c r="Z19" i="8"/>
  <c r="H19" i="8"/>
  <c r="AN18" i="8"/>
  <c r="AK18" i="8"/>
  <c r="AH18" i="8"/>
  <c r="AG18" i="8"/>
  <c r="AE18" i="8"/>
  <c r="Z18" i="8"/>
  <c r="H18" i="8"/>
  <c r="AN17" i="8"/>
  <c r="AK17" i="8"/>
  <c r="AH17" i="8"/>
  <c r="AG17" i="8"/>
  <c r="AE17" i="8"/>
  <c r="Z17" i="8"/>
  <c r="H17" i="8"/>
  <c r="AN16" i="8"/>
  <c r="AK16" i="8"/>
  <c r="AH16" i="8"/>
  <c r="AG16" i="8"/>
  <c r="AE16" i="8"/>
  <c r="Z16" i="8"/>
  <c r="H16" i="8"/>
  <c r="AN15" i="8"/>
  <c r="AK15" i="8"/>
  <c r="AH15" i="8"/>
  <c r="AG15" i="8"/>
  <c r="AE15" i="8"/>
  <c r="Z15" i="8"/>
  <c r="H15" i="8"/>
  <c r="AN14" i="8"/>
  <c r="AK14" i="8"/>
  <c r="AF14" i="8"/>
  <c r="AD14" i="8"/>
  <c r="AE14" i="8" s="1"/>
  <c r="Y14" i="8"/>
  <c r="Z14" i="8" s="1"/>
  <c r="H14" i="8"/>
  <c r="AN13" i="8"/>
  <c r="AK13" i="8"/>
  <c r="AH13" i="8"/>
  <c r="AG13" i="8"/>
  <c r="AE13" i="8"/>
  <c r="Z13" i="8"/>
  <c r="H13" i="8"/>
  <c r="AN12" i="8"/>
  <c r="AK12" i="8"/>
  <c r="AH12" i="8"/>
  <c r="AG12" i="8"/>
  <c r="AE12" i="8"/>
  <c r="Z12" i="8"/>
  <c r="H12" i="8"/>
  <c r="AN11" i="8"/>
  <c r="AK11" i="8"/>
  <c r="AF11" i="8"/>
  <c r="AD11" i="8"/>
  <c r="AE11" i="8" s="1"/>
  <c r="Y11" i="8"/>
  <c r="Z11" i="8" s="1"/>
  <c r="H11" i="8"/>
  <c r="AN10" i="8"/>
  <c r="AK10" i="8"/>
  <c r="AH10" i="8"/>
  <c r="AG10" i="8"/>
  <c r="AE10" i="8"/>
  <c r="Z10" i="8"/>
  <c r="H10" i="8"/>
  <c r="AN9" i="8"/>
  <c r="AK9" i="8"/>
  <c r="AH9" i="8"/>
  <c r="AG9" i="8"/>
  <c r="AE9" i="8"/>
  <c r="Z9" i="8"/>
  <c r="H9" i="8"/>
  <c r="AN8" i="8"/>
  <c r="AK8" i="8"/>
  <c r="AH8" i="8"/>
  <c r="AG8" i="8"/>
  <c r="AE8" i="8"/>
  <c r="Z8" i="8"/>
  <c r="H8" i="8"/>
  <c r="AN7" i="8"/>
  <c r="AK7" i="8"/>
  <c r="AH7" i="8"/>
  <c r="AG7" i="8"/>
  <c r="AE7" i="8"/>
  <c r="Z7" i="8"/>
  <c r="H7" i="8"/>
  <c r="AN6" i="8"/>
  <c r="AK6" i="8"/>
  <c r="AH6" i="8"/>
  <c r="AG6" i="8"/>
  <c r="AE6" i="8"/>
  <c r="Z6" i="8"/>
  <c r="H6" i="8"/>
  <c r="AN5" i="8"/>
  <c r="AK5" i="8"/>
  <c r="AH5" i="8"/>
  <c r="AG5" i="8"/>
  <c r="AE5" i="8"/>
  <c r="Z5" i="8"/>
  <c r="H5" i="8"/>
  <c r="AN4" i="8"/>
  <c r="AK4" i="8"/>
  <c r="AH4" i="8"/>
  <c r="AG4" i="8"/>
  <c r="AE4" i="8"/>
  <c r="Z4" i="8"/>
  <c r="H4" i="8"/>
  <c r="AN3" i="8"/>
  <c r="AK3" i="8"/>
  <c r="AF3" i="8"/>
  <c r="AD3" i="8"/>
  <c r="Y3" i="8"/>
  <c r="H3" i="8"/>
  <c r="AH14" i="8" l="1"/>
  <c r="AN36" i="8"/>
  <c r="H37" i="8"/>
  <c r="Y36" i="8"/>
  <c r="AD37" i="8"/>
  <c r="AF37" i="8"/>
  <c r="AN37" i="8"/>
  <c r="AH3" i="8"/>
  <c r="AK37" i="8"/>
  <c r="AG14" i="8"/>
  <c r="Z3" i="8"/>
  <c r="AH11" i="8"/>
  <c r="AK36" i="8"/>
  <c r="AE3" i="8"/>
  <c r="AD36" i="8"/>
  <c r="AG3" i="8"/>
  <c r="H36" i="8"/>
  <c r="AF36" i="8"/>
  <c r="AG11" i="8"/>
  <c r="Y37" i="8"/>
  <c r="AH37" i="8" l="1"/>
  <c r="AE37" i="8"/>
  <c r="AE36" i="8"/>
  <c r="Z36" i="8"/>
  <c r="Z37" i="8"/>
  <c r="AH36" i="8"/>
  <c r="AG36" i="8"/>
  <c r="AG37" i="8"/>
</calcChain>
</file>

<file path=xl/comments1.xml><?xml version="1.0" encoding="utf-8"?>
<comments xmlns="http://schemas.openxmlformats.org/spreadsheetml/2006/main">
  <authors>
    <author>Ashley Kees</author>
  </authors>
  <commentList>
    <comment ref="N7" authorId="0" shapeId="0">
      <text>
        <r>
          <rPr>
            <b/>
            <sz val="9"/>
            <color indexed="81"/>
            <rFont val="Tahoma"/>
            <family val="2"/>
          </rPr>
          <t>Ashley Kees:</t>
        </r>
        <r>
          <rPr>
            <sz val="9"/>
            <color indexed="81"/>
            <rFont val="Tahoma"/>
            <family val="2"/>
          </rPr>
          <t xml:space="preserve">
only two sweeps where tau could be estimated correctly</t>
        </r>
      </text>
    </comment>
    <comment ref="L19" authorId="0" shapeId="0">
      <text>
        <r>
          <rPr>
            <b/>
            <sz val="9"/>
            <color indexed="81"/>
            <rFont val="Tahoma"/>
            <family val="2"/>
          </rPr>
          <t>Ashley Kees:</t>
        </r>
        <r>
          <rPr>
            <sz val="9"/>
            <color indexed="81"/>
            <rFont val="Tahoma"/>
            <family val="2"/>
          </rPr>
          <t xml:space="preserve">
use Rin from step Ra
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>Ashley Kees:</t>
        </r>
        <r>
          <rPr>
            <sz val="9"/>
            <color indexed="81"/>
            <rFont val="Tahoma"/>
            <family val="2"/>
          </rPr>
          <t xml:space="preserve">
ipdep protocol doesn't look right</t>
        </r>
      </text>
    </comment>
  </commentList>
</comments>
</file>

<file path=xl/sharedStrings.xml><?xml version="1.0" encoding="utf-8"?>
<sst xmlns="http://schemas.openxmlformats.org/spreadsheetml/2006/main" count="716" uniqueCount="295">
  <si>
    <t>pupil_ts</t>
  </si>
  <si>
    <t>LIA_mean_dVm</t>
  </si>
  <si>
    <t>Vm_s_ds</t>
  </si>
  <si>
    <t>theta_cell_p</t>
  </si>
  <si>
    <t>lfp</t>
  </si>
  <si>
    <t>pupil</t>
  </si>
  <si>
    <t>LIA_cell_p</t>
  </si>
  <si>
    <t>run_theta_stop</t>
  </si>
  <si>
    <t>theta_mean_dVm</t>
  </si>
  <si>
    <t>lfp_ts</t>
  </si>
  <si>
    <t>sp_times</t>
  </si>
  <si>
    <t>spec_ts</t>
  </si>
  <si>
    <t>dIh_times</t>
  </si>
  <si>
    <t>Vm_ds</t>
  </si>
  <si>
    <t>Vm_ds_ts</t>
  </si>
  <si>
    <t>theta_delta</t>
  </si>
  <si>
    <t>nonrun_theta_start</t>
  </si>
  <si>
    <t>mouse_id</t>
  </si>
  <si>
    <t>run_stop</t>
  </si>
  <si>
    <t>LIA_stop</t>
  </si>
  <si>
    <t>cell_id</t>
  </si>
  <si>
    <t>wh_speed</t>
  </si>
  <si>
    <t>Vm_Ih_ts</t>
  </si>
  <si>
    <t>Vm_Ih</t>
  </si>
  <si>
    <t>run_start</t>
  </si>
  <si>
    <t>theta_start</t>
  </si>
  <si>
    <t>wh_ts</t>
  </si>
  <si>
    <t>nonrun_theta_stop</t>
  </si>
  <si>
    <t>theta_stop</t>
  </si>
  <si>
    <t>Vm_var</t>
  </si>
  <si>
    <t>run_theta_start</t>
  </si>
  <si>
    <t>LIA_start</t>
  </si>
  <si>
    <t>sp_thresh_Vm</t>
  </si>
  <si>
    <t>sp_peak_Vm</t>
  </si>
  <si>
    <t>sp_max_rise</t>
  </si>
  <si>
    <t>sp_fwhm</t>
  </si>
  <si>
    <t>sp_rise_time</t>
  </si>
  <si>
    <t>sp_decay_tau1</t>
  </si>
  <si>
    <t>sp_decay_tau2</t>
  </si>
  <si>
    <t>sp_decay_error</t>
  </si>
  <si>
    <t>CS_start</t>
  </si>
  <si>
    <t>CS_stop</t>
  </si>
  <si>
    <t>CS_ind</t>
  </si>
  <si>
    <t>doublets_ind</t>
  </si>
  <si>
    <t>singles_ind</t>
  </si>
  <si>
    <t>spikelets_ind</t>
  </si>
  <si>
    <t xml:space="preserve"> numpy.ndarray</t>
  </si>
  <si>
    <t>numpy.ndarray</t>
  </si>
  <si>
    <t xml:space="preserve"> numpy.float64</t>
  </si>
  <si>
    <t xml:space="preserve"> list</t>
  </si>
  <si>
    <t>ID number of the mouse</t>
  </si>
  <si>
    <t>ID number of the cell</t>
  </si>
  <si>
    <t>timestamps for Vm_ds, Vm_s_ds, and Vm_var</t>
  </si>
  <si>
    <t>variance of the subthreshold membrane trace: taken from Vm_ds over sliding windows of 1s</t>
  </si>
  <si>
    <t>downsampled membrane potential trace: spikes removed and downsampled to 20 Hz</t>
  </si>
  <si>
    <t>smoothed membrane potential trace: spikes removed, downsampled to 20 Hz, and smoothed over sliding window of 2s</t>
  </si>
  <si>
    <t>timestamps for lfp</t>
  </si>
  <si>
    <t>timestamps for Vm_Ih</t>
  </si>
  <si>
    <t>times when the holding current is changed (for exclusion in some analyses)</t>
  </si>
  <si>
    <t>mV</t>
  </si>
  <si>
    <r>
      <t>mV</t>
    </r>
    <r>
      <rPr>
        <vertAlign val="superscript"/>
        <sz val="11"/>
        <color theme="1"/>
        <rFont val="Calibri"/>
        <family val="2"/>
        <scheme val="minor"/>
      </rPr>
      <t>2</t>
    </r>
  </si>
  <si>
    <t>s</t>
  </si>
  <si>
    <t>pA</t>
  </si>
  <si>
    <t>timestamps for pupil</t>
  </si>
  <si>
    <t>cm/s</t>
  </si>
  <si>
    <t>timestamps for wh_speed</t>
  </si>
  <si>
    <t>spike times: includes all spikes and spikelets</t>
  </si>
  <si>
    <t>holding current injected into the patch pipette, downsampled to 2 Hz</t>
  </si>
  <si>
    <t>local field potential trace: downsampled to 200 Hz and bandpass filtered between 0.2 and 100 Hz</t>
  </si>
  <si>
    <t>speed on the outer circumference of the running wheel, 32 Hz</t>
  </si>
  <si>
    <t>indices of sp_times that are single isolated spikes</t>
  </si>
  <si>
    <t>indices of sp_times that are two spikes occurring close together (doublet)</t>
  </si>
  <si>
    <t>threshold Vm of spikes used in threshold analysis</t>
  </si>
  <si>
    <t>peak Vm of spikes used in threshold analysis</t>
  </si>
  <si>
    <t>rise time of spikes used in threshold analysis</t>
  </si>
  <si>
    <t>V/s</t>
  </si>
  <si>
    <t>start times of complex spikes</t>
  </si>
  <si>
    <t>stop times of complex spikes</t>
  </si>
  <si>
    <t>lists of indices of sp_times for spikes that comprise each complex spike</t>
  </si>
  <si>
    <t>maximum rate of rise of spikes used in threshold analysis</t>
  </si>
  <si>
    <t>full width at half max of spikes used in threshold analysis</t>
  </si>
  <si>
    <t>first decay constant of the fitted double exponential of spikes used in threshold analysis</t>
  </si>
  <si>
    <t>second decay constant of the fitted double exponential of spikes used in threshold analysis</t>
  </si>
  <si>
    <t>start times of theta events</t>
  </si>
  <si>
    <t>stop times of theta events</t>
  </si>
  <si>
    <t>start times of running bouts</t>
  </si>
  <si>
    <t>stop times of running bouts</t>
  </si>
  <si>
    <t>start times of LIA events</t>
  </si>
  <si>
    <t>stop times of LIA events</t>
  </si>
  <si>
    <t>start times of theta events where there is detected running</t>
  </si>
  <si>
    <t>stop times of theta events where there is detected running</t>
  </si>
  <si>
    <t>start times of theta events where there is no detected running</t>
  </si>
  <si>
    <t>stop times of theta events where there is no detected running</t>
  </si>
  <si>
    <t>mean change in Vm over all theta events</t>
  </si>
  <si>
    <t>mean change in Vm over all LIA events</t>
  </si>
  <si>
    <t>p-value for the change in Vm at the start of theta events</t>
  </si>
  <si>
    <t>p-value for the change in Vm at the start of LIA events</t>
  </si>
  <si>
    <t>Key</t>
  </si>
  <si>
    <t>Class</t>
  </si>
  <si>
    <t>Units</t>
  </si>
  <si>
    <t>Description</t>
  </si>
  <si>
    <t>coh_df (20 columns)</t>
  </si>
  <si>
    <t>CS_start_Vm</t>
  </si>
  <si>
    <t>CS_stop_Vm</t>
  </si>
  <si>
    <t>CS_max_Vm</t>
  </si>
  <si>
    <t>spikelet_df (12 columns)</t>
  </si>
  <si>
    <t>th_df (13 columns)</t>
  </si>
  <si>
    <t>nost_start</t>
  </si>
  <si>
    <t>nost_stop</t>
  </si>
  <si>
    <t>spike_times</t>
  </si>
  <si>
    <t>isi</t>
  </si>
  <si>
    <t>th_ind</t>
  </si>
  <si>
    <t>thresh_times</t>
  </si>
  <si>
    <t>thresh_Vm</t>
  </si>
  <si>
    <t>psd</t>
  </si>
  <si>
    <t>th_dist</t>
  </si>
  <si>
    <t>pre_spike_Vm</t>
  </si>
  <si>
    <t>spike times: spikes only (no spikelets)</t>
  </si>
  <si>
    <t>inter spike interval; made from spike_times</t>
  </si>
  <si>
    <t>start times of periods with no detected state</t>
  </si>
  <si>
    <t>stop times of periods with no detected state</t>
  </si>
  <si>
    <t>indices of sp_times that are identified as spikelets</t>
  </si>
  <si>
    <t>membrane potential at the start of complex spikes</t>
  </si>
  <si>
    <t>membrane potential at the end of complex spikes</t>
  </si>
  <si>
    <t>maximum subthreshold membrane potential of complex spikes</t>
  </si>
  <si>
    <t>indices of sp_times for spikes used in threshold analysis</t>
  </si>
  <si>
    <t>times of spikes used in threshold analysis</t>
  </si>
  <si>
    <t>membrane potential at the threshold of spikes used in threshold analysis</t>
  </si>
  <si>
    <t>difference in membrane potential between the spike threshold and 20 ms before the spike</t>
  </si>
  <si>
    <t>difference in membrane potential between the spike threshold (thresh_Vm) and pre_spike_Vm</t>
  </si>
  <si>
    <t>mode of the membrane potential during the 50-300 ms window before the spike</t>
  </si>
  <si>
    <t>pupil diameter, in pixels</t>
  </si>
  <si>
    <t>ratio of power in the theta range (6-9 Hz) to that in the delta range (0.5-3.5 Hz)</t>
  </si>
  <si>
    <t>timestamps for theta_delta trace</t>
  </si>
  <si>
    <t>Vm</t>
  </si>
  <si>
    <t>ts</t>
  </si>
  <si>
    <t>peak_f_Vm</t>
  </si>
  <si>
    <t>peak_f_lfp</t>
  </si>
  <si>
    <t>power_Vm</t>
  </si>
  <si>
    <t>z_power_Vm</t>
  </si>
  <si>
    <t>power_lfp</t>
  </si>
  <si>
    <t>coh_Vm</t>
  </si>
  <si>
    <t>coh_lfp</t>
  </si>
  <si>
    <t>ph_Vm</t>
  </si>
  <si>
    <t>ph_lfp</t>
  </si>
  <si>
    <t>state</t>
  </si>
  <si>
    <t>run_theta</t>
  </si>
  <si>
    <t>Ih</t>
  </si>
  <si>
    <t>Vm0</t>
  </si>
  <si>
    <t>dVm</t>
  </si>
  <si>
    <t>dVm_p</t>
  </si>
  <si>
    <t>string</t>
  </si>
  <si>
    <t>bool</t>
  </si>
  <si>
    <t>Hz</t>
  </si>
  <si>
    <r>
      <t>V</t>
    </r>
    <r>
      <rPr>
        <vertAlign val="superscript"/>
        <sz val="11"/>
        <color theme="1"/>
        <rFont val="Calibri"/>
        <family val="2"/>
        <scheme val="minor"/>
      </rPr>
      <t>2</t>
    </r>
  </si>
  <si>
    <t>degrees</t>
  </si>
  <si>
    <t>p-value for the change in Vm at the start of theta events for that cell</t>
  </si>
  <si>
    <t>p-value for the change in Vm at the start of LIA events for that cell</t>
  </si>
  <si>
    <t>brain state</t>
  </si>
  <si>
    <t>if the brain state is 'theta', a True in this row indicates that it was a run theta event</t>
  </si>
  <si>
    <t>time stamp for the whole row in the dataframe</t>
  </si>
  <si>
    <t>holding current of the patch pipette</t>
  </si>
  <si>
    <t>if there is an identified brain state, this is the Vm before the start of that state event</t>
  </si>
  <si>
    <t>if there is an identified brain state, this is the change in Vm at the start of that state event</t>
  </si>
  <si>
    <t>if there is an identified brain state, this is the significance (p) value of the change in Vm at the start of that state event</t>
  </si>
  <si>
    <t>mode of the membrane potential during the current time bin</t>
  </si>
  <si>
    <t>dataframe of theta coherence information for every time bin (~1.2 second bins)</t>
  </si>
  <si>
    <t>frequency of the maximum power in the theta band in the membrane potential</t>
  </si>
  <si>
    <t>frequency of the maximum power in the theta band in the LFP</t>
  </si>
  <si>
    <t>maximum power in the theta band in the membrane potential</t>
  </si>
  <si>
    <t>maximum power in the theta band in the membrane potential, z-scored</t>
  </si>
  <si>
    <t>maximum power in the theta band in the LFP</t>
  </si>
  <si>
    <t>coherence between Vm and LFP, at the frequency that has the maximum power in the membrane potential</t>
  </si>
  <si>
    <t>coherence between Vm and LFP, at the frequency that has the maximum power in the LFP</t>
  </si>
  <si>
    <t>phase offset between Vm and LFP, at the frequency that has the maximum power in the membrane potential</t>
  </si>
  <si>
    <t>phase offset between Vm and LFP, at the frequency that has the maximum power in the LFP</t>
  </si>
  <si>
    <t>times</t>
  </si>
  <si>
    <t>max_rise</t>
  </si>
  <si>
    <t>fwhm</t>
  </si>
  <si>
    <t>peak_Vm</t>
  </si>
  <si>
    <t>amplitude</t>
  </si>
  <si>
    <t>rise_time</t>
  </si>
  <si>
    <t>decay_tau</t>
  </si>
  <si>
    <t>decay_error</t>
  </si>
  <si>
    <t>pandas.core.series.Series</t>
  </si>
  <si>
    <t>ID number of the cell; numbers following an underscore indicate multiple recordings for the same cell (example: cell 2 has two recordings: '2' and '2_1')</t>
  </si>
  <si>
    <t xml:space="preserve"> int or string</t>
  </si>
  <si>
    <t>tells what kind of error was thrown (if any) during the fitting of the double exponential to the decay of the spike waveform ('ok' indicates no error)</t>
  </si>
  <si>
    <t>peak Vm</t>
  </si>
  <si>
    <t>threshold Vm</t>
  </si>
  <si>
    <t>dataframe of spikelet values (each row is one unique spikelet)</t>
  </si>
  <si>
    <t>ID number of the cell from which the spikelets were recorded</t>
  </si>
  <si>
    <t>brain state that the spikelet occurred in</t>
  </si>
  <si>
    <t>amplitude of the spikelet</t>
  </si>
  <si>
    <t>timestamps of the spikelets</t>
  </si>
  <si>
    <t>maximum slope of the rising phase of the spike</t>
  </si>
  <si>
    <t>maximum slope of the rising phase of the spikelet</t>
  </si>
  <si>
    <t>time difference between the timestamp of the threshold and the peak</t>
  </si>
  <si>
    <t>width of the spike at the Vm midway between the threshold and the peak</t>
  </si>
  <si>
    <t>first decay constant of the fitted double exponential to the falling phase of the spikelet</t>
  </si>
  <si>
    <t>pre_sp_Vm</t>
  </si>
  <si>
    <t>dataframe of values for spikes used in threshold analysis (each row is one spike)</t>
  </si>
  <si>
    <t>ID number of the cell from which the spikes were recorded</t>
  </si>
  <si>
    <t>brain state that the spike occurred in</t>
  </si>
  <si>
    <t>timestamps of the spikes</t>
  </si>
  <si>
    <t>amplitude of the spike</t>
  </si>
  <si>
    <t>first decay constant of the fitted double exponential to the falling phase of the spike</t>
  </si>
  <si>
    <t>dIh_I</t>
  </si>
  <si>
    <t>Rin_dur</t>
  </si>
  <si>
    <t>Rin_amp</t>
  </si>
  <si>
    <t>Rin_on</t>
  </si>
  <si>
    <t>Rin_off</t>
  </si>
  <si>
    <t>stepRa_Rin</t>
  </si>
  <si>
    <t>Ra</t>
  </si>
  <si>
    <t>ipdep_Rin</t>
  </si>
  <si>
    <t>ipdep_tau</t>
  </si>
  <si>
    <t>ipdep_g_l</t>
  </si>
  <si>
    <t>ipdep_C</t>
  </si>
  <si>
    <t>ipdep_sa</t>
  </si>
  <si>
    <t>Rin</t>
  </si>
  <si>
    <t>theta_Rin</t>
  </si>
  <si>
    <t>LIA_Rin</t>
  </si>
  <si>
    <t>nost_Rin</t>
  </si>
  <si>
    <t>numpy.float64</t>
  </si>
  <si>
    <t>amplitude of each current pulse used to obtain input resistance</t>
  </si>
  <si>
    <t>duration of the current pulses used to obtain input resistance</t>
  </si>
  <si>
    <t>timestamps of the onset of current pulses used to obtain input resistance</t>
  </si>
  <si>
    <t>timestamps of the offset of current pulses used to obtain input resistance</t>
  </si>
  <si>
    <r>
      <t>M</t>
    </r>
    <r>
      <rPr>
        <sz val="11"/>
        <color theme="1"/>
        <rFont val="Calibri"/>
        <family val="2"/>
      </rPr>
      <t>Ω</t>
    </r>
  </si>
  <si>
    <t>input resistance for each current pulse</t>
  </si>
  <si>
    <t>list</t>
  </si>
  <si>
    <t>boolen mask for Rin to isolate Rin measurements taken during theta events</t>
  </si>
  <si>
    <t>boolen mask for Rin to isolate Rin measurements taken during LIA events</t>
  </si>
  <si>
    <t>boolen mask for Rin to isolate Rin measurements taken oustide identified events</t>
  </si>
  <si>
    <t>decay constant of the voltage in response to a series of current steps with increasing amplitude; performed once per cell</t>
  </si>
  <si>
    <t>cell capacitance calculated from the voltage response to a series of current steps with increasing amplitude; performed once per cell</t>
  </si>
  <si>
    <t>cell surface area calculated from the voltage response to a series of current steps with increasing amplitude; performed once per cell</t>
  </si>
  <si>
    <t>cell leak conductance calculated from the voltage response to a series of current steps with increasing amplitude; performed once per cell</t>
  </si>
  <si>
    <t>cell input resistance calculated from the voltage response to a series of current steps with increasing amplitude; performed once per cell</t>
  </si>
  <si>
    <t>nS</t>
  </si>
  <si>
    <t>nF</t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</si>
  <si>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</si>
  <si>
    <t>cell input resistance calculated from the steady state current response to a voltage pulse</t>
  </si>
  <si>
    <t>access resistance calculated from the peak current response to a voltage pulse</t>
  </si>
  <si>
    <t>amplitude of the injected holding current starting at the corresponding time in dIh_times</t>
  </si>
  <si>
    <t>times when the holding current is changed (for exclusion in some analyses); if there is only 1 value then the holding current was constant in the session</t>
  </si>
  <si>
    <t>Total Recording Time (min)</t>
  </si>
  <si>
    <t>Total Recording Time (s)</t>
  </si>
  <si>
    <t>From Step Ra</t>
  </si>
  <si>
    <t>From Ip dep</t>
  </si>
  <si>
    <t>Number of Theta Events</t>
  </si>
  <si>
    <t>Number of LIA Events</t>
  </si>
  <si>
    <t>Classification</t>
  </si>
  <si>
    <t>All Spikes</t>
  </si>
  <si>
    <t>Average Firing Rate (Hz)</t>
  </si>
  <si>
    <t>Spikes outside CS</t>
  </si>
  <si>
    <t>Spikes in CS</t>
  </si>
  <si>
    <t>CS</t>
  </si>
  <si>
    <t>Spikes used for thresh</t>
  </si>
  <si>
    <t>Spikelets</t>
  </si>
  <si>
    <t>Cell ID</t>
  </si>
  <si>
    <t>Mouse ID</t>
  </si>
  <si>
    <t>Experimenter</t>
  </si>
  <si>
    <t>Cell #</t>
  </si>
  <si>
    <t>Mouse #</t>
  </si>
  <si>
    <t>Cell Type</t>
  </si>
  <si>
    <t>Capacitance</t>
  </si>
  <si>
    <t>Tau</t>
  </si>
  <si>
    <t>hyp</t>
  </si>
  <si>
    <t>no</t>
  </si>
  <si>
    <t>dep</t>
  </si>
  <si>
    <t>Theta</t>
  </si>
  <si>
    <t>LIA</t>
  </si>
  <si>
    <t>Num</t>
  </si>
  <si>
    <t>Unlabeled</t>
  </si>
  <si>
    <t>%</t>
  </si>
  <si>
    <t>ISI</t>
  </si>
  <si>
    <t>Num Spikes</t>
  </si>
  <si>
    <t>FWHM (ms)</t>
  </si>
  <si>
    <t>Max Slope</t>
  </si>
  <si>
    <t>type</t>
  </si>
  <si>
    <t>number</t>
  </si>
  <si>
    <t>Meryl</t>
  </si>
  <si>
    <t>CA3 Pyr</t>
  </si>
  <si>
    <t>nan</t>
  </si>
  <si>
    <t>small</t>
  </si>
  <si>
    <t>Ashley</t>
  </si>
  <si>
    <t>large</t>
  </si>
  <si>
    <t>NA</t>
  </si>
  <si>
    <t xml:space="preserve"> nan</t>
  </si>
  <si>
    <t>mean</t>
  </si>
  <si>
    <t>std</t>
  </si>
  <si>
    <t>Recording Date (yyyy-mm-dd)</t>
  </si>
  <si>
    <t>Dataset</t>
  </si>
  <si>
    <t>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</si>
</sst>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yyyy\-mm\-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2" fontId="1" fillId="0" borderId="0" xfId="0" applyNumberFormat="1" applyFont="1" applyFill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4" fillId="0" borderId="0" xfId="0" applyNumberFormat="1" applyFont="1" applyFill="1" applyAlignment="1">
      <alignment wrapText="1"/>
    </xf>
    <xf numFmtId="0" fontId="1" fillId="0" borderId="0" xfId="0" applyFont="1" applyFill="1" applyAlignment="1"/>
    <xf numFmtId="164" fontId="1" fillId="0" borderId="0" xfId="0" applyNumberFormat="1" applyFont="1" applyFill="1" applyAlignment="1"/>
    <xf numFmtId="164" fontId="1" fillId="0" borderId="0" xfId="0" applyNumberFormat="1" applyFont="1" applyFill="1" applyAlignment="1">
      <alignment horizontal="center"/>
    </xf>
    <xf numFmtId="1" fontId="1" fillId="0" borderId="0" xfId="0" applyNumberFormat="1" applyFont="1" applyFill="1"/>
    <xf numFmtId="2" fontId="1" fillId="0" borderId="0" xfId="0" applyNumberFormat="1" applyFont="1" applyFill="1"/>
    <xf numFmtId="2" fontId="0" fillId="0" borderId="0" xfId="0" applyNumberFormat="1" applyFill="1"/>
    <xf numFmtId="164" fontId="0" fillId="0" borderId="0" xfId="0" applyNumberFormat="1"/>
    <xf numFmtId="164" fontId="0" fillId="0" borderId="0" xfId="0" applyNumberFormat="1" applyFill="1"/>
    <xf numFmtId="165" fontId="0" fillId="0" borderId="0" xfId="0" applyNumberFormat="1" applyFill="1"/>
    <xf numFmtId="166" fontId="0" fillId="0" borderId="0" xfId="0" applyNumberFormat="1"/>
    <xf numFmtId="166" fontId="0" fillId="0" borderId="0" xfId="0" applyNumberFormat="1" applyFill="1"/>
    <xf numFmtId="166" fontId="1" fillId="0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78"/>
  <sheetViews>
    <sheetView tabSelected="1"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F11" sqref="F11"/>
    </sheetView>
  </sheetViews>
  <sheetFormatPr baseColWidth="10" defaultColWidth="9.140625" defaultRowHeight="15" x14ac:dyDescent="0.25"/>
  <cols>
    <col min="1" max="1" width="9.140625" style="2"/>
    <col min="2" max="2" width="9.42578125" style="2" bestFit="1" customWidth="1"/>
    <col min="3" max="3" width="13.140625" style="2" bestFit="1" customWidth="1"/>
    <col min="4" max="4" width="9.140625" style="3"/>
    <col min="5" max="6" width="9.140625" style="2"/>
    <col min="7" max="7" width="15.85546875" style="21" customWidth="1"/>
    <col min="8" max="8" width="14.7109375" style="16" customWidth="1"/>
    <col min="9" max="9" width="15.28515625" style="2" customWidth="1"/>
    <col min="10" max="10" width="7.5703125" style="17" bestFit="1" customWidth="1"/>
    <col min="11" max="11" width="7.5703125" style="18" bestFit="1" customWidth="1"/>
    <col min="12" max="12" width="6.85546875" style="18" customWidth="1"/>
    <col min="13" max="13" width="11.5703125" style="18" bestFit="1" customWidth="1"/>
    <col min="14" max="14" width="7.42578125" style="18" customWidth="1"/>
    <col min="15" max="24" width="9.140625" style="2"/>
    <col min="25" max="25" width="9.5703125" style="2" bestFit="1" customWidth="1"/>
    <col min="26" max="26" width="9.5703125" style="18" customWidth="1"/>
    <col min="27" max="27" width="10.28515625" style="18" bestFit="1" customWidth="1"/>
    <col min="28" max="29" width="9.5703125" style="18" customWidth="1"/>
    <col min="30" max="30" width="10.7109375" style="4" customWidth="1"/>
    <col min="31" max="31" width="9.7109375" style="18" customWidth="1"/>
    <col min="32" max="32" width="9.140625" style="2"/>
    <col min="33" max="33" width="9.140625" style="18"/>
    <col min="34" max="34" width="5.5703125" style="4" customWidth="1"/>
    <col min="35" max="35" width="6.5703125" style="18" customWidth="1"/>
    <col min="36" max="36" width="9.140625" style="2"/>
    <col min="37" max="37" width="9.140625" style="16"/>
    <col min="38" max="38" width="11.140625" style="4" customWidth="1"/>
    <col min="39" max="39" width="11.5703125" style="2" customWidth="1"/>
    <col min="40" max="40" width="10.28515625" style="18" customWidth="1"/>
    <col min="41" max="41" width="11.5703125" style="18" bestFit="1" customWidth="1"/>
    <col min="42" max="42" width="10.28515625" style="2" bestFit="1" customWidth="1"/>
    <col min="43" max="43" width="11.5703125" style="19" bestFit="1" customWidth="1"/>
    <col min="44" max="44" width="10" style="4" bestFit="1" customWidth="1"/>
    <col min="45" max="16384" width="9.140625" style="2"/>
  </cols>
  <sheetData>
    <row r="1" spans="1:44" s="3" customFormat="1" ht="15" customHeight="1" x14ac:dyDescent="0.25">
      <c r="A1" s="7" t="s">
        <v>293</v>
      </c>
      <c r="B1" s="7"/>
      <c r="D1" s="7" t="s">
        <v>294</v>
      </c>
      <c r="E1" s="7"/>
      <c r="G1" s="22" t="s">
        <v>292</v>
      </c>
      <c r="H1" s="5" t="s">
        <v>246</v>
      </c>
      <c r="I1" s="6" t="s">
        <v>247</v>
      </c>
      <c r="J1" s="7" t="s">
        <v>248</v>
      </c>
      <c r="K1" s="7"/>
      <c r="L1" s="8" t="s">
        <v>249</v>
      </c>
      <c r="M1" s="8"/>
      <c r="N1" s="8"/>
      <c r="O1" s="7" t="s">
        <v>250</v>
      </c>
      <c r="P1" s="7"/>
      <c r="Q1" s="7"/>
      <c r="R1" s="7" t="s">
        <v>251</v>
      </c>
      <c r="S1" s="7"/>
      <c r="T1" s="7"/>
      <c r="U1" s="7" t="s">
        <v>252</v>
      </c>
      <c r="V1" s="7"/>
      <c r="W1" s="7"/>
      <c r="X1" s="7"/>
      <c r="Y1" s="7" t="s">
        <v>253</v>
      </c>
      <c r="Z1" s="7"/>
      <c r="AA1" s="7" t="s">
        <v>254</v>
      </c>
      <c r="AB1" s="7"/>
      <c r="AC1" s="7"/>
      <c r="AD1" s="7" t="s">
        <v>255</v>
      </c>
      <c r="AE1" s="7"/>
      <c r="AF1" s="7" t="s">
        <v>256</v>
      </c>
      <c r="AG1" s="7"/>
      <c r="AH1" s="7"/>
      <c r="AI1" s="7"/>
      <c r="AJ1" s="7" t="s">
        <v>257</v>
      </c>
      <c r="AK1" s="7"/>
      <c r="AL1" s="7"/>
      <c r="AM1" s="7" t="s">
        <v>258</v>
      </c>
      <c r="AN1" s="7"/>
      <c r="AO1" s="7"/>
      <c r="AP1" s="7"/>
      <c r="AQ1" s="7" t="s">
        <v>259</v>
      </c>
      <c r="AR1" s="7"/>
    </row>
    <row r="2" spans="1:44" s="3" customFormat="1" x14ac:dyDescent="0.25">
      <c r="A2" s="3" t="s">
        <v>260</v>
      </c>
      <c r="B2" s="3" t="s">
        <v>261</v>
      </c>
      <c r="C2" s="3" t="s">
        <v>262</v>
      </c>
      <c r="D2" s="3" t="s">
        <v>263</v>
      </c>
      <c r="E2" s="3" t="s">
        <v>264</v>
      </c>
      <c r="F2" s="3" t="s">
        <v>265</v>
      </c>
      <c r="G2" s="22"/>
      <c r="H2" s="5"/>
      <c r="I2" s="6"/>
      <c r="J2" s="9" t="s">
        <v>213</v>
      </c>
      <c r="K2" s="10" t="s">
        <v>219</v>
      </c>
      <c r="L2" s="9" t="s">
        <v>219</v>
      </c>
      <c r="M2" s="9" t="s">
        <v>266</v>
      </c>
      <c r="N2" s="9" t="s">
        <v>267</v>
      </c>
      <c r="O2" s="3" t="s">
        <v>268</v>
      </c>
      <c r="P2" s="3" t="s">
        <v>269</v>
      </c>
      <c r="Q2" s="3" t="s">
        <v>270</v>
      </c>
      <c r="R2" s="3" t="s">
        <v>268</v>
      </c>
      <c r="S2" s="3" t="s">
        <v>269</v>
      </c>
      <c r="T2" s="3" t="s">
        <v>270</v>
      </c>
      <c r="U2" s="7" t="s">
        <v>271</v>
      </c>
      <c r="V2" s="7"/>
      <c r="W2" s="7" t="s">
        <v>272</v>
      </c>
      <c r="X2" s="7"/>
      <c r="Y2" s="11" t="s">
        <v>273</v>
      </c>
      <c r="Z2" s="12" t="s">
        <v>153</v>
      </c>
      <c r="AA2" s="13" t="s">
        <v>274</v>
      </c>
      <c r="AB2" s="13" t="s">
        <v>271</v>
      </c>
      <c r="AC2" s="13" t="s">
        <v>272</v>
      </c>
      <c r="AD2" s="14" t="s">
        <v>273</v>
      </c>
      <c r="AE2" s="9" t="s">
        <v>153</v>
      </c>
      <c r="AF2" s="3" t="s">
        <v>273</v>
      </c>
      <c r="AG2" s="9" t="s">
        <v>153</v>
      </c>
      <c r="AH2" s="14" t="s">
        <v>275</v>
      </c>
      <c r="AI2" s="9" t="s">
        <v>276</v>
      </c>
      <c r="AJ2" s="3" t="s">
        <v>273</v>
      </c>
      <c r="AK2" s="15" t="s">
        <v>153</v>
      </c>
      <c r="AL2" s="14" t="s">
        <v>277</v>
      </c>
      <c r="AM2" s="3" t="s">
        <v>273</v>
      </c>
      <c r="AN2" s="9" t="s">
        <v>153</v>
      </c>
      <c r="AO2" s="9" t="s">
        <v>278</v>
      </c>
      <c r="AP2" s="3" t="s">
        <v>279</v>
      </c>
      <c r="AQ2" s="3" t="s">
        <v>280</v>
      </c>
      <c r="AR2" s="14" t="s">
        <v>281</v>
      </c>
    </row>
    <row r="3" spans="1:44" x14ac:dyDescent="0.25">
      <c r="A3" s="2">
        <v>2</v>
      </c>
      <c r="B3" s="2">
        <v>21</v>
      </c>
      <c r="C3" s="2" t="s">
        <v>282</v>
      </c>
      <c r="D3" s="3">
        <v>1</v>
      </c>
      <c r="E3" s="2">
        <v>1</v>
      </c>
      <c r="F3" s="2" t="s">
        <v>283</v>
      </c>
      <c r="G3" s="20">
        <v>42725</v>
      </c>
      <c r="H3" s="16">
        <f>I3/60</f>
        <v>18</v>
      </c>
      <c r="I3" s="2">
        <v>1080</v>
      </c>
      <c r="J3" s="17" t="s">
        <v>284</v>
      </c>
      <c r="K3" s="18" t="s">
        <v>284</v>
      </c>
      <c r="L3" s="18" t="s">
        <v>284</v>
      </c>
      <c r="M3" s="18" t="s">
        <v>284</v>
      </c>
      <c r="N3" s="18" t="s">
        <v>284</v>
      </c>
      <c r="O3" s="2">
        <v>4</v>
      </c>
      <c r="P3" s="2">
        <v>5</v>
      </c>
      <c r="Q3" s="2">
        <v>1</v>
      </c>
      <c r="R3" s="2">
        <v>11</v>
      </c>
      <c r="S3" s="2">
        <v>11</v>
      </c>
      <c r="T3" s="2">
        <v>12</v>
      </c>
      <c r="U3" s="2">
        <v>0.26300000000000001</v>
      </c>
      <c r="W3" s="2">
        <v>0.53300000000000003</v>
      </c>
      <c r="Y3" s="2">
        <f>42+659</f>
        <v>701</v>
      </c>
      <c r="Z3" s="18">
        <f>Y3/I3</f>
        <v>0.64907407407407403</v>
      </c>
      <c r="AA3" s="18">
        <v>0.10336044494209801</v>
      </c>
      <c r="AB3" s="18">
        <v>0</v>
      </c>
      <c r="AC3" s="18">
        <v>0</v>
      </c>
      <c r="AD3" s="4">
        <f>9+205</f>
        <v>214</v>
      </c>
      <c r="AE3" s="18">
        <f>AD3/I3</f>
        <v>0.19814814814814816</v>
      </c>
      <c r="AF3" s="2">
        <f>33+454</f>
        <v>487</v>
      </c>
      <c r="AG3" s="18">
        <f>AF3/I3</f>
        <v>0.45092592592592595</v>
      </c>
      <c r="AH3" s="4">
        <f>100*AF3/Y3</f>
        <v>69.472182596291006</v>
      </c>
      <c r="AI3" s="18">
        <v>7.2</v>
      </c>
      <c r="AJ3" s="2">
        <v>41</v>
      </c>
      <c r="AK3" s="16">
        <f>AJ3/I3</f>
        <v>3.7962962962962962E-2</v>
      </c>
      <c r="AL3" s="4">
        <v>11.8</v>
      </c>
      <c r="AM3" s="4">
        <v>200</v>
      </c>
      <c r="AN3" s="18">
        <f>AM3/I3</f>
        <v>0.18518518518518517</v>
      </c>
      <c r="AO3" s="18">
        <v>0.93</v>
      </c>
      <c r="AP3" s="18">
        <v>77.760000000000005</v>
      </c>
    </row>
    <row r="4" spans="1:44" x14ac:dyDescent="0.25">
      <c r="A4" s="2">
        <v>5</v>
      </c>
      <c r="B4" s="2">
        <v>24</v>
      </c>
      <c r="C4" s="2" t="s">
        <v>282</v>
      </c>
      <c r="D4" s="3">
        <v>2</v>
      </c>
      <c r="E4" s="2">
        <v>2</v>
      </c>
      <c r="F4" s="2" t="s">
        <v>283</v>
      </c>
      <c r="G4" s="20">
        <v>42754</v>
      </c>
      <c r="H4" s="16">
        <f t="shared" ref="H4:H35" si="0">I4/60</f>
        <v>10</v>
      </c>
      <c r="I4" s="2">
        <v>600</v>
      </c>
      <c r="J4" s="17" t="s">
        <v>284</v>
      </c>
      <c r="K4" s="18" t="s">
        <v>284</v>
      </c>
      <c r="L4" s="18" t="s">
        <v>284</v>
      </c>
      <c r="M4" s="18" t="s">
        <v>284</v>
      </c>
      <c r="N4" s="18" t="s">
        <v>284</v>
      </c>
      <c r="O4" s="2">
        <v>14</v>
      </c>
      <c r="P4" s="2">
        <v>11</v>
      </c>
      <c r="Q4" s="2">
        <v>17</v>
      </c>
      <c r="R4" s="2">
        <v>1</v>
      </c>
      <c r="S4" s="2">
        <v>3</v>
      </c>
      <c r="T4" s="2">
        <v>5</v>
      </c>
      <c r="U4" s="2">
        <v>0.503</v>
      </c>
      <c r="W4" s="2">
        <v>0.76700000000000002</v>
      </c>
      <c r="Y4" s="2">
        <v>77</v>
      </c>
      <c r="Z4" s="18">
        <f t="shared" ref="Z4:Z35" si="1">Y4/I4</f>
        <v>0.12833333333333333</v>
      </c>
      <c r="AA4" s="18">
        <v>0.17582872213890399</v>
      </c>
      <c r="AB4" s="18">
        <v>4.6652670865407003E-2</v>
      </c>
      <c r="AC4" s="18">
        <v>2.3963575365444498E-2</v>
      </c>
      <c r="AD4" s="4">
        <v>24</v>
      </c>
      <c r="AE4" s="18">
        <f t="shared" ref="AE4:AE35" si="2">AD4/I4</f>
        <v>0.04</v>
      </c>
      <c r="AF4" s="2">
        <v>53</v>
      </c>
      <c r="AG4" s="18">
        <f t="shared" ref="AG4:AG35" si="3">AF4/I4</f>
        <v>8.8333333333333333E-2</v>
      </c>
      <c r="AH4" s="4">
        <f t="shared" ref="AH4:AH35" si="4">100*AF4/Y4</f>
        <v>68.831168831168824</v>
      </c>
      <c r="AI4" s="18">
        <v>12.514000000000699</v>
      </c>
      <c r="AJ4" s="2">
        <v>3</v>
      </c>
      <c r="AK4" s="16">
        <f t="shared" ref="AK4:AK35" si="5">AJ4/I4</f>
        <v>5.0000000000000001E-3</v>
      </c>
      <c r="AL4" s="4">
        <v>17.6666666666666</v>
      </c>
      <c r="AM4" s="4">
        <v>21</v>
      </c>
      <c r="AN4" s="18">
        <f t="shared" ref="AN4:AN35" si="6">AM4/I4</f>
        <v>3.5000000000000003E-2</v>
      </c>
      <c r="AO4" s="18">
        <v>0.87380952380952404</v>
      </c>
      <c r="AP4" s="18">
        <v>165.68138485863</v>
      </c>
    </row>
    <row r="5" spans="1:44" x14ac:dyDescent="0.25">
      <c r="A5" s="2">
        <v>10</v>
      </c>
      <c r="B5" s="2">
        <v>28</v>
      </c>
      <c r="C5" s="2" t="s">
        <v>282</v>
      </c>
      <c r="D5" s="3">
        <v>3</v>
      </c>
      <c r="E5" s="2">
        <v>3</v>
      </c>
      <c r="F5" s="2" t="s">
        <v>283</v>
      </c>
      <c r="G5" s="20">
        <v>42759</v>
      </c>
      <c r="H5" s="16">
        <f t="shared" si="0"/>
        <v>7.5</v>
      </c>
      <c r="I5" s="2">
        <v>450</v>
      </c>
      <c r="J5" s="18">
        <v>54.6679304136536</v>
      </c>
      <c r="K5" s="18">
        <v>90.518928128573194</v>
      </c>
      <c r="L5" s="18">
        <v>163.132751463018</v>
      </c>
      <c r="M5" s="18">
        <v>477.43377534800402</v>
      </c>
      <c r="N5" s="18">
        <v>77.885085413896604</v>
      </c>
      <c r="O5" s="2">
        <v>9</v>
      </c>
      <c r="P5" s="2">
        <v>5</v>
      </c>
      <c r="Q5" s="2">
        <v>7</v>
      </c>
      <c r="R5" s="2">
        <v>3</v>
      </c>
      <c r="S5" s="2">
        <v>2</v>
      </c>
      <c r="T5" s="2">
        <v>6</v>
      </c>
      <c r="U5" s="2">
        <v>0.318</v>
      </c>
      <c r="W5" s="2">
        <v>0.58899999999999997</v>
      </c>
      <c r="Y5" s="2">
        <v>411</v>
      </c>
      <c r="Z5" s="18">
        <f t="shared" si="1"/>
        <v>0.91333333333333333</v>
      </c>
      <c r="AA5" s="18">
        <v>1.10085553954187</v>
      </c>
      <c r="AB5" s="18">
        <v>0.37204976165562098</v>
      </c>
      <c r="AC5" s="18">
        <v>0.52868094105207597</v>
      </c>
      <c r="AD5" s="4">
        <v>196</v>
      </c>
      <c r="AE5" s="18">
        <f t="shared" si="2"/>
        <v>0.43555555555555553</v>
      </c>
      <c r="AF5" s="2">
        <v>215</v>
      </c>
      <c r="AG5" s="18">
        <f t="shared" si="3"/>
        <v>0.4777777777777778</v>
      </c>
      <c r="AH5" s="4">
        <f t="shared" si="4"/>
        <v>52.311435523114355</v>
      </c>
      <c r="AI5" s="18">
        <v>6.1741666666662001</v>
      </c>
      <c r="AJ5" s="2">
        <v>35</v>
      </c>
      <c r="AK5" s="16">
        <f t="shared" si="5"/>
        <v>7.7777777777777779E-2</v>
      </c>
      <c r="AL5" s="4">
        <v>6.1428571428571397</v>
      </c>
      <c r="AM5" s="4">
        <v>184</v>
      </c>
      <c r="AN5" s="18">
        <f t="shared" si="6"/>
        <v>0.40888888888888891</v>
      </c>
      <c r="AO5" s="18">
        <v>1.1875</v>
      </c>
      <c r="AP5" s="18">
        <v>70.676057235054301</v>
      </c>
      <c r="AQ5" s="19" t="s">
        <v>285</v>
      </c>
      <c r="AR5" s="4">
        <v>19</v>
      </c>
    </row>
    <row r="6" spans="1:44" x14ac:dyDescent="0.25">
      <c r="A6" s="2">
        <v>12</v>
      </c>
      <c r="B6" s="2">
        <v>32</v>
      </c>
      <c r="C6" s="2" t="s">
        <v>286</v>
      </c>
      <c r="D6" s="3">
        <v>4</v>
      </c>
      <c r="E6" s="2">
        <v>4</v>
      </c>
      <c r="F6" s="2" t="s">
        <v>283</v>
      </c>
      <c r="G6" s="20">
        <v>42789</v>
      </c>
      <c r="H6" s="16">
        <f t="shared" si="0"/>
        <v>5</v>
      </c>
      <c r="I6" s="2">
        <v>300</v>
      </c>
      <c r="J6" s="17">
        <v>70.234523139019998</v>
      </c>
      <c r="K6" s="18">
        <v>138.20191848910801</v>
      </c>
      <c r="L6" s="18">
        <v>172.348533410583</v>
      </c>
      <c r="M6" s="18">
        <v>100.714729001759</v>
      </c>
      <c r="N6" s="18">
        <v>17.3580358362974</v>
      </c>
      <c r="O6" s="2">
        <v>11</v>
      </c>
      <c r="P6" s="2">
        <v>6</v>
      </c>
      <c r="Q6" s="2">
        <v>1</v>
      </c>
      <c r="R6" s="2">
        <v>1</v>
      </c>
      <c r="S6" s="2">
        <v>3</v>
      </c>
      <c r="T6" s="2">
        <v>4</v>
      </c>
      <c r="U6" s="2">
        <v>1E-3</v>
      </c>
      <c r="V6" s="2" t="s">
        <v>268</v>
      </c>
      <c r="W6" s="2">
        <v>0.89</v>
      </c>
      <c r="Y6" s="2">
        <v>117</v>
      </c>
      <c r="Z6" s="18">
        <f t="shared" si="1"/>
        <v>0.39</v>
      </c>
      <c r="AA6" s="18">
        <v>0.60024625487379402</v>
      </c>
      <c r="AB6" s="18">
        <v>0</v>
      </c>
      <c r="AC6" s="18">
        <v>0</v>
      </c>
      <c r="AD6" s="4">
        <v>4</v>
      </c>
      <c r="AE6" s="18">
        <f t="shared" si="2"/>
        <v>1.3333333333333334E-2</v>
      </c>
      <c r="AF6" s="2">
        <v>113</v>
      </c>
      <c r="AG6" s="18">
        <f t="shared" si="3"/>
        <v>0.37666666666666665</v>
      </c>
      <c r="AH6" s="4">
        <f t="shared" si="4"/>
        <v>96.581196581196579</v>
      </c>
      <c r="AI6" s="18">
        <v>4.5054455445554398</v>
      </c>
      <c r="AJ6" s="2">
        <v>12</v>
      </c>
      <c r="AK6" s="16">
        <f t="shared" si="5"/>
        <v>0.04</v>
      </c>
      <c r="AL6" s="4">
        <v>9.4166666666666607</v>
      </c>
      <c r="AM6" s="4">
        <v>7</v>
      </c>
      <c r="AN6" s="18">
        <f t="shared" si="6"/>
        <v>2.3333333333333334E-2</v>
      </c>
      <c r="AO6" s="18">
        <v>0.77142857142857102</v>
      </c>
      <c r="AP6" s="18">
        <v>132.106236049107</v>
      </c>
      <c r="AQ6" s="19" t="s">
        <v>287</v>
      </c>
      <c r="AR6" s="4">
        <v>250</v>
      </c>
    </row>
    <row r="7" spans="1:44" x14ac:dyDescent="0.25">
      <c r="A7" s="2">
        <v>16</v>
      </c>
      <c r="B7" s="2">
        <v>35</v>
      </c>
      <c r="C7" s="2" t="s">
        <v>286</v>
      </c>
      <c r="D7" s="3">
        <v>5</v>
      </c>
      <c r="E7" s="2">
        <v>5</v>
      </c>
      <c r="F7" s="2" t="s">
        <v>283</v>
      </c>
      <c r="G7" s="20">
        <v>42787</v>
      </c>
      <c r="H7" s="16">
        <f t="shared" si="0"/>
        <v>5</v>
      </c>
      <c r="I7" s="2">
        <v>300</v>
      </c>
      <c r="J7" s="18">
        <v>33.941619335546797</v>
      </c>
      <c r="K7" s="18">
        <v>86.130746217688795</v>
      </c>
      <c r="L7" s="18">
        <v>62.772650144440803</v>
      </c>
      <c r="M7" s="18">
        <v>682.528096314035</v>
      </c>
      <c r="N7" s="18">
        <v>42.844097403672102</v>
      </c>
      <c r="O7" s="2">
        <v>21</v>
      </c>
      <c r="P7" s="2">
        <v>1</v>
      </c>
      <c r="Q7" s="2">
        <v>0</v>
      </c>
      <c r="R7" s="2">
        <v>0</v>
      </c>
      <c r="S7" s="2">
        <v>0</v>
      </c>
      <c r="T7" s="2">
        <v>1</v>
      </c>
      <c r="U7" s="2">
        <v>0</v>
      </c>
      <c r="V7" s="2" t="s">
        <v>268</v>
      </c>
      <c r="W7" s="2">
        <v>0.68100000000000005</v>
      </c>
      <c r="Y7" s="2">
        <v>1595</v>
      </c>
      <c r="Z7" s="18">
        <f t="shared" si="1"/>
        <v>5.3166666666666664</v>
      </c>
      <c r="AA7" s="18">
        <v>6.3558133009073003</v>
      </c>
      <c r="AB7" s="18">
        <v>2.4369947693770802</v>
      </c>
      <c r="AC7" s="18">
        <v>15.4228855721391</v>
      </c>
      <c r="AD7" s="4">
        <v>943</v>
      </c>
      <c r="AE7" s="18">
        <f t="shared" si="2"/>
        <v>3.1433333333333335</v>
      </c>
      <c r="AF7" s="2">
        <v>652</v>
      </c>
      <c r="AG7" s="18">
        <f t="shared" si="3"/>
        <v>2.1733333333333333</v>
      </c>
      <c r="AH7" s="4">
        <f t="shared" si="4"/>
        <v>40.877742946708466</v>
      </c>
      <c r="AI7" s="18">
        <v>5.4991089108914002</v>
      </c>
      <c r="AJ7" s="2">
        <v>147</v>
      </c>
      <c r="AK7" s="16">
        <f t="shared" si="5"/>
        <v>0.49</v>
      </c>
      <c r="AL7" s="4">
        <v>4.43537414965986</v>
      </c>
      <c r="AM7" s="4">
        <v>708</v>
      </c>
      <c r="AN7" s="18">
        <f t="shared" si="6"/>
        <v>2.36</v>
      </c>
      <c r="AO7" s="18">
        <v>1.19569209039548</v>
      </c>
      <c r="AP7" s="18">
        <v>64.048551570224205</v>
      </c>
      <c r="AQ7" s="19" t="s">
        <v>287</v>
      </c>
      <c r="AR7" s="4">
        <v>90</v>
      </c>
    </row>
    <row r="8" spans="1:44" x14ac:dyDescent="0.25">
      <c r="A8" s="2">
        <v>43</v>
      </c>
      <c r="B8" s="2">
        <v>79</v>
      </c>
      <c r="C8" s="2" t="s">
        <v>282</v>
      </c>
      <c r="D8" s="3">
        <v>6</v>
      </c>
      <c r="E8" s="2">
        <v>6</v>
      </c>
      <c r="F8" s="2" t="s">
        <v>283</v>
      </c>
      <c r="G8" s="21">
        <v>42958</v>
      </c>
      <c r="H8" s="16">
        <f t="shared" si="0"/>
        <v>0.66666666666666663</v>
      </c>
      <c r="I8" s="2">
        <v>40</v>
      </c>
      <c r="J8" s="17">
        <v>72.093387035150201</v>
      </c>
      <c r="K8" s="18">
        <v>100.317409138827</v>
      </c>
      <c r="L8" s="18">
        <v>123.51360474697999</v>
      </c>
      <c r="M8" s="18">
        <v>168.840921757194</v>
      </c>
      <c r="N8" s="18">
        <v>20.854150875033898</v>
      </c>
      <c r="O8" s="2">
        <v>1</v>
      </c>
      <c r="P8" s="2">
        <v>2</v>
      </c>
      <c r="Q8" s="2">
        <v>0</v>
      </c>
      <c r="R8" s="2">
        <v>0</v>
      </c>
      <c r="S8" s="2">
        <v>0</v>
      </c>
      <c r="T8" s="2">
        <v>0</v>
      </c>
      <c r="U8" s="2">
        <v>0.71699999999999997</v>
      </c>
      <c r="W8" s="2" t="s">
        <v>288</v>
      </c>
      <c r="X8" s="2" t="s">
        <v>288</v>
      </c>
      <c r="Y8" s="2">
        <v>142</v>
      </c>
      <c r="Z8" s="18">
        <f t="shared" si="1"/>
        <v>3.55</v>
      </c>
      <c r="AA8" s="18">
        <v>4.0571870169995297</v>
      </c>
      <c r="AB8" s="18">
        <v>2.6297085998602401</v>
      </c>
      <c r="AC8" s="18" t="s">
        <v>289</v>
      </c>
      <c r="AD8" s="4">
        <v>24</v>
      </c>
      <c r="AE8" s="18">
        <f t="shared" si="2"/>
        <v>0.6</v>
      </c>
      <c r="AF8" s="2">
        <v>118</v>
      </c>
      <c r="AG8" s="18">
        <f t="shared" si="3"/>
        <v>2.95</v>
      </c>
      <c r="AH8" s="4">
        <f t="shared" si="4"/>
        <v>83.098591549295776</v>
      </c>
      <c r="AI8" s="18">
        <v>4.4249999999982297</v>
      </c>
      <c r="AJ8" s="2">
        <v>16</v>
      </c>
      <c r="AK8" s="16">
        <f t="shared" si="5"/>
        <v>0.4</v>
      </c>
      <c r="AL8" s="4">
        <v>7.375</v>
      </c>
      <c r="AM8" s="4">
        <v>32</v>
      </c>
      <c r="AN8" s="18">
        <f t="shared" si="6"/>
        <v>0.8</v>
      </c>
      <c r="AO8" s="18">
        <v>0.97812500000000002</v>
      </c>
      <c r="AP8" s="18">
        <v>69.744110107421804</v>
      </c>
    </row>
    <row r="9" spans="1:44" x14ac:dyDescent="0.25">
      <c r="A9" s="2">
        <v>50</v>
      </c>
      <c r="B9" s="2">
        <v>82</v>
      </c>
      <c r="C9" s="2" t="s">
        <v>282</v>
      </c>
      <c r="D9" s="3">
        <v>7</v>
      </c>
      <c r="E9" s="2">
        <v>7</v>
      </c>
      <c r="F9" s="2" t="s">
        <v>283</v>
      </c>
      <c r="G9" s="21">
        <v>42971</v>
      </c>
      <c r="H9" s="16">
        <f t="shared" si="0"/>
        <v>2.5</v>
      </c>
      <c r="I9" s="2">
        <v>150</v>
      </c>
      <c r="J9" s="17">
        <v>36.070358943733901</v>
      </c>
      <c r="K9" s="18">
        <v>78.6003947812669</v>
      </c>
      <c r="L9" s="18">
        <v>91.516638221245401</v>
      </c>
      <c r="M9" s="18">
        <v>193.29407199123199</v>
      </c>
      <c r="N9" s="18">
        <v>17.689623656733001</v>
      </c>
      <c r="O9" s="2">
        <v>0</v>
      </c>
      <c r="P9" s="2">
        <v>1</v>
      </c>
      <c r="Q9" s="2">
        <v>1</v>
      </c>
      <c r="R9" s="2">
        <v>2</v>
      </c>
      <c r="S9" s="2">
        <v>2</v>
      </c>
      <c r="T9" s="2">
        <v>1</v>
      </c>
      <c r="U9" s="2">
        <v>0.80600000000000005</v>
      </c>
      <c r="W9" s="2">
        <v>0.25800000000000001</v>
      </c>
      <c r="Y9" s="2">
        <v>971</v>
      </c>
      <c r="Z9" s="18">
        <f t="shared" si="1"/>
        <v>6.4733333333333336</v>
      </c>
      <c r="AA9" s="18">
        <v>6.6201783034689701</v>
      </c>
      <c r="AB9" s="18">
        <v>5.8997050147492498</v>
      </c>
      <c r="AC9" s="18">
        <v>6.1887254901960702</v>
      </c>
      <c r="AD9" s="4">
        <v>694</v>
      </c>
      <c r="AE9" s="18">
        <f t="shared" si="2"/>
        <v>4.6266666666666669</v>
      </c>
      <c r="AF9" s="2">
        <v>277</v>
      </c>
      <c r="AG9" s="18">
        <f t="shared" si="3"/>
        <v>1.8466666666666667</v>
      </c>
      <c r="AH9" s="4">
        <f t="shared" si="4"/>
        <v>28.527291452111225</v>
      </c>
      <c r="AI9" s="18">
        <v>7.5670305676857703</v>
      </c>
      <c r="AJ9" s="2">
        <v>48</v>
      </c>
      <c r="AK9" s="16">
        <f t="shared" si="5"/>
        <v>0.32</v>
      </c>
      <c r="AL9" s="4">
        <v>5.7708333333333304</v>
      </c>
      <c r="AM9" s="4">
        <v>529</v>
      </c>
      <c r="AN9" s="18">
        <f t="shared" si="6"/>
        <v>3.5266666666666668</v>
      </c>
      <c r="AO9" s="18">
        <v>0.82854442344045298</v>
      </c>
      <c r="AP9" s="18">
        <v>150.20117372105301</v>
      </c>
      <c r="AQ9" s="19" t="s">
        <v>285</v>
      </c>
      <c r="AR9" s="4">
        <v>5</v>
      </c>
    </row>
    <row r="10" spans="1:44" x14ac:dyDescent="0.25">
      <c r="A10" s="2">
        <v>51</v>
      </c>
      <c r="B10" s="2">
        <v>82</v>
      </c>
      <c r="C10" s="2" t="s">
        <v>282</v>
      </c>
      <c r="D10" s="3">
        <v>8</v>
      </c>
      <c r="E10" s="2">
        <v>7</v>
      </c>
      <c r="F10" s="2" t="s">
        <v>283</v>
      </c>
      <c r="G10" s="21">
        <v>42971</v>
      </c>
      <c r="H10" s="16">
        <f t="shared" si="0"/>
        <v>1.5</v>
      </c>
      <c r="I10" s="2">
        <v>90</v>
      </c>
      <c r="J10" s="17">
        <v>48.689624844838697</v>
      </c>
      <c r="K10" s="18">
        <v>121.725795927907</v>
      </c>
      <c r="L10" s="18">
        <v>197.41398684453199</v>
      </c>
      <c r="M10" s="18">
        <v>186.241559988369</v>
      </c>
      <c r="N10" s="18">
        <v>36.766688873449098</v>
      </c>
      <c r="O10" s="2">
        <v>1</v>
      </c>
      <c r="P10" s="2">
        <v>1</v>
      </c>
      <c r="Q10" s="2">
        <v>0</v>
      </c>
      <c r="R10" s="2">
        <v>0</v>
      </c>
      <c r="S10" s="2">
        <v>1</v>
      </c>
      <c r="T10" s="2">
        <v>1</v>
      </c>
      <c r="U10" s="2">
        <v>0.03</v>
      </c>
      <c r="V10" s="2" t="s">
        <v>268</v>
      </c>
      <c r="W10" s="2">
        <v>0.65500000000000003</v>
      </c>
      <c r="Y10" s="2">
        <v>416</v>
      </c>
      <c r="Z10" s="18">
        <f t="shared" si="1"/>
        <v>4.6222222222222218</v>
      </c>
      <c r="AA10" s="18">
        <v>4.6984777517564398</v>
      </c>
      <c r="AB10" s="18">
        <v>5.3429027113237604</v>
      </c>
      <c r="AC10" s="18">
        <v>3.0803080308030699</v>
      </c>
      <c r="AD10" s="4">
        <v>74</v>
      </c>
      <c r="AE10" s="18">
        <f t="shared" si="2"/>
        <v>0.82222222222222219</v>
      </c>
      <c r="AF10" s="2">
        <v>342</v>
      </c>
      <c r="AG10" s="18">
        <f t="shared" si="3"/>
        <v>3.8</v>
      </c>
      <c r="AH10" s="4">
        <f t="shared" si="4"/>
        <v>82.211538461538467</v>
      </c>
      <c r="AI10" s="18">
        <v>5.2712121212121303</v>
      </c>
      <c r="AJ10" s="2">
        <v>45</v>
      </c>
      <c r="AK10" s="16">
        <f t="shared" si="5"/>
        <v>0.5</v>
      </c>
      <c r="AL10" s="4">
        <v>7.6</v>
      </c>
      <c r="AM10" s="4">
        <v>99</v>
      </c>
      <c r="AN10" s="18">
        <f t="shared" si="6"/>
        <v>1.1000000000000001</v>
      </c>
      <c r="AO10" s="18">
        <v>0.96060606060606002</v>
      </c>
      <c r="AP10" s="18">
        <v>106.11485953282801</v>
      </c>
    </row>
    <row r="11" spans="1:44" x14ac:dyDescent="0.25">
      <c r="A11" s="2">
        <v>52</v>
      </c>
      <c r="B11" s="2">
        <v>85</v>
      </c>
      <c r="C11" s="2" t="s">
        <v>286</v>
      </c>
      <c r="D11" s="3">
        <v>9</v>
      </c>
      <c r="E11" s="2">
        <v>8</v>
      </c>
      <c r="F11" s="2" t="s">
        <v>283</v>
      </c>
      <c r="G11" s="21">
        <v>42980</v>
      </c>
      <c r="H11" s="16">
        <f t="shared" si="0"/>
        <v>17.75</v>
      </c>
      <c r="I11" s="2">
        <v>1065</v>
      </c>
      <c r="J11" s="17">
        <v>61.289110081306298</v>
      </c>
      <c r="K11" s="18">
        <v>108.183492861293</v>
      </c>
      <c r="L11" s="18">
        <v>124.372232810752</v>
      </c>
      <c r="M11" s="18">
        <v>123.523681562511</v>
      </c>
      <c r="N11" s="18">
        <v>15.362916080933999</v>
      </c>
      <c r="O11" s="2">
        <v>33</v>
      </c>
      <c r="P11" s="2">
        <v>6</v>
      </c>
      <c r="Q11" s="2">
        <v>10</v>
      </c>
      <c r="R11" s="2">
        <v>4</v>
      </c>
      <c r="S11" s="2">
        <v>11</v>
      </c>
      <c r="T11" s="2">
        <v>26</v>
      </c>
      <c r="U11" s="2">
        <v>0.11600000000000001</v>
      </c>
      <c r="W11" s="2">
        <v>0.83499999999999996</v>
      </c>
      <c r="Y11" s="2">
        <f>441+1280+1715+185</f>
        <v>3621</v>
      </c>
      <c r="Z11" s="18">
        <f t="shared" si="1"/>
        <v>3.4</v>
      </c>
      <c r="AA11" s="18">
        <v>2.2394464044897502</v>
      </c>
      <c r="AB11" s="18">
        <v>0.190870049308101</v>
      </c>
      <c r="AC11" s="18">
        <v>0.59121621621623799</v>
      </c>
      <c r="AD11" s="4">
        <f>55+419+868+88</f>
        <v>1430</v>
      </c>
      <c r="AE11" s="18">
        <f t="shared" si="2"/>
        <v>1.3427230046948357</v>
      </c>
      <c r="AF11" s="2">
        <f>386+861+847+97</f>
        <v>2191</v>
      </c>
      <c r="AG11" s="18">
        <f t="shared" si="3"/>
        <v>2.0572769953051644</v>
      </c>
      <c r="AH11" s="4">
        <f t="shared" si="4"/>
        <v>60.508146920740124</v>
      </c>
      <c r="AI11" s="18">
        <v>6.7</v>
      </c>
      <c r="AJ11" s="2">
        <v>307</v>
      </c>
      <c r="AK11" s="16">
        <f t="shared" si="5"/>
        <v>0.28826291079812205</v>
      </c>
      <c r="AL11" s="4">
        <v>7.1</v>
      </c>
      <c r="AM11" s="4">
        <v>1226</v>
      </c>
      <c r="AN11" s="18">
        <f t="shared" si="6"/>
        <v>1.1511737089201879</v>
      </c>
      <c r="AO11" s="18">
        <v>1.0900000000000001</v>
      </c>
      <c r="AP11" s="18">
        <v>60.77</v>
      </c>
      <c r="AQ11" s="19" t="s">
        <v>285</v>
      </c>
      <c r="AR11" s="4">
        <v>61</v>
      </c>
    </row>
    <row r="12" spans="1:44" x14ac:dyDescent="0.25">
      <c r="A12" s="2">
        <v>56</v>
      </c>
      <c r="B12" s="2">
        <v>94</v>
      </c>
      <c r="C12" s="2" t="s">
        <v>282</v>
      </c>
      <c r="D12" s="3">
        <v>10</v>
      </c>
      <c r="E12" s="2">
        <v>9</v>
      </c>
      <c r="F12" s="2" t="s">
        <v>283</v>
      </c>
      <c r="G12" s="21">
        <v>42994</v>
      </c>
      <c r="H12" s="16">
        <f t="shared" si="0"/>
        <v>8.1666666666666661</v>
      </c>
      <c r="I12" s="2">
        <v>490</v>
      </c>
      <c r="J12" s="17">
        <v>24.3318688812478</v>
      </c>
      <c r="K12" s="18">
        <v>68.291933670550407</v>
      </c>
      <c r="L12" s="18">
        <v>108.44267206882</v>
      </c>
      <c r="M12" s="18">
        <v>243.12845990478399</v>
      </c>
      <c r="N12" s="18">
        <v>26.365499848052</v>
      </c>
      <c r="O12" s="2">
        <v>7</v>
      </c>
      <c r="P12" s="2">
        <v>0</v>
      </c>
      <c r="Q12" s="2">
        <v>1</v>
      </c>
      <c r="R12" s="2">
        <v>8</v>
      </c>
      <c r="S12" s="2">
        <v>7</v>
      </c>
      <c r="T12" s="2">
        <v>8</v>
      </c>
      <c r="U12" s="2">
        <v>2E-3</v>
      </c>
      <c r="V12" s="2" t="s">
        <v>268</v>
      </c>
      <c r="W12" s="2">
        <v>0.45900000000000002</v>
      </c>
      <c r="Y12" s="2">
        <v>952</v>
      </c>
      <c r="Z12" s="18">
        <f t="shared" si="1"/>
        <v>1.9428571428571428</v>
      </c>
      <c r="AA12" s="18">
        <v>2.1895276494622999</v>
      </c>
      <c r="AB12" s="18">
        <v>0</v>
      </c>
      <c r="AC12" s="18">
        <v>1.8573237653008601</v>
      </c>
      <c r="AD12" s="4">
        <v>370</v>
      </c>
      <c r="AE12" s="18">
        <f t="shared" si="2"/>
        <v>0.75510204081632648</v>
      </c>
      <c r="AF12" s="2">
        <v>582</v>
      </c>
      <c r="AG12" s="18">
        <f t="shared" si="3"/>
        <v>1.1877551020408164</v>
      </c>
      <c r="AH12" s="4">
        <f t="shared" si="4"/>
        <v>61.134453781512605</v>
      </c>
      <c r="AI12" s="18">
        <v>8.03244575936845</v>
      </c>
      <c r="AJ12" s="2">
        <v>75</v>
      </c>
      <c r="AK12" s="16">
        <f t="shared" si="5"/>
        <v>0.15306122448979592</v>
      </c>
      <c r="AL12" s="4">
        <v>7.76</v>
      </c>
      <c r="AM12" s="4">
        <v>353</v>
      </c>
      <c r="AN12" s="18">
        <f t="shared" si="6"/>
        <v>0.7204081632653061</v>
      </c>
      <c r="AO12" s="18">
        <v>1.1991501416430499</v>
      </c>
      <c r="AP12" s="18">
        <v>89.077611820555902</v>
      </c>
      <c r="AQ12" s="19" t="s">
        <v>285</v>
      </c>
      <c r="AR12" s="4">
        <v>5</v>
      </c>
    </row>
    <row r="13" spans="1:44" x14ac:dyDescent="0.25">
      <c r="A13" s="2">
        <v>57</v>
      </c>
      <c r="B13" s="2">
        <v>95</v>
      </c>
      <c r="C13" s="2" t="s">
        <v>282</v>
      </c>
      <c r="D13" s="3">
        <v>11</v>
      </c>
      <c r="E13" s="2">
        <v>10</v>
      </c>
      <c r="F13" s="2" t="s">
        <v>283</v>
      </c>
      <c r="G13" s="21">
        <v>42996</v>
      </c>
      <c r="H13" s="16">
        <f t="shared" si="0"/>
        <v>23.25</v>
      </c>
      <c r="I13" s="2">
        <v>1395</v>
      </c>
      <c r="J13" s="17">
        <v>16.282168688591</v>
      </c>
      <c r="K13" s="18">
        <v>48.116283002679602</v>
      </c>
      <c r="L13" s="18">
        <v>145.56185549595</v>
      </c>
      <c r="M13" s="18">
        <v>217.227765041981</v>
      </c>
      <c r="N13" s="18">
        <v>31.6200765447491</v>
      </c>
      <c r="O13" s="2">
        <v>25</v>
      </c>
      <c r="P13" s="2">
        <v>56</v>
      </c>
      <c r="Q13" s="2">
        <v>13</v>
      </c>
      <c r="R13" s="2">
        <v>5</v>
      </c>
      <c r="S13" s="2">
        <v>6</v>
      </c>
      <c r="T13" s="2">
        <v>10</v>
      </c>
      <c r="U13" s="2">
        <v>2E-3</v>
      </c>
      <c r="V13" s="2" t="s">
        <v>268</v>
      </c>
      <c r="W13" s="2">
        <v>0.93500000000000005</v>
      </c>
      <c r="Y13" s="2">
        <v>129</v>
      </c>
      <c r="Z13" s="18">
        <f t="shared" si="1"/>
        <v>9.2473118279569888E-2</v>
      </c>
      <c r="AA13" s="18">
        <v>9.69381260587307E-2</v>
      </c>
      <c r="AB13" s="18">
        <v>5.3078556263269697E-2</v>
      </c>
      <c r="AC13" s="18">
        <v>0.193798449612404</v>
      </c>
      <c r="AD13" s="4">
        <v>38</v>
      </c>
      <c r="AE13" s="18">
        <f t="shared" si="2"/>
        <v>2.7240143369175629E-2</v>
      </c>
      <c r="AF13" s="2">
        <v>91</v>
      </c>
      <c r="AG13" s="18">
        <f t="shared" si="3"/>
        <v>6.5232974910394259E-2</v>
      </c>
      <c r="AH13" s="4">
        <f t="shared" si="4"/>
        <v>70.542635658914733</v>
      </c>
      <c r="AI13" s="18">
        <v>6.1575000000014501</v>
      </c>
      <c r="AJ13" s="2">
        <v>11</v>
      </c>
      <c r="AK13" s="16">
        <f t="shared" si="5"/>
        <v>7.8853046594982087E-3</v>
      </c>
      <c r="AL13" s="4">
        <v>8.2727272727272698</v>
      </c>
      <c r="AM13" s="4">
        <v>40</v>
      </c>
      <c r="AN13" s="18">
        <f t="shared" si="6"/>
        <v>2.8673835125448029E-2</v>
      </c>
      <c r="AO13" s="18">
        <v>0.96375</v>
      </c>
      <c r="AP13" s="18">
        <v>122.8515625</v>
      </c>
    </row>
    <row r="14" spans="1:44" x14ac:dyDescent="0.25">
      <c r="A14" s="2">
        <v>58</v>
      </c>
      <c r="B14" s="2">
        <v>95</v>
      </c>
      <c r="C14" s="2" t="s">
        <v>282</v>
      </c>
      <c r="D14" s="3">
        <v>12</v>
      </c>
      <c r="E14" s="2">
        <v>10</v>
      </c>
      <c r="F14" s="2" t="s">
        <v>283</v>
      </c>
      <c r="G14" s="21">
        <v>42987</v>
      </c>
      <c r="H14" s="16">
        <f t="shared" si="0"/>
        <v>4.166666666666667</v>
      </c>
      <c r="I14" s="2">
        <v>250</v>
      </c>
      <c r="J14" s="17">
        <v>31.171367465682199</v>
      </c>
      <c r="K14" s="18">
        <v>80.305385618437995</v>
      </c>
      <c r="L14" s="18">
        <v>122.826139690913</v>
      </c>
      <c r="M14" s="18">
        <v>220.92312384094799</v>
      </c>
      <c r="N14" s="18">
        <v>27.1351344698414</v>
      </c>
      <c r="O14" s="2">
        <v>16</v>
      </c>
      <c r="P14" s="2">
        <v>1</v>
      </c>
      <c r="Q14" s="2">
        <v>1</v>
      </c>
      <c r="R14" s="2">
        <v>1</v>
      </c>
      <c r="S14" s="2">
        <v>2</v>
      </c>
      <c r="T14" s="2">
        <v>1</v>
      </c>
      <c r="U14" s="2">
        <v>1.4E-2</v>
      </c>
      <c r="V14" s="2" t="s">
        <v>268</v>
      </c>
      <c r="W14" s="2">
        <v>0.372</v>
      </c>
      <c r="Y14" s="2">
        <f>124+393</f>
        <v>517</v>
      </c>
      <c r="Z14" s="18">
        <f t="shared" si="1"/>
        <v>2.0680000000000001</v>
      </c>
      <c r="AA14" s="18">
        <v>0.95978818467648497</v>
      </c>
      <c r="AB14" s="18">
        <v>0</v>
      </c>
      <c r="AC14" s="18">
        <v>5.9294871794871797</v>
      </c>
      <c r="AD14" s="4">
        <f>12+118</f>
        <v>130</v>
      </c>
      <c r="AE14" s="18">
        <f t="shared" si="2"/>
        <v>0.52</v>
      </c>
      <c r="AF14" s="2">
        <f>112+275</f>
        <v>387</v>
      </c>
      <c r="AG14" s="18">
        <f t="shared" si="3"/>
        <v>1.548</v>
      </c>
      <c r="AH14" s="4">
        <f t="shared" si="4"/>
        <v>74.854932301740817</v>
      </c>
      <c r="AI14" s="18">
        <v>4.7</v>
      </c>
      <c r="AJ14" s="2">
        <v>46</v>
      </c>
      <c r="AK14" s="16">
        <f t="shared" si="5"/>
        <v>0.184</v>
      </c>
      <c r="AL14" s="4">
        <v>8.5</v>
      </c>
      <c r="AM14" s="4">
        <v>135</v>
      </c>
      <c r="AN14" s="18">
        <f t="shared" si="6"/>
        <v>0.54</v>
      </c>
      <c r="AO14" s="18">
        <v>0.99</v>
      </c>
      <c r="AP14" s="18">
        <v>79.569999999999993</v>
      </c>
    </row>
    <row r="15" spans="1:44" x14ac:dyDescent="0.25">
      <c r="A15" s="2">
        <v>61</v>
      </c>
      <c r="B15" s="2">
        <v>97</v>
      </c>
      <c r="C15" s="2" t="s">
        <v>282</v>
      </c>
      <c r="D15" s="3">
        <v>13</v>
      </c>
      <c r="E15" s="2">
        <v>11</v>
      </c>
      <c r="F15" s="2" t="s">
        <v>283</v>
      </c>
      <c r="G15" s="21">
        <v>43024</v>
      </c>
      <c r="H15" s="16">
        <f t="shared" si="0"/>
        <v>18.416666666666668</v>
      </c>
      <c r="I15" s="2">
        <v>1105</v>
      </c>
      <c r="J15" s="17">
        <v>76.809774385308899</v>
      </c>
      <c r="K15" s="18">
        <v>724.558251099985</v>
      </c>
      <c r="L15" s="18">
        <v>259.99863780467001</v>
      </c>
      <c r="M15" s="18">
        <v>156.52833671652201</v>
      </c>
      <c r="N15" s="18">
        <v>40.6971543241267</v>
      </c>
      <c r="O15" s="2">
        <v>27</v>
      </c>
      <c r="P15" s="2">
        <v>23</v>
      </c>
      <c r="Q15" s="2">
        <v>10</v>
      </c>
      <c r="R15" s="2">
        <v>6</v>
      </c>
      <c r="S15" s="2">
        <v>21</v>
      </c>
      <c r="T15" s="2">
        <v>18</v>
      </c>
      <c r="U15" s="2">
        <v>0</v>
      </c>
      <c r="V15" s="2" t="s">
        <v>268</v>
      </c>
      <c r="W15" s="2">
        <v>0.96299999999999997</v>
      </c>
      <c r="X15" s="2" t="s">
        <v>270</v>
      </c>
      <c r="Y15" s="2">
        <v>68</v>
      </c>
      <c r="Z15" s="18">
        <f t="shared" si="1"/>
        <v>6.1538461538461542E-2</v>
      </c>
      <c r="AA15" s="18">
        <v>8.5811129703522501E-3</v>
      </c>
      <c r="AB15" s="18">
        <v>0</v>
      </c>
      <c r="AC15" s="18">
        <v>4.0687620791374203E-2</v>
      </c>
      <c r="AD15" s="4">
        <v>37</v>
      </c>
      <c r="AE15" s="18">
        <f t="shared" si="2"/>
        <v>3.3484162895927601E-2</v>
      </c>
      <c r="AF15" s="2">
        <v>31</v>
      </c>
      <c r="AG15" s="18">
        <f t="shared" si="3"/>
        <v>2.8054298642533938E-2</v>
      </c>
      <c r="AH15" s="4">
        <f t="shared" si="4"/>
        <v>45.588235294117645</v>
      </c>
      <c r="AI15" s="18">
        <v>7.9</v>
      </c>
      <c r="AJ15" s="2">
        <v>6</v>
      </c>
      <c r="AK15" s="16">
        <f t="shared" si="5"/>
        <v>5.4298642533936649E-3</v>
      </c>
      <c r="AL15" s="4">
        <v>5.2</v>
      </c>
      <c r="AM15" s="4">
        <v>31</v>
      </c>
      <c r="AN15" s="18">
        <f t="shared" si="6"/>
        <v>2.8054298642533938E-2</v>
      </c>
      <c r="AO15" s="18">
        <v>1.35</v>
      </c>
      <c r="AP15" s="18">
        <v>74.010000000000005</v>
      </c>
      <c r="AQ15" s="19" t="s">
        <v>285</v>
      </c>
      <c r="AR15" s="4">
        <v>4</v>
      </c>
    </row>
    <row r="16" spans="1:44" x14ac:dyDescent="0.25">
      <c r="A16" s="2">
        <v>64</v>
      </c>
      <c r="B16" s="2">
        <v>97</v>
      </c>
      <c r="C16" s="2" t="s">
        <v>282</v>
      </c>
      <c r="D16" s="3">
        <v>14</v>
      </c>
      <c r="E16" s="2">
        <v>11</v>
      </c>
      <c r="F16" s="2" t="s">
        <v>283</v>
      </c>
      <c r="G16" s="21">
        <v>43025</v>
      </c>
      <c r="H16" s="16">
        <f t="shared" si="0"/>
        <v>7.916666666666667</v>
      </c>
      <c r="I16" s="2">
        <v>475</v>
      </c>
      <c r="J16" s="17">
        <v>27.519411726989201</v>
      </c>
      <c r="K16" s="18">
        <v>128.076843550847</v>
      </c>
      <c r="L16" s="18">
        <v>210.372480194861</v>
      </c>
      <c r="M16" s="18">
        <v>274.16268580409701</v>
      </c>
      <c r="N16" s="18">
        <v>57.676284189492598</v>
      </c>
      <c r="O16" s="2">
        <v>18</v>
      </c>
      <c r="P16" s="2">
        <v>1</v>
      </c>
      <c r="Q16" s="2">
        <v>0</v>
      </c>
      <c r="R16" s="2">
        <v>2</v>
      </c>
      <c r="S16" s="2">
        <v>2</v>
      </c>
      <c r="T16" s="2">
        <v>7</v>
      </c>
      <c r="U16" s="2">
        <v>1E-3</v>
      </c>
      <c r="V16" s="2" t="s">
        <v>268</v>
      </c>
      <c r="W16" s="2">
        <v>0.96</v>
      </c>
      <c r="X16" s="2" t="s">
        <v>270</v>
      </c>
      <c r="Y16" s="2">
        <v>121</v>
      </c>
      <c r="Z16" s="18">
        <f t="shared" si="1"/>
        <v>0.25473684210526315</v>
      </c>
      <c r="AA16" s="18">
        <v>0.25191834370928001</v>
      </c>
      <c r="AB16" s="18">
        <v>0</v>
      </c>
      <c r="AC16" s="18">
        <v>0.73165483107381002</v>
      </c>
      <c r="AD16" s="4">
        <v>12</v>
      </c>
      <c r="AE16" s="18">
        <f t="shared" si="2"/>
        <v>2.5263157894736842E-2</v>
      </c>
      <c r="AF16" s="2">
        <v>109</v>
      </c>
      <c r="AG16" s="18">
        <f t="shared" si="3"/>
        <v>0.2294736842105263</v>
      </c>
      <c r="AH16" s="4">
        <f t="shared" si="4"/>
        <v>90.082644628099175</v>
      </c>
      <c r="AI16" s="18">
        <v>6.9000000000002499</v>
      </c>
      <c r="AJ16" s="2">
        <v>15</v>
      </c>
      <c r="AK16" s="16">
        <f t="shared" si="5"/>
        <v>3.1578947368421054E-2</v>
      </c>
      <c r="AL16" s="4">
        <v>7.2666666666666604</v>
      </c>
      <c r="AM16" s="4">
        <v>19</v>
      </c>
      <c r="AN16" s="18">
        <f t="shared" si="6"/>
        <v>0.04</v>
      </c>
      <c r="AO16" s="18">
        <v>0.77368421052631597</v>
      </c>
      <c r="AP16" s="18">
        <v>239.350971422697</v>
      </c>
    </row>
    <row r="17" spans="1:45" x14ac:dyDescent="0.25">
      <c r="A17" s="2">
        <v>67</v>
      </c>
      <c r="B17" s="2">
        <v>98</v>
      </c>
      <c r="C17" s="2" t="s">
        <v>282</v>
      </c>
      <c r="D17" s="3">
        <v>15</v>
      </c>
      <c r="E17" s="2">
        <v>12</v>
      </c>
      <c r="F17" s="2" t="s">
        <v>283</v>
      </c>
      <c r="G17" s="21">
        <v>43026</v>
      </c>
      <c r="H17" s="16">
        <f t="shared" si="0"/>
        <v>6.5</v>
      </c>
      <c r="I17" s="2">
        <v>390</v>
      </c>
      <c r="J17" s="17">
        <v>61.678065904358</v>
      </c>
      <c r="K17" s="18">
        <v>148.84424823345</v>
      </c>
      <c r="L17" s="18">
        <v>220.912003968313</v>
      </c>
      <c r="M17" s="18">
        <v>212.962119697887</v>
      </c>
      <c r="N17" s="18">
        <v>47.045888631800203</v>
      </c>
      <c r="O17" s="2">
        <v>19</v>
      </c>
      <c r="P17" s="2">
        <v>5</v>
      </c>
      <c r="Q17" s="2">
        <v>1</v>
      </c>
      <c r="R17" s="2">
        <v>1</v>
      </c>
      <c r="S17" s="2">
        <v>2</v>
      </c>
      <c r="T17" s="2">
        <v>2</v>
      </c>
      <c r="U17" s="2">
        <v>0</v>
      </c>
      <c r="V17" s="2" t="s">
        <v>268</v>
      </c>
      <c r="W17" s="2">
        <v>0.754</v>
      </c>
      <c r="Y17" s="2">
        <v>552</v>
      </c>
      <c r="Z17" s="18">
        <f t="shared" si="1"/>
        <v>1.4153846153846155</v>
      </c>
      <c r="AA17" s="18">
        <v>1.95449925729028</v>
      </c>
      <c r="AB17" s="18">
        <v>8.7282883826481604E-3</v>
      </c>
      <c r="AC17" s="18">
        <v>2.6073619631901899</v>
      </c>
      <c r="AD17" s="4">
        <v>113</v>
      </c>
      <c r="AE17" s="18">
        <f t="shared" si="2"/>
        <v>0.28974358974358977</v>
      </c>
      <c r="AF17" s="2">
        <v>439</v>
      </c>
      <c r="AG17" s="18">
        <f t="shared" si="3"/>
        <v>1.1256410256410256</v>
      </c>
      <c r="AH17" s="4">
        <f t="shared" si="4"/>
        <v>79.528985507246375</v>
      </c>
      <c r="AI17" s="18">
        <v>4.8111405835539998</v>
      </c>
      <c r="AJ17" s="2">
        <v>62</v>
      </c>
      <c r="AK17" s="16">
        <f t="shared" si="5"/>
        <v>0.15897435897435896</v>
      </c>
      <c r="AL17" s="4">
        <v>7.0806451612903203</v>
      </c>
      <c r="AM17" s="4">
        <v>126</v>
      </c>
      <c r="AN17" s="18">
        <f t="shared" si="6"/>
        <v>0.32307692307692309</v>
      </c>
      <c r="AO17" s="18">
        <v>1.09960317460317</v>
      </c>
      <c r="AP17" s="18">
        <v>82.548111204117006</v>
      </c>
      <c r="AQ17" s="19" t="s">
        <v>285</v>
      </c>
      <c r="AR17" s="4">
        <v>153</v>
      </c>
      <c r="AS17" s="18"/>
    </row>
    <row r="18" spans="1:45" x14ac:dyDescent="0.25">
      <c r="A18" s="2">
        <v>68</v>
      </c>
      <c r="B18" s="2">
        <v>98</v>
      </c>
      <c r="C18" s="2" t="s">
        <v>282</v>
      </c>
      <c r="D18" s="3">
        <v>16</v>
      </c>
      <c r="E18" s="2">
        <v>12</v>
      </c>
      <c r="F18" s="2" t="s">
        <v>283</v>
      </c>
      <c r="G18" s="21">
        <v>43026</v>
      </c>
      <c r="H18" s="16">
        <f t="shared" si="0"/>
        <v>5.75</v>
      </c>
      <c r="I18" s="2">
        <v>345</v>
      </c>
      <c r="J18" s="17">
        <v>56.7920318011464</v>
      </c>
      <c r="K18" s="18">
        <v>220.86108570861401</v>
      </c>
      <c r="L18" s="18">
        <v>174.31203348473099</v>
      </c>
      <c r="M18" s="18">
        <v>211.64599543776899</v>
      </c>
      <c r="N18" s="18">
        <v>36.892443843657801</v>
      </c>
      <c r="O18" s="2">
        <v>3</v>
      </c>
      <c r="P18" s="2">
        <v>3</v>
      </c>
      <c r="Q18" s="2">
        <v>5</v>
      </c>
      <c r="R18" s="2">
        <v>3</v>
      </c>
      <c r="S18" s="2">
        <v>4</v>
      </c>
      <c r="T18" s="2">
        <v>4</v>
      </c>
      <c r="U18" s="2">
        <v>0.88600000000000001</v>
      </c>
      <c r="W18" s="2">
        <v>0.59099999999999997</v>
      </c>
      <c r="Y18" s="2">
        <v>110</v>
      </c>
      <c r="Z18" s="18">
        <f t="shared" si="1"/>
        <v>0.3188405797101449</v>
      </c>
      <c r="AA18" s="18">
        <v>0.31085814360770497</v>
      </c>
      <c r="AB18" s="18">
        <v>0.627240143369176</v>
      </c>
      <c r="AC18" s="18">
        <v>6.5843621399176905E-2</v>
      </c>
      <c r="AD18" s="4">
        <v>70</v>
      </c>
      <c r="AE18" s="18">
        <f t="shared" si="2"/>
        <v>0.20289855072463769</v>
      </c>
      <c r="AF18" s="2">
        <v>40</v>
      </c>
      <c r="AG18" s="18">
        <f t="shared" si="3"/>
        <v>0.11594202898550725</v>
      </c>
      <c r="AH18" s="4">
        <f t="shared" si="4"/>
        <v>36.363636363636367</v>
      </c>
      <c r="AI18" s="18">
        <v>8.3258064516128396</v>
      </c>
      <c r="AJ18" s="2">
        <v>9</v>
      </c>
      <c r="AK18" s="16">
        <f t="shared" si="5"/>
        <v>2.6086956521739129E-2</v>
      </c>
      <c r="AL18" s="4">
        <v>4.4444444444444402</v>
      </c>
      <c r="AM18" s="4">
        <v>58</v>
      </c>
      <c r="AN18" s="18">
        <f t="shared" si="6"/>
        <v>0.1681159420289855</v>
      </c>
      <c r="AO18" s="18">
        <v>0.97931034482758605</v>
      </c>
      <c r="AP18" s="18">
        <v>115.50061456088299</v>
      </c>
      <c r="AQ18" s="19" t="s">
        <v>285</v>
      </c>
      <c r="AR18" s="4">
        <v>6</v>
      </c>
      <c r="AS18" s="18"/>
    </row>
    <row r="19" spans="1:45" x14ac:dyDescent="0.25">
      <c r="A19" s="2">
        <v>70</v>
      </c>
      <c r="B19" s="2">
        <v>98</v>
      </c>
      <c r="C19" s="2" t="s">
        <v>282</v>
      </c>
      <c r="D19" s="3">
        <v>17</v>
      </c>
      <c r="E19" s="2">
        <v>12</v>
      </c>
      <c r="F19" s="2" t="s">
        <v>283</v>
      </c>
      <c r="G19" s="21">
        <v>43027</v>
      </c>
      <c r="H19" s="16">
        <f t="shared" si="0"/>
        <v>8.5</v>
      </c>
      <c r="I19" s="2">
        <v>510</v>
      </c>
      <c r="J19" s="18">
        <v>34.5909002646261</v>
      </c>
      <c r="K19" s="18">
        <v>78.730922073995302</v>
      </c>
      <c r="L19" s="18">
        <v>78.7</v>
      </c>
      <c r="M19" s="18" t="s">
        <v>288</v>
      </c>
      <c r="N19" s="18" t="s">
        <v>288</v>
      </c>
      <c r="O19" s="2">
        <v>5</v>
      </c>
      <c r="P19" s="2">
        <v>4</v>
      </c>
      <c r="Q19" s="2">
        <v>1</v>
      </c>
      <c r="R19" s="2">
        <v>6</v>
      </c>
      <c r="S19" s="2">
        <v>7</v>
      </c>
      <c r="T19" s="2">
        <v>11</v>
      </c>
      <c r="U19" s="2">
        <v>0.104</v>
      </c>
      <c r="W19" s="2">
        <v>0.78700000000000003</v>
      </c>
      <c r="Y19" s="2">
        <v>188</v>
      </c>
      <c r="Z19" s="18">
        <f t="shared" si="1"/>
        <v>0.36862745098039218</v>
      </c>
      <c r="AA19" s="18">
        <v>0.44830041401861698</v>
      </c>
      <c r="AB19" s="18">
        <v>0</v>
      </c>
      <c r="AC19" s="18">
        <v>0.19900497512437701</v>
      </c>
      <c r="AD19" s="18">
        <v>3</v>
      </c>
      <c r="AE19" s="18">
        <f t="shared" si="2"/>
        <v>5.8823529411764705E-3</v>
      </c>
      <c r="AF19" s="18">
        <v>185</v>
      </c>
      <c r="AG19" s="18">
        <f t="shared" si="3"/>
        <v>0.36274509803921567</v>
      </c>
      <c r="AH19" s="4">
        <f t="shared" si="4"/>
        <v>98.40425531914893</v>
      </c>
      <c r="AI19" s="18">
        <v>6.4435028248587898</v>
      </c>
      <c r="AJ19" s="18">
        <v>8</v>
      </c>
      <c r="AK19" s="16">
        <f t="shared" si="5"/>
        <v>1.5686274509803921E-2</v>
      </c>
      <c r="AL19" s="4">
        <v>23.125</v>
      </c>
      <c r="AM19" s="4">
        <v>10</v>
      </c>
      <c r="AN19" s="18">
        <f t="shared" si="6"/>
        <v>1.9607843137254902E-2</v>
      </c>
      <c r="AO19" s="18">
        <v>1.29</v>
      </c>
      <c r="AP19" s="18">
        <v>62.63427734375</v>
      </c>
    </row>
    <row r="20" spans="1:45" x14ac:dyDescent="0.25">
      <c r="A20" s="2">
        <v>72</v>
      </c>
      <c r="B20" s="2">
        <v>100</v>
      </c>
      <c r="C20" s="2" t="s">
        <v>282</v>
      </c>
      <c r="D20" s="3">
        <v>18</v>
      </c>
      <c r="E20" s="2">
        <v>13</v>
      </c>
      <c r="F20" s="2" t="s">
        <v>283</v>
      </c>
      <c r="G20" s="21">
        <v>43033</v>
      </c>
      <c r="H20" s="16">
        <f t="shared" si="0"/>
        <v>6.25</v>
      </c>
      <c r="I20" s="2">
        <v>375</v>
      </c>
      <c r="J20" s="17">
        <v>83.270317022612801</v>
      </c>
      <c r="K20" s="18">
        <v>201.988333050536</v>
      </c>
      <c r="L20" s="18">
        <v>347.65933990336202</v>
      </c>
      <c r="M20" s="18">
        <v>144.39311207654799</v>
      </c>
      <c r="N20" s="18">
        <v>50.199614031125002</v>
      </c>
      <c r="O20" s="2">
        <v>4</v>
      </c>
      <c r="P20" s="2">
        <v>2</v>
      </c>
      <c r="Q20" s="2">
        <v>1</v>
      </c>
      <c r="R20" s="2">
        <v>0</v>
      </c>
      <c r="S20" s="2">
        <v>7</v>
      </c>
      <c r="T20" s="2">
        <v>9</v>
      </c>
      <c r="U20" s="2">
        <v>0.18099999999999999</v>
      </c>
      <c r="W20" s="2">
        <v>0.97499999999999998</v>
      </c>
      <c r="X20" s="2" t="s">
        <v>270</v>
      </c>
      <c r="Y20" s="2">
        <v>73</v>
      </c>
      <c r="Z20" s="18">
        <f t="shared" si="1"/>
        <v>0.19466666666666665</v>
      </c>
      <c r="AA20" s="18">
        <v>0.19854148371578001</v>
      </c>
      <c r="AB20" s="18">
        <v>0</v>
      </c>
      <c r="AC20" s="18">
        <v>0.30263726761781201</v>
      </c>
      <c r="AD20" s="4">
        <v>32</v>
      </c>
      <c r="AE20" s="18">
        <f t="shared" si="2"/>
        <v>8.533333333333333E-2</v>
      </c>
      <c r="AF20" s="2">
        <v>41</v>
      </c>
      <c r="AG20" s="18">
        <f t="shared" si="3"/>
        <v>0.10933333333333334</v>
      </c>
      <c r="AH20" s="4">
        <f t="shared" si="4"/>
        <v>56.164383561643838</v>
      </c>
      <c r="AI20" s="18">
        <v>7.2514705882352901</v>
      </c>
      <c r="AJ20" s="2">
        <v>7</v>
      </c>
      <c r="AK20" s="16">
        <f t="shared" si="5"/>
        <v>1.8666666666666668E-2</v>
      </c>
      <c r="AL20" s="4">
        <v>5.8571428571428497</v>
      </c>
      <c r="AM20" s="4">
        <v>21</v>
      </c>
      <c r="AN20" s="18">
        <f t="shared" si="6"/>
        <v>5.6000000000000001E-2</v>
      </c>
      <c r="AO20" s="18">
        <v>1.17619047619047</v>
      </c>
      <c r="AP20" s="18">
        <v>73.05908203125</v>
      </c>
    </row>
    <row r="21" spans="1:45" x14ac:dyDescent="0.25">
      <c r="A21" s="2">
        <v>76</v>
      </c>
      <c r="B21" s="2">
        <v>101</v>
      </c>
      <c r="C21" s="2" t="s">
        <v>282</v>
      </c>
      <c r="D21" s="3">
        <v>19</v>
      </c>
      <c r="E21" s="2">
        <v>14</v>
      </c>
      <c r="F21" s="2" t="s">
        <v>283</v>
      </c>
      <c r="G21" s="21">
        <v>43036</v>
      </c>
      <c r="H21" s="16">
        <f t="shared" si="0"/>
        <v>11</v>
      </c>
      <c r="I21" s="2">
        <v>660</v>
      </c>
      <c r="J21" s="17">
        <v>60.271415430177797</v>
      </c>
      <c r="K21" s="18">
        <v>118.66100687381299</v>
      </c>
      <c r="L21" s="18">
        <v>313.183018076005</v>
      </c>
      <c r="M21" s="18">
        <v>110.248644613352</v>
      </c>
      <c r="N21" s="18">
        <v>34.528003258798698</v>
      </c>
      <c r="O21" s="2">
        <v>17</v>
      </c>
      <c r="P21" s="2">
        <v>9</v>
      </c>
      <c r="Q21" s="2">
        <v>5</v>
      </c>
      <c r="R21" s="2">
        <v>2</v>
      </c>
      <c r="S21" s="2">
        <v>6</v>
      </c>
      <c r="T21" s="2">
        <v>10</v>
      </c>
      <c r="U21" s="2">
        <v>1.6E-2</v>
      </c>
      <c r="V21" s="2" t="s">
        <v>268</v>
      </c>
      <c r="W21" s="2">
        <v>0.996</v>
      </c>
      <c r="X21" s="2" t="s">
        <v>270</v>
      </c>
      <c r="Y21" s="2">
        <v>50</v>
      </c>
      <c r="Z21" s="18">
        <f t="shared" si="1"/>
        <v>7.575757575757576E-2</v>
      </c>
      <c r="AA21" s="18">
        <v>8.1630944407233702E-2</v>
      </c>
      <c r="AB21" s="18">
        <v>0</v>
      </c>
      <c r="AC21" s="18">
        <v>0.179562520404832</v>
      </c>
      <c r="AD21" s="4">
        <v>12</v>
      </c>
      <c r="AE21" s="18">
        <f t="shared" si="2"/>
        <v>1.8181818181818181E-2</v>
      </c>
      <c r="AF21" s="2">
        <v>38</v>
      </c>
      <c r="AG21" s="18">
        <f t="shared" si="3"/>
        <v>5.7575757575757579E-2</v>
      </c>
      <c r="AH21" s="4">
        <f t="shared" si="4"/>
        <v>76</v>
      </c>
      <c r="AI21" s="18">
        <v>7.35735294117619</v>
      </c>
      <c r="AJ21" s="2">
        <v>4</v>
      </c>
      <c r="AK21" s="16">
        <f t="shared" si="5"/>
        <v>6.0606060606060606E-3</v>
      </c>
      <c r="AL21" s="4">
        <v>9.5</v>
      </c>
      <c r="AM21" s="4">
        <v>13</v>
      </c>
      <c r="AN21" s="18">
        <f t="shared" si="6"/>
        <v>1.9696969696969695E-2</v>
      </c>
      <c r="AO21" s="18">
        <v>1.1192307692307599</v>
      </c>
      <c r="AP21" s="18">
        <v>82.251915564903797</v>
      </c>
    </row>
    <row r="22" spans="1:45" x14ac:dyDescent="0.25">
      <c r="A22" s="2">
        <v>83</v>
      </c>
      <c r="B22" s="2">
        <v>114</v>
      </c>
      <c r="C22" s="2" t="s">
        <v>282</v>
      </c>
      <c r="D22" s="3">
        <v>20</v>
      </c>
      <c r="E22" s="2">
        <v>15</v>
      </c>
      <c r="F22" s="2" t="s">
        <v>283</v>
      </c>
      <c r="G22" s="21">
        <v>43126</v>
      </c>
      <c r="H22" s="16">
        <f t="shared" si="0"/>
        <v>4.166666666666667</v>
      </c>
      <c r="I22" s="2">
        <v>250</v>
      </c>
      <c r="J22" s="17">
        <v>49.540578825553503</v>
      </c>
      <c r="K22" s="18">
        <v>98.557730871558704</v>
      </c>
      <c r="L22" s="18">
        <v>172.725641831026</v>
      </c>
      <c r="M22" s="18">
        <v>82.435068246412101</v>
      </c>
      <c r="N22" s="18">
        <v>14.238650072245999</v>
      </c>
      <c r="O22" s="2">
        <v>5</v>
      </c>
      <c r="P22" s="2">
        <v>3</v>
      </c>
      <c r="Q22" s="2">
        <v>4</v>
      </c>
      <c r="R22" s="2">
        <v>1</v>
      </c>
      <c r="S22" s="2">
        <v>4</v>
      </c>
      <c r="T22" s="2">
        <v>4</v>
      </c>
      <c r="U22" s="2">
        <v>0.17199999999999999</v>
      </c>
      <c r="W22" s="2">
        <v>0.78700000000000003</v>
      </c>
      <c r="Y22" s="2">
        <v>25</v>
      </c>
      <c r="Z22" s="18">
        <f t="shared" si="1"/>
        <v>0.1</v>
      </c>
      <c r="AA22" s="18">
        <v>0.130191387796431</v>
      </c>
      <c r="AB22" s="18">
        <v>0</v>
      </c>
      <c r="AC22" s="18">
        <v>0.128799587841253</v>
      </c>
      <c r="AD22" s="4">
        <v>25</v>
      </c>
      <c r="AE22" s="18">
        <f t="shared" si="2"/>
        <v>0.1</v>
      </c>
      <c r="AF22" s="2">
        <v>0</v>
      </c>
      <c r="AG22" s="18">
        <f t="shared" si="3"/>
        <v>0</v>
      </c>
      <c r="AH22" s="4">
        <f t="shared" si="4"/>
        <v>0</v>
      </c>
      <c r="AI22" s="18" t="s">
        <v>284</v>
      </c>
      <c r="AJ22" s="2">
        <v>0</v>
      </c>
      <c r="AK22" s="16">
        <f t="shared" si="5"/>
        <v>0</v>
      </c>
      <c r="AL22" s="4" t="s">
        <v>284</v>
      </c>
      <c r="AM22" s="4">
        <v>17</v>
      </c>
      <c r="AN22" s="18">
        <f t="shared" si="6"/>
        <v>6.8000000000000005E-2</v>
      </c>
      <c r="AO22" s="18">
        <v>1.3382352941176401</v>
      </c>
      <c r="AP22" s="18">
        <v>54.472081801470502</v>
      </c>
    </row>
    <row r="23" spans="1:45" x14ac:dyDescent="0.25">
      <c r="A23" s="2">
        <v>85</v>
      </c>
      <c r="B23" s="2">
        <v>114</v>
      </c>
      <c r="C23" s="2" t="s">
        <v>282</v>
      </c>
      <c r="D23" s="3">
        <v>21</v>
      </c>
      <c r="E23" s="2">
        <v>15</v>
      </c>
      <c r="F23" s="2" t="s">
        <v>283</v>
      </c>
      <c r="G23" s="21">
        <v>43127</v>
      </c>
      <c r="H23" s="16">
        <f t="shared" si="0"/>
        <v>3.3333333333333335</v>
      </c>
      <c r="I23" s="2">
        <v>200</v>
      </c>
      <c r="J23" s="17">
        <v>65.581963151993904</v>
      </c>
      <c r="K23" s="18">
        <v>131.22990888637199</v>
      </c>
      <c r="L23" s="18">
        <v>158.29068159439899</v>
      </c>
      <c r="M23" s="18">
        <v>118.98013394879401</v>
      </c>
      <c r="N23" s="18">
        <v>18.833446498947701</v>
      </c>
      <c r="O23" s="2">
        <v>4</v>
      </c>
      <c r="P23" s="2">
        <v>3</v>
      </c>
      <c r="Q23" s="2">
        <v>7</v>
      </c>
      <c r="R23" s="2">
        <v>0</v>
      </c>
      <c r="S23" s="2">
        <v>0</v>
      </c>
      <c r="T23" s="2">
        <v>1</v>
      </c>
      <c r="U23" s="2">
        <v>0.73599999999999999</v>
      </c>
      <c r="W23" s="2">
        <v>0.93700000000000006</v>
      </c>
      <c r="Y23" s="2">
        <v>268</v>
      </c>
      <c r="Z23" s="18">
        <f t="shared" si="1"/>
        <v>1.34</v>
      </c>
      <c r="AA23" s="18">
        <v>1.4458024464641701</v>
      </c>
      <c r="AB23" s="18">
        <v>1.2382578992325499</v>
      </c>
      <c r="AC23" s="18">
        <v>0</v>
      </c>
      <c r="AD23" s="4">
        <v>134</v>
      </c>
      <c r="AE23" s="18">
        <f t="shared" si="2"/>
        <v>0.67</v>
      </c>
      <c r="AF23" s="2">
        <v>134</v>
      </c>
      <c r="AG23" s="18">
        <f t="shared" si="3"/>
        <v>0.67</v>
      </c>
      <c r="AH23" s="4">
        <f t="shared" si="4"/>
        <v>50</v>
      </c>
      <c r="AI23" s="18">
        <v>6.1565789473682297</v>
      </c>
      <c r="AJ23" s="2">
        <v>20</v>
      </c>
      <c r="AK23" s="16">
        <f t="shared" si="5"/>
        <v>0.1</v>
      </c>
      <c r="AL23" s="4">
        <v>6.7</v>
      </c>
      <c r="AM23" s="4">
        <v>110</v>
      </c>
      <c r="AN23" s="18">
        <f t="shared" si="6"/>
        <v>0.55000000000000004</v>
      </c>
      <c r="AO23" s="18">
        <v>1.14090909090909</v>
      </c>
      <c r="AP23" s="18">
        <v>76.631858132102195</v>
      </c>
    </row>
    <row r="24" spans="1:45" x14ac:dyDescent="0.25">
      <c r="A24" s="2">
        <v>86</v>
      </c>
      <c r="B24" s="2">
        <v>115</v>
      </c>
      <c r="C24" s="2" t="s">
        <v>282</v>
      </c>
      <c r="D24" s="3">
        <v>22</v>
      </c>
      <c r="E24" s="2">
        <v>16</v>
      </c>
      <c r="F24" s="2" t="s">
        <v>283</v>
      </c>
      <c r="G24" s="21">
        <v>43133</v>
      </c>
      <c r="H24" s="16">
        <f t="shared" si="0"/>
        <v>4.166666666666667</v>
      </c>
      <c r="I24" s="2">
        <v>250</v>
      </c>
      <c r="J24" s="17">
        <v>84.674640372538803</v>
      </c>
      <c r="K24" s="18">
        <v>241.697560053573</v>
      </c>
      <c r="L24" s="18">
        <v>261.71898977936002</v>
      </c>
      <c r="M24" s="18">
        <v>153.673676047963</v>
      </c>
      <c r="N24" s="18">
        <v>40.219319250953703</v>
      </c>
      <c r="O24" s="2">
        <v>8</v>
      </c>
      <c r="P24" s="2">
        <v>3</v>
      </c>
      <c r="Q24" s="2">
        <v>1</v>
      </c>
      <c r="R24" s="2">
        <v>0</v>
      </c>
      <c r="S24" s="2">
        <v>5</v>
      </c>
      <c r="T24" s="2">
        <v>2</v>
      </c>
      <c r="U24" s="2">
        <v>0</v>
      </c>
      <c r="V24" s="2" t="s">
        <v>268</v>
      </c>
      <c r="W24" s="2">
        <v>0.95099999999999996</v>
      </c>
      <c r="X24" s="2" t="s">
        <v>270</v>
      </c>
      <c r="Y24" s="2">
        <v>0</v>
      </c>
      <c r="Z24" s="18">
        <f t="shared" si="1"/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f t="shared" si="2"/>
        <v>0</v>
      </c>
      <c r="AF24" s="18">
        <v>0</v>
      </c>
      <c r="AG24" s="18">
        <f t="shared" si="3"/>
        <v>0</v>
      </c>
      <c r="AH24" s="4" t="s">
        <v>288</v>
      </c>
      <c r="AI24" s="18" t="s">
        <v>284</v>
      </c>
      <c r="AJ24" s="18">
        <v>0</v>
      </c>
      <c r="AK24" s="16">
        <f t="shared" si="5"/>
        <v>0</v>
      </c>
      <c r="AL24" s="4" t="s">
        <v>284</v>
      </c>
      <c r="AM24" s="4">
        <v>0</v>
      </c>
      <c r="AN24" s="18">
        <f t="shared" si="6"/>
        <v>0</v>
      </c>
      <c r="AO24" s="18" t="s">
        <v>284</v>
      </c>
      <c r="AP24" s="18" t="s">
        <v>284</v>
      </c>
    </row>
    <row r="25" spans="1:45" x14ac:dyDescent="0.25">
      <c r="A25" s="2">
        <v>87</v>
      </c>
      <c r="B25" s="2">
        <v>115</v>
      </c>
      <c r="C25" s="2" t="s">
        <v>282</v>
      </c>
      <c r="D25" s="3">
        <v>23</v>
      </c>
      <c r="E25" s="2">
        <v>16</v>
      </c>
      <c r="F25" s="2" t="s">
        <v>283</v>
      </c>
      <c r="G25" s="21">
        <v>43134</v>
      </c>
      <c r="H25" s="16">
        <f t="shared" si="0"/>
        <v>4.833333333333333</v>
      </c>
      <c r="I25" s="2">
        <v>290</v>
      </c>
      <c r="J25" s="17">
        <v>66.7839012615634</v>
      </c>
      <c r="K25" s="18">
        <v>150.23309891054001</v>
      </c>
      <c r="L25" s="18">
        <v>185.19149780095699</v>
      </c>
      <c r="M25" s="18">
        <v>172.358139240133</v>
      </c>
      <c r="N25" s="18">
        <v>31.919261964066202</v>
      </c>
      <c r="O25" s="2">
        <v>13</v>
      </c>
      <c r="P25" s="2">
        <v>4</v>
      </c>
      <c r="Q25" s="2">
        <v>2</v>
      </c>
      <c r="R25" s="2">
        <v>2</v>
      </c>
      <c r="S25" s="2">
        <v>2</v>
      </c>
      <c r="T25" s="2">
        <v>4</v>
      </c>
      <c r="U25" s="2">
        <v>0</v>
      </c>
      <c r="V25" s="2" t="s">
        <v>268</v>
      </c>
      <c r="W25" s="2">
        <v>0.94899999999999995</v>
      </c>
      <c r="Y25" s="2">
        <v>74</v>
      </c>
      <c r="Z25" s="18">
        <f t="shared" si="1"/>
        <v>0.25517241379310346</v>
      </c>
      <c r="AA25" s="18">
        <v>0.33082977090058002</v>
      </c>
      <c r="AB25" s="18">
        <v>0</v>
      </c>
      <c r="AC25" s="18">
        <v>0</v>
      </c>
      <c r="AD25" s="4">
        <v>31</v>
      </c>
      <c r="AE25" s="18">
        <f t="shared" si="2"/>
        <v>0.10689655172413794</v>
      </c>
      <c r="AF25" s="2">
        <v>43</v>
      </c>
      <c r="AG25" s="18">
        <f t="shared" si="3"/>
        <v>0.14827586206896551</v>
      </c>
      <c r="AH25" s="4">
        <f t="shared" si="4"/>
        <v>58.108108108108105</v>
      </c>
      <c r="AI25" s="18">
        <v>8.9381578947368396</v>
      </c>
      <c r="AJ25" s="2">
        <v>5</v>
      </c>
      <c r="AK25" s="16">
        <f t="shared" si="5"/>
        <v>1.7241379310344827E-2</v>
      </c>
      <c r="AL25" s="4">
        <v>8.6</v>
      </c>
      <c r="AM25" s="4">
        <v>24</v>
      </c>
      <c r="AN25" s="18">
        <f t="shared" si="6"/>
        <v>8.2758620689655171E-2</v>
      </c>
      <c r="AO25" s="18">
        <v>1.1416666666666599</v>
      </c>
      <c r="AP25" s="18">
        <v>92.079162597656193</v>
      </c>
    </row>
    <row r="26" spans="1:45" x14ac:dyDescent="0.25">
      <c r="A26" s="2">
        <v>88</v>
      </c>
      <c r="B26" s="2">
        <v>115</v>
      </c>
      <c r="C26" s="2" t="s">
        <v>282</v>
      </c>
      <c r="D26" s="3">
        <v>24</v>
      </c>
      <c r="E26" s="2">
        <v>16</v>
      </c>
      <c r="F26" s="2" t="s">
        <v>283</v>
      </c>
      <c r="G26" s="21">
        <v>43134</v>
      </c>
      <c r="H26" s="16">
        <f t="shared" si="0"/>
        <v>5</v>
      </c>
      <c r="I26" s="2">
        <v>300</v>
      </c>
      <c r="J26" s="17">
        <v>55.266362442441299</v>
      </c>
      <c r="K26" s="18">
        <v>100.818167191958</v>
      </c>
      <c r="L26" s="18">
        <v>118.23521599266</v>
      </c>
      <c r="M26" s="18">
        <v>94.536007237345601</v>
      </c>
      <c r="N26" s="18">
        <v>11.1774852347913</v>
      </c>
      <c r="O26" s="2">
        <v>5</v>
      </c>
      <c r="P26" s="2">
        <v>8</v>
      </c>
      <c r="Q26" s="2">
        <v>4</v>
      </c>
      <c r="R26" s="2">
        <v>2</v>
      </c>
      <c r="S26" s="2">
        <v>1</v>
      </c>
      <c r="T26" s="2">
        <v>1</v>
      </c>
      <c r="U26" s="2">
        <v>0.378</v>
      </c>
      <c r="W26" s="2">
        <v>0.251</v>
      </c>
      <c r="Y26" s="2">
        <v>437</v>
      </c>
      <c r="Z26" s="18">
        <f t="shared" si="1"/>
        <v>1.4566666666666668</v>
      </c>
      <c r="AA26" s="18">
        <v>0.70278625680253204</v>
      </c>
      <c r="AB26" s="18">
        <v>3.3344598400360401</v>
      </c>
      <c r="AC26" s="18">
        <v>0</v>
      </c>
      <c r="AD26" s="4">
        <v>27</v>
      </c>
      <c r="AE26" s="18">
        <f t="shared" si="2"/>
        <v>0.09</v>
      </c>
      <c r="AF26" s="2">
        <v>410</v>
      </c>
      <c r="AG26" s="18">
        <f t="shared" si="3"/>
        <v>1.3666666666666667</v>
      </c>
      <c r="AH26" s="4">
        <f t="shared" si="4"/>
        <v>93.821510297482831</v>
      </c>
      <c r="AI26" s="18">
        <v>8.0573878627969098</v>
      </c>
      <c r="AJ26" s="2">
        <v>31</v>
      </c>
      <c r="AK26" s="16">
        <f t="shared" si="5"/>
        <v>0.10333333333333333</v>
      </c>
      <c r="AL26" s="4">
        <v>13.2258064516129</v>
      </c>
      <c r="AM26" s="4">
        <v>47</v>
      </c>
      <c r="AN26" s="18">
        <f t="shared" si="6"/>
        <v>0.15666666666666668</v>
      </c>
      <c r="AO26" s="18">
        <v>1.3638297872340399</v>
      </c>
      <c r="AP26" s="18">
        <v>62.733751662233999</v>
      </c>
      <c r="AQ26" s="19" t="s">
        <v>285</v>
      </c>
      <c r="AR26" s="4">
        <v>69</v>
      </c>
    </row>
    <row r="27" spans="1:45" x14ac:dyDescent="0.25">
      <c r="A27" s="2">
        <v>90</v>
      </c>
      <c r="B27" s="2">
        <v>116</v>
      </c>
      <c r="C27" s="2" t="s">
        <v>282</v>
      </c>
      <c r="D27" s="3">
        <v>25</v>
      </c>
      <c r="E27" s="2">
        <v>17</v>
      </c>
      <c r="F27" s="2" t="s">
        <v>283</v>
      </c>
      <c r="G27" s="21">
        <v>43131</v>
      </c>
      <c r="H27" s="16">
        <f t="shared" si="0"/>
        <v>5</v>
      </c>
      <c r="I27" s="2">
        <v>300</v>
      </c>
      <c r="J27" s="17">
        <v>29.6286307505179</v>
      </c>
      <c r="K27" s="18">
        <v>85.352357920479506</v>
      </c>
      <c r="L27" s="18">
        <v>187.95941363147</v>
      </c>
      <c r="M27" s="18">
        <v>177.627564188447</v>
      </c>
      <c r="N27" s="18">
        <v>33.386772809646999</v>
      </c>
      <c r="O27" s="2">
        <v>11</v>
      </c>
      <c r="P27" s="2">
        <v>9</v>
      </c>
      <c r="Q27" s="2">
        <v>8</v>
      </c>
      <c r="R27" s="2">
        <v>0</v>
      </c>
      <c r="S27" s="2">
        <v>4</v>
      </c>
      <c r="T27" s="2">
        <v>0</v>
      </c>
      <c r="U27" s="2">
        <v>0.13700000000000001</v>
      </c>
      <c r="W27" s="2">
        <v>0.33200000000000002</v>
      </c>
      <c r="Y27" s="2">
        <v>1670</v>
      </c>
      <c r="Z27" s="18">
        <f t="shared" si="1"/>
        <v>5.5666666666666664</v>
      </c>
      <c r="AA27" s="18">
        <v>5.8277951372789696</v>
      </c>
      <c r="AB27" s="18">
        <v>5.51124002900651</v>
      </c>
      <c r="AC27" s="18">
        <v>2.50965250965251</v>
      </c>
      <c r="AD27" s="4">
        <v>1508</v>
      </c>
      <c r="AE27" s="18">
        <f t="shared" si="2"/>
        <v>5.0266666666666664</v>
      </c>
      <c r="AF27" s="2">
        <v>162</v>
      </c>
      <c r="AG27" s="18">
        <f t="shared" si="3"/>
        <v>0.54</v>
      </c>
      <c r="AH27" s="4">
        <f t="shared" si="4"/>
        <v>9.7005988023952092</v>
      </c>
      <c r="AI27" s="18">
        <v>10.3091269841276</v>
      </c>
      <c r="AJ27" s="2">
        <v>36</v>
      </c>
      <c r="AK27" s="16">
        <f t="shared" si="5"/>
        <v>0.12</v>
      </c>
      <c r="AL27" s="4">
        <v>4.5</v>
      </c>
      <c r="AM27" s="4">
        <v>1025</v>
      </c>
      <c r="AN27" s="18">
        <f t="shared" si="6"/>
        <v>3.4166666666666665</v>
      </c>
      <c r="AO27" s="18">
        <v>0.75170731707316996</v>
      </c>
      <c r="AP27" s="18">
        <v>177.00445407774299</v>
      </c>
    </row>
    <row r="28" spans="1:45" x14ac:dyDescent="0.25">
      <c r="A28" s="2">
        <v>91</v>
      </c>
      <c r="B28" s="2">
        <v>116</v>
      </c>
      <c r="C28" s="2" t="s">
        <v>282</v>
      </c>
      <c r="D28" s="3">
        <v>26</v>
      </c>
      <c r="E28" s="2">
        <v>17</v>
      </c>
      <c r="F28" s="2" t="s">
        <v>283</v>
      </c>
      <c r="G28" s="21">
        <v>43132</v>
      </c>
      <c r="H28" s="16">
        <f t="shared" si="0"/>
        <v>5</v>
      </c>
      <c r="I28" s="2">
        <v>300</v>
      </c>
      <c r="J28" s="17">
        <v>58.908639316217297</v>
      </c>
      <c r="K28" s="18">
        <v>168.818116621619</v>
      </c>
      <c r="L28" s="18">
        <v>179.44471668612499</v>
      </c>
      <c r="M28" s="18">
        <v>108.96606298406699</v>
      </c>
      <c r="N28" s="18">
        <v>19.553384300578401</v>
      </c>
      <c r="O28" s="2">
        <v>7</v>
      </c>
      <c r="P28" s="2">
        <v>9</v>
      </c>
      <c r="Q28" s="2">
        <v>11</v>
      </c>
      <c r="R28" s="2">
        <v>0</v>
      </c>
      <c r="S28" s="2">
        <v>2</v>
      </c>
      <c r="T28" s="2">
        <v>2</v>
      </c>
      <c r="U28" s="16">
        <v>0.97599999999999998</v>
      </c>
      <c r="V28" s="16" t="s">
        <v>270</v>
      </c>
      <c r="W28" s="16">
        <v>0.86</v>
      </c>
      <c r="X28" s="16"/>
      <c r="Y28" s="16">
        <v>759</v>
      </c>
      <c r="Z28" s="18">
        <f t="shared" si="1"/>
        <v>2.5299999999999998</v>
      </c>
      <c r="AA28" s="18">
        <v>2.2473131116710898</v>
      </c>
      <c r="AB28" s="18">
        <v>3.5060177917320701</v>
      </c>
      <c r="AC28" s="18">
        <v>0.49677098857426799</v>
      </c>
      <c r="AD28" s="16">
        <v>410</v>
      </c>
      <c r="AE28" s="18">
        <f t="shared" si="2"/>
        <v>1.3666666666666667</v>
      </c>
      <c r="AF28" s="16">
        <v>349</v>
      </c>
      <c r="AG28" s="18">
        <f t="shared" si="3"/>
        <v>1.1633333333333333</v>
      </c>
      <c r="AH28" s="4">
        <f t="shared" si="4"/>
        <v>45.981554677206852</v>
      </c>
      <c r="AI28" s="18">
        <v>7.2842281879195001</v>
      </c>
      <c r="AJ28" s="16">
        <v>51</v>
      </c>
      <c r="AK28" s="16">
        <f t="shared" si="5"/>
        <v>0.17</v>
      </c>
      <c r="AL28" s="4">
        <v>6.8431372549019596</v>
      </c>
      <c r="AM28" s="4">
        <v>284</v>
      </c>
      <c r="AN28" s="18">
        <f t="shared" si="6"/>
        <v>0.94666666666666666</v>
      </c>
      <c r="AO28" s="18">
        <v>1.23609154929577</v>
      </c>
      <c r="AP28" s="18">
        <v>64.605712890625</v>
      </c>
    </row>
    <row r="29" spans="1:45" x14ac:dyDescent="0.25">
      <c r="A29" s="2">
        <v>92</v>
      </c>
      <c r="B29" s="2">
        <v>119</v>
      </c>
      <c r="C29" s="2" t="s">
        <v>282</v>
      </c>
      <c r="D29" s="3">
        <v>27</v>
      </c>
      <c r="E29" s="2">
        <v>18</v>
      </c>
      <c r="F29" s="2" t="s">
        <v>283</v>
      </c>
      <c r="G29" s="21">
        <v>43144</v>
      </c>
      <c r="H29" s="16">
        <f t="shared" si="0"/>
        <v>5</v>
      </c>
      <c r="I29" s="2">
        <v>300</v>
      </c>
      <c r="J29" s="17">
        <v>47.0639361904379</v>
      </c>
      <c r="K29" s="18">
        <v>93.173286878477896</v>
      </c>
      <c r="L29" s="18">
        <v>146.67625346052199</v>
      </c>
      <c r="M29" s="18">
        <v>133.16492636674801</v>
      </c>
      <c r="N29" s="18">
        <v>19.532132491820899</v>
      </c>
      <c r="O29" s="2">
        <v>18</v>
      </c>
      <c r="P29" s="2">
        <v>3</v>
      </c>
      <c r="Q29" s="2">
        <v>0</v>
      </c>
      <c r="R29" s="2">
        <v>1</v>
      </c>
      <c r="S29" s="2">
        <v>4</v>
      </c>
      <c r="T29" s="2">
        <v>6</v>
      </c>
      <c r="U29" s="16">
        <v>0</v>
      </c>
      <c r="V29" s="16" t="s">
        <v>268</v>
      </c>
      <c r="W29" s="16">
        <v>0.999</v>
      </c>
      <c r="X29" s="16" t="s">
        <v>270</v>
      </c>
      <c r="Y29" s="16">
        <v>150</v>
      </c>
      <c r="Z29" s="18">
        <f t="shared" si="1"/>
        <v>0.5</v>
      </c>
      <c r="AA29" s="18">
        <v>0.608415592833495</v>
      </c>
      <c r="AB29" s="18">
        <v>0</v>
      </c>
      <c r="AC29" s="18">
        <v>0.87348548887010402</v>
      </c>
      <c r="AD29" s="16">
        <v>25</v>
      </c>
      <c r="AE29" s="18">
        <f t="shared" si="2"/>
        <v>8.3333333333333329E-2</v>
      </c>
      <c r="AF29" s="16">
        <v>125</v>
      </c>
      <c r="AG29" s="18">
        <f t="shared" si="3"/>
        <v>0.41666666666666669</v>
      </c>
      <c r="AH29" s="4">
        <f t="shared" si="4"/>
        <v>83.333333333333329</v>
      </c>
      <c r="AI29" s="18">
        <v>4.8431818181822699</v>
      </c>
      <c r="AJ29" s="16">
        <v>15</v>
      </c>
      <c r="AK29" s="16">
        <f t="shared" si="5"/>
        <v>0.05</v>
      </c>
      <c r="AL29" s="4">
        <v>8.3333333333333304</v>
      </c>
      <c r="AM29" s="4">
        <v>31</v>
      </c>
      <c r="AN29" s="18">
        <f t="shared" si="6"/>
        <v>0.10333333333333333</v>
      </c>
      <c r="AO29" s="18">
        <v>1.01129032258064</v>
      </c>
      <c r="AP29" s="18">
        <v>101.182506930443</v>
      </c>
    </row>
    <row r="30" spans="1:45" x14ac:dyDescent="0.25">
      <c r="A30" s="2">
        <v>93</v>
      </c>
      <c r="B30" s="2">
        <v>119</v>
      </c>
      <c r="C30" s="2" t="s">
        <v>282</v>
      </c>
      <c r="D30" s="3">
        <v>28</v>
      </c>
      <c r="E30" s="2">
        <v>18</v>
      </c>
      <c r="F30" s="2" t="s">
        <v>283</v>
      </c>
      <c r="G30" s="21">
        <v>43144</v>
      </c>
      <c r="H30" s="16">
        <f t="shared" si="0"/>
        <v>5</v>
      </c>
      <c r="I30" s="2">
        <v>300</v>
      </c>
      <c r="J30" s="17">
        <v>48.704041566581097</v>
      </c>
      <c r="K30" s="18">
        <v>93.303815648588994</v>
      </c>
      <c r="L30" s="18">
        <v>117.881098466563</v>
      </c>
      <c r="M30" s="18">
        <v>157.86828445806299</v>
      </c>
      <c r="N30" s="18">
        <v>18.609686784948401</v>
      </c>
      <c r="O30" s="2">
        <v>9</v>
      </c>
      <c r="P30" s="2">
        <v>5</v>
      </c>
      <c r="Q30" s="2">
        <v>3</v>
      </c>
      <c r="R30" s="2">
        <v>1</v>
      </c>
      <c r="S30" s="2">
        <v>8</v>
      </c>
      <c r="T30" s="2">
        <v>3</v>
      </c>
      <c r="U30" s="2">
        <v>1E-3</v>
      </c>
      <c r="V30" s="2" t="s">
        <v>268</v>
      </c>
      <c r="W30" s="2">
        <v>0.92200000000000004</v>
      </c>
      <c r="Y30" s="2">
        <v>1031</v>
      </c>
      <c r="Z30" s="18">
        <f t="shared" si="1"/>
        <v>3.4366666666666665</v>
      </c>
      <c r="AA30" s="18">
        <v>3.1433362844572001</v>
      </c>
      <c r="AB30" s="18">
        <v>5.36151960784313</v>
      </c>
      <c r="AC30" s="18">
        <v>1.8518518518518501</v>
      </c>
      <c r="AD30" s="4">
        <v>263</v>
      </c>
      <c r="AE30" s="18">
        <f t="shared" si="2"/>
        <v>0.87666666666666671</v>
      </c>
      <c r="AF30" s="18">
        <v>768</v>
      </c>
      <c r="AG30" s="18">
        <f t="shared" si="3"/>
        <v>2.56</v>
      </c>
      <c r="AH30" s="4">
        <f t="shared" si="4"/>
        <v>74.490785645004848</v>
      </c>
      <c r="AI30" s="18">
        <v>6.5379560831882797</v>
      </c>
      <c r="AJ30" s="18">
        <v>87</v>
      </c>
      <c r="AK30" s="16">
        <f t="shared" si="5"/>
        <v>0.28999999999999998</v>
      </c>
      <c r="AL30" s="4">
        <v>8.8275862068965498</v>
      </c>
      <c r="AM30" s="4">
        <v>240</v>
      </c>
      <c r="AN30" s="18">
        <f t="shared" si="6"/>
        <v>0.8</v>
      </c>
      <c r="AO30" s="18">
        <v>0.84104166666666602</v>
      </c>
      <c r="AP30" s="18">
        <v>137.14752197265599</v>
      </c>
      <c r="AQ30" s="19" t="s">
        <v>285</v>
      </c>
      <c r="AR30" s="4">
        <v>80</v>
      </c>
    </row>
    <row r="31" spans="1:45" x14ac:dyDescent="0.25">
      <c r="A31" s="2">
        <v>94</v>
      </c>
      <c r="B31" s="2">
        <v>122</v>
      </c>
      <c r="C31" s="2" t="s">
        <v>282</v>
      </c>
      <c r="D31" s="3">
        <v>29</v>
      </c>
      <c r="E31" s="2">
        <v>19</v>
      </c>
      <c r="F31" s="2" t="s">
        <v>283</v>
      </c>
      <c r="G31" s="21">
        <v>43152</v>
      </c>
      <c r="H31" s="16">
        <f t="shared" si="0"/>
        <v>4.833333333333333</v>
      </c>
      <c r="I31" s="2">
        <v>290</v>
      </c>
      <c r="J31" s="17">
        <v>55.123521718773198</v>
      </c>
      <c r="K31" s="18">
        <v>114.69630985938799</v>
      </c>
      <c r="L31" s="18">
        <v>141.88160280786801</v>
      </c>
      <c r="M31" s="18">
        <v>113.932277966317</v>
      </c>
      <c r="N31" s="18">
        <v>16.164894209412701</v>
      </c>
      <c r="O31" s="2">
        <v>5</v>
      </c>
      <c r="P31" s="2">
        <v>1</v>
      </c>
      <c r="Q31" s="2">
        <v>1</v>
      </c>
      <c r="R31" s="2">
        <v>4</v>
      </c>
      <c r="S31" s="2">
        <v>6</v>
      </c>
      <c r="T31" s="2">
        <v>1</v>
      </c>
      <c r="U31" s="2">
        <v>3.6999999999999998E-2</v>
      </c>
      <c r="V31" s="2" t="s">
        <v>268</v>
      </c>
      <c r="W31" s="2">
        <v>0.1</v>
      </c>
      <c r="Y31" s="2">
        <v>1301</v>
      </c>
      <c r="Z31" s="18">
        <f t="shared" si="1"/>
        <v>4.4862068965517246</v>
      </c>
      <c r="AA31" s="18">
        <v>4.9837835070536602</v>
      </c>
      <c r="AB31" s="18">
        <v>1.93362193362163</v>
      </c>
      <c r="AC31" s="18">
        <v>3.9296510030221898</v>
      </c>
      <c r="AD31" s="4">
        <v>722</v>
      </c>
      <c r="AE31" s="18">
        <f t="shared" si="2"/>
        <v>2.489655172413793</v>
      </c>
      <c r="AF31" s="18">
        <v>579</v>
      </c>
      <c r="AG31" s="18">
        <f t="shared" si="3"/>
        <v>1.9965517241379311</v>
      </c>
      <c r="AH31" s="4">
        <f t="shared" si="4"/>
        <v>44.504227517294389</v>
      </c>
      <c r="AI31" s="18">
        <v>7.6830561330561897</v>
      </c>
      <c r="AJ31" s="18">
        <v>98</v>
      </c>
      <c r="AK31" s="16">
        <f t="shared" si="5"/>
        <v>0.33793103448275863</v>
      </c>
      <c r="AL31" s="4">
        <v>5.9081632653061202</v>
      </c>
      <c r="AM31" s="4">
        <v>554</v>
      </c>
      <c r="AN31" s="18">
        <f t="shared" si="6"/>
        <v>1.9103448275862069</v>
      </c>
      <c r="AO31" s="18">
        <v>1.20803249097472</v>
      </c>
      <c r="AP31" s="18">
        <v>83.370608112872205</v>
      </c>
      <c r="AS31" s="18"/>
    </row>
    <row r="32" spans="1:45" x14ac:dyDescent="0.25">
      <c r="A32" s="2">
        <v>95</v>
      </c>
      <c r="B32" s="2">
        <v>122</v>
      </c>
      <c r="C32" s="2" t="s">
        <v>282</v>
      </c>
      <c r="D32" s="3">
        <v>30</v>
      </c>
      <c r="E32" s="2">
        <v>19</v>
      </c>
      <c r="F32" s="2" t="s">
        <v>283</v>
      </c>
      <c r="G32" s="21">
        <v>43152</v>
      </c>
      <c r="H32" s="16">
        <f t="shared" si="0"/>
        <v>2.5</v>
      </c>
      <c r="I32" s="2">
        <v>150</v>
      </c>
      <c r="J32" s="17">
        <v>35.997447309158503</v>
      </c>
      <c r="K32" s="18">
        <v>94.439467714523602</v>
      </c>
      <c r="L32" s="18">
        <v>95.427198254821207</v>
      </c>
      <c r="M32" s="18">
        <v>147.16226776763099</v>
      </c>
      <c r="N32" s="18">
        <v>14.0432829018908</v>
      </c>
      <c r="O32" s="2">
        <v>4</v>
      </c>
      <c r="P32" s="2">
        <v>2</v>
      </c>
      <c r="Q32" s="2">
        <v>3</v>
      </c>
      <c r="R32" s="2">
        <v>2</v>
      </c>
      <c r="S32" s="2">
        <v>2</v>
      </c>
      <c r="T32" s="2">
        <v>1</v>
      </c>
      <c r="U32" s="2">
        <v>0.15</v>
      </c>
      <c r="W32" s="2">
        <v>0.47</v>
      </c>
      <c r="Y32" s="2">
        <v>0</v>
      </c>
      <c r="Z32" s="18">
        <f t="shared" si="1"/>
        <v>0</v>
      </c>
      <c r="AA32" s="18">
        <v>0</v>
      </c>
      <c r="AB32" s="18">
        <v>0</v>
      </c>
      <c r="AC32" s="18">
        <v>0</v>
      </c>
      <c r="AD32" s="4">
        <v>0</v>
      </c>
      <c r="AE32" s="18">
        <f t="shared" si="2"/>
        <v>0</v>
      </c>
      <c r="AF32" s="18">
        <v>0</v>
      </c>
      <c r="AG32" s="18">
        <f t="shared" si="3"/>
        <v>0</v>
      </c>
      <c r="AH32" s="4" t="s">
        <v>288</v>
      </c>
      <c r="AI32" s="18" t="s">
        <v>284</v>
      </c>
      <c r="AJ32" s="18">
        <v>0</v>
      </c>
      <c r="AK32" s="16">
        <f t="shared" si="5"/>
        <v>0</v>
      </c>
      <c r="AL32" s="4" t="s">
        <v>284</v>
      </c>
      <c r="AM32" s="4">
        <v>0</v>
      </c>
      <c r="AN32" s="18">
        <f t="shared" si="6"/>
        <v>0</v>
      </c>
      <c r="AO32" s="18" t="s">
        <v>284</v>
      </c>
      <c r="AP32" s="18" t="s">
        <v>284</v>
      </c>
    </row>
    <row r="33" spans="1:44" x14ac:dyDescent="0.25">
      <c r="A33" s="2">
        <v>96</v>
      </c>
      <c r="B33" s="2">
        <v>122</v>
      </c>
      <c r="C33" s="2" t="s">
        <v>282</v>
      </c>
      <c r="D33" s="3">
        <v>31</v>
      </c>
      <c r="E33" s="2">
        <v>19</v>
      </c>
      <c r="F33" s="2" t="s">
        <v>283</v>
      </c>
      <c r="G33" s="21">
        <v>43153</v>
      </c>
      <c r="H33" s="16">
        <f t="shared" si="0"/>
        <v>1.3333333333333333</v>
      </c>
      <c r="I33" s="2">
        <v>80</v>
      </c>
      <c r="J33" s="18">
        <v>40.8329504358029</v>
      </c>
      <c r="K33" s="18">
        <v>74.038865984678907</v>
      </c>
      <c r="L33" s="18">
        <v>99.333700201471402</v>
      </c>
      <c r="M33" s="18">
        <v>136.99295060453201</v>
      </c>
      <c r="N33" s="18">
        <v>13.6080166850655</v>
      </c>
      <c r="O33" s="2">
        <v>4</v>
      </c>
      <c r="P33" s="2">
        <v>0</v>
      </c>
      <c r="Q33" s="2">
        <v>0</v>
      </c>
      <c r="R33" s="2">
        <v>0</v>
      </c>
      <c r="S33" s="2">
        <v>1</v>
      </c>
      <c r="T33" s="2">
        <v>1</v>
      </c>
      <c r="U33" s="2">
        <v>0</v>
      </c>
      <c r="V33" s="2" t="s">
        <v>268</v>
      </c>
      <c r="W33" s="2">
        <v>0.75700000000000001</v>
      </c>
      <c r="Y33" s="2">
        <v>355</v>
      </c>
      <c r="Z33" s="18">
        <f t="shared" si="1"/>
        <v>4.4375</v>
      </c>
      <c r="AA33" s="18">
        <v>5.1811774042033401</v>
      </c>
      <c r="AB33" s="18">
        <v>1.5659955257262601</v>
      </c>
      <c r="AC33" s="18">
        <v>3.2432432432415799</v>
      </c>
      <c r="AD33" s="4">
        <v>79</v>
      </c>
      <c r="AE33" s="18">
        <f t="shared" si="2"/>
        <v>0.98750000000000004</v>
      </c>
      <c r="AF33" s="18">
        <v>276</v>
      </c>
      <c r="AG33" s="18">
        <f t="shared" si="3"/>
        <v>3.45</v>
      </c>
      <c r="AH33" s="4">
        <f t="shared" si="4"/>
        <v>77.74647887323944</v>
      </c>
      <c r="AI33" s="18">
        <v>7.8680497925311501</v>
      </c>
      <c r="AJ33" s="18">
        <v>35</v>
      </c>
      <c r="AK33" s="16">
        <f t="shared" si="5"/>
        <v>0.4375</v>
      </c>
      <c r="AL33" s="4">
        <v>7.8857142857142799</v>
      </c>
      <c r="AM33" s="4">
        <v>77</v>
      </c>
      <c r="AN33" s="18">
        <f t="shared" si="6"/>
        <v>0.96250000000000002</v>
      </c>
      <c r="AO33" s="18">
        <v>0.95519480519480504</v>
      </c>
      <c r="AP33" s="18">
        <v>121.370389864042</v>
      </c>
    </row>
    <row r="34" spans="1:44" x14ac:dyDescent="0.25">
      <c r="A34" s="2">
        <v>98</v>
      </c>
      <c r="B34" s="2">
        <v>123</v>
      </c>
      <c r="C34" s="2" t="s">
        <v>282</v>
      </c>
      <c r="D34" s="3">
        <v>32</v>
      </c>
      <c r="E34" s="2">
        <v>20</v>
      </c>
      <c r="F34" s="2" t="s">
        <v>283</v>
      </c>
      <c r="G34" s="21">
        <v>43158</v>
      </c>
      <c r="H34" s="16">
        <f t="shared" si="0"/>
        <v>3.3333333333333335</v>
      </c>
      <c r="I34" s="2">
        <v>200</v>
      </c>
      <c r="J34" s="17">
        <v>40.957216058925802</v>
      </c>
      <c r="K34" s="18">
        <v>89.797768206114498</v>
      </c>
      <c r="L34" s="18">
        <v>121.149319323405</v>
      </c>
      <c r="M34" s="18">
        <v>123.17964766157399</v>
      </c>
      <c r="N34" s="18">
        <v>14.9231304686967</v>
      </c>
      <c r="O34" s="2">
        <v>6</v>
      </c>
      <c r="P34" s="2">
        <v>3</v>
      </c>
      <c r="Q34" s="2">
        <v>4</v>
      </c>
      <c r="R34" s="2">
        <v>0</v>
      </c>
      <c r="S34" s="2">
        <v>1</v>
      </c>
      <c r="T34" s="2">
        <v>5</v>
      </c>
      <c r="U34" s="2">
        <v>8.2000000000000003E-2</v>
      </c>
      <c r="W34" s="2">
        <v>0.997</v>
      </c>
      <c r="X34" s="2" t="s">
        <v>270</v>
      </c>
      <c r="Y34" s="2">
        <v>179</v>
      </c>
      <c r="Z34" s="18">
        <f t="shared" si="1"/>
        <v>0.89500000000000002</v>
      </c>
      <c r="AA34" s="18">
        <v>0.96465290465946596</v>
      </c>
      <c r="AB34" s="18">
        <v>0.93962884660644497</v>
      </c>
      <c r="AC34" s="18">
        <v>0.130208333333451</v>
      </c>
      <c r="AD34" s="4">
        <v>5</v>
      </c>
      <c r="AE34" s="18">
        <f t="shared" si="2"/>
        <v>2.5000000000000001E-2</v>
      </c>
      <c r="AF34" s="18">
        <v>174</v>
      </c>
      <c r="AG34" s="18">
        <f t="shared" si="3"/>
        <v>0.87</v>
      </c>
      <c r="AH34" s="4">
        <f t="shared" si="4"/>
        <v>97.206703910614522</v>
      </c>
      <c r="AI34" s="18">
        <v>4.4490624999992701</v>
      </c>
      <c r="AJ34" s="18">
        <v>14</v>
      </c>
      <c r="AK34" s="16">
        <f t="shared" si="5"/>
        <v>7.0000000000000007E-2</v>
      </c>
      <c r="AL34" s="4">
        <v>12.4285714285714</v>
      </c>
      <c r="AM34" s="4">
        <v>17</v>
      </c>
      <c r="AN34" s="18">
        <f t="shared" si="6"/>
        <v>8.5000000000000006E-2</v>
      </c>
      <c r="AO34" s="18">
        <v>1.1029411764705801</v>
      </c>
      <c r="AP34" s="18">
        <v>85.194307215073493</v>
      </c>
    </row>
    <row r="35" spans="1:44" x14ac:dyDescent="0.25">
      <c r="A35" s="2">
        <v>100</v>
      </c>
      <c r="B35" s="2">
        <v>126</v>
      </c>
      <c r="C35" s="2" t="s">
        <v>282</v>
      </c>
      <c r="D35" s="3">
        <v>33</v>
      </c>
      <c r="E35" s="2">
        <v>21</v>
      </c>
      <c r="F35" s="2" t="s">
        <v>283</v>
      </c>
      <c r="G35" s="21">
        <v>43172</v>
      </c>
      <c r="H35" s="16">
        <f t="shared" si="0"/>
        <v>2.5</v>
      </c>
      <c r="I35" s="2">
        <v>150</v>
      </c>
      <c r="J35" s="17">
        <v>37.294052039293199</v>
      </c>
      <c r="K35" s="18">
        <v>173.85627107723201</v>
      </c>
      <c r="L35" s="18">
        <v>183.19743763138499</v>
      </c>
      <c r="M35" s="18">
        <v>313.40989706462898</v>
      </c>
      <c r="N35" s="18">
        <v>57.4158900705565</v>
      </c>
      <c r="O35" s="2">
        <v>9</v>
      </c>
      <c r="P35" s="2">
        <v>0</v>
      </c>
      <c r="Q35" s="2">
        <v>0</v>
      </c>
      <c r="R35" s="2">
        <v>0</v>
      </c>
      <c r="S35" s="2">
        <v>0</v>
      </c>
      <c r="T35" s="2">
        <v>3</v>
      </c>
      <c r="U35" s="2">
        <v>1.7999999999999999E-2</v>
      </c>
      <c r="V35" s="2" t="s">
        <v>268</v>
      </c>
      <c r="W35" s="2">
        <v>0.98399999999999999</v>
      </c>
      <c r="X35" s="2" t="s">
        <v>270</v>
      </c>
      <c r="Y35" s="2">
        <v>353</v>
      </c>
      <c r="Z35" s="18">
        <f t="shared" si="1"/>
        <v>2.3533333333333335</v>
      </c>
      <c r="AA35" s="18">
        <v>3.0757475569113102</v>
      </c>
      <c r="AB35" s="18">
        <v>0</v>
      </c>
      <c r="AC35" s="18">
        <v>3.7037037037037002</v>
      </c>
      <c r="AD35" s="4">
        <v>227</v>
      </c>
      <c r="AE35" s="18">
        <f t="shared" si="2"/>
        <v>1.5133333333333334</v>
      </c>
      <c r="AF35" s="2">
        <v>126</v>
      </c>
      <c r="AG35" s="18">
        <f t="shared" si="3"/>
        <v>0.84</v>
      </c>
      <c r="AH35" s="4">
        <f t="shared" si="4"/>
        <v>35.694050991501413</v>
      </c>
      <c r="AI35" s="18">
        <v>6.1636363636360203</v>
      </c>
      <c r="AJ35" s="2">
        <v>27</v>
      </c>
      <c r="AK35" s="16">
        <f t="shared" si="5"/>
        <v>0.18</v>
      </c>
      <c r="AL35" s="4">
        <v>4.6666666666666599</v>
      </c>
      <c r="AM35" s="4">
        <v>169</v>
      </c>
      <c r="AN35" s="18">
        <f t="shared" si="6"/>
        <v>1.1266666666666667</v>
      </c>
      <c r="AO35" s="18">
        <v>1.0189349112426</v>
      </c>
      <c r="AP35" s="18">
        <v>89.103021565273593</v>
      </c>
      <c r="AQ35" s="19" t="s">
        <v>285</v>
      </c>
      <c r="AR35" s="4">
        <v>63</v>
      </c>
    </row>
    <row r="36" spans="1:44" x14ac:dyDescent="0.25">
      <c r="A36" s="2" t="s">
        <v>290</v>
      </c>
      <c r="H36" s="16">
        <f t="shared" ref="H36:AP36" si="7">AVERAGE(H3:H35)</f>
        <v>6.7828282828282838</v>
      </c>
      <c r="I36" s="16">
        <f t="shared" si="7"/>
        <v>406.969696969697</v>
      </c>
      <c r="J36" s="16">
        <f t="shared" si="7"/>
        <v>50.518121187218988</v>
      </c>
      <c r="K36" s="16">
        <f t="shared" si="7"/>
        <v>137.16534529847343</v>
      </c>
      <c r="L36" s="16">
        <f t="shared" si="7"/>
        <v>164.06939825132932</v>
      </c>
      <c r="M36" s="16">
        <f t="shared" si="7"/>
        <v>191.93613276265489</v>
      </c>
      <c r="N36" s="16">
        <f t="shared" si="7"/>
        <v>30.151535034176053</v>
      </c>
      <c r="O36" s="16">
        <f t="shared" si="7"/>
        <v>10.393939393939394</v>
      </c>
      <c r="P36" s="16">
        <f t="shared" si="7"/>
        <v>5.9090909090909092</v>
      </c>
      <c r="Q36" s="16">
        <f t="shared" si="7"/>
        <v>3.7272727272727271</v>
      </c>
      <c r="R36" s="16">
        <f t="shared" si="7"/>
        <v>2.0909090909090908</v>
      </c>
      <c r="S36" s="16">
        <f t="shared" si="7"/>
        <v>4.1515151515151514</v>
      </c>
      <c r="T36" s="16">
        <f t="shared" si="7"/>
        <v>5.1515151515151514</v>
      </c>
      <c r="U36" s="16">
        <f t="shared" si="7"/>
        <v>0.20142424242424239</v>
      </c>
      <c r="V36" s="16" t="e">
        <f t="shared" si="7"/>
        <v>#DIV/0!</v>
      </c>
      <c r="W36" s="16">
        <f t="shared" si="7"/>
        <v>0.7280000000000002</v>
      </c>
      <c r="X36" s="16" t="e">
        <f t="shared" si="7"/>
        <v>#DIV/0!</v>
      </c>
      <c r="Y36" s="16">
        <f t="shared" si="7"/>
        <v>527.66666666666663</v>
      </c>
      <c r="Z36" s="16">
        <f t="shared" si="7"/>
        <v>1.8058502442400293</v>
      </c>
      <c r="AA36" s="16">
        <f t="shared" si="7"/>
        <v>1.8513275381838683</v>
      </c>
      <c r="AB36" s="16">
        <f t="shared" si="7"/>
        <v>1.2423840011805813</v>
      </c>
      <c r="AC36" s="16">
        <f t="shared" si="7"/>
        <v>1.7128283978082786</v>
      </c>
      <c r="AD36" s="16">
        <f t="shared" si="7"/>
        <v>238.66666666666666</v>
      </c>
      <c r="AE36" s="16">
        <f t="shared" si="7"/>
        <v>0.80366150923210333</v>
      </c>
      <c r="AF36" s="16">
        <f t="shared" si="7"/>
        <v>289</v>
      </c>
      <c r="AG36" s="16">
        <f t="shared" si="7"/>
        <v>1.0021887350079255</v>
      </c>
      <c r="AH36" s="4">
        <f t="shared" si="7"/>
        <v>62.634542239819559</v>
      </c>
      <c r="AI36" s="16">
        <f t="shared" si="7"/>
        <v>6.8675201842453113</v>
      </c>
      <c r="AJ36" s="16">
        <f t="shared" si="7"/>
        <v>39.878787878787875</v>
      </c>
      <c r="AK36" s="16">
        <f t="shared" si="7"/>
        <v>0.14067998794453282</v>
      </c>
      <c r="AL36" s="4">
        <f t="shared" si="7"/>
        <v>8.4077667751486107</v>
      </c>
      <c r="AM36" s="16">
        <f t="shared" si="7"/>
        <v>194.15151515151516</v>
      </c>
      <c r="AN36" s="16">
        <f t="shared" si="7"/>
        <v>0.65886318806798605</v>
      </c>
      <c r="AO36" s="18">
        <f t="shared" si="7"/>
        <v>1.0602096730686394</v>
      </c>
      <c r="AP36" s="16">
        <f t="shared" si="7"/>
        <v>98.801674075634395</v>
      </c>
      <c r="AQ36" s="16"/>
    </row>
    <row r="37" spans="1:44" x14ac:dyDescent="0.25">
      <c r="A37" s="2" t="s">
        <v>291</v>
      </c>
      <c r="H37" s="16">
        <f>_xlfn.STDEV.P(H3:H35)</f>
        <v>5.2601088901437967</v>
      </c>
      <c r="I37" s="16">
        <f t="shared" ref="I37:AP37" si="8">_xlfn.STDEV.P(I3:I35)</f>
        <v>315.60653340862768</v>
      </c>
      <c r="J37" s="16">
        <f t="shared" si="8"/>
        <v>17.32782311157106</v>
      </c>
      <c r="K37" s="16">
        <f t="shared" si="8"/>
        <v>116.14266524898024</v>
      </c>
      <c r="L37" s="16">
        <f t="shared" si="8"/>
        <v>64.760515257568912</v>
      </c>
      <c r="M37" s="16">
        <f t="shared" si="8"/>
        <v>119.52403806342089</v>
      </c>
      <c r="N37" s="16">
        <f t="shared" si="8"/>
        <v>15.992135009729367</v>
      </c>
      <c r="O37" s="16">
        <f t="shared" si="8"/>
        <v>7.9997704282946653</v>
      </c>
      <c r="P37" s="16">
        <f t="shared" si="8"/>
        <v>9.8730230437307576</v>
      </c>
      <c r="Q37" s="16">
        <f t="shared" si="8"/>
        <v>4.3083620403901044</v>
      </c>
      <c r="R37" s="16">
        <f t="shared" si="8"/>
        <v>2.5745095015465993</v>
      </c>
      <c r="S37" s="16">
        <f t="shared" si="8"/>
        <v>4.1787428305304726</v>
      </c>
      <c r="T37" s="16">
        <f t="shared" si="8"/>
        <v>5.5274587953795651</v>
      </c>
      <c r="U37" s="16">
        <f t="shared" si="8"/>
        <v>0.29170232131539459</v>
      </c>
      <c r="V37" s="16" t="e">
        <f t="shared" si="8"/>
        <v>#DIV/0!</v>
      </c>
      <c r="W37" s="16">
        <f t="shared" si="8"/>
        <v>0.25556408198336428</v>
      </c>
      <c r="X37" s="16" t="e">
        <f t="shared" si="8"/>
        <v>#DIV/0!</v>
      </c>
      <c r="Y37" s="16">
        <f t="shared" si="8"/>
        <v>708.12375509175831</v>
      </c>
      <c r="Z37" s="16">
        <f t="shared" si="8"/>
        <v>1.903091433688181</v>
      </c>
      <c r="AA37" s="16">
        <f t="shared" si="8"/>
        <v>2.0618042715013725</v>
      </c>
      <c r="AB37" s="16">
        <f t="shared" si="8"/>
        <v>1.8827974106223992</v>
      </c>
      <c r="AC37" s="16">
        <f t="shared" si="8"/>
        <v>3.0052088378196329</v>
      </c>
      <c r="AD37" s="16">
        <f t="shared" si="8"/>
        <v>385.88007767107433</v>
      </c>
      <c r="AE37" s="16">
        <f t="shared" si="8"/>
        <v>1.2537432706214862</v>
      </c>
      <c r="AF37" s="16">
        <f t="shared" si="8"/>
        <v>393.74795814766401</v>
      </c>
      <c r="AG37" s="16">
        <f t="shared" si="8"/>
        <v>1.0487984981122298</v>
      </c>
      <c r="AH37" s="4">
        <f t="shared" si="8"/>
        <v>24.575912520958667</v>
      </c>
      <c r="AI37" s="16">
        <f t="shared" si="8"/>
        <v>1.7696558158159614</v>
      </c>
      <c r="AJ37" s="16">
        <f t="shared" si="8"/>
        <v>57.215571929834233</v>
      </c>
      <c r="AK37" s="16">
        <f t="shared" si="8"/>
        <v>0.15278710135923318</v>
      </c>
      <c r="AL37" s="4">
        <f t="shared" si="8"/>
        <v>3.9331858319504396</v>
      </c>
      <c r="AM37" s="16">
        <f t="shared" si="8"/>
        <v>293.24931178323448</v>
      </c>
      <c r="AN37" s="16">
        <f t="shared" si="8"/>
        <v>0.91157317291484963</v>
      </c>
      <c r="AO37" s="18">
        <f t="shared" si="8"/>
        <v>0.1716985749946319</v>
      </c>
      <c r="AP37" s="16">
        <f t="shared" si="8"/>
        <v>40.480798550814683</v>
      </c>
      <c r="AQ37" s="16"/>
    </row>
    <row r="38" spans="1:44" x14ac:dyDescent="0.25">
      <c r="AF38" s="18"/>
      <c r="AI38" s="19"/>
      <c r="AJ38" s="18"/>
    </row>
    <row r="39" spans="1:44" x14ac:dyDescent="0.25">
      <c r="AF39" s="18"/>
      <c r="AI39" s="19"/>
      <c r="AJ39" s="18"/>
    </row>
    <row r="40" spans="1:44" x14ac:dyDescent="0.25">
      <c r="AE40" s="2"/>
      <c r="AF40" s="18"/>
      <c r="AH40" s="18"/>
      <c r="AI40" s="19"/>
      <c r="AJ40" s="18"/>
    </row>
    <row r="41" spans="1:44" x14ac:dyDescent="0.25">
      <c r="AE41" s="2"/>
      <c r="AF41" s="18"/>
      <c r="AH41" s="18"/>
      <c r="AI41" s="19"/>
      <c r="AJ41" s="18"/>
    </row>
    <row r="42" spans="1:44" x14ac:dyDescent="0.25">
      <c r="AE42" s="2"/>
      <c r="AF42" s="18"/>
      <c r="AH42" s="18"/>
      <c r="AI42" s="19"/>
      <c r="AJ42" s="18"/>
    </row>
    <row r="43" spans="1:44" x14ac:dyDescent="0.25">
      <c r="AE43" s="2"/>
      <c r="AF43" s="18"/>
      <c r="AH43" s="18"/>
      <c r="AI43" s="19"/>
      <c r="AJ43" s="18"/>
    </row>
    <row r="44" spans="1:44" x14ac:dyDescent="0.25">
      <c r="AE44" s="2"/>
      <c r="AF44" s="18"/>
      <c r="AH44" s="18"/>
      <c r="AI44" s="19"/>
      <c r="AJ44" s="18"/>
    </row>
    <row r="45" spans="1:44" x14ac:dyDescent="0.25">
      <c r="AE45" s="2"/>
      <c r="AF45" s="18"/>
      <c r="AH45" s="18"/>
      <c r="AI45" s="19"/>
      <c r="AJ45" s="18"/>
    </row>
    <row r="46" spans="1:44" x14ac:dyDescent="0.25">
      <c r="AE46" s="2"/>
      <c r="AF46" s="18"/>
      <c r="AH46" s="18"/>
      <c r="AI46" s="19"/>
      <c r="AJ46" s="18"/>
    </row>
    <row r="47" spans="1:44" x14ac:dyDescent="0.25">
      <c r="AE47" s="2"/>
      <c r="AF47" s="18"/>
      <c r="AH47" s="18"/>
      <c r="AI47" s="19"/>
      <c r="AJ47" s="18"/>
    </row>
    <row r="48" spans="1:44" x14ac:dyDescent="0.25">
      <c r="AE48" s="2"/>
      <c r="AF48" s="18"/>
      <c r="AH48" s="18"/>
      <c r="AI48" s="19"/>
      <c r="AJ48" s="18"/>
    </row>
    <row r="49" spans="31:36" x14ac:dyDescent="0.25">
      <c r="AE49" s="2"/>
      <c r="AF49" s="18"/>
      <c r="AH49" s="18"/>
      <c r="AI49" s="19"/>
      <c r="AJ49" s="18"/>
    </row>
    <row r="50" spans="31:36" x14ac:dyDescent="0.25">
      <c r="AE50" s="2"/>
      <c r="AF50" s="18"/>
      <c r="AH50" s="18"/>
      <c r="AI50" s="19"/>
      <c r="AJ50" s="18"/>
    </row>
    <row r="51" spans="31:36" x14ac:dyDescent="0.25">
      <c r="AE51" s="2"/>
      <c r="AF51" s="18"/>
      <c r="AH51" s="18"/>
      <c r="AI51" s="19"/>
      <c r="AJ51" s="18"/>
    </row>
    <row r="52" spans="31:36" x14ac:dyDescent="0.25">
      <c r="AE52" s="2"/>
      <c r="AF52" s="18"/>
      <c r="AH52" s="18"/>
      <c r="AI52" s="19"/>
      <c r="AJ52" s="18"/>
    </row>
    <row r="53" spans="31:36" x14ac:dyDescent="0.25">
      <c r="AE53" s="2"/>
      <c r="AF53" s="18"/>
      <c r="AH53" s="18"/>
      <c r="AI53" s="19"/>
      <c r="AJ53" s="18"/>
    </row>
    <row r="54" spans="31:36" x14ac:dyDescent="0.25">
      <c r="AE54" s="2"/>
      <c r="AF54" s="18"/>
      <c r="AH54" s="18"/>
      <c r="AI54" s="19"/>
      <c r="AJ54" s="18"/>
    </row>
    <row r="55" spans="31:36" x14ac:dyDescent="0.25">
      <c r="AE55" s="2"/>
      <c r="AF55" s="18"/>
      <c r="AH55" s="18"/>
      <c r="AI55" s="19"/>
      <c r="AJ55" s="18"/>
    </row>
    <row r="56" spans="31:36" x14ac:dyDescent="0.25">
      <c r="AE56" s="2"/>
      <c r="AF56" s="18"/>
      <c r="AH56" s="18"/>
      <c r="AI56" s="19"/>
      <c r="AJ56" s="18"/>
    </row>
    <row r="57" spans="31:36" x14ac:dyDescent="0.25">
      <c r="AE57" s="2"/>
      <c r="AF57" s="18"/>
      <c r="AH57" s="18"/>
      <c r="AI57" s="19"/>
      <c r="AJ57" s="18"/>
    </row>
    <row r="58" spans="31:36" x14ac:dyDescent="0.25">
      <c r="AE58" s="2"/>
      <c r="AF58" s="18"/>
      <c r="AH58" s="18"/>
      <c r="AI58" s="19"/>
      <c r="AJ58" s="18"/>
    </row>
    <row r="59" spans="31:36" x14ac:dyDescent="0.25">
      <c r="AE59" s="2"/>
      <c r="AF59" s="18"/>
      <c r="AH59" s="18"/>
      <c r="AI59" s="19"/>
      <c r="AJ59" s="18"/>
    </row>
    <row r="60" spans="31:36" x14ac:dyDescent="0.25">
      <c r="AE60" s="2"/>
      <c r="AF60" s="18"/>
      <c r="AH60" s="18"/>
      <c r="AI60" s="19"/>
      <c r="AJ60" s="18"/>
    </row>
    <row r="61" spans="31:36" x14ac:dyDescent="0.25">
      <c r="AE61" s="2"/>
      <c r="AF61" s="18"/>
      <c r="AH61" s="18"/>
      <c r="AI61" s="19"/>
      <c r="AJ61" s="18"/>
    </row>
    <row r="62" spans="31:36" x14ac:dyDescent="0.25">
      <c r="AE62" s="2"/>
      <c r="AF62" s="18"/>
      <c r="AH62" s="18"/>
      <c r="AI62" s="19"/>
      <c r="AJ62" s="18"/>
    </row>
    <row r="63" spans="31:36" x14ac:dyDescent="0.25">
      <c r="AE63" s="2"/>
      <c r="AF63" s="18"/>
      <c r="AH63" s="18"/>
      <c r="AI63" s="19"/>
      <c r="AJ63" s="18"/>
    </row>
    <row r="64" spans="31:36" x14ac:dyDescent="0.25">
      <c r="AE64" s="2"/>
      <c r="AF64" s="18"/>
      <c r="AH64" s="18"/>
      <c r="AI64" s="19"/>
      <c r="AJ64" s="18"/>
    </row>
    <row r="65" spans="31:36" x14ac:dyDescent="0.25">
      <c r="AE65" s="2"/>
      <c r="AF65" s="18"/>
      <c r="AH65" s="18"/>
      <c r="AI65" s="19"/>
      <c r="AJ65" s="18"/>
    </row>
    <row r="66" spans="31:36" x14ac:dyDescent="0.25">
      <c r="AE66" s="2"/>
      <c r="AF66" s="18"/>
      <c r="AH66" s="18"/>
      <c r="AI66" s="19"/>
      <c r="AJ66" s="18"/>
    </row>
    <row r="67" spans="31:36" x14ac:dyDescent="0.25">
      <c r="AE67" s="2"/>
      <c r="AF67" s="18"/>
      <c r="AH67" s="18"/>
      <c r="AI67" s="19"/>
      <c r="AJ67" s="18"/>
    </row>
    <row r="68" spans="31:36" x14ac:dyDescent="0.25">
      <c r="AE68" s="2"/>
      <c r="AF68" s="18"/>
      <c r="AH68" s="18"/>
      <c r="AI68" s="19"/>
      <c r="AJ68" s="18"/>
    </row>
    <row r="69" spans="31:36" x14ac:dyDescent="0.25">
      <c r="AE69" s="2"/>
      <c r="AF69" s="18"/>
      <c r="AH69" s="18"/>
      <c r="AI69" s="19"/>
      <c r="AJ69" s="18"/>
    </row>
    <row r="70" spans="31:36" x14ac:dyDescent="0.25">
      <c r="AE70" s="2"/>
      <c r="AF70" s="18"/>
      <c r="AH70" s="18"/>
      <c r="AI70" s="19"/>
      <c r="AJ70" s="18"/>
    </row>
    <row r="71" spans="31:36" x14ac:dyDescent="0.25">
      <c r="AE71" s="2"/>
      <c r="AF71" s="18"/>
      <c r="AH71" s="18"/>
      <c r="AI71" s="19"/>
      <c r="AJ71" s="18"/>
    </row>
    <row r="72" spans="31:36" x14ac:dyDescent="0.25">
      <c r="AE72" s="2"/>
      <c r="AF72" s="18"/>
      <c r="AH72" s="18"/>
      <c r="AI72" s="19"/>
      <c r="AJ72" s="18"/>
    </row>
    <row r="73" spans="31:36" x14ac:dyDescent="0.25">
      <c r="AF73" s="18"/>
      <c r="AI73" s="19"/>
      <c r="AJ73" s="18"/>
    </row>
    <row r="74" spans="31:36" x14ac:dyDescent="0.25">
      <c r="AF74" s="18"/>
      <c r="AI74" s="19"/>
      <c r="AJ74" s="18"/>
    </row>
    <row r="75" spans="31:36" x14ac:dyDescent="0.25">
      <c r="AF75" s="18"/>
      <c r="AI75" s="19"/>
      <c r="AJ75" s="18"/>
    </row>
    <row r="76" spans="31:36" x14ac:dyDescent="0.25">
      <c r="AF76" s="18"/>
      <c r="AI76" s="19"/>
      <c r="AJ76" s="18"/>
    </row>
    <row r="77" spans="31:36" x14ac:dyDescent="0.25">
      <c r="AF77" s="18"/>
      <c r="AI77" s="19"/>
      <c r="AJ77" s="18"/>
    </row>
    <row r="78" spans="31:36" x14ac:dyDescent="0.25">
      <c r="AF78" s="18"/>
      <c r="AI78" s="19"/>
      <c r="AJ78" s="18"/>
    </row>
  </sheetData>
  <mergeCells count="19">
    <mergeCell ref="AM1:AP1"/>
    <mergeCell ref="AQ1:AR1"/>
    <mergeCell ref="U2:V2"/>
    <mergeCell ref="W2:X2"/>
    <mergeCell ref="G1:G2"/>
    <mergeCell ref="A1:B1"/>
    <mergeCell ref="D1:E1"/>
    <mergeCell ref="U1:X1"/>
    <mergeCell ref="Y1:Z1"/>
    <mergeCell ref="AA1:AC1"/>
    <mergeCell ref="AD1:AE1"/>
    <mergeCell ref="AF1:AI1"/>
    <mergeCell ref="AJ1:AL1"/>
    <mergeCell ref="H1:H2"/>
    <mergeCell ref="I1:I2"/>
    <mergeCell ref="J1:K1"/>
    <mergeCell ref="L1:N1"/>
    <mergeCell ref="O1:Q1"/>
    <mergeCell ref="R1:T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workbookViewId="0">
      <selection activeCell="D13" sqref="D13"/>
    </sheetView>
  </sheetViews>
  <sheetFormatPr baseColWidth="10" defaultRowHeight="15" x14ac:dyDescent="0.25"/>
  <cols>
    <col min="1" max="1" width="22.7109375" bestFit="1" customWidth="1"/>
    <col min="2" max="2" width="23.85546875" bestFit="1" customWidth="1"/>
    <col min="3" max="3" width="16.5703125" customWidth="1"/>
    <col min="4" max="4" width="136.28515625" bestFit="1" customWidth="1"/>
  </cols>
  <sheetData>
    <row r="1" spans="1:4" x14ac:dyDescent="0.25">
      <c r="A1" s="1" t="s">
        <v>97</v>
      </c>
      <c r="B1" s="1" t="s">
        <v>98</v>
      </c>
      <c r="C1" s="1" t="s">
        <v>99</v>
      </c>
      <c r="D1" s="1" t="s">
        <v>100</v>
      </c>
    </row>
    <row r="3" spans="1:4" x14ac:dyDescent="0.25">
      <c r="A3" t="s">
        <v>17</v>
      </c>
      <c r="B3" t="s">
        <v>48</v>
      </c>
      <c r="D3" t="s">
        <v>50</v>
      </c>
    </row>
    <row r="4" spans="1:4" x14ac:dyDescent="0.25">
      <c r="A4" t="s">
        <v>20</v>
      </c>
      <c r="B4" t="s">
        <v>186</v>
      </c>
      <c r="D4" t="s">
        <v>185</v>
      </c>
    </row>
    <row r="6" spans="1:4" x14ac:dyDescent="0.25">
      <c r="A6" t="s">
        <v>13</v>
      </c>
      <c r="B6" t="s">
        <v>46</v>
      </c>
      <c r="C6" t="s">
        <v>59</v>
      </c>
      <c r="D6" t="s">
        <v>54</v>
      </c>
    </row>
    <row r="7" spans="1:4" x14ac:dyDescent="0.25">
      <c r="A7" t="s">
        <v>2</v>
      </c>
      <c r="B7" t="s">
        <v>46</v>
      </c>
      <c r="C7" t="s">
        <v>59</v>
      </c>
      <c r="D7" t="s">
        <v>55</v>
      </c>
    </row>
    <row r="8" spans="1:4" ht="17.25" x14ac:dyDescent="0.25">
      <c r="A8" t="s">
        <v>29</v>
      </c>
      <c r="B8" t="s">
        <v>46</v>
      </c>
      <c r="C8" t="s">
        <v>60</v>
      </c>
      <c r="D8" t="s">
        <v>53</v>
      </c>
    </row>
    <row r="9" spans="1:4" x14ac:dyDescent="0.25">
      <c r="A9" t="s">
        <v>14</v>
      </c>
      <c r="B9" t="s">
        <v>46</v>
      </c>
      <c r="C9" t="s">
        <v>61</v>
      </c>
      <c r="D9" t="s">
        <v>52</v>
      </c>
    </row>
    <row r="11" spans="1:4" x14ac:dyDescent="0.25">
      <c r="A11" t="s">
        <v>23</v>
      </c>
      <c r="B11" t="s">
        <v>46</v>
      </c>
      <c r="C11" t="s">
        <v>62</v>
      </c>
      <c r="D11" t="s">
        <v>67</v>
      </c>
    </row>
    <row r="12" spans="1:4" x14ac:dyDescent="0.25">
      <c r="A12" t="s">
        <v>22</v>
      </c>
      <c r="B12" t="s">
        <v>46</v>
      </c>
      <c r="C12" t="s">
        <v>61</v>
      </c>
      <c r="D12" t="s">
        <v>57</v>
      </c>
    </row>
    <row r="13" spans="1:4" x14ac:dyDescent="0.25">
      <c r="A13" t="s">
        <v>12</v>
      </c>
      <c r="B13" t="s">
        <v>46</v>
      </c>
      <c r="C13" t="s">
        <v>61</v>
      </c>
      <c r="D13" t="s">
        <v>58</v>
      </c>
    </row>
    <row r="15" spans="1:4" x14ac:dyDescent="0.25">
      <c r="A15" t="s">
        <v>4</v>
      </c>
      <c r="B15" t="s">
        <v>46</v>
      </c>
      <c r="C15" t="s">
        <v>59</v>
      </c>
      <c r="D15" t="s">
        <v>68</v>
      </c>
    </row>
    <row r="16" spans="1:4" x14ac:dyDescent="0.25">
      <c r="A16" t="s">
        <v>9</v>
      </c>
      <c r="B16" t="s">
        <v>46</v>
      </c>
      <c r="C16" t="s">
        <v>61</v>
      </c>
      <c r="D16" t="s">
        <v>56</v>
      </c>
    </row>
    <row r="18" spans="1:4" x14ac:dyDescent="0.25">
      <c r="A18" t="s">
        <v>5</v>
      </c>
      <c r="B18" t="s">
        <v>46</v>
      </c>
      <c r="D18" t="s">
        <v>131</v>
      </c>
    </row>
    <row r="19" spans="1:4" x14ac:dyDescent="0.25">
      <c r="A19" t="s">
        <v>0</v>
      </c>
      <c r="B19" t="s">
        <v>47</v>
      </c>
      <c r="C19" t="s">
        <v>61</v>
      </c>
      <c r="D19" t="s">
        <v>63</v>
      </c>
    </row>
    <row r="21" spans="1:4" x14ac:dyDescent="0.25">
      <c r="A21" t="s">
        <v>21</v>
      </c>
      <c r="B21" t="s">
        <v>46</v>
      </c>
      <c r="C21" t="s">
        <v>64</v>
      </c>
      <c r="D21" t="s">
        <v>69</v>
      </c>
    </row>
    <row r="22" spans="1:4" x14ac:dyDescent="0.25">
      <c r="A22" t="s">
        <v>26</v>
      </c>
      <c r="B22" t="s">
        <v>46</v>
      </c>
      <c r="C22" t="s">
        <v>61</v>
      </c>
      <c r="D22" t="s">
        <v>65</v>
      </c>
    </row>
    <row r="24" spans="1:4" x14ac:dyDescent="0.25">
      <c r="A24" t="s">
        <v>10</v>
      </c>
      <c r="B24" t="s">
        <v>46</v>
      </c>
      <c r="C24" t="s">
        <v>61</v>
      </c>
      <c r="D24" t="s">
        <v>66</v>
      </c>
    </row>
    <row r="25" spans="1:4" x14ac:dyDescent="0.25">
      <c r="A25" t="s">
        <v>45</v>
      </c>
      <c r="B25" t="s">
        <v>46</v>
      </c>
      <c r="D25" t="s">
        <v>121</v>
      </c>
    </row>
    <row r="26" spans="1:4" x14ac:dyDescent="0.25">
      <c r="A26" t="s">
        <v>109</v>
      </c>
      <c r="B26" t="s">
        <v>46</v>
      </c>
      <c r="C26" t="s">
        <v>61</v>
      </c>
      <c r="D26" t="s">
        <v>117</v>
      </c>
    </row>
    <row r="27" spans="1:4" x14ac:dyDescent="0.25">
      <c r="A27" t="s">
        <v>110</v>
      </c>
      <c r="B27" t="s">
        <v>46</v>
      </c>
      <c r="C27" t="s">
        <v>61</v>
      </c>
      <c r="D27" t="s">
        <v>118</v>
      </c>
    </row>
    <row r="28" spans="1:4" x14ac:dyDescent="0.25">
      <c r="A28" t="s">
        <v>44</v>
      </c>
      <c r="B28" t="s">
        <v>46</v>
      </c>
      <c r="D28" t="s">
        <v>70</v>
      </c>
    </row>
    <row r="29" spans="1:4" x14ac:dyDescent="0.25">
      <c r="A29" t="s">
        <v>43</v>
      </c>
      <c r="B29" t="s">
        <v>46</v>
      </c>
      <c r="D29" t="s">
        <v>71</v>
      </c>
    </row>
    <row r="30" spans="1:4" ht="15.75" customHeight="1" x14ac:dyDescent="0.25">
      <c r="A30" t="s">
        <v>40</v>
      </c>
      <c r="B30" t="s">
        <v>46</v>
      </c>
      <c r="C30" t="s">
        <v>61</v>
      </c>
      <c r="D30" t="s">
        <v>76</v>
      </c>
    </row>
    <row r="31" spans="1:4" x14ac:dyDescent="0.25">
      <c r="A31" t="s">
        <v>41</v>
      </c>
      <c r="B31" t="s">
        <v>46</v>
      </c>
      <c r="C31" t="s">
        <v>61</v>
      </c>
      <c r="D31" t="s">
        <v>77</v>
      </c>
    </row>
    <row r="32" spans="1:4" x14ac:dyDescent="0.25">
      <c r="A32" t="s">
        <v>42</v>
      </c>
      <c r="B32" t="s">
        <v>49</v>
      </c>
      <c r="D32" t="s">
        <v>78</v>
      </c>
    </row>
    <row r="33" spans="1:4" x14ac:dyDescent="0.25">
      <c r="A33" t="s">
        <v>102</v>
      </c>
      <c r="B33" t="s">
        <v>46</v>
      </c>
      <c r="C33" t="s">
        <v>59</v>
      </c>
      <c r="D33" t="s">
        <v>122</v>
      </c>
    </row>
    <row r="34" spans="1:4" x14ac:dyDescent="0.25">
      <c r="A34" t="s">
        <v>103</v>
      </c>
      <c r="B34" t="s">
        <v>46</v>
      </c>
      <c r="C34" t="s">
        <v>59</v>
      </c>
      <c r="D34" t="s">
        <v>123</v>
      </c>
    </row>
    <row r="35" spans="1:4" x14ac:dyDescent="0.25">
      <c r="A35" t="s">
        <v>104</v>
      </c>
      <c r="B35" t="s">
        <v>46</v>
      </c>
      <c r="C35" t="s">
        <v>59</v>
      </c>
      <c r="D35" t="s">
        <v>124</v>
      </c>
    </row>
    <row r="36" spans="1:4" x14ac:dyDescent="0.25">
      <c r="A36" t="s">
        <v>32</v>
      </c>
      <c r="B36" t="s">
        <v>46</v>
      </c>
      <c r="C36" t="s">
        <v>59</v>
      </c>
      <c r="D36" t="s">
        <v>72</v>
      </c>
    </row>
    <row r="37" spans="1:4" x14ac:dyDescent="0.25">
      <c r="A37" t="s">
        <v>33</v>
      </c>
      <c r="B37" t="s">
        <v>46</v>
      </c>
      <c r="C37" t="s">
        <v>59</v>
      </c>
      <c r="D37" t="s">
        <v>73</v>
      </c>
    </row>
    <row r="38" spans="1:4" x14ac:dyDescent="0.25">
      <c r="A38" t="s">
        <v>34</v>
      </c>
      <c r="B38" t="s">
        <v>46</v>
      </c>
      <c r="C38" t="s">
        <v>75</v>
      </c>
      <c r="D38" t="s">
        <v>79</v>
      </c>
    </row>
    <row r="39" spans="1:4" x14ac:dyDescent="0.25">
      <c r="A39" t="s">
        <v>35</v>
      </c>
      <c r="B39" t="s">
        <v>46</v>
      </c>
      <c r="C39" t="s">
        <v>61</v>
      </c>
      <c r="D39" t="s">
        <v>80</v>
      </c>
    </row>
    <row r="40" spans="1:4" x14ac:dyDescent="0.25">
      <c r="A40" t="s">
        <v>36</v>
      </c>
      <c r="B40" t="s">
        <v>46</v>
      </c>
      <c r="C40" t="s">
        <v>61</v>
      </c>
      <c r="D40" t="s">
        <v>74</v>
      </c>
    </row>
    <row r="41" spans="1:4" x14ac:dyDescent="0.25">
      <c r="A41" t="s">
        <v>37</v>
      </c>
      <c r="B41" t="s">
        <v>46</v>
      </c>
      <c r="C41" t="s">
        <v>61</v>
      </c>
      <c r="D41" t="s">
        <v>81</v>
      </c>
    </row>
    <row r="42" spans="1:4" x14ac:dyDescent="0.25">
      <c r="A42" t="s">
        <v>38</v>
      </c>
      <c r="B42" t="s">
        <v>46</v>
      </c>
      <c r="C42" t="s">
        <v>61</v>
      </c>
      <c r="D42" t="s">
        <v>82</v>
      </c>
    </row>
    <row r="43" spans="1:4" x14ac:dyDescent="0.25">
      <c r="A43" t="s">
        <v>39</v>
      </c>
      <c r="B43" t="s">
        <v>46</v>
      </c>
      <c r="D43" t="s">
        <v>187</v>
      </c>
    </row>
    <row r="45" spans="1:4" x14ac:dyDescent="0.25">
      <c r="A45" t="s">
        <v>111</v>
      </c>
      <c r="B45" t="s">
        <v>46</v>
      </c>
      <c r="D45" t="s">
        <v>125</v>
      </c>
    </row>
    <row r="46" spans="1:4" x14ac:dyDescent="0.25">
      <c r="A46" t="s">
        <v>112</v>
      </c>
      <c r="B46" t="s">
        <v>46</v>
      </c>
      <c r="C46" t="s">
        <v>61</v>
      </c>
      <c r="D46" t="s">
        <v>126</v>
      </c>
    </row>
    <row r="47" spans="1:4" x14ac:dyDescent="0.25">
      <c r="A47" t="s">
        <v>113</v>
      </c>
      <c r="B47" t="s">
        <v>46</v>
      </c>
      <c r="C47" t="s">
        <v>59</v>
      </c>
      <c r="D47" t="s">
        <v>127</v>
      </c>
    </row>
    <row r="48" spans="1:4" x14ac:dyDescent="0.25">
      <c r="A48" t="s">
        <v>114</v>
      </c>
      <c r="B48" t="s">
        <v>46</v>
      </c>
      <c r="C48" t="s">
        <v>59</v>
      </c>
      <c r="D48" t="s">
        <v>128</v>
      </c>
    </row>
    <row r="49" spans="1:4" x14ac:dyDescent="0.25">
      <c r="A49" t="s">
        <v>115</v>
      </c>
      <c r="B49" t="s">
        <v>46</v>
      </c>
      <c r="C49" t="s">
        <v>59</v>
      </c>
      <c r="D49" t="s">
        <v>129</v>
      </c>
    </row>
    <row r="50" spans="1:4" x14ac:dyDescent="0.25">
      <c r="A50" t="s">
        <v>116</v>
      </c>
      <c r="B50" t="s">
        <v>46</v>
      </c>
      <c r="C50" t="s">
        <v>59</v>
      </c>
      <c r="D50" t="s">
        <v>130</v>
      </c>
    </row>
    <row r="52" spans="1:4" x14ac:dyDescent="0.25">
      <c r="A52" t="s">
        <v>15</v>
      </c>
      <c r="B52" t="s">
        <v>46</v>
      </c>
      <c r="D52" t="s">
        <v>132</v>
      </c>
    </row>
    <row r="53" spans="1:4" x14ac:dyDescent="0.25">
      <c r="A53" t="s">
        <v>11</v>
      </c>
      <c r="B53" t="s">
        <v>46</v>
      </c>
      <c r="C53" t="s">
        <v>61</v>
      </c>
      <c r="D53" t="s">
        <v>133</v>
      </c>
    </row>
    <row r="55" spans="1:4" x14ac:dyDescent="0.25">
      <c r="A55" t="s">
        <v>107</v>
      </c>
      <c r="B55" t="s">
        <v>46</v>
      </c>
      <c r="C55" t="s">
        <v>61</v>
      </c>
      <c r="D55" t="s">
        <v>119</v>
      </c>
    </row>
    <row r="56" spans="1:4" x14ac:dyDescent="0.25">
      <c r="A56" t="s">
        <v>108</v>
      </c>
      <c r="B56" t="s">
        <v>46</v>
      </c>
      <c r="C56" t="s">
        <v>61</v>
      </c>
      <c r="D56" t="s">
        <v>120</v>
      </c>
    </row>
    <row r="57" spans="1:4" x14ac:dyDescent="0.25">
      <c r="A57" t="s">
        <v>24</v>
      </c>
      <c r="B57" t="s">
        <v>46</v>
      </c>
      <c r="C57" t="s">
        <v>61</v>
      </c>
      <c r="D57" t="s">
        <v>85</v>
      </c>
    </row>
    <row r="58" spans="1:4" x14ac:dyDescent="0.25">
      <c r="A58" t="s">
        <v>18</v>
      </c>
      <c r="B58" t="s">
        <v>46</v>
      </c>
      <c r="C58" t="s">
        <v>61</v>
      </c>
      <c r="D58" t="s">
        <v>86</v>
      </c>
    </row>
    <row r="59" spans="1:4" x14ac:dyDescent="0.25">
      <c r="A59" t="s">
        <v>25</v>
      </c>
      <c r="B59" t="s">
        <v>46</v>
      </c>
      <c r="C59" t="s">
        <v>61</v>
      </c>
      <c r="D59" t="s">
        <v>83</v>
      </c>
    </row>
    <row r="60" spans="1:4" x14ac:dyDescent="0.25">
      <c r="A60" t="s">
        <v>28</v>
      </c>
      <c r="B60" t="s">
        <v>46</v>
      </c>
      <c r="C60" t="s">
        <v>61</v>
      </c>
      <c r="D60" t="s">
        <v>84</v>
      </c>
    </row>
    <row r="61" spans="1:4" x14ac:dyDescent="0.25">
      <c r="A61" t="s">
        <v>31</v>
      </c>
      <c r="B61" t="s">
        <v>46</v>
      </c>
      <c r="C61" t="s">
        <v>61</v>
      </c>
      <c r="D61" t="s">
        <v>87</v>
      </c>
    </row>
    <row r="62" spans="1:4" x14ac:dyDescent="0.25">
      <c r="A62" t="s">
        <v>19</v>
      </c>
      <c r="B62" t="s">
        <v>46</v>
      </c>
      <c r="C62" t="s">
        <v>61</v>
      </c>
      <c r="D62" t="s">
        <v>88</v>
      </c>
    </row>
    <row r="63" spans="1:4" x14ac:dyDescent="0.25">
      <c r="A63" t="s">
        <v>30</v>
      </c>
      <c r="B63" t="s">
        <v>46</v>
      </c>
      <c r="C63" t="s">
        <v>61</v>
      </c>
      <c r="D63" t="s">
        <v>89</v>
      </c>
    </row>
    <row r="64" spans="1:4" x14ac:dyDescent="0.25">
      <c r="A64" t="s">
        <v>7</v>
      </c>
      <c r="B64" t="s">
        <v>46</v>
      </c>
      <c r="C64" t="s">
        <v>61</v>
      </c>
      <c r="D64" t="s">
        <v>90</v>
      </c>
    </row>
    <row r="65" spans="1:4" x14ac:dyDescent="0.25">
      <c r="A65" t="s">
        <v>16</v>
      </c>
      <c r="B65" t="s">
        <v>46</v>
      </c>
      <c r="C65" t="s">
        <v>61</v>
      </c>
      <c r="D65" t="s">
        <v>91</v>
      </c>
    </row>
    <row r="66" spans="1:4" x14ac:dyDescent="0.25">
      <c r="A66" t="s">
        <v>27</v>
      </c>
      <c r="B66" t="s">
        <v>46</v>
      </c>
      <c r="C66" t="s">
        <v>61</v>
      </c>
      <c r="D66" t="s">
        <v>92</v>
      </c>
    </row>
    <row r="68" spans="1:4" x14ac:dyDescent="0.25">
      <c r="A68" t="s">
        <v>8</v>
      </c>
      <c r="B68" t="s">
        <v>48</v>
      </c>
      <c r="C68" t="s">
        <v>59</v>
      </c>
      <c r="D68" t="s">
        <v>93</v>
      </c>
    </row>
    <row r="69" spans="1:4" x14ac:dyDescent="0.25">
      <c r="A69" t="s">
        <v>1</v>
      </c>
      <c r="B69" t="s">
        <v>48</v>
      </c>
      <c r="C69" t="s">
        <v>59</v>
      </c>
      <c r="D69" t="s">
        <v>94</v>
      </c>
    </row>
    <row r="70" spans="1:4" x14ac:dyDescent="0.25">
      <c r="A70" t="s">
        <v>3</v>
      </c>
      <c r="B70" t="s">
        <v>48</v>
      </c>
      <c r="D70" t="s">
        <v>95</v>
      </c>
    </row>
    <row r="71" spans="1:4" x14ac:dyDescent="0.25">
      <c r="A71" t="s">
        <v>6</v>
      </c>
      <c r="B71" t="s">
        <v>48</v>
      </c>
      <c r="D71" t="s">
        <v>96</v>
      </c>
    </row>
    <row r="73" spans="1:4" x14ac:dyDescent="0.25">
      <c r="A73" s="3" t="s">
        <v>101</v>
      </c>
      <c r="B73" s="2"/>
      <c r="C73" s="2"/>
      <c r="D73" s="2" t="s">
        <v>166</v>
      </c>
    </row>
    <row r="74" spans="1:4" x14ac:dyDescent="0.25">
      <c r="A74" s="2" t="s">
        <v>20</v>
      </c>
      <c r="B74" t="s">
        <v>184</v>
      </c>
      <c r="C74" s="2"/>
      <c r="D74" t="s">
        <v>51</v>
      </c>
    </row>
    <row r="75" spans="1:4" x14ac:dyDescent="0.25">
      <c r="A75" s="2" t="s">
        <v>3</v>
      </c>
      <c r="B75" t="s">
        <v>184</v>
      </c>
      <c r="C75" s="2"/>
      <c r="D75" t="s">
        <v>156</v>
      </c>
    </row>
    <row r="76" spans="1:4" x14ac:dyDescent="0.25">
      <c r="A76" s="2" t="s">
        <v>6</v>
      </c>
      <c r="B76" t="s">
        <v>184</v>
      </c>
      <c r="C76" s="2"/>
      <c r="D76" t="s">
        <v>157</v>
      </c>
    </row>
    <row r="77" spans="1:4" x14ac:dyDescent="0.25">
      <c r="A77" s="2" t="s">
        <v>145</v>
      </c>
      <c r="B77" t="s">
        <v>184</v>
      </c>
      <c r="C77" s="2" t="s">
        <v>151</v>
      </c>
      <c r="D77" t="s">
        <v>158</v>
      </c>
    </row>
    <row r="78" spans="1:4" x14ac:dyDescent="0.25">
      <c r="A78" s="2" t="s">
        <v>146</v>
      </c>
      <c r="B78" t="s">
        <v>184</v>
      </c>
      <c r="C78" s="2" t="s">
        <v>152</v>
      </c>
      <c r="D78" t="s">
        <v>159</v>
      </c>
    </row>
    <row r="79" spans="1:4" x14ac:dyDescent="0.25">
      <c r="A79" s="2" t="s">
        <v>135</v>
      </c>
      <c r="B79" t="s">
        <v>184</v>
      </c>
      <c r="C79" s="2" t="s">
        <v>61</v>
      </c>
      <c r="D79" t="s">
        <v>160</v>
      </c>
    </row>
    <row r="80" spans="1:4" x14ac:dyDescent="0.25">
      <c r="A80" s="2" t="s">
        <v>147</v>
      </c>
      <c r="B80" t="s">
        <v>184</v>
      </c>
      <c r="C80" s="2" t="s">
        <v>62</v>
      </c>
      <c r="D80" t="s">
        <v>161</v>
      </c>
    </row>
    <row r="81" spans="1:4" x14ac:dyDescent="0.25">
      <c r="A81" s="2" t="s">
        <v>148</v>
      </c>
      <c r="B81" t="s">
        <v>184</v>
      </c>
      <c r="C81" s="2" t="s">
        <v>59</v>
      </c>
      <c r="D81" t="s">
        <v>162</v>
      </c>
    </row>
    <row r="82" spans="1:4" x14ac:dyDescent="0.25">
      <c r="A82" s="2" t="s">
        <v>149</v>
      </c>
      <c r="B82" t="s">
        <v>184</v>
      </c>
      <c r="C82" s="2" t="s">
        <v>59</v>
      </c>
      <c r="D82" t="s">
        <v>163</v>
      </c>
    </row>
    <row r="83" spans="1:4" x14ac:dyDescent="0.25">
      <c r="A83" s="2" t="s">
        <v>150</v>
      </c>
      <c r="B83" t="s">
        <v>184</v>
      </c>
      <c r="C83" s="2"/>
      <c r="D83" t="s">
        <v>164</v>
      </c>
    </row>
    <row r="84" spans="1:4" x14ac:dyDescent="0.25">
      <c r="A84" s="2" t="s">
        <v>134</v>
      </c>
      <c r="B84" t="s">
        <v>184</v>
      </c>
      <c r="C84" s="2" t="s">
        <v>59</v>
      </c>
      <c r="D84" t="s">
        <v>165</v>
      </c>
    </row>
    <row r="85" spans="1:4" x14ac:dyDescent="0.25">
      <c r="A85" s="2" t="s">
        <v>136</v>
      </c>
      <c r="B85" t="s">
        <v>184</v>
      </c>
      <c r="C85" s="2" t="s">
        <v>153</v>
      </c>
      <c r="D85" t="s">
        <v>167</v>
      </c>
    </row>
    <row r="86" spans="1:4" x14ac:dyDescent="0.25">
      <c r="A86" s="2" t="s">
        <v>137</v>
      </c>
      <c r="B86" t="s">
        <v>184</v>
      </c>
      <c r="C86" s="2" t="s">
        <v>153</v>
      </c>
      <c r="D86" t="s">
        <v>168</v>
      </c>
    </row>
    <row r="87" spans="1:4" ht="17.25" x14ac:dyDescent="0.25">
      <c r="A87" s="2" t="s">
        <v>138</v>
      </c>
      <c r="B87" t="s">
        <v>184</v>
      </c>
      <c r="C87" t="s">
        <v>154</v>
      </c>
      <c r="D87" t="s">
        <v>169</v>
      </c>
    </row>
    <row r="88" spans="1:4" x14ac:dyDescent="0.25">
      <c r="A88" s="2" t="s">
        <v>139</v>
      </c>
      <c r="B88" t="s">
        <v>184</v>
      </c>
      <c r="C88" s="2"/>
      <c r="D88" t="s">
        <v>170</v>
      </c>
    </row>
    <row r="89" spans="1:4" ht="17.25" x14ac:dyDescent="0.25">
      <c r="A89" s="2" t="s">
        <v>140</v>
      </c>
      <c r="B89" t="s">
        <v>184</v>
      </c>
      <c r="C89" t="s">
        <v>154</v>
      </c>
      <c r="D89" t="s">
        <v>171</v>
      </c>
    </row>
    <row r="90" spans="1:4" x14ac:dyDescent="0.25">
      <c r="A90" s="2" t="s">
        <v>141</v>
      </c>
      <c r="B90" t="s">
        <v>184</v>
      </c>
      <c r="C90" s="2"/>
      <c r="D90" t="s">
        <v>172</v>
      </c>
    </row>
    <row r="91" spans="1:4" x14ac:dyDescent="0.25">
      <c r="A91" s="2" t="s">
        <v>142</v>
      </c>
      <c r="B91" t="s">
        <v>184</v>
      </c>
      <c r="C91" s="2"/>
      <c r="D91" t="s">
        <v>173</v>
      </c>
    </row>
    <row r="92" spans="1:4" x14ac:dyDescent="0.25">
      <c r="A92" s="2" t="s">
        <v>143</v>
      </c>
      <c r="B92" t="s">
        <v>184</v>
      </c>
      <c r="C92" s="2" t="s">
        <v>155</v>
      </c>
      <c r="D92" t="s">
        <v>174</v>
      </c>
    </row>
    <row r="93" spans="1:4" x14ac:dyDescent="0.25">
      <c r="A93" s="2" t="s">
        <v>144</v>
      </c>
      <c r="B93" t="s">
        <v>184</v>
      </c>
      <c r="C93" s="2" t="s">
        <v>155</v>
      </c>
      <c r="D93" t="s">
        <v>175</v>
      </c>
    </row>
    <row r="95" spans="1:4" x14ac:dyDescent="0.25">
      <c r="A95" s="1" t="s">
        <v>105</v>
      </c>
      <c r="D95" t="s">
        <v>190</v>
      </c>
    </row>
    <row r="96" spans="1:4" x14ac:dyDescent="0.25">
      <c r="A96" t="s">
        <v>20</v>
      </c>
      <c r="B96" t="s">
        <v>184</v>
      </c>
      <c r="D96" t="s">
        <v>191</v>
      </c>
    </row>
    <row r="97" spans="1:4" x14ac:dyDescent="0.25">
      <c r="A97" t="s">
        <v>145</v>
      </c>
      <c r="B97" t="s">
        <v>184</v>
      </c>
      <c r="C97" t="s">
        <v>151</v>
      </c>
      <c r="D97" t="s">
        <v>192</v>
      </c>
    </row>
    <row r="98" spans="1:4" x14ac:dyDescent="0.25">
      <c r="A98" t="s">
        <v>146</v>
      </c>
      <c r="B98" t="s">
        <v>184</v>
      </c>
      <c r="C98" t="s">
        <v>152</v>
      </c>
      <c r="D98" t="s">
        <v>159</v>
      </c>
    </row>
    <row r="99" spans="1:4" x14ac:dyDescent="0.25">
      <c r="A99" t="s">
        <v>176</v>
      </c>
      <c r="B99" t="s">
        <v>184</v>
      </c>
      <c r="C99" t="s">
        <v>61</v>
      </c>
      <c r="D99" t="s">
        <v>194</v>
      </c>
    </row>
    <row r="100" spans="1:4" x14ac:dyDescent="0.25">
      <c r="A100" t="s">
        <v>113</v>
      </c>
      <c r="B100" t="s">
        <v>184</v>
      </c>
      <c r="C100" t="s">
        <v>59</v>
      </c>
      <c r="D100" t="s">
        <v>189</v>
      </c>
    </row>
    <row r="101" spans="1:4" x14ac:dyDescent="0.25">
      <c r="A101" t="s">
        <v>179</v>
      </c>
      <c r="B101" t="s">
        <v>184</v>
      </c>
      <c r="C101" t="s">
        <v>59</v>
      </c>
      <c r="D101" t="s">
        <v>188</v>
      </c>
    </row>
    <row r="102" spans="1:4" x14ac:dyDescent="0.25">
      <c r="A102" t="s">
        <v>180</v>
      </c>
      <c r="B102" t="s">
        <v>184</v>
      </c>
      <c r="C102" t="s">
        <v>59</v>
      </c>
      <c r="D102" t="s">
        <v>193</v>
      </c>
    </row>
    <row r="103" spans="1:4" x14ac:dyDescent="0.25">
      <c r="A103" t="s">
        <v>177</v>
      </c>
      <c r="B103" t="s">
        <v>184</v>
      </c>
      <c r="C103" t="s">
        <v>75</v>
      </c>
      <c r="D103" t="s">
        <v>196</v>
      </c>
    </row>
    <row r="104" spans="1:4" x14ac:dyDescent="0.25">
      <c r="A104" t="s">
        <v>181</v>
      </c>
      <c r="B104" t="s">
        <v>184</v>
      </c>
      <c r="C104" t="s">
        <v>61</v>
      </c>
      <c r="D104" t="s">
        <v>197</v>
      </c>
    </row>
    <row r="105" spans="1:4" x14ac:dyDescent="0.25">
      <c r="A105" t="s">
        <v>178</v>
      </c>
      <c r="B105" t="s">
        <v>184</v>
      </c>
      <c r="C105" t="s">
        <v>61</v>
      </c>
      <c r="D105" t="s">
        <v>198</v>
      </c>
    </row>
    <row r="106" spans="1:4" x14ac:dyDescent="0.25">
      <c r="A106" t="s">
        <v>182</v>
      </c>
      <c r="B106" t="s">
        <v>184</v>
      </c>
      <c r="C106" t="s">
        <v>61</v>
      </c>
      <c r="D106" t="s">
        <v>199</v>
      </c>
    </row>
    <row r="107" spans="1:4" x14ac:dyDescent="0.25">
      <c r="A107" t="s">
        <v>183</v>
      </c>
      <c r="B107" t="s">
        <v>184</v>
      </c>
      <c r="C107" t="s">
        <v>151</v>
      </c>
      <c r="D107" t="s">
        <v>187</v>
      </c>
    </row>
    <row r="109" spans="1:4" x14ac:dyDescent="0.25">
      <c r="A109" s="1" t="s">
        <v>106</v>
      </c>
      <c r="D109" t="s">
        <v>201</v>
      </c>
    </row>
    <row r="110" spans="1:4" s="2" customFormat="1" x14ac:dyDescent="0.25">
      <c r="A110" t="s">
        <v>20</v>
      </c>
      <c r="B110" t="s">
        <v>184</v>
      </c>
      <c r="C110"/>
      <c r="D110" t="s">
        <v>202</v>
      </c>
    </row>
    <row r="111" spans="1:4" x14ac:dyDescent="0.25">
      <c r="A111" t="s">
        <v>145</v>
      </c>
      <c r="B111" t="s">
        <v>184</v>
      </c>
      <c r="C111" t="s">
        <v>151</v>
      </c>
      <c r="D111" t="s">
        <v>203</v>
      </c>
    </row>
    <row r="112" spans="1:4" x14ac:dyDescent="0.25">
      <c r="A112" t="s">
        <v>146</v>
      </c>
      <c r="B112" t="s">
        <v>184</v>
      </c>
      <c r="C112" t="s">
        <v>152</v>
      </c>
      <c r="D112" t="s">
        <v>159</v>
      </c>
    </row>
    <row r="113" spans="1:4" x14ac:dyDescent="0.25">
      <c r="A113" t="s">
        <v>176</v>
      </c>
      <c r="B113" t="s">
        <v>184</v>
      </c>
      <c r="C113" t="s">
        <v>61</v>
      </c>
      <c r="D113" t="s">
        <v>204</v>
      </c>
    </row>
    <row r="114" spans="1:4" x14ac:dyDescent="0.25">
      <c r="A114" t="s">
        <v>200</v>
      </c>
      <c r="B114" t="s">
        <v>184</v>
      </c>
      <c r="C114" t="s">
        <v>59</v>
      </c>
      <c r="D114" t="s">
        <v>130</v>
      </c>
    </row>
    <row r="115" spans="1:4" x14ac:dyDescent="0.25">
      <c r="A115" t="s">
        <v>113</v>
      </c>
      <c r="B115" t="s">
        <v>184</v>
      </c>
      <c r="C115" t="s">
        <v>59</v>
      </c>
      <c r="D115" t="s">
        <v>189</v>
      </c>
    </row>
    <row r="116" spans="1:4" x14ac:dyDescent="0.25">
      <c r="A116" t="s">
        <v>179</v>
      </c>
      <c r="B116" t="s">
        <v>184</v>
      </c>
      <c r="C116" t="s">
        <v>59</v>
      </c>
      <c r="D116" t="s">
        <v>188</v>
      </c>
    </row>
    <row r="117" spans="1:4" x14ac:dyDescent="0.25">
      <c r="A117" t="s">
        <v>180</v>
      </c>
      <c r="B117" t="s">
        <v>184</v>
      </c>
      <c r="C117" t="s">
        <v>59</v>
      </c>
      <c r="D117" t="s">
        <v>205</v>
      </c>
    </row>
    <row r="118" spans="1:4" x14ac:dyDescent="0.25">
      <c r="A118" t="s">
        <v>177</v>
      </c>
      <c r="B118" t="s">
        <v>184</v>
      </c>
      <c r="C118" t="s">
        <v>75</v>
      </c>
      <c r="D118" t="s">
        <v>195</v>
      </c>
    </row>
    <row r="119" spans="1:4" x14ac:dyDescent="0.25">
      <c r="A119" t="s">
        <v>181</v>
      </c>
      <c r="B119" t="s">
        <v>184</v>
      </c>
      <c r="C119" t="s">
        <v>61</v>
      </c>
      <c r="D119" t="s">
        <v>197</v>
      </c>
    </row>
    <row r="120" spans="1:4" x14ac:dyDescent="0.25">
      <c r="A120" t="s">
        <v>178</v>
      </c>
      <c r="B120" t="s">
        <v>184</v>
      </c>
      <c r="C120" t="s">
        <v>61</v>
      </c>
      <c r="D120" t="s">
        <v>198</v>
      </c>
    </row>
    <row r="121" spans="1:4" x14ac:dyDescent="0.25">
      <c r="A121" t="s">
        <v>182</v>
      </c>
      <c r="B121" t="s">
        <v>184</v>
      </c>
      <c r="C121" t="s">
        <v>61</v>
      </c>
      <c r="D121" t="s">
        <v>206</v>
      </c>
    </row>
    <row r="122" spans="1:4" x14ac:dyDescent="0.25">
      <c r="A122" t="s">
        <v>183</v>
      </c>
      <c r="B122" t="s">
        <v>184</v>
      </c>
      <c r="C122" t="s">
        <v>151</v>
      </c>
      <c r="D122" t="s">
        <v>187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"/>
  <sheetViews>
    <sheetView workbookViewId="0">
      <selection activeCell="D7" sqref="D7"/>
    </sheetView>
  </sheetViews>
  <sheetFormatPr baseColWidth="10" defaultRowHeight="15" x14ac:dyDescent="0.25"/>
  <cols>
    <col min="1" max="1" width="22.7109375" bestFit="1" customWidth="1"/>
    <col min="2" max="2" width="23.85546875" bestFit="1" customWidth="1"/>
    <col min="3" max="3" width="16.5703125" customWidth="1"/>
    <col min="4" max="4" width="136.28515625" bestFit="1" customWidth="1"/>
  </cols>
  <sheetData>
    <row r="1" spans="1:4" x14ac:dyDescent="0.25">
      <c r="A1" s="1" t="s">
        <v>97</v>
      </c>
      <c r="B1" s="1" t="s">
        <v>98</v>
      </c>
      <c r="C1" s="1" t="s">
        <v>99</v>
      </c>
      <c r="D1" s="1" t="s">
        <v>100</v>
      </c>
    </row>
    <row r="3" spans="1:4" x14ac:dyDescent="0.25">
      <c r="A3" t="s">
        <v>17</v>
      </c>
      <c r="B3" t="s">
        <v>48</v>
      </c>
      <c r="D3" t="s">
        <v>50</v>
      </c>
    </row>
    <row r="4" spans="1:4" x14ac:dyDescent="0.25">
      <c r="A4" t="s">
        <v>20</v>
      </c>
      <c r="B4" t="s">
        <v>223</v>
      </c>
      <c r="D4" t="s">
        <v>51</v>
      </c>
    </row>
    <row r="6" spans="1:4" x14ac:dyDescent="0.25">
      <c r="A6" t="s">
        <v>12</v>
      </c>
      <c r="B6" t="s">
        <v>46</v>
      </c>
      <c r="C6" t="s">
        <v>61</v>
      </c>
      <c r="D6" t="s">
        <v>245</v>
      </c>
    </row>
    <row r="7" spans="1:4" x14ac:dyDescent="0.25">
      <c r="A7" t="s">
        <v>207</v>
      </c>
      <c r="B7" t="s">
        <v>46</v>
      </c>
      <c r="C7" t="s">
        <v>62</v>
      </c>
      <c r="D7" t="s">
        <v>244</v>
      </c>
    </row>
    <row r="9" spans="1:4" x14ac:dyDescent="0.25">
      <c r="A9" t="s">
        <v>10</v>
      </c>
      <c r="B9" t="s">
        <v>46</v>
      </c>
      <c r="C9" t="s">
        <v>61</v>
      </c>
      <c r="D9" t="s">
        <v>66</v>
      </c>
    </row>
    <row r="11" spans="1:4" x14ac:dyDescent="0.25">
      <c r="A11" t="s">
        <v>24</v>
      </c>
      <c r="B11" t="s">
        <v>46</v>
      </c>
      <c r="C11" t="s">
        <v>61</v>
      </c>
      <c r="D11" t="s">
        <v>85</v>
      </c>
    </row>
    <row r="12" spans="1:4" x14ac:dyDescent="0.25">
      <c r="A12" t="s">
        <v>18</v>
      </c>
      <c r="B12" t="s">
        <v>46</v>
      </c>
      <c r="C12" t="s">
        <v>61</v>
      </c>
      <c r="D12" t="s">
        <v>86</v>
      </c>
    </row>
    <row r="13" spans="1:4" x14ac:dyDescent="0.25">
      <c r="A13" t="s">
        <v>25</v>
      </c>
      <c r="B13" t="s">
        <v>46</v>
      </c>
      <c r="C13" t="s">
        <v>61</v>
      </c>
      <c r="D13" t="s">
        <v>83</v>
      </c>
    </row>
    <row r="14" spans="1:4" x14ac:dyDescent="0.25">
      <c r="A14" t="s">
        <v>28</v>
      </c>
      <c r="B14" t="s">
        <v>46</v>
      </c>
      <c r="C14" t="s">
        <v>61</v>
      </c>
      <c r="D14" t="s">
        <v>84</v>
      </c>
    </row>
    <row r="15" spans="1:4" x14ac:dyDescent="0.25">
      <c r="A15" t="s">
        <v>30</v>
      </c>
      <c r="B15" t="s">
        <v>46</v>
      </c>
      <c r="C15" t="s">
        <v>61</v>
      </c>
      <c r="D15" t="s">
        <v>89</v>
      </c>
    </row>
    <row r="16" spans="1:4" x14ac:dyDescent="0.25">
      <c r="A16" t="s">
        <v>7</v>
      </c>
      <c r="B16" t="s">
        <v>46</v>
      </c>
      <c r="C16" t="s">
        <v>61</v>
      </c>
      <c r="D16" t="s">
        <v>90</v>
      </c>
    </row>
    <row r="17" spans="1:4" x14ac:dyDescent="0.25">
      <c r="A17" t="s">
        <v>16</v>
      </c>
      <c r="B17" t="s">
        <v>46</v>
      </c>
      <c r="C17" t="s">
        <v>61</v>
      </c>
      <c r="D17" t="s">
        <v>91</v>
      </c>
    </row>
    <row r="18" spans="1:4" x14ac:dyDescent="0.25">
      <c r="A18" t="s">
        <v>27</v>
      </c>
      <c r="B18" t="s">
        <v>46</v>
      </c>
      <c r="C18" t="s">
        <v>61</v>
      </c>
      <c r="D18" t="s">
        <v>92</v>
      </c>
    </row>
    <row r="19" spans="1:4" x14ac:dyDescent="0.25">
      <c r="A19" t="s">
        <v>31</v>
      </c>
      <c r="B19" t="s">
        <v>46</v>
      </c>
      <c r="C19" t="s">
        <v>61</v>
      </c>
      <c r="D19" t="s">
        <v>87</v>
      </c>
    </row>
    <row r="20" spans="1:4" x14ac:dyDescent="0.25">
      <c r="A20" t="s">
        <v>19</v>
      </c>
      <c r="B20" t="s">
        <v>46</v>
      </c>
      <c r="C20" t="s">
        <v>61</v>
      </c>
      <c r="D20" t="s">
        <v>88</v>
      </c>
    </row>
    <row r="22" spans="1:4" x14ac:dyDescent="0.25">
      <c r="A22" t="s">
        <v>214</v>
      </c>
      <c r="B22" t="s">
        <v>48</v>
      </c>
      <c r="C22" t="s">
        <v>228</v>
      </c>
      <c r="D22" t="s">
        <v>238</v>
      </c>
    </row>
    <row r="23" spans="1:4" x14ac:dyDescent="0.25">
      <c r="A23" t="s">
        <v>215</v>
      </c>
      <c r="B23" t="s">
        <v>48</v>
      </c>
      <c r="C23" t="s">
        <v>61</v>
      </c>
      <c r="D23" t="s">
        <v>234</v>
      </c>
    </row>
    <row r="24" spans="1:4" x14ac:dyDescent="0.25">
      <c r="A24" t="s">
        <v>216</v>
      </c>
      <c r="B24" t="s">
        <v>48</v>
      </c>
      <c r="C24" t="s">
        <v>239</v>
      </c>
      <c r="D24" t="s">
        <v>237</v>
      </c>
    </row>
    <row r="25" spans="1:4" x14ac:dyDescent="0.25">
      <c r="A25" t="s">
        <v>217</v>
      </c>
      <c r="B25" t="s">
        <v>48</v>
      </c>
      <c r="C25" t="s">
        <v>240</v>
      </c>
      <c r="D25" t="s">
        <v>235</v>
      </c>
    </row>
    <row r="26" spans="1:4" ht="17.25" x14ac:dyDescent="0.25">
      <c r="A26" t="s">
        <v>218</v>
      </c>
      <c r="B26" t="s">
        <v>48</v>
      </c>
      <c r="C26" t="s">
        <v>241</v>
      </c>
      <c r="D26" t="s">
        <v>236</v>
      </c>
    </row>
    <row r="28" spans="1:4" x14ac:dyDescent="0.25">
      <c r="A28" t="s">
        <v>212</v>
      </c>
      <c r="B28" t="s">
        <v>48</v>
      </c>
      <c r="C28" t="s">
        <v>228</v>
      </c>
      <c r="D28" t="s">
        <v>242</v>
      </c>
    </row>
    <row r="29" spans="1:4" x14ac:dyDescent="0.25">
      <c r="A29" t="s">
        <v>213</v>
      </c>
      <c r="B29" t="s">
        <v>48</v>
      </c>
      <c r="C29" t="s">
        <v>228</v>
      </c>
      <c r="D29" t="s">
        <v>243</v>
      </c>
    </row>
    <row r="31" spans="1:4" x14ac:dyDescent="0.25">
      <c r="A31" t="s">
        <v>208</v>
      </c>
      <c r="B31" t="s">
        <v>48</v>
      </c>
      <c r="C31" t="s">
        <v>61</v>
      </c>
      <c r="D31" t="s">
        <v>225</v>
      </c>
    </row>
    <row r="32" spans="1:4" ht="15.75" customHeight="1" x14ac:dyDescent="0.25">
      <c r="A32" t="s">
        <v>209</v>
      </c>
      <c r="B32" t="s">
        <v>46</v>
      </c>
      <c r="C32" t="s">
        <v>62</v>
      </c>
      <c r="D32" t="s">
        <v>224</v>
      </c>
    </row>
    <row r="33" spans="1:4" x14ac:dyDescent="0.25">
      <c r="A33" t="s">
        <v>210</v>
      </c>
      <c r="B33" t="s">
        <v>46</v>
      </c>
      <c r="C33" t="s">
        <v>61</v>
      </c>
      <c r="D33" t="s">
        <v>226</v>
      </c>
    </row>
    <row r="34" spans="1:4" x14ac:dyDescent="0.25">
      <c r="A34" t="s">
        <v>211</v>
      </c>
      <c r="B34" t="s">
        <v>46</v>
      </c>
      <c r="C34" t="s">
        <v>61</v>
      </c>
      <c r="D34" t="s">
        <v>227</v>
      </c>
    </row>
    <row r="35" spans="1:4" x14ac:dyDescent="0.25">
      <c r="A35" t="s">
        <v>219</v>
      </c>
      <c r="B35" t="s">
        <v>46</v>
      </c>
      <c r="C35" t="s">
        <v>228</v>
      </c>
      <c r="D35" t="s">
        <v>229</v>
      </c>
    </row>
    <row r="37" spans="1:4" x14ac:dyDescent="0.25">
      <c r="A37" t="s">
        <v>220</v>
      </c>
      <c r="B37" t="s">
        <v>230</v>
      </c>
      <c r="C37" t="s">
        <v>152</v>
      </c>
      <c r="D37" t="s">
        <v>231</v>
      </c>
    </row>
    <row r="38" spans="1:4" x14ac:dyDescent="0.25">
      <c r="A38" t="s">
        <v>221</v>
      </c>
      <c r="B38" t="s">
        <v>230</v>
      </c>
      <c r="C38" t="s">
        <v>152</v>
      </c>
      <c r="D38" t="s">
        <v>232</v>
      </c>
    </row>
    <row r="39" spans="1:4" x14ac:dyDescent="0.25">
      <c r="A39" t="s">
        <v>222</v>
      </c>
      <c r="B39" t="s">
        <v>230</v>
      </c>
      <c r="C39" t="s">
        <v>152</v>
      </c>
      <c r="D39" t="s">
        <v>233</v>
      </c>
    </row>
    <row r="75" spans="1:4" x14ac:dyDescent="0.25">
      <c r="A75" s="3"/>
      <c r="B75" s="2"/>
      <c r="C75" s="2"/>
      <c r="D75" s="2"/>
    </row>
    <row r="76" spans="1:4" x14ac:dyDescent="0.25">
      <c r="A76" s="2"/>
      <c r="C76" s="2"/>
    </row>
    <row r="77" spans="1:4" x14ac:dyDescent="0.25">
      <c r="A77" s="2"/>
      <c r="C77" s="2"/>
    </row>
    <row r="78" spans="1:4" x14ac:dyDescent="0.25">
      <c r="A78" s="2"/>
      <c r="C78" s="2"/>
    </row>
    <row r="79" spans="1:4" x14ac:dyDescent="0.25">
      <c r="A79" s="2"/>
      <c r="C79" s="2"/>
    </row>
    <row r="80" spans="1:4" x14ac:dyDescent="0.25">
      <c r="A80" s="2"/>
      <c r="C80" s="2"/>
    </row>
    <row r="81" spans="1:3" x14ac:dyDescent="0.25">
      <c r="A81" s="2"/>
      <c r="C81" s="2"/>
    </row>
    <row r="82" spans="1:3" x14ac:dyDescent="0.25">
      <c r="A82" s="2"/>
      <c r="C82" s="2"/>
    </row>
    <row r="83" spans="1:3" x14ac:dyDescent="0.25">
      <c r="A83" s="2"/>
      <c r="C83" s="2"/>
    </row>
    <row r="84" spans="1:3" x14ac:dyDescent="0.25">
      <c r="A84" s="2"/>
      <c r="C84" s="2"/>
    </row>
    <row r="85" spans="1:3" x14ac:dyDescent="0.25">
      <c r="A85" s="2"/>
      <c r="C85" s="2"/>
    </row>
    <row r="86" spans="1:3" x14ac:dyDescent="0.25">
      <c r="A86" s="2"/>
      <c r="C86" s="2"/>
    </row>
    <row r="87" spans="1:3" x14ac:dyDescent="0.25">
      <c r="A87" s="2"/>
      <c r="C87" s="2"/>
    </row>
    <row r="88" spans="1:3" x14ac:dyDescent="0.25">
      <c r="A88" s="2"/>
      <c r="C88" s="2"/>
    </row>
    <row r="89" spans="1:3" x14ac:dyDescent="0.25">
      <c r="A89" s="2"/>
    </row>
    <row r="90" spans="1:3" x14ac:dyDescent="0.25">
      <c r="A90" s="2"/>
      <c r="C90" s="2"/>
    </row>
    <row r="91" spans="1:3" x14ac:dyDescent="0.25">
      <c r="A91" s="2"/>
    </row>
    <row r="92" spans="1:3" x14ac:dyDescent="0.25">
      <c r="A92" s="2"/>
      <c r="C92" s="2"/>
    </row>
    <row r="93" spans="1:3" x14ac:dyDescent="0.25">
      <c r="A93" s="2"/>
      <c r="C93" s="2"/>
    </row>
    <row r="94" spans="1:3" x14ac:dyDescent="0.25">
      <c r="A94" s="2"/>
      <c r="C94" s="2"/>
    </row>
    <row r="95" spans="1:3" x14ac:dyDescent="0.25">
      <c r="A95" s="2"/>
      <c r="C95" s="2"/>
    </row>
    <row r="97" spans="1:4" x14ac:dyDescent="0.25">
      <c r="A97" s="1"/>
    </row>
    <row r="111" spans="1:4" x14ac:dyDescent="0.25">
      <c r="A111" s="1"/>
    </row>
    <row r="112" spans="1:4" s="2" customFormat="1" x14ac:dyDescent="0.25">
      <c r="A112"/>
      <c r="B112"/>
      <c r="C112"/>
      <c r="D1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Recorded cells</vt:lpstr>
      <vt:lpstr>Dataset keys</vt:lpstr>
      <vt:lpstr>Dataset_Rin keys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</dc:creator>
  <cp:lastModifiedBy>ashley</cp:lastModifiedBy>
  <dcterms:created xsi:type="dcterms:W3CDTF">2020-05-25T07:59:35Z</dcterms:created>
  <dcterms:modified xsi:type="dcterms:W3CDTF">2020-05-27T15:11:09Z</dcterms:modified>
</cp:coreProperties>
</file>