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hidePivotFieldList="1" autoCompressPictures="0" defaultThemeVersion="124226"/>
  <mc:AlternateContent xmlns:mc="http://schemas.openxmlformats.org/markup-compatibility/2006">
    <mc:Choice Requires="x15">
      <x15ac:absPath xmlns:x15ac="http://schemas.microsoft.com/office/spreadsheetml/2010/11/ac" url="C:\Users\Pratham\Desktop\MY RECEIPES CONE6,CONE10\cone 6\Normal Receipes\"/>
    </mc:Choice>
  </mc:AlternateContent>
  <xr:revisionPtr revIDLastSave="0" documentId="13_ncr:1_{2DA05B07-2070-44B7-BA8B-838BA9D25DB2}" xr6:coauthVersionLast="47" xr6:coauthVersionMax="47" xr10:uidLastSave="{00000000-0000-0000-0000-000000000000}"/>
  <bookViews>
    <workbookView xWindow="-120" yWindow="-120" windowWidth="20730" windowHeight="11160" tabRatio="778" activeTab="6" xr2:uid="{00000000-000D-0000-FFFF-FFFF00000000}"/>
  </bookViews>
  <sheets>
    <sheet name="1" sheetId="19" r:id="rId1"/>
    <sheet name="2" sheetId="20" r:id="rId2"/>
    <sheet name="3" sheetId="21" r:id="rId3"/>
    <sheet name="4" sheetId="22" r:id="rId4"/>
    <sheet name="5" sheetId="23" r:id="rId5"/>
    <sheet name="6" sheetId="24" r:id="rId6"/>
    <sheet name="7" sheetId="25" r:id="rId7"/>
    <sheet name="8" sheetId="26" r:id="rId8"/>
    <sheet name="9" sheetId="27" r:id="rId9"/>
    <sheet name="10" sheetId="28" r:id="rId10"/>
    <sheet name="Collective Formula" sheetId="14" r:id="rId11"/>
    <sheet name="Collective Maps" sheetId="30" r:id="rId12"/>
    <sheet name="Date" sheetId="18" r:id="rId13"/>
    <sheet name="Chemical Analysis" sheetId="29" r:id="rId14"/>
  </sheets>
  <definedNames>
    <definedName name="Chem">'Chemical Analysis'!$B$4:$B$131</definedName>
    <definedName name="Cone04">1971</definedName>
    <definedName name="_xlnm.Print_Area" localSheetId="10">'Collective Formula'!$B$2:$Q$55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21" i="29" l="1"/>
  <c r="Z20" i="29"/>
  <c r="Z19" i="29"/>
  <c r="Z18" i="29"/>
  <c r="Z17" i="29"/>
  <c r="Z16" i="29"/>
  <c r="Z15" i="29"/>
  <c r="Z14" i="29"/>
  <c r="Z12" i="29"/>
  <c r="Z11" i="29"/>
  <c r="Z10" i="29"/>
  <c r="Z13" i="29"/>
  <c r="D21" i="19"/>
  <c r="D20" i="19"/>
  <c r="Z111" i="29"/>
  <c r="Y56" i="20"/>
  <c r="E23" i="20" s="1"/>
  <c r="Y56" i="27"/>
  <c r="Y56" i="19"/>
  <c r="E22" i="19" s="1"/>
  <c r="Y56" i="21"/>
  <c r="E29" i="21" s="1"/>
  <c r="G29" i="21" s="1"/>
  <c r="J16" i="14" s="1"/>
  <c r="Y56" i="22"/>
  <c r="E22" i="22" s="1"/>
  <c r="X42" i="22" s="1"/>
  <c r="Y56" i="23"/>
  <c r="E21" i="23" s="1"/>
  <c r="Y56" i="24"/>
  <c r="Y56" i="25"/>
  <c r="Y56" i="26"/>
  <c r="Y56" i="28"/>
  <c r="D35" i="19"/>
  <c r="D34" i="19"/>
  <c r="D33" i="19"/>
  <c r="D32" i="19"/>
  <c r="D31" i="19"/>
  <c r="D30" i="19"/>
  <c r="D29" i="19"/>
  <c r="D28" i="19"/>
  <c r="D27" i="19"/>
  <c r="D26" i="19"/>
  <c r="D25" i="19"/>
  <c r="D24" i="19"/>
  <c r="D23" i="19"/>
  <c r="D22" i="19"/>
  <c r="D18" i="20"/>
  <c r="Z81" i="29"/>
  <c r="B2" i="19"/>
  <c r="D18" i="19"/>
  <c r="F18" i="19"/>
  <c r="C5" i="14"/>
  <c r="D19" i="19"/>
  <c r="F19" i="19"/>
  <c r="C6" i="14" s="1"/>
  <c r="F20" i="19"/>
  <c r="F21" i="19"/>
  <c r="C8" i="14" s="1"/>
  <c r="F22" i="19"/>
  <c r="C9" i="14" s="1"/>
  <c r="F23" i="19"/>
  <c r="C10" i="14" s="1"/>
  <c r="F24" i="19"/>
  <c r="C11" i="14"/>
  <c r="F25" i="19"/>
  <c r="F26" i="19"/>
  <c r="C13" i="14"/>
  <c r="F27" i="19"/>
  <c r="C14" i="14"/>
  <c r="F28" i="19"/>
  <c r="C15" i="14"/>
  <c r="F29" i="19"/>
  <c r="C16" i="14"/>
  <c r="F30" i="19"/>
  <c r="C17" i="14"/>
  <c r="F31" i="19"/>
  <c r="C18" i="14"/>
  <c r="F32" i="19"/>
  <c r="F33" i="19"/>
  <c r="B46" i="19"/>
  <c r="C46" i="19"/>
  <c r="D46" i="19"/>
  <c r="E46" i="19"/>
  <c r="F46" i="19"/>
  <c r="G46" i="19"/>
  <c r="H46" i="19"/>
  <c r="I46" i="19"/>
  <c r="J46" i="19"/>
  <c r="K46" i="19"/>
  <c r="L46" i="19"/>
  <c r="M46" i="19"/>
  <c r="N46" i="19"/>
  <c r="O46" i="19"/>
  <c r="P46" i="19"/>
  <c r="Q46" i="19"/>
  <c r="R46" i="19"/>
  <c r="S46" i="19"/>
  <c r="T46" i="19"/>
  <c r="U46" i="19"/>
  <c r="V46" i="19"/>
  <c r="W46" i="19"/>
  <c r="X46" i="19"/>
  <c r="B47" i="19"/>
  <c r="C47" i="19"/>
  <c r="D47" i="19"/>
  <c r="E47" i="19"/>
  <c r="F47" i="19"/>
  <c r="G47" i="19"/>
  <c r="H47" i="19"/>
  <c r="I47" i="19"/>
  <c r="J47" i="19"/>
  <c r="K47" i="19"/>
  <c r="L47" i="19"/>
  <c r="M47" i="19"/>
  <c r="N47" i="19"/>
  <c r="O47" i="19"/>
  <c r="P47" i="19"/>
  <c r="Q47" i="19"/>
  <c r="R47" i="19"/>
  <c r="S47" i="19"/>
  <c r="T47" i="19"/>
  <c r="U47" i="19"/>
  <c r="V47" i="19"/>
  <c r="W47" i="19"/>
  <c r="X47" i="19"/>
  <c r="B48" i="19"/>
  <c r="C48" i="19"/>
  <c r="D48" i="19"/>
  <c r="E48" i="19"/>
  <c r="F48" i="19"/>
  <c r="G48" i="19"/>
  <c r="H48" i="19"/>
  <c r="I48" i="19"/>
  <c r="J48" i="19"/>
  <c r="K48" i="19"/>
  <c r="L48" i="19"/>
  <c r="M48" i="19"/>
  <c r="N48" i="19"/>
  <c r="O48" i="19"/>
  <c r="P48" i="19"/>
  <c r="Q48" i="19"/>
  <c r="R48" i="19"/>
  <c r="S48" i="19"/>
  <c r="T48" i="19"/>
  <c r="U48" i="19"/>
  <c r="V48" i="19"/>
  <c r="W48" i="19"/>
  <c r="X48" i="19"/>
  <c r="B49" i="19"/>
  <c r="C49" i="19"/>
  <c r="D49" i="19"/>
  <c r="E49" i="19"/>
  <c r="F49" i="19"/>
  <c r="G49" i="19"/>
  <c r="H49" i="19"/>
  <c r="I49" i="19"/>
  <c r="J49" i="19"/>
  <c r="K49" i="19"/>
  <c r="L49" i="19"/>
  <c r="M49" i="19"/>
  <c r="N49" i="19"/>
  <c r="O49" i="19"/>
  <c r="P49" i="19"/>
  <c r="Q49" i="19"/>
  <c r="R49" i="19"/>
  <c r="S49" i="19"/>
  <c r="T49" i="19"/>
  <c r="U49" i="19"/>
  <c r="V49" i="19"/>
  <c r="W49" i="19"/>
  <c r="X49" i="19"/>
  <c r="B50" i="19"/>
  <c r="C50" i="19"/>
  <c r="D50" i="19"/>
  <c r="E50" i="19"/>
  <c r="F50" i="19"/>
  <c r="G50" i="19"/>
  <c r="H50" i="19"/>
  <c r="I50" i="19"/>
  <c r="J50" i="19"/>
  <c r="K50" i="19"/>
  <c r="L50" i="19"/>
  <c r="M50" i="19"/>
  <c r="N50" i="19"/>
  <c r="O50" i="19"/>
  <c r="P50" i="19"/>
  <c r="Q50" i="19"/>
  <c r="R50" i="19"/>
  <c r="S50" i="19"/>
  <c r="T50" i="19"/>
  <c r="U50" i="19"/>
  <c r="V50" i="19"/>
  <c r="W50" i="19"/>
  <c r="X50" i="19"/>
  <c r="B51" i="19"/>
  <c r="C51" i="19"/>
  <c r="D51" i="19"/>
  <c r="E51" i="19"/>
  <c r="F51" i="19"/>
  <c r="G51" i="19"/>
  <c r="H51" i="19"/>
  <c r="I51" i="19"/>
  <c r="J51" i="19"/>
  <c r="K51" i="19"/>
  <c r="L51" i="19"/>
  <c r="M51" i="19"/>
  <c r="N51" i="19"/>
  <c r="O51" i="19"/>
  <c r="P51" i="19"/>
  <c r="Q51" i="19"/>
  <c r="R51" i="19"/>
  <c r="S51" i="19"/>
  <c r="T51" i="19"/>
  <c r="U51" i="19"/>
  <c r="V51" i="19"/>
  <c r="W51" i="19"/>
  <c r="X51" i="19"/>
  <c r="B52" i="19"/>
  <c r="C52" i="19"/>
  <c r="D52" i="19"/>
  <c r="E52" i="19"/>
  <c r="F52" i="19"/>
  <c r="G52" i="19"/>
  <c r="H52" i="19"/>
  <c r="I52" i="19"/>
  <c r="J52" i="19"/>
  <c r="K52" i="19"/>
  <c r="L52" i="19"/>
  <c r="M52" i="19"/>
  <c r="N52" i="19"/>
  <c r="O52" i="19"/>
  <c r="P52" i="19"/>
  <c r="Q52" i="19"/>
  <c r="R52" i="19"/>
  <c r="S52" i="19"/>
  <c r="T52" i="19"/>
  <c r="U52" i="19"/>
  <c r="V52" i="19"/>
  <c r="W52" i="19"/>
  <c r="X52" i="19"/>
  <c r="B53" i="19"/>
  <c r="C53" i="19"/>
  <c r="D53" i="19"/>
  <c r="E53" i="19"/>
  <c r="F53" i="19"/>
  <c r="G53" i="19"/>
  <c r="H53" i="19"/>
  <c r="I53" i="19"/>
  <c r="J53" i="19"/>
  <c r="K53" i="19"/>
  <c r="L53" i="19"/>
  <c r="M53" i="19"/>
  <c r="N53" i="19"/>
  <c r="O53" i="19"/>
  <c r="P53" i="19"/>
  <c r="Q53" i="19"/>
  <c r="R53" i="19"/>
  <c r="S53" i="19"/>
  <c r="T53" i="19"/>
  <c r="U53" i="19"/>
  <c r="V53" i="19"/>
  <c r="W53" i="19"/>
  <c r="X53" i="19"/>
  <c r="Y59" i="19"/>
  <c r="AA5" i="30" s="1"/>
  <c r="S10" i="30"/>
  <c r="Z10" i="30"/>
  <c r="S11" i="30"/>
  <c r="Z11" i="30"/>
  <c r="S12" i="30"/>
  <c r="Z12" i="30"/>
  <c r="S13" i="30"/>
  <c r="Z13" i="30"/>
  <c r="S14" i="30"/>
  <c r="Z14" i="30"/>
  <c r="Z87" i="29"/>
  <c r="X45" i="21"/>
  <c r="X46" i="21"/>
  <c r="X47" i="21"/>
  <c r="X48" i="21"/>
  <c r="X49" i="21"/>
  <c r="X50" i="21"/>
  <c r="X51" i="21"/>
  <c r="X52" i="21"/>
  <c r="X53" i="21"/>
  <c r="X45" i="22"/>
  <c r="X46" i="22"/>
  <c r="X47" i="22"/>
  <c r="X48" i="22"/>
  <c r="X49" i="22"/>
  <c r="X50" i="22"/>
  <c r="X51" i="22"/>
  <c r="X52" i="22"/>
  <c r="X53" i="22"/>
  <c r="X45" i="23"/>
  <c r="X46" i="23"/>
  <c r="X47" i="23"/>
  <c r="X48" i="23"/>
  <c r="X49" i="23"/>
  <c r="X50" i="23"/>
  <c r="X51" i="23"/>
  <c r="X52" i="23"/>
  <c r="X53" i="23"/>
  <c r="X44" i="24"/>
  <c r="X45" i="24"/>
  <c r="X46" i="24"/>
  <c r="X47" i="24"/>
  <c r="X48" i="24"/>
  <c r="X49" i="24"/>
  <c r="X50" i="24"/>
  <c r="X51" i="24"/>
  <c r="X52" i="24"/>
  <c r="X53" i="24"/>
  <c r="X47" i="25"/>
  <c r="X48" i="25"/>
  <c r="X49" i="25"/>
  <c r="X50" i="25"/>
  <c r="X51" i="25"/>
  <c r="X52" i="25"/>
  <c r="X53" i="25"/>
  <c r="X45" i="26"/>
  <c r="X46" i="26"/>
  <c r="X47" i="26"/>
  <c r="X48" i="26"/>
  <c r="X49" i="26"/>
  <c r="X50" i="26"/>
  <c r="X51" i="26"/>
  <c r="X52" i="26"/>
  <c r="X53" i="26"/>
  <c r="X43" i="27"/>
  <c r="X44" i="27"/>
  <c r="X45" i="27"/>
  <c r="X46" i="27"/>
  <c r="X47" i="27"/>
  <c r="X48" i="27"/>
  <c r="X49" i="27"/>
  <c r="X50" i="27"/>
  <c r="X51" i="27"/>
  <c r="X52" i="27"/>
  <c r="X53" i="27"/>
  <c r="X43" i="28"/>
  <c r="X44" i="28"/>
  <c r="X45" i="28"/>
  <c r="X46" i="28"/>
  <c r="X47" i="28"/>
  <c r="X48" i="28"/>
  <c r="X49" i="28"/>
  <c r="X50" i="28"/>
  <c r="X51" i="28"/>
  <c r="X52" i="28"/>
  <c r="X53" i="28"/>
  <c r="Z44" i="29"/>
  <c r="Z88" i="29"/>
  <c r="Z129" i="29"/>
  <c r="Z86" i="29"/>
  <c r="Y59" i="28"/>
  <c r="AA14" i="30" s="1"/>
  <c r="Y59" i="27"/>
  <c r="AA13" i="30" s="1"/>
  <c r="Y59" i="26"/>
  <c r="AA12" i="30" s="1"/>
  <c r="Y59" i="25"/>
  <c r="AA11" i="30" s="1"/>
  <c r="Y59" i="24"/>
  <c r="AA10" i="30" s="1"/>
  <c r="Y59" i="23"/>
  <c r="AA9" i="30" s="1"/>
  <c r="Y59" i="22"/>
  <c r="AA8" i="30" s="1"/>
  <c r="Y59" i="21"/>
  <c r="AA7" i="30" s="1"/>
  <c r="Y59" i="20"/>
  <c r="AA6" i="30" s="1"/>
  <c r="Z9" i="30"/>
  <c r="Z8" i="30"/>
  <c r="Z7" i="30"/>
  <c r="Z6" i="30"/>
  <c r="Z5" i="30"/>
  <c r="E18" i="28"/>
  <c r="I38" i="28" s="1"/>
  <c r="L44" i="28"/>
  <c r="L45" i="28"/>
  <c r="L46" i="28"/>
  <c r="L47" i="28"/>
  <c r="L48" i="28"/>
  <c r="L49" i="28"/>
  <c r="L50" i="28"/>
  <c r="L51" i="28"/>
  <c r="L52" i="28"/>
  <c r="L53" i="28"/>
  <c r="B44" i="28"/>
  <c r="B45" i="28"/>
  <c r="B46" i="28"/>
  <c r="B47" i="28"/>
  <c r="B48" i="28"/>
  <c r="B49" i="28"/>
  <c r="B50" i="28"/>
  <c r="B51" i="28"/>
  <c r="B52" i="28"/>
  <c r="B53" i="28"/>
  <c r="C44" i="28"/>
  <c r="C45" i="28"/>
  <c r="C46" i="28"/>
  <c r="C47" i="28"/>
  <c r="C48" i="28"/>
  <c r="C49" i="28"/>
  <c r="C50" i="28"/>
  <c r="C51" i="28"/>
  <c r="C52" i="28"/>
  <c r="C53" i="28"/>
  <c r="D44" i="28"/>
  <c r="D45" i="28"/>
  <c r="D46" i="28"/>
  <c r="D47" i="28"/>
  <c r="D48" i="28"/>
  <c r="D49" i="28"/>
  <c r="D50" i="28"/>
  <c r="D51" i="28"/>
  <c r="D52" i="28"/>
  <c r="D53" i="28"/>
  <c r="E44" i="28"/>
  <c r="E45" i="28"/>
  <c r="E46" i="28"/>
  <c r="E47" i="28"/>
  <c r="E48" i="28"/>
  <c r="E49" i="28"/>
  <c r="E50" i="28"/>
  <c r="E51" i="28"/>
  <c r="E52" i="28"/>
  <c r="E53" i="28"/>
  <c r="F44" i="28"/>
  <c r="F45" i="28"/>
  <c r="F46" i="28"/>
  <c r="F47" i="28"/>
  <c r="F48" i="28"/>
  <c r="F49" i="28"/>
  <c r="F50" i="28"/>
  <c r="F51" i="28"/>
  <c r="F52" i="28"/>
  <c r="F53" i="28"/>
  <c r="G44" i="28"/>
  <c r="G45" i="28"/>
  <c r="G46" i="28"/>
  <c r="G47" i="28"/>
  <c r="G48" i="28"/>
  <c r="G49" i="28"/>
  <c r="G50" i="28"/>
  <c r="G38" i="28"/>
  <c r="E19" i="28"/>
  <c r="G39" i="28" s="1"/>
  <c r="E20" i="28"/>
  <c r="G40" i="28"/>
  <c r="E21" i="28"/>
  <c r="G41" i="28" s="1"/>
  <c r="E22" i="28"/>
  <c r="G42" i="28"/>
  <c r="G43" i="28"/>
  <c r="G51" i="28"/>
  <c r="G52" i="28"/>
  <c r="G53" i="28"/>
  <c r="H44" i="28"/>
  <c r="H45" i="28"/>
  <c r="H46" i="28"/>
  <c r="H47" i="28"/>
  <c r="H48" i="28"/>
  <c r="H49" i="28"/>
  <c r="H50" i="28"/>
  <c r="H51" i="28"/>
  <c r="H52" i="28"/>
  <c r="H53" i="28"/>
  <c r="I44" i="28"/>
  <c r="I45" i="28"/>
  <c r="I46" i="28"/>
  <c r="I40" i="28"/>
  <c r="I41" i="28"/>
  <c r="I42" i="28"/>
  <c r="I43" i="28"/>
  <c r="I47" i="28"/>
  <c r="I48" i="28"/>
  <c r="I49" i="28"/>
  <c r="I50" i="28"/>
  <c r="I51" i="28"/>
  <c r="I52" i="28"/>
  <c r="I53" i="28"/>
  <c r="J44" i="28"/>
  <c r="J45" i="28"/>
  <c r="J46" i="28"/>
  <c r="J47" i="28"/>
  <c r="J48" i="28"/>
  <c r="J49" i="28"/>
  <c r="J50" i="28"/>
  <c r="J51" i="28"/>
  <c r="J52" i="28"/>
  <c r="J53" i="28"/>
  <c r="K44" i="28"/>
  <c r="K45" i="28"/>
  <c r="K46" i="28"/>
  <c r="K47" i="28"/>
  <c r="K48" i="28"/>
  <c r="K49" i="28"/>
  <c r="K50" i="28"/>
  <c r="K51" i="28"/>
  <c r="K52" i="28"/>
  <c r="K53" i="28"/>
  <c r="M44" i="28"/>
  <c r="M45" i="28"/>
  <c r="M46" i="28"/>
  <c r="M47" i="28"/>
  <c r="M48" i="28"/>
  <c r="M49" i="28"/>
  <c r="M50" i="28"/>
  <c r="M51" i="28"/>
  <c r="M52" i="28"/>
  <c r="M53" i="28"/>
  <c r="N44" i="28"/>
  <c r="N45" i="28"/>
  <c r="N46" i="28"/>
  <c r="N47" i="28"/>
  <c r="N48" i="28"/>
  <c r="N49" i="28"/>
  <c r="N50" i="28"/>
  <c r="N51" i="28"/>
  <c r="N52" i="28"/>
  <c r="N53" i="28"/>
  <c r="O44" i="28"/>
  <c r="O45" i="28"/>
  <c r="O46" i="28"/>
  <c r="O47" i="28"/>
  <c r="O48" i="28"/>
  <c r="O49" i="28"/>
  <c r="O50" i="28"/>
  <c r="O51" i="28"/>
  <c r="O52" i="28"/>
  <c r="O53" i="28"/>
  <c r="P44" i="28"/>
  <c r="P45" i="28"/>
  <c r="P46" i="28"/>
  <c r="P47" i="28"/>
  <c r="P48" i="28"/>
  <c r="P49" i="28"/>
  <c r="P50" i="28"/>
  <c r="P51" i="28"/>
  <c r="P52" i="28"/>
  <c r="P53" i="28"/>
  <c r="Q44" i="28"/>
  <c r="Q45" i="28"/>
  <c r="Q46" i="28"/>
  <c r="Q47" i="28"/>
  <c r="Q48" i="28"/>
  <c r="Q49" i="28"/>
  <c r="Q50" i="28"/>
  <c r="Q51" i="28"/>
  <c r="Q52" i="28"/>
  <c r="Q53" i="28"/>
  <c r="R44" i="28"/>
  <c r="R45" i="28"/>
  <c r="R46" i="28"/>
  <c r="R47" i="28"/>
  <c r="R48" i="28"/>
  <c r="R49" i="28"/>
  <c r="R50" i="28"/>
  <c r="R51" i="28"/>
  <c r="R52" i="28"/>
  <c r="R53" i="28"/>
  <c r="S44" i="28"/>
  <c r="S45" i="28"/>
  <c r="S46" i="28"/>
  <c r="S47" i="28"/>
  <c r="S48" i="28"/>
  <c r="S49" i="28"/>
  <c r="S50" i="28"/>
  <c r="S51" i="28"/>
  <c r="S52" i="28"/>
  <c r="S38" i="28"/>
  <c r="S39" i="28"/>
  <c r="S40" i="28"/>
  <c r="S42" i="28"/>
  <c r="S43" i="28"/>
  <c r="S53" i="28"/>
  <c r="T44" i="28"/>
  <c r="T45" i="28"/>
  <c r="T46" i="28"/>
  <c r="T47" i="28"/>
  <c r="T48" i="28"/>
  <c r="T49" i="28"/>
  <c r="T50" i="28"/>
  <c r="T51" i="28"/>
  <c r="T52" i="28"/>
  <c r="T53" i="28"/>
  <c r="U44" i="28"/>
  <c r="U45" i="28"/>
  <c r="U46" i="28"/>
  <c r="U47" i="28"/>
  <c r="U48" i="28"/>
  <c r="U49" i="28"/>
  <c r="U50" i="28"/>
  <c r="U51" i="28"/>
  <c r="U52" i="28"/>
  <c r="U53" i="28"/>
  <c r="V44" i="28"/>
  <c r="V45" i="28"/>
  <c r="V46" i="28"/>
  <c r="V47" i="28"/>
  <c r="V48" i="28"/>
  <c r="V49" i="28"/>
  <c r="V50" i="28"/>
  <c r="V51" i="28"/>
  <c r="V52" i="28"/>
  <c r="V53" i="28"/>
  <c r="W44" i="28"/>
  <c r="W45" i="28"/>
  <c r="W46" i="28"/>
  <c r="W47" i="28"/>
  <c r="W48" i="28"/>
  <c r="W49" i="28"/>
  <c r="W50" i="28"/>
  <c r="W51" i="28"/>
  <c r="W52" i="28"/>
  <c r="W53" i="28"/>
  <c r="E33" i="27"/>
  <c r="G33" i="27"/>
  <c r="L44" i="27"/>
  <c r="L45" i="27"/>
  <c r="L46" i="27"/>
  <c r="L47" i="27"/>
  <c r="L48" i="27"/>
  <c r="L49" i="27"/>
  <c r="L50" i="27"/>
  <c r="L51" i="27"/>
  <c r="L52" i="27"/>
  <c r="L53" i="27"/>
  <c r="B44" i="27"/>
  <c r="B46" i="27"/>
  <c r="B47" i="27"/>
  <c r="B48" i="27"/>
  <c r="B49" i="27"/>
  <c r="B50" i="27"/>
  <c r="B51" i="27"/>
  <c r="B52" i="27"/>
  <c r="B53" i="27"/>
  <c r="C44" i="27"/>
  <c r="C46" i="27"/>
  <c r="C47" i="27"/>
  <c r="C48" i="27"/>
  <c r="C49" i="27"/>
  <c r="C50" i="27"/>
  <c r="C51" i="27"/>
  <c r="C52" i="27"/>
  <c r="C53" i="27"/>
  <c r="D44" i="27"/>
  <c r="D46" i="27"/>
  <c r="D47" i="27"/>
  <c r="D48" i="27"/>
  <c r="D49" i="27"/>
  <c r="D50" i="27"/>
  <c r="D51" i="27"/>
  <c r="D52" i="27"/>
  <c r="D53" i="27"/>
  <c r="E44" i="27"/>
  <c r="E46" i="27"/>
  <c r="E47" i="27"/>
  <c r="E48" i="27"/>
  <c r="E49" i="27"/>
  <c r="E50" i="27"/>
  <c r="E51" i="27"/>
  <c r="E52" i="27"/>
  <c r="E53" i="27"/>
  <c r="F44" i="27"/>
  <c r="F46" i="27"/>
  <c r="F47" i="27"/>
  <c r="F48" i="27"/>
  <c r="F49" i="27"/>
  <c r="F50" i="27"/>
  <c r="F51" i="27"/>
  <c r="F52" i="27"/>
  <c r="F53" i="27"/>
  <c r="G44" i="27"/>
  <c r="G46" i="27"/>
  <c r="G47" i="27"/>
  <c r="G48" i="27"/>
  <c r="G49" i="27"/>
  <c r="G50" i="27"/>
  <c r="G51" i="27"/>
  <c r="G52" i="27"/>
  <c r="G53" i="27"/>
  <c r="H44" i="27"/>
  <c r="H46" i="27"/>
  <c r="H47" i="27"/>
  <c r="H48" i="27"/>
  <c r="H49" i="27"/>
  <c r="H50" i="27"/>
  <c r="H51" i="27"/>
  <c r="H52" i="27"/>
  <c r="H53" i="27"/>
  <c r="I44" i="27"/>
  <c r="I45" i="27"/>
  <c r="I46" i="27"/>
  <c r="I47" i="27"/>
  <c r="I48" i="27"/>
  <c r="I49" i="27"/>
  <c r="I50" i="27"/>
  <c r="I51" i="27"/>
  <c r="I52" i="27"/>
  <c r="I53" i="27"/>
  <c r="J44" i="27"/>
  <c r="J46" i="27"/>
  <c r="J47" i="27"/>
  <c r="J48" i="27"/>
  <c r="J49" i="27"/>
  <c r="J50" i="27"/>
  <c r="J51" i="27"/>
  <c r="J52" i="27"/>
  <c r="J53" i="27"/>
  <c r="K44" i="27"/>
  <c r="K46" i="27"/>
  <c r="K47" i="27"/>
  <c r="K48" i="27"/>
  <c r="K49" i="27"/>
  <c r="K50" i="27"/>
  <c r="K51" i="27"/>
  <c r="K52" i="27"/>
  <c r="K53" i="27"/>
  <c r="M44" i="27"/>
  <c r="M46" i="27"/>
  <c r="M47" i="27"/>
  <c r="M48" i="27"/>
  <c r="M49" i="27"/>
  <c r="M50" i="27"/>
  <c r="M51" i="27"/>
  <c r="M52" i="27"/>
  <c r="M53" i="27"/>
  <c r="N44" i="27"/>
  <c r="N46" i="27"/>
  <c r="N47" i="27"/>
  <c r="N48" i="27"/>
  <c r="N49" i="27"/>
  <c r="N50" i="27"/>
  <c r="N51" i="27"/>
  <c r="N52" i="27"/>
  <c r="N53" i="27"/>
  <c r="O44" i="27"/>
  <c r="O46" i="27"/>
  <c r="O47" i="27"/>
  <c r="O48" i="27"/>
  <c r="O49" i="27"/>
  <c r="O50" i="27"/>
  <c r="O51" i="27"/>
  <c r="O52" i="27"/>
  <c r="O53" i="27"/>
  <c r="P44" i="27"/>
  <c r="P46" i="27"/>
  <c r="P47" i="27"/>
  <c r="P48" i="27"/>
  <c r="P49" i="27"/>
  <c r="P50" i="27"/>
  <c r="P51" i="27"/>
  <c r="P52" i="27"/>
  <c r="P53" i="27"/>
  <c r="Q44" i="27"/>
  <c r="Q46" i="27"/>
  <c r="Q47" i="27"/>
  <c r="Q48" i="27"/>
  <c r="Q49" i="27"/>
  <c r="Q50" i="27"/>
  <c r="Q51" i="27"/>
  <c r="Q52" i="27"/>
  <c r="Q53" i="27"/>
  <c r="R44" i="27"/>
  <c r="R45" i="27"/>
  <c r="R46" i="27"/>
  <c r="R47" i="27"/>
  <c r="R48" i="27"/>
  <c r="R49" i="27"/>
  <c r="R50" i="27"/>
  <c r="R51" i="27"/>
  <c r="R52" i="27"/>
  <c r="R53" i="27"/>
  <c r="S44" i="27"/>
  <c r="S46" i="27"/>
  <c r="S47" i="27"/>
  <c r="S48" i="27"/>
  <c r="S49" i="27"/>
  <c r="S50" i="27"/>
  <c r="S51" i="27"/>
  <c r="S52" i="27"/>
  <c r="S53" i="27"/>
  <c r="T44" i="27"/>
  <c r="T46" i="27"/>
  <c r="T47" i="27"/>
  <c r="T48" i="27"/>
  <c r="T49" i="27"/>
  <c r="T50" i="27"/>
  <c r="T51" i="27"/>
  <c r="T52" i="27"/>
  <c r="T53" i="27"/>
  <c r="U44" i="27"/>
  <c r="U46" i="27"/>
  <c r="U47" i="27"/>
  <c r="U48" i="27"/>
  <c r="U49" i="27"/>
  <c r="U50" i="27"/>
  <c r="U51" i="27"/>
  <c r="U52" i="27"/>
  <c r="U53" i="27"/>
  <c r="V44" i="27"/>
  <c r="V46" i="27"/>
  <c r="V47" i="27"/>
  <c r="V48" i="27"/>
  <c r="V49" i="27"/>
  <c r="V50" i="27"/>
  <c r="V51" i="27"/>
  <c r="V52" i="27"/>
  <c r="V53" i="27"/>
  <c r="W44" i="27"/>
  <c r="W46" i="27"/>
  <c r="W47" i="27"/>
  <c r="W48" i="27"/>
  <c r="W49" i="27"/>
  <c r="W50" i="27"/>
  <c r="W51" i="27"/>
  <c r="W52" i="27"/>
  <c r="W53" i="27"/>
  <c r="E19" i="26"/>
  <c r="L45" i="26"/>
  <c r="L46" i="26"/>
  <c r="L47" i="26"/>
  <c r="L48" i="26"/>
  <c r="L49" i="26"/>
  <c r="L50" i="26"/>
  <c r="L51" i="26"/>
  <c r="L52" i="26"/>
  <c r="L53" i="26"/>
  <c r="B45" i="26"/>
  <c r="B46" i="26"/>
  <c r="B47" i="26"/>
  <c r="B48" i="26"/>
  <c r="B49" i="26"/>
  <c r="B50" i="26"/>
  <c r="B51" i="26"/>
  <c r="B52" i="26"/>
  <c r="B53" i="26"/>
  <c r="C45" i="26"/>
  <c r="C46" i="26"/>
  <c r="C47" i="26"/>
  <c r="C48" i="26"/>
  <c r="C49" i="26"/>
  <c r="C50" i="26"/>
  <c r="C51" i="26"/>
  <c r="C52" i="26"/>
  <c r="C53" i="26"/>
  <c r="D45" i="26"/>
  <c r="D46" i="26"/>
  <c r="D47" i="26"/>
  <c r="D48" i="26"/>
  <c r="D49" i="26"/>
  <c r="D50" i="26"/>
  <c r="D51" i="26"/>
  <c r="D52" i="26"/>
  <c r="D53" i="26"/>
  <c r="E45" i="26"/>
  <c r="E46" i="26"/>
  <c r="E47" i="26"/>
  <c r="E48" i="26"/>
  <c r="E49" i="26"/>
  <c r="E50" i="26"/>
  <c r="E51" i="26"/>
  <c r="E52" i="26"/>
  <c r="E53" i="26"/>
  <c r="F45" i="26"/>
  <c r="F46" i="26"/>
  <c r="F47" i="26"/>
  <c r="F48" i="26"/>
  <c r="F49" i="26"/>
  <c r="F50" i="26"/>
  <c r="F51" i="26"/>
  <c r="F52" i="26"/>
  <c r="F53" i="26"/>
  <c r="G45" i="26"/>
  <c r="G46" i="26"/>
  <c r="G47" i="26"/>
  <c r="G48" i="26"/>
  <c r="G49" i="26"/>
  <c r="G50" i="26"/>
  <c r="G51" i="26"/>
  <c r="G52" i="26"/>
  <c r="G53" i="26"/>
  <c r="H45" i="26"/>
  <c r="H46" i="26"/>
  <c r="H47" i="26"/>
  <c r="H48" i="26"/>
  <c r="H49" i="26"/>
  <c r="H50" i="26"/>
  <c r="H51" i="26"/>
  <c r="H52" i="26"/>
  <c r="H53" i="26"/>
  <c r="I45" i="26"/>
  <c r="I46" i="26"/>
  <c r="I47" i="26"/>
  <c r="I48" i="26"/>
  <c r="I49" i="26"/>
  <c r="I50" i="26"/>
  <c r="I51" i="26"/>
  <c r="I52" i="26"/>
  <c r="I53" i="26"/>
  <c r="J45" i="26"/>
  <c r="J46" i="26"/>
  <c r="J47" i="26"/>
  <c r="J48" i="26"/>
  <c r="J49" i="26"/>
  <c r="J50" i="26"/>
  <c r="J51" i="26"/>
  <c r="J52" i="26"/>
  <c r="J53" i="26"/>
  <c r="K45" i="26"/>
  <c r="K46" i="26"/>
  <c r="K47" i="26"/>
  <c r="K48" i="26"/>
  <c r="K49" i="26"/>
  <c r="K50" i="26"/>
  <c r="K51" i="26"/>
  <c r="K52" i="26"/>
  <c r="K53" i="26"/>
  <c r="M45" i="26"/>
  <c r="M46" i="26"/>
  <c r="M47" i="26"/>
  <c r="M48" i="26"/>
  <c r="M49" i="26"/>
  <c r="M50" i="26"/>
  <c r="M51" i="26"/>
  <c r="M52" i="26"/>
  <c r="M53" i="26"/>
  <c r="N45" i="26"/>
  <c r="N46" i="26"/>
  <c r="N47" i="26"/>
  <c r="N48" i="26"/>
  <c r="N49" i="26"/>
  <c r="N50" i="26"/>
  <c r="N51" i="26"/>
  <c r="N52" i="26"/>
  <c r="N53" i="26"/>
  <c r="O45" i="26"/>
  <c r="O46" i="26"/>
  <c r="O47" i="26"/>
  <c r="O48" i="26"/>
  <c r="O49" i="26"/>
  <c r="O50" i="26"/>
  <c r="O51" i="26"/>
  <c r="O52" i="26"/>
  <c r="O53" i="26"/>
  <c r="P45" i="26"/>
  <c r="P46" i="26"/>
  <c r="P47" i="26"/>
  <c r="P48" i="26"/>
  <c r="P49" i="26"/>
  <c r="P50" i="26"/>
  <c r="P51" i="26"/>
  <c r="P52" i="26"/>
  <c r="P53" i="26"/>
  <c r="Q45" i="26"/>
  <c r="Q46" i="26"/>
  <c r="Q47" i="26"/>
  <c r="Q48" i="26"/>
  <c r="Q49" i="26"/>
  <c r="Q50" i="26"/>
  <c r="Q51" i="26"/>
  <c r="Q52" i="26"/>
  <c r="Q53" i="26"/>
  <c r="R45" i="26"/>
  <c r="R46" i="26"/>
  <c r="R47" i="26"/>
  <c r="R48" i="26"/>
  <c r="R49" i="26"/>
  <c r="R50" i="26"/>
  <c r="R51" i="26"/>
  <c r="R52" i="26"/>
  <c r="R53" i="26"/>
  <c r="S45" i="26"/>
  <c r="S46" i="26"/>
  <c r="S47" i="26"/>
  <c r="S48" i="26"/>
  <c r="S49" i="26"/>
  <c r="S50" i="26"/>
  <c r="S51" i="26"/>
  <c r="S52" i="26"/>
  <c r="S53" i="26"/>
  <c r="T45" i="26"/>
  <c r="T46" i="26"/>
  <c r="T47" i="26"/>
  <c r="T48" i="26"/>
  <c r="T49" i="26"/>
  <c r="T50" i="26"/>
  <c r="T51" i="26"/>
  <c r="T52" i="26"/>
  <c r="T53" i="26"/>
  <c r="U45" i="26"/>
  <c r="U46" i="26"/>
  <c r="U47" i="26"/>
  <c r="U48" i="26"/>
  <c r="U49" i="26"/>
  <c r="U50" i="26"/>
  <c r="U51" i="26"/>
  <c r="U52" i="26"/>
  <c r="U53" i="26"/>
  <c r="V45" i="26"/>
  <c r="V46" i="26"/>
  <c r="V47" i="26"/>
  <c r="V48" i="26"/>
  <c r="V49" i="26"/>
  <c r="V50" i="26"/>
  <c r="V51" i="26"/>
  <c r="V52" i="26"/>
  <c r="V53" i="26"/>
  <c r="W45" i="26"/>
  <c r="W46" i="26"/>
  <c r="W47" i="26"/>
  <c r="W48" i="26"/>
  <c r="W49" i="26"/>
  <c r="W50" i="26"/>
  <c r="W51" i="26"/>
  <c r="W52" i="26"/>
  <c r="W53" i="26"/>
  <c r="E27" i="25"/>
  <c r="G27" i="25" s="1"/>
  <c r="G33" i="14" s="1"/>
  <c r="L47" i="25"/>
  <c r="L48" i="25"/>
  <c r="L49" i="25"/>
  <c r="L50" i="25"/>
  <c r="L51" i="25"/>
  <c r="L52" i="25"/>
  <c r="L53" i="25"/>
  <c r="B47" i="25"/>
  <c r="B48" i="25"/>
  <c r="B49" i="25"/>
  <c r="B50" i="25"/>
  <c r="B51" i="25"/>
  <c r="B52" i="25"/>
  <c r="B53" i="25"/>
  <c r="C47" i="25"/>
  <c r="C48" i="25"/>
  <c r="C49" i="25"/>
  <c r="C50" i="25"/>
  <c r="C51" i="25"/>
  <c r="C52" i="25"/>
  <c r="C53" i="25"/>
  <c r="D47" i="25"/>
  <c r="D48" i="25"/>
  <c r="D49" i="25"/>
  <c r="D50" i="25"/>
  <c r="D51" i="25"/>
  <c r="D52" i="25"/>
  <c r="D53" i="25"/>
  <c r="E47" i="25"/>
  <c r="E48" i="25"/>
  <c r="E49" i="25"/>
  <c r="E50" i="25"/>
  <c r="E51" i="25"/>
  <c r="E52" i="25"/>
  <c r="E53" i="25"/>
  <c r="F47" i="25"/>
  <c r="F48" i="25"/>
  <c r="F49" i="25"/>
  <c r="F50" i="25"/>
  <c r="F51" i="25"/>
  <c r="F52" i="25"/>
  <c r="F53" i="25"/>
  <c r="G47" i="25"/>
  <c r="G48" i="25"/>
  <c r="G49" i="25"/>
  <c r="G50" i="25"/>
  <c r="G51" i="25"/>
  <c r="G52" i="25"/>
  <c r="G53" i="25"/>
  <c r="H47" i="25"/>
  <c r="H48" i="25"/>
  <c r="H49" i="25"/>
  <c r="H50" i="25"/>
  <c r="H51" i="25"/>
  <c r="H52" i="25"/>
  <c r="H53" i="25"/>
  <c r="I45" i="25"/>
  <c r="I47" i="25"/>
  <c r="I48" i="25"/>
  <c r="I49" i="25"/>
  <c r="I50" i="25"/>
  <c r="I51" i="25"/>
  <c r="I52" i="25"/>
  <c r="I53" i="25"/>
  <c r="J47" i="25"/>
  <c r="J48" i="25"/>
  <c r="J49" i="25"/>
  <c r="J50" i="25"/>
  <c r="J51" i="25"/>
  <c r="J52" i="25"/>
  <c r="J53" i="25"/>
  <c r="K47" i="25"/>
  <c r="K48" i="25"/>
  <c r="K49" i="25"/>
  <c r="K50" i="25"/>
  <c r="K51" i="25"/>
  <c r="K52" i="25"/>
  <c r="K53" i="25"/>
  <c r="M47" i="25"/>
  <c r="M48" i="25"/>
  <c r="M49" i="25"/>
  <c r="M50" i="25"/>
  <c r="M51" i="25"/>
  <c r="M52" i="25"/>
  <c r="M53" i="25"/>
  <c r="N47" i="25"/>
  <c r="N48" i="25"/>
  <c r="N49" i="25"/>
  <c r="N50" i="25"/>
  <c r="N51" i="25"/>
  <c r="N52" i="25"/>
  <c r="N53" i="25"/>
  <c r="O47" i="25"/>
  <c r="O48" i="25"/>
  <c r="O49" i="25"/>
  <c r="O50" i="25"/>
  <c r="O51" i="25"/>
  <c r="O52" i="25"/>
  <c r="O53" i="25"/>
  <c r="P47" i="25"/>
  <c r="P48" i="25"/>
  <c r="P49" i="25"/>
  <c r="P50" i="25"/>
  <c r="P51" i="25"/>
  <c r="P52" i="25"/>
  <c r="P53" i="25"/>
  <c r="Q47" i="25"/>
  <c r="Q48" i="25"/>
  <c r="Q49" i="25"/>
  <c r="Q50" i="25"/>
  <c r="Q51" i="25"/>
  <c r="Q52" i="25"/>
  <c r="Q53" i="25"/>
  <c r="R47" i="25"/>
  <c r="R48" i="25"/>
  <c r="R49" i="25"/>
  <c r="R50" i="25"/>
  <c r="R51" i="25"/>
  <c r="R52" i="25"/>
  <c r="R53" i="25"/>
  <c r="S47" i="25"/>
  <c r="S48" i="25"/>
  <c r="S49" i="25"/>
  <c r="S50" i="25"/>
  <c r="S51" i="25"/>
  <c r="S52" i="25"/>
  <c r="S53" i="25"/>
  <c r="T47" i="25"/>
  <c r="T48" i="25"/>
  <c r="T49" i="25"/>
  <c r="T50" i="25"/>
  <c r="T51" i="25"/>
  <c r="T52" i="25"/>
  <c r="T53" i="25"/>
  <c r="U47" i="25"/>
  <c r="U48" i="25"/>
  <c r="U49" i="25"/>
  <c r="U50" i="25"/>
  <c r="U51" i="25"/>
  <c r="U52" i="25"/>
  <c r="U53" i="25"/>
  <c r="V47" i="25"/>
  <c r="V48" i="25"/>
  <c r="V49" i="25"/>
  <c r="V50" i="25"/>
  <c r="V51" i="25"/>
  <c r="V52" i="25"/>
  <c r="V53" i="25"/>
  <c r="W47" i="25"/>
  <c r="W48" i="25"/>
  <c r="W49" i="25"/>
  <c r="W50" i="25"/>
  <c r="W51" i="25"/>
  <c r="W52" i="25"/>
  <c r="W53" i="25"/>
  <c r="E18" i="24"/>
  <c r="L44" i="24"/>
  <c r="L45" i="24"/>
  <c r="L46" i="24"/>
  <c r="L47" i="24"/>
  <c r="L48" i="24"/>
  <c r="L49" i="24"/>
  <c r="L50" i="24"/>
  <c r="L51" i="24"/>
  <c r="L52" i="24"/>
  <c r="L53" i="24"/>
  <c r="B44" i="24"/>
  <c r="B45" i="24"/>
  <c r="B46" i="24"/>
  <c r="B47" i="24"/>
  <c r="B48" i="24"/>
  <c r="B49" i="24"/>
  <c r="B50" i="24"/>
  <c r="B51" i="24"/>
  <c r="B52" i="24"/>
  <c r="B53" i="24"/>
  <c r="C44" i="24"/>
  <c r="C45" i="24"/>
  <c r="C46" i="24"/>
  <c r="C47" i="24"/>
  <c r="C48" i="24"/>
  <c r="C49" i="24"/>
  <c r="C50" i="24"/>
  <c r="C51" i="24"/>
  <c r="C52" i="24"/>
  <c r="C53" i="24"/>
  <c r="D44" i="24"/>
  <c r="D45" i="24"/>
  <c r="D46" i="24"/>
  <c r="D47" i="24"/>
  <c r="D48" i="24"/>
  <c r="D49" i="24"/>
  <c r="D50" i="24"/>
  <c r="D51" i="24"/>
  <c r="D52" i="24"/>
  <c r="D53" i="24"/>
  <c r="E44" i="24"/>
  <c r="E45" i="24"/>
  <c r="E46" i="24"/>
  <c r="E47" i="24"/>
  <c r="E48" i="24"/>
  <c r="E49" i="24"/>
  <c r="E50" i="24"/>
  <c r="E51" i="24"/>
  <c r="E52" i="24"/>
  <c r="E53" i="24"/>
  <c r="F44" i="24"/>
  <c r="F45" i="24"/>
  <c r="F46" i="24"/>
  <c r="F47" i="24"/>
  <c r="F48" i="24"/>
  <c r="F49" i="24"/>
  <c r="F50" i="24"/>
  <c r="F51" i="24"/>
  <c r="F52" i="24"/>
  <c r="F53" i="24"/>
  <c r="G44" i="24"/>
  <c r="G45" i="24"/>
  <c r="G46" i="24"/>
  <c r="G47" i="24"/>
  <c r="G48" i="24"/>
  <c r="G49" i="24"/>
  <c r="G50" i="24"/>
  <c r="G51" i="24"/>
  <c r="G52" i="24"/>
  <c r="G53" i="24"/>
  <c r="H44" i="24"/>
  <c r="H45" i="24"/>
  <c r="H46" i="24"/>
  <c r="H47" i="24"/>
  <c r="H48" i="24"/>
  <c r="H49" i="24"/>
  <c r="H50" i="24"/>
  <c r="H51" i="24"/>
  <c r="H52" i="24"/>
  <c r="H53" i="24"/>
  <c r="I44" i="24"/>
  <c r="I45" i="24"/>
  <c r="I46" i="24"/>
  <c r="I47" i="24"/>
  <c r="I48" i="24"/>
  <c r="I49" i="24"/>
  <c r="I50" i="24"/>
  <c r="I51" i="24"/>
  <c r="I52" i="24"/>
  <c r="I53" i="24"/>
  <c r="J44" i="24"/>
  <c r="J45" i="24"/>
  <c r="J46" i="24"/>
  <c r="J47" i="24"/>
  <c r="J48" i="24"/>
  <c r="J49" i="24"/>
  <c r="J50" i="24"/>
  <c r="J51" i="24"/>
  <c r="J52" i="24"/>
  <c r="J53" i="24"/>
  <c r="K44" i="24"/>
  <c r="K45" i="24"/>
  <c r="K46" i="24"/>
  <c r="K47" i="24"/>
  <c r="K48" i="24"/>
  <c r="K49" i="24"/>
  <c r="K50" i="24"/>
  <c r="K51" i="24"/>
  <c r="K52" i="24"/>
  <c r="K53" i="24"/>
  <c r="M44" i="24"/>
  <c r="M45" i="24"/>
  <c r="M46" i="24"/>
  <c r="M47" i="24"/>
  <c r="M48" i="24"/>
  <c r="M49" i="24"/>
  <c r="M50" i="24"/>
  <c r="M51" i="24"/>
  <c r="M52" i="24"/>
  <c r="M53" i="24"/>
  <c r="N44" i="24"/>
  <c r="N45" i="24"/>
  <c r="N46" i="24"/>
  <c r="N47" i="24"/>
  <c r="N48" i="24"/>
  <c r="N49" i="24"/>
  <c r="N50" i="24"/>
  <c r="N51" i="24"/>
  <c r="N52" i="24"/>
  <c r="N53" i="24"/>
  <c r="O44" i="24"/>
  <c r="O45" i="24"/>
  <c r="O46" i="24"/>
  <c r="O47" i="24"/>
  <c r="O48" i="24"/>
  <c r="O49" i="24"/>
  <c r="O50" i="24"/>
  <c r="O51" i="24"/>
  <c r="O52" i="24"/>
  <c r="O53" i="24"/>
  <c r="P44" i="24"/>
  <c r="P45" i="24"/>
  <c r="P46" i="24"/>
  <c r="P47" i="24"/>
  <c r="P48" i="24"/>
  <c r="P49" i="24"/>
  <c r="P50" i="24"/>
  <c r="P51" i="24"/>
  <c r="P52" i="24"/>
  <c r="P53" i="24"/>
  <c r="Q44" i="24"/>
  <c r="Q45" i="24"/>
  <c r="Q46" i="24"/>
  <c r="Q47" i="24"/>
  <c r="Q48" i="24"/>
  <c r="Q49" i="24"/>
  <c r="Q50" i="24"/>
  <c r="Q51" i="24"/>
  <c r="Q52" i="24"/>
  <c r="Q53" i="24"/>
  <c r="R44" i="24"/>
  <c r="R45" i="24"/>
  <c r="R46" i="24"/>
  <c r="R47" i="24"/>
  <c r="R48" i="24"/>
  <c r="R49" i="24"/>
  <c r="R50" i="24"/>
  <c r="R51" i="24"/>
  <c r="R52" i="24"/>
  <c r="R53" i="24"/>
  <c r="S44" i="24"/>
  <c r="S45" i="24"/>
  <c r="S46" i="24"/>
  <c r="S47" i="24"/>
  <c r="S48" i="24"/>
  <c r="S49" i="24"/>
  <c r="S50" i="24"/>
  <c r="S51" i="24"/>
  <c r="S52" i="24"/>
  <c r="S53" i="24"/>
  <c r="T44" i="24"/>
  <c r="T45" i="24"/>
  <c r="T46" i="24"/>
  <c r="T47" i="24"/>
  <c r="T48" i="24"/>
  <c r="T49" i="24"/>
  <c r="T50" i="24"/>
  <c r="T51" i="24"/>
  <c r="T52" i="24"/>
  <c r="T53" i="24"/>
  <c r="U44" i="24"/>
  <c r="U45" i="24"/>
  <c r="U46" i="24"/>
  <c r="U47" i="24"/>
  <c r="U48" i="24"/>
  <c r="U49" i="24"/>
  <c r="U50" i="24"/>
  <c r="U51" i="24"/>
  <c r="U52" i="24"/>
  <c r="U53" i="24"/>
  <c r="V44" i="24"/>
  <c r="V45" i="24"/>
  <c r="V46" i="24"/>
  <c r="V47" i="24"/>
  <c r="V48" i="24"/>
  <c r="V49" i="24"/>
  <c r="V50" i="24"/>
  <c r="V51" i="24"/>
  <c r="V52" i="24"/>
  <c r="V53" i="24"/>
  <c r="W44" i="24"/>
  <c r="W45" i="24"/>
  <c r="W46" i="24"/>
  <c r="W47" i="24"/>
  <c r="W48" i="24"/>
  <c r="W49" i="24"/>
  <c r="W50" i="24"/>
  <c r="W51" i="24"/>
  <c r="W52" i="24"/>
  <c r="W53" i="24"/>
  <c r="E18" i="23"/>
  <c r="C38" i="23" s="1"/>
  <c r="L45" i="23"/>
  <c r="L46" i="23"/>
  <c r="L47" i="23"/>
  <c r="L48" i="23"/>
  <c r="L49" i="23"/>
  <c r="L50" i="23"/>
  <c r="L51" i="23"/>
  <c r="L52" i="23"/>
  <c r="L53" i="23"/>
  <c r="E19" i="23"/>
  <c r="B39" i="23" s="1"/>
  <c r="E20" i="23"/>
  <c r="R40" i="23" s="1"/>
  <c r="E22" i="23"/>
  <c r="J42" i="23" s="1"/>
  <c r="B45" i="23"/>
  <c r="B46" i="23"/>
  <c r="B47" i="23"/>
  <c r="B48" i="23"/>
  <c r="B49" i="23"/>
  <c r="B50" i="23"/>
  <c r="B51" i="23"/>
  <c r="B52" i="23"/>
  <c r="B53" i="23"/>
  <c r="C45" i="23"/>
  <c r="C46" i="23"/>
  <c r="C47" i="23"/>
  <c r="C48" i="23"/>
  <c r="C49" i="23"/>
  <c r="C50" i="23"/>
  <c r="C51" i="23"/>
  <c r="C52" i="23"/>
  <c r="C53" i="23"/>
  <c r="D45" i="23"/>
  <c r="D46" i="23"/>
  <c r="D47" i="23"/>
  <c r="D48" i="23"/>
  <c r="D49" i="23"/>
  <c r="D50" i="23"/>
  <c r="D51" i="23"/>
  <c r="D52" i="23"/>
  <c r="D53" i="23"/>
  <c r="E45" i="23"/>
  <c r="E46" i="23"/>
  <c r="E47" i="23"/>
  <c r="E48" i="23"/>
  <c r="E49" i="23"/>
  <c r="E50" i="23"/>
  <c r="E51" i="23"/>
  <c r="E52" i="23"/>
  <c r="E53" i="23"/>
  <c r="F45" i="23"/>
  <c r="F46" i="23"/>
  <c r="F47" i="23"/>
  <c r="F48" i="23"/>
  <c r="F49" i="23"/>
  <c r="F50" i="23"/>
  <c r="F51" i="23"/>
  <c r="F52" i="23"/>
  <c r="F53" i="23"/>
  <c r="G45" i="23"/>
  <c r="G46" i="23"/>
  <c r="G47" i="23"/>
  <c r="G48" i="23"/>
  <c r="G49" i="23"/>
  <c r="G50" i="23"/>
  <c r="G51" i="23"/>
  <c r="G52" i="23"/>
  <c r="G53" i="23"/>
  <c r="H45" i="23"/>
  <c r="H46" i="23"/>
  <c r="H47" i="23"/>
  <c r="H48" i="23"/>
  <c r="H49" i="23"/>
  <c r="H50" i="23"/>
  <c r="H51" i="23"/>
  <c r="H52" i="23"/>
  <c r="H53" i="23"/>
  <c r="I45" i="23"/>
  <c r="I46" i="23"/>
  <c r="I47" i="23"/>
  <c r="I48" i="23"/>
  <c r="I49" i="23"/>
  <c r="I50" i="23"/>
  <c r="I51" i="23"/>
  <c r="I52" i="23"/>
  <c r="I53" i="23"/>
  <c r="J45" i="23"/>
  <c r="J46" i="23"/>
  <c r="J47" i="23"/>
  <c r="J48" i="23"/>
  <c r="J49" i="23"/>
  <c r="J50" i="23"/>
  <c r="J51" i="23"/>
  <c r="J52" i="23"/>
  <c r="J53" i="23"/>
  <c r="K45" i="23"/>
  <c r="K46" i="23"/>
  <c r="K47" i="23"/>
  <c r="K48" i="23"/>
  <c r="K49" i="23"/>
  <c r="K50" i="23"/>
  <c r="K51" i="23"/>
  <c r="K52" i="23"/>
  <c r="K53" i="23"/>
  <c r="M45" i="23"/>
  <c r="M46" i="23"/>
  <c r="M47" i="23"/>
  <c r="M48" i="23"/>
  <c r="M49" i="23"/>
  <c r="M50" i="23"/>
  <c r="M51" i="23"/>
  <c r="M52" i="23"/>
  <c r="M53" i="23"/>
  <c r="N45" i="23"/>
  <c r="N46" i="23"/>
  <c r="N47" i="23"/>
  <c r="N48" i="23"/>
  <c r="N49" i="23"/>
  <c r="N50" i="23"/>
  <c r="N51" i="23"/>
  <c r="N52" i="23"/>
  <c r="N53" i="23"/>
  <c r="O45" i="23"/>
  <c r="O46" i="23"/>
  <c r="O47" i="23"/>
  <c r="O48" i="23"/>
  <c r="O49" i="23"/>
  <c r="O50" i="23"/>
  <c r="O51" i="23"/>
  <c r="O52" i="23"/>
  <c r="O53" i="23"/>
  <c r="P45" i="23"/>
  <c r="P46" i="23"/>
  <c r="P47" i="23"/>
  <c r="P48" i="23"/>
  <c r="P49" i="23"/>
  <c r="P50" i="23"/>
  <c r="P51" i="23"/>
  <c r="P52" i="23"/>
  <c r="P53" i="23"/>
  <c r="Q45" i="23"/>
  <c r="Q46" i="23"/>
  <c r="Q47" i="23"/>
  <c r="Q48" i="23"/>
  <c r="Q49" i="23"/>
  <c r="Q50" i="23"/>
  <c r="Q51" i="23"/>
  <c r="Q52" i="23"/>
  <c r="Q53" i="23"/>
  <c r="R45" i="23"/>
  <c r="R46" i="23"/>
  <c r="R47" i="23"/>
  <c r="R48" i="23"/>
  <c r="R49" i="23"/>
  <c r="R50" i="23"/>
  <c r="R51" i="23"/>
  <c r="R52" i="23"/>
  <c r="R53" i="23"/>
  <c r="S45" i="23"/>
  <c r="S46" i="23"/>
  <c r="S47" i="23"/>
  <c r="S48" i="23"/>
  <c r="S49" i="23"/>
  <c r="S50" i="23"/>
  <c r="S51" i="23"/>
  <c r="S52" i="23"/>
  <c r="S53" i="23"/>
  <c r="T45" i="23"/>
  <c r="T46" i="23"/>
  <c r="T47" i="23"/>
  <c r="T48" i="23"/>
  <c r="T49" i="23"/>
  <c r="T50" i="23"/>
  <c r="T51" i="23"/>
  <c r="T52" i="23"/>
  <c r="T53" i="23"/>
  <c r="U45" i="23"/>
  <c r="U46" i="23"/>
  <c r="U47" i="23"/>
  <c r="U48" i="23"/>
  <c r="U49" i="23"/>
  <c r="U50" i="23"/>
  <c r="U51" i="23"/>
  <c r="U52" i="23"/>
  <c r="U53" i="23"/>
  <c r="V45" i="23"/>
  <c r="V46" i="23"/>
  <c r="V47" i="23"/>
  <c r="V48" i="23"/>
  <c r="V49" i="23"/>
  <c r="V50" i="23"/>
  <c r="V51" i="23"/>
  <c r="V52" i="23"/>
  <c r="V53" i="23"/>
  <c r="W45" i="23"/>
  <c r="W46" i="23"/>
  <c r="W47" i="23"/>
  <c r="W48" i="23"/>
  <c r="W49" i="23"/>
  <c r="W50" i="23"/>
  <c r="W51" i="23"/>
  <c r="W52" i="23"/>
  <c r="W53" i="23"/>
  <c r="L45" i="22"/>
  <c r="L46" i="22"/>
  <c r="L47" i="22"/>
  <c r="L48" i="22"/>
  <c r="L49" i="22"/>
  <c r="L50" i="22"/>
  <c r="L51" i="22"/>
  <c r="L52" i="22"/>
  <c r="L53" i="22"/>
  <c r="E18" i="22"/>
  <c r="B38" i="22" s="1"/>
  <c r="B45" i="22"/>
  <c r="B46" i="22"/>
  <c r="B47" i="22"/>
  <c r="B48" i="22"/>
  <c r="B49" i="22"/>
  <c r="B50" i="22"/>
  <c r="B51" i="22"/>
  <c r="B52" i="22"/>
  <c r="B53" i="22"/>
  <c r="C45" i="22"/>
  <c r="C46" i="22"/>
  <c r="C47" i="22"/>
  <c r="C48" i="22"/>
  <c r="C49" i="22"/>
  <c r="C50" i="22"/>
  <c r="C51" i="22"/>
  <c r="C52" i="22"/>
  <c r="C53" i="22"/>
  <c r="D45" i="22"/>
  <c r="D46" i="22"/>
  <c r="D47" i="22"/>
  <c r="D48" i="22"/>
  <c r="D49" i="22"/>
  <c r="D50" i="22"/>
  <c r="D51" i="22"/>
  <c r="D52" i="22"/>
  <c r="D53" i="22"/>
  <c r="E45" i="22"/>
  <c r="E46" i="22"/>
  <c r="E47" i="22"/>
  <c r="E48" i="22"/>
  <c r="E49" i="22"/>
  <c r="E50" i="22"/>
  <c r="E51" i="22"/>
  <c r="E52" i="22"/>
  <c r="E53" i="22"/>
  <c r="F45" i="22"/>
  <c r="F46" i="22"/>
  <c r="F47" i="22"/>
  <c r="F48" i="22"/>
  <c r="F49" i="22"/>
  <c r="F50" i="22"/>
  <c r="F51" i="22"/>
  <c r="F52" i="22"/>
  <c r="F53" i="22"/>
  <c r="G45" i="22"/>
  <c r="G46" i="22"/>
  <c r="G47" i="22"/>
  <c r="G48" i="22"/>
  <c r="G49" i="22"/>
  <c r="G50" i="22"/>
  <c r="G51" i="22"/>
  <c r="G52" i="22"/>
  <c r="G53" i="22"/>
  <c r="H45" i="22"/>
  <c r="H46" i="22"/>
  <c r="H47" i="22"/>
  <c r="H48" i="22"/>
  <c r="H49" i="22"/>
  <c r="H50" i="22"/>
  <c r="H51" i="22"/>
  <c r="H52" i="22"/>
  <c r="H53" i="22"/>
  <c r="I45" i="22"/>
  <c r="I46" i="22"/>
  <c r="I47" i="22"/>
  <c r="I48" i="22"/>
  <c r="I49" i="22"/>
  <c r="I50" i="22"/>
  <c r="I51" i="22"/>
  <c r="I52" i="22"/>
  <c r="I53" i="22"/>
  <c r="J45" i="22"/>
  <c r="J46" i="22"/>
  <c r="J47" i="22"/>
  <c r="J48" i="22"/>
  <c r="J49" i="22"/>
  <c r="J50" i="22"/>
  <c r="J51" i="22"/>
  <c r="J52" i="22"/>
  <c r="J53" i="22"/>
  <c r="K45" i="22"/>
  <c r="K46" i="22"/>
  <c r="K47" i="22"/>
  <c r="K48" i="22"/>
  <c r="K49" i="22"/>
  <c r="K50" i="22"/>
  <c r="K51" i="22"/>
  <c r="K52" i="22"/>
  <c r="K53" i="22"/>
  <c r="M45" i="22"/>
  <c r="M46" i="22"/>
  <c r="M47" i="22"/>
  <c r="M48" i="22"/>
  <c r="M49" i="22"/>
  <c r="M50" i="22"/>
  <c r="M51" i="22"/>
  <c r="M52" i="22"/>
  <c r="M53" i="22"/>
  <c r="N45" i="22"/>
  <c r="N46" i="22"/>
  <c r="N47" i="22"/>
  <c r="N48" i="22"/>
  <c r="N49" i="22"/>
  <c r="N50" i="22"/>
  <c r="N51" i="22"/>
  <c r="N52" i="22"/>
  <c r="N53" i="22"/>
  <c r="O45" i="22"/>
  <c r="O46" i="22"/>
  <c r="O47" i="22"/>
  <c r="O48" i="22"/>
  <c r="O49" i="22"/>
  <c r="O50" i="22"/>
  <c r="O51" i="22"/>
  <c r="O52" i="22"/>
  <c r="O53" i="22"/>
  <c r="P45" i="22"/>
  <c r="P46" i="22"/>
  <c r="P47" i="22"/>
  <c r="P48" i="22"/>
  <c r="P49" i="22"/>
  <c r="P50" i="22"/>
  <c r="P51" i="22"/>
  <c r="P52" i="22"/>
  <c r="P53" i="22"/>
  <c r="Q45" i="22"/>
  <c r="Q46" i="22"/>
  <c r="Q47" i="22"/>
  <c r="Q48" i="22"/>
  <c r="Q49" i="22"/>
  <c r="Q50" i="22"/>
  <c r="Q51" i="22"/>
  <c r="Q52" i="22"/>
  <c r="Q53" i="22"/>
  <c r="R45" i="22"/>
  <c r="R46" i="22"/>
  <c r="R47" i="22"/>
  <c r="R48" i="22"/>
  <c r="R49" i="22"/>
  <c r="R50" i="22"/>
  <c r="R51" i="22"/>
  <c r="R52" i="22"/>
  <c r="R53" i="22"/>
  <c r="S45" i="22"/>
  <c r="S46" i="22"/>
  <c r="S47" i="22"/>
  <c r="S48" i="22"/>
  <c r="S49" i="22"/>
  <c r="S50" i="22"/>
  <c r="S51" i="22"/>
  <c r="S52" i="22"/>
  <c r="S53" i="22"/>
  <c r="T45" i="22"/>
  <c r="T46" i="22"/>
  <c r="T47" i="22"/>
  <c r="T48" i="22"/>
  <c r="T49" i="22"/>
  <c r="T50" i="22"/>
  <c r="T51" i="22"/>
  <c r="T52" i="22"/>
  <c r="T53" i="22"/>
  <c r="U45" i="22"/>
  <c r="U46" i="22"/>
  <c r="U47" i="22"/>
  <c r="U48" i="22"/>
  <c r="U49" i="22"/>
  <c r="U50" i="22"/>
  <c r="U51" i="22"/>
  <c r="U52" i="22"/>
  <c r="U53" i="22"/>
  <c r="V45" i="22"/>
  <c r="V46" i="22"/>
  <c r="V47" i="22"/>
  <c r="V48" i="22"/>
  <c r="V49" i="22"/>
  <c r="V50" i="22"/>
  <c r="V51" i="22"/>
  <c r="V52" i="22"/>
  <c r="V53" i="22"/>
  <c r="W45" i="22"/>
  <c r="W46" i="22"/>
  <c r="W47" i="22"/>
  <c r="W48" i="22"/>
  <c r="W49" i="22"/>
  <c r="W50" i="22"/>
  <c r="W51" i="22"/>
  <c r="W52" i="22"/>
  <c r="W53" i="22"/>
  <c r="L45" i="21"/>
  <c r="L46" i="21"/>
  <c r="L47" i="21"/>
  <c r="L48" i="21"/>
  <c r="L49" i="21"/>
  <c r="L50" i="21"/>
  <c r="L51" i="21"/>
  <c r="L52" i="21"/>
  <c r="L53" i="21"/>
  <c r="B45" i="21"/>
  <c r="B46" i="21"/>
  <c r="B47" i="21"/>
  <c r="B48" i="21"/>
  <c r="B49" i="21"/>
  <c r="B50" i="21"/>
  <c r="B51" i="21"/>
  <c r="B52" i="21"/>
  <c r="B53" i="21"/>
  <c r="C45" i="21"/>
  <c r="C46" i="21"/>
  <c r="C47" i="21"/>
  <c r="C48" i="21"/>
  <c r="C49" i="21"/>
  <c r="C50" i="21"/>
  <c r="C51" i="21"/>
  <c r="C52" i="21"/>
  <c r="C53" i="21"/>
  <c r="D45" i="21"/>
  <c r="D46" i="21"/>
  <c r="D47" i="21"/>
  <c r="D48" i="21"/>
  <c r="D49" i="21"/>
  <c r="D50" i="21"/>
  <c r="D51" i="21"/>
  <c r="D52" i="21"/>
  <c r="D53" i="21"/>
  <c r="E45" i="21"/>
  <c r="E46" i="21"/>
  <c r="E47" i="21"/>
  <c r="E48" i="21"/>
  <c r="E49" i="21"/>
  <c r="E50" i="21"/>
  <c r="E51" i="21"/>
  <c r="E52" i="21"/>
  <c r="E53" i="21"/>
  <c r="F45" i="21"/>
  <c r="F46" i="21"/>
  <c r="F47" i="21"/>
  <c r="F48" i="21"/>
  <c r="F49" i="21"/>
  <c r="F50" i="21"/>
  <c r="F51" i="21"/>
  <c r="F52" i="21"/>
  <c r="F53" i="21"/>
  <c r="G45" i="21"/>
  <c r="G46" i="21"/>
  <c r="G47" i="21"/>
  <c r="G48" i="21"/>
  <c r="G49" i="21"/>
  <c r="G50" i="21"/>
  <c r="G51" i="21"/>
  <c r="G52" i="21"/>
  <c r="G53" i="21"/>
  <c r="H45" i="21"/>
  <c r="H46" i="21"/>
  <c r="H47" i="21"/>
  <c r="H48" i="21"/>
  <c r="H49" i="21"/>
  <c r="H50" i="21"/>
  <c r="H51" i="21"/>
  <c r="H52" i="21"/>
  <c r="H53" i="21"/>
  <c r="I45" i="21"/>
  <c r="I46" i="21"/>
  <c r="I47" i="21"/>
  <c r="I48" i="21"/>
  <c r="I49" i="21"/>
  <c r="I50" i="21"/>
  <c r="I51" i="21"/>
  <c r="I52" i="21"/>
  <c r="I53" i="21"/>
  <c r="J45" i="21"/>
  <c r="J46" i="21"/>
  <c r="J47" i="21"/>
  <c r="J48" i="21"/>
  <c r="J49" i="21"/>
  <c r="J50" i="21"/>
  <c r="J51" i="21"/>
  <c r="J52" i="21"/>
  <c r="J53" i="21"/>
  <c r="K45" i="21"/>
  <c r="K46" i="21"/>
  <c r="K47" i="21"/>
  <c r="K48" i="21"/>
  <c r="K49" i="21"/>
  <c r="K50" i="21"/>
  <c r="K51" i="21"/>
  <c r="K52" i="21"/>
  <c r="K53" i="21"/>
  <c r="M45" i="21"/>
  <c r="M46" i="21"/>
  <c r="M47" i="21"/>
  <c r="M48" i="21"/>
  <c r="M49" i="21"/>
  <c r="M50" i="21"/>
  <c r="M51" i="21"/>
  <c r="M52" i="21"/>
  <c r="M53" i="21"/>
  <c r="N45" i="21"/>
  <c r="N46" i="21"/>
  <c r="N47" i="21"/>
  <c r="N48" i="21"/>
  <c r="N49" i="21"/>
  <c r="N50" i="21"/>
  <c r="N51" i="21"/>
  <c r="N52" i="21"/>
  <c r="N53" i="21"/>
  <c r="O45" i="21"/>
  <c r="O46" i="21"/>
  <c r="O47" i="21"/>
  <c r="O48" i="21"/>
  <c r="O49" i="21"/>
  <c r="O50" i="21"/>
  <c r="O51" i="21"/>
  <c r="O52" i="21"/>
  <c r="O53" i="21"/>
  <c r="P45" i="21"/>
  <c r="P46" i="21"/>
  <c r="P47" i="21"/>
  <c r="P48" i="21"/>
  <c r="P49" i="21"/>
  <c r="P50" i="21"/>
  <c r="P51" i="21"/>
  <c r="P52" i="21"/>
  <c r="P53" i="21"/>
  <c r="Q45" i="21"/>
  <c r="Q46" i="21"/>
  <c r="Q47" i="21"/>
  <c r="Q48" i="21"/>
  <c r="Q49" i="21"/>
  <c r="Q50" i="21"/>
  <c r="Q51" i="21"/>
  <c r="Q52" i="21"/>
  <c r="Q53" i="21"/>
  <c r="R45" i="21"/>
  <c r="R46" i="21"/>
  <c r="R47" i="21"/>
  <c r="R48" i="21"/>
  <c r="R49" i="21"/>
  <c r="R50" i="21"/>
  <c r="R51" i="21"/>
  <c r="R52" i="21"/>
  <c r="R53" i="21"/>
  <c r="S45" i="21"/>
  <c r="S46" i="21"/>
  <c r="S47" i="21"/>
  <c r="S48" i="21"/>
  <c r="S49" i="21"/>
  <c r="S50" i="21"/>
  <c r="S51" i="21"/>
  <c r="S52" i="21"/>
  <c r="S53" i="21"/>
  <c r="T45" i="21"/>
  <c r="T46" i="21"/>
  <c r="T47" i="21"/>
  <c r="T48" i="21"/>
  <c r="T49" i="21"/>
  <c r="T50" i="21"/>
  <c r="T51" i="21"/>
  <c r="T52" i="21"/>
  <c r="T53" i="21"/>
  <c r="U45" i="21"/>
  <c r="U46" i="21"/>
  <c r="U47" i="21"/>
  <c r="U48" i="21"/>
  <c r="U49" i="21"/>
  <c r="U50" i="21"/>
  <c r="U51" i="21"/>
  <c r="U52" i="21"/>
  <c r="U53" i="21"/>
  <c r="V45" i="21"/>
  <c r="V46" i="21"/>
  <c r="V47" i="21"/>
  <c r="V48" i="21"/>
  <c r="V49" i="21"/>
  <c r="V50" i="21"/>
  <c r="V51" i="21"/>
  <c r="V52" i="21"/>
  <c r="V53" i="21"/>
  <c r="W45" i="21"/>
  <c r="W46" i="21"/>
  <c r="W47" i="21"/>
  <c r="W48" i="21"/>
  <c r="W49" i="21"/>
  <c r="W50" i="21"/>
  <c r="W51" i="21"/>
  <c r="W52" i="21"/>
  <c r="W53" i="21"/>
  <c r="AC39" i="29"/>
  <c r="AC38" i="29"/>
  <c r="AC37" i="29"/>
  <c r="AC36" i="29"/>
  <c r="AC35" i="29"/>
  <c r="AC34" i="29"/>
  <c r="AC33" i="29"/>
  <c r="AC32" i="29"/>
  <c r="AC31" i="29"/>
  <c r="AC30" i="29"/>
  <c r="AC29" i="29"/>
  <c r="AC28" i="29"/>
  <c r="AC27" i="29"/>
  <c r="AC26" i="29"/>
  <c r="AC25" i="29"/>
  <c r="AC24" i="29"/>
  <c r="AC23" i="29"/>
  <c r="AC22" i="29"/>
  <c r="AC9" i="29"/>
  <c r="AC8" i="29"/>
  <c r="AC7" i="29"/>
  <c r="AC6" i="29"/>
  <c r="AC5" i="29"/>
  <c r="AC4" i="29"/>
  <c r="Z130" i="29"/>
  <c r="F30" i="20"/>
  <c r="F17" i="14"/>
  <c r="F31" i="20"/>
  <c r="F18" i="14"/>
  <c r="F32" i="20"/>
  <c r="F19" i="14"/>
  <c r="F33" i="20"/>
  <c r="F30" i="21"/>
  <c r="I17" i="14" s="1"/>
  <c r="F31" i="21"/>
  <c r="I18" i="14"/>
  <c r="F32" i="21"/>
  <c r="I19" i="14" s="1"/>
  <c r="F33" i="21"/>
  <c r="I20" i="14"/>
  <c r="F30" i="22"/>
  <c r="L17" i="14" s="1"/>
  <c r="F31" i="22"/>
  <c r="L18" i="14"/>
  <c r="F32" i="22"/>
  <c r="L19" i="14" s="1"/>
  <c r="F33" i="22"/>
  <c r="L20" i="14" s="1"/>
  <c r="F30" i="23"/>
  <c r="O17" i="14" s="1"/>
  <c r="F31" i="23"/>
  <c r="O18" i="14"/>
  <c r="F32" i="23"/>
  <c r="O19" i="14" s="1"/>
  <c r="F33" i="23"/>
  <c r="O20" i="14"/>
  <c r="F30" i="24"/>
  <c r="C36" i="14" s="1"/>
  <c r="F31" i="24"/>
  <c r="C37" i="14"/>
  <c r="F32" i="24"/>
  <c r="C38" i="14" s="1"/>
  <c r="F33" i="24"/>
  <c r="F30" i="25"/>
  <c r="F31" i="25"/>
  <c r="F37" i="14" s="1"/>
  <c r="F32" i="25"/>
  <c r="F38" i="14"/>
  <c r="F33" i="25"/>
  <c r="F30" i="26"/>
  <c r="I36" i="14"/>
  <c r="F31" i="26"/>
  <c r="I37" i="14" s="1"/>
  <c r="F32" i="26"/>
  <c r="I38" i="14"/>
  <c r="F33" i="26"/>
  <c r="F30" i="27"/>
  <c r="L36" i="14" s="1"/>
  <c r="F31" i="27"/>
  <c r="L37" i="14"/>
  <c r="E31" i="27"/>
  <c r="G31" i="27" s="1"/>
  <c r="M37" i="14" s="1"/>
  <c r="F32" i="27"/>
  <c r="L38" i="14"/>
  <c r="F33" i="27"/>
  <c r="F30" i="28"/>
  <c r="O36" i="14"/>
  <c r="F31" i="28"/>
  <c r="O37" i="14" s="1"/>
  <c r="F32" i="28"/>
  <c r="O38" i="14" s="1"/>
  <c r="F33" i="28"/>
  <c r="D30" i="20"/>
  <c r="D31" i="20"/>
  <c r="D32" i="20"/>
  <c r="D33" i="20"/>
  <c r="D30" i="21"/>
  <c r="D31" i="21"/>
  <c r="D32" i="21"/>
  <c r="D33" i="21"/>
  <c r="D30" i="22"/>
  <c r="D31" i="22"/>
  <c r="D32" i="22"/>
  <c r="D33" i="22"/>
  <c r="D30" i="23"/>
  <c r="D31" i="23"/>
  <c r="D32" i="23"/>
  <c r="D33" i="23"/>
  <c r="D30" i="24"/>
  <c r="D31" i="24"/>
  <c r="D32" i="24"/>
  <c r="D33" i="24"/>
  <c r="D30" i="25"/>
  <c r="D31" i="25"/>
  <c r="D32" i="25"/>
  <c r="D33" i="25"/>
  <c r="D30" i="26"/>
  <c r="D31" i="26"/>
  <c r="D32" i="26"/>
  <c r="D33" i="26"/>
  <c r="D30" i="27"/>
  <c r="D31" i="27"/>
  <c r="D32" i="27"/>
  <c r="D33" i="27"/>
  <c r="D30" i="28"/>
  <c r="D31" i="28"/>
  <c r="D32" i="28"/>
  <c r="D33" i="28"/>
  <c r="F19" i="28"/>
  <c r="O25" i="14"/>
  <c r="F20" i="28"/>
  <c r="O26" i="14"/>
  <c r="F21" i="28"/>
  <c r="O27" i="14"/>
  <c r="F22" i="28"/>
  <c r="O28" i="14"/>
  <c r="F23" i="28"/>
  <c r="O29" i="14"/>
  <c r="F24" i="28"/>
  <c r="O30" i="14"/>
  <c r="F25" i="28"/>
  <c r="O31" i="14"/>
  <c r="F26" i="28"/>
  <c r="O32" i="14"/>
  <c r="F27" i="28"/>
  <c r="O33" i="14"/>
  <c r="F28" i="28"/>
  <c r="O34" i="14"/>
  <c r="F29" i="28"/>
  <c r="O35" i="14"/>
  <c r="F19" i="27"/>
  <c r="L25" i="14"/>
  <c r="F20" i="27"/>
  <c r="L26" i="14"/>
  <c r="F21" i="27"/>
  <c r="L27" i="14"/>
  <c r="F22" i="27"/>
  <c r="L28" i="14"/>
  <c r="F23" i="27"/>
  <c r="L29" i="14"/>
  <c r="F24" i="27"/>
  <c r="L30" i="14"/>
  <c r="F25" i="27"/>
  <c r="L31" i="14"/>
  <c r="E25" i="27"/>
  <c r="F45" i="27"/>
  <c r="F26" i="27"/>
  <c r="L32" i="14"/>
  <c r="F27" i="27"/>
  <c r="L33" i="14"/>
  <c r="F28" i="27"/>
  <c r="L34" i="14"/>
  <c r="F29" i="27"/>
  <c r="L35" i="14"/>
  <c r="F19" i="26"/>
  <c r="I25" i="14"/>
  <c r="F20" i="26"/>
  <c r="I26" i="14"/>
  <c r="F21" i="26"/>
  <c r="I27" i="14"/>
  <c r="F22" i="26"/>
  <c r="I28" i="14"/>
  <c r="F23" i="26"/>
  <c r="I29" i="14"/>
  <c r="F24" i="26"/>
  <c r="I30" i="14"/>
  <c r="F25" i="26"/>
  <c r="I31" i="14"/>
  <c r="F26" i="26"/>
  <c r="I32" i="14"/>
  <c r="F27" i="26"/>
  <c r="I33" i="14"/>
  <c r="F28" i="26"/>
  <c r="I34" i="14"/>
  <c r="F29" i="26"/>
  <c r="I35" i="14"/>
  <c r="F19" i="25"/>
  <c r="F25" i="14"/>
  <c r="F20" i="25"/>
  <c r="F26" i="14" s="1"/>
  <c r="F21" i="25"/>
  <c r="F27" i="14"/>
  <c r="F22" i="25"/>
  <c r="F28" i="14" s="1"/>
  <c r="F23" i="25"/>
  <c r="F29" i="14"/>
  <c r="F24" i="25"/>
  <c r="F30" i="14" s="1"/>
  <c r="F25" i="25"/>
  <c r="F31" i="14"/>
  <c r="F26" i="25"/>
  <c r="F32" i="14" s="1"/>
  <c r="F27" i="25"/>
  <c r="F33" i="14"/>
  <c r="F28" i="25"/>
  <c r="F34" i="14"/>
  <c r="F29" i="25"/>
  <c r="F35" i="14"/>
  <c r="F36" i="14"/>
  <c r="F19" i="24"/>
  <c r="C25" i="14" s="1"/>
  <c r="F20" i="24"/>
  <c r="C26" i="14" s="1"/>
  <c r="F21" i="24"/>
  <c r="C27" i="14" s="1"/>
  <c r="F22" i="24"/>
  <c r="C28" i="14" s="1"/>
  <c r="F23" i="24"/>
  <c r="C29" i="14" s="1"/>
  <c r="F24" i="24"/>
  <c r="C30" i="14"/>
  <c r="F25" i="24"/>
  <c r="C31" i="14" s="1"/>
  <c r="F26" i="24"/>
  <c r="C32" i="14" s="1"/>
  <c r="F27" i="24"/>
  <c r="C33" i="14" s="1"/>
  <c r="F28" i="24"/>
  <c r="C34" i="14"/>
  <c r="F29" i="24"/>
  <c r="C35" i="14" s="1"/>
  <c r="F19" i="23"/>
  <c r="O6" i="14"/>
  <c r="F20" i="23"/>
  <c r="O7" i="14" s="1"/>
  <c r="F21" i="23"/>
  <c r="O8" i="14" s="1"/>
  <c r="F22" i="23"/>
  <c r="O9" i="14" s="1"/>
  <c r="F23" i="23"/>
  <c r="O10" i="14" s="1"/>
  <c r="F24" i="23"/>
  <c r="O11" i="14" s="1"/>
  <c r="F25" i="23"/>
  <c r="O12" i="14"/>
  <c r="F26" i="23"/>
  <c r="O13" i="14" s="1"/>
  <c r="F27" i="23"/>
  <c r="O14" i="14"/>
  <c r="F28" i="23"/>
  <c r="O15" i="14" s="1"/>
  <c r="F29" i="23"/>
  <c r="O16" i="14"/>
  <c r="F19" i="22"/>
  <c r="L6" i="14" s="1"/>
  <c r="F20" i="22"/>
  <c r="L7" i="14" s="1"/>
  <c r="F21" i="22"/>
  <c r="L8" i="14" s="1"/>
  <c r="F22" i="22"/>
  <c r="L9" i="14" s="1"/>
  <c r="F23" i="22"/>
  <c r="L10" i="14" s="1"/>
  <c r="F24" i="22"/>
  <c r="L11" i="14"/>
  <c r="F25" i="22"/>
  <c r="L12" i="14" s="1"/>
  <c r="F26" i="22"/>
  <c r="L13" i="14"/>
  <c r="F27" i="22"/>
  <c r="L14" i="14" s="1"/>
  <c r="F28" i="22"/>
  <c r="L15" i="14" s="1"/>
  <c r="F29" i="22"/>
  <c r="L16" i="14" s="1"/>
  <c r="F19" i="21"/>
  <c r="I6" i="14"/>
  <c r="F20" i="21"/>
  <c r="I7" i="14" s="1"/>
  <c r="F21" i="21"/>
  <c r="I8" i="14"/>
  <c r="F22" i="21"/>
  <c r="I9" i="14" s="1"/>
  <c r="F23" i="21"/>
  <c r="I10" i="14" s="1"/>
  <c r="F24" i="21"/>
  <c r="I11" i="14" s="1"/>
  <c r="F25" i="21"/>
  <c r="I12" i="14" s="1"/>
  <c r="F26" i="21"/>
  <c r="I13" i="14" s="1"/>
  <c r="F27" i="21"/>
  <c r="I14" i="14"/>
  <c r="F28" i="21"/>
  <c r="I15" i="14" s="1"/>
  <c r="F29" i="21"/>
  <c r="I16" i="14"/>
  <c r="F20" i="20"/>
  <c r="F7" i="14" s="1"/>
  <c r="F21" i="20"/>
  <c r="F8" i="14" s="1"/>
  <c r="F22" i="20"/>
  <c r="F9" i="14" s="1"/>
  <c r="F23" i="20"/>
  <c r="F10" i="14" s="1"/>
  <c r="F24" i="20"/>
  <c r="F11" i="14" s="1"/>
  <c r="F25" i="20"/>
  <c r="F12" i="14"/>
  <c r="F26" i="20"/>
  <c r="F13" i="14" s="1"/>
  <c r="F27" i="20"/>
  <c r="F14" i="14"/>
  <c r="F28" i="20"/>
  <c r="F15" i="14" s="1"/>
  <c r="F29" i="20"/>
  <c r="F16" i="14"/>
  <c r="F20" i="14"/>
  <c r="C12" i="14"/>
  <c r="C19" i="14"/>
  <c r="C20" i="14"/>
  <c r="B2" i="28"/>
  <c r="O23" i="14" s="1"/>
  <c r="B2" i="27"/>
  <c r="L23" i="14" s="1"/>
  <c r="B2" i="26"/>
  <c r="I23" i="14" s="1"/>
  <c r="R12" i="30"/>
  <c r="B2" i="25"/>
  <c r="R11" i="30"/>
  <c r="B2" i="24"/>
  <c r="C23" i="14"/>
  <c r="B2" i="23"/>
  <c r="R9" i="30"/>
  <c r="B2" i="22"/>
  <c r="R8" i="30"/>
  <c r="B2" i="21"/>
  <c r="R7" i="30"/>
  <c r="B2" i="20"/>
  <c r="F4" i="14"/>
  <c r="S9" i="30"/>
  <c r="S8" i="30"/>
  <c r="S7" i="30"/>
  <c r="S6" i="30"/>
  <c r="R5" i="30"/>
  <c r="D29" i="28"/>
  <c r="D28" i="28"/>
  <c r="D27" i="28"/>
  <c r="D26" i="28"/>
  <c r="D25" i="28"/>
  <c r="D24" i="28"/>
  <c r="D23" i="28"/>
  <c r="D22" i="28"/>
  <c r="D21" i="28"/>
  <c r="D20" i="28"/>
  <c r="D19" i="28"/>
  <c r="F18" i="28"/>
  <c r="O24" i="14"/>
  <c r="D18" i="28"/>
  <c r="D29" i="27"/>
  <c r="D28" i="27"/>
  <c r="D27" i="27"/>
  <c r="D26" i="27"/>
  <c r="D25" i="27"/>
  <c r="D24" i="27"/>
  <c r="D23" i="27"/>
  <c r="D22" i="27"/>
  <c r="D21" i="27"/>
  <c r="D20" i="27"/>
  <c r="D19" i="27"/>
  <c r="F18" i="27"/>
  <c r="L24" i="14"/>
  <c r="D18" i="27"/>
  <c r="D29" i="26"/>
  <c r="D28" i="26"/>
  <c r="D27" i="26"/>
  <c r="D26" i="26"/>
  <c r="D25" i="26"/>
  <c r="D24" i="26"/>
  <c r="D23" i="26"/>
  <c r="D22" i="26"/>
  <c r="D21" i="26"/>
  <c r="D20" i="26"/>
  <c r="D19" i="26"/>
  <c r="F18" i="26"/>
  <c r="I24" i="14"/>
  <c r="D18" i="26"/>
  <c r="D29" i="25"/>
  <c r="D28" i="25"/>
  <c r="D27" i="25"/>
  <c r="D26" i="25"/>
  <c r="D25" i="25"/>
  <c r="D24" i="25"/>
  <c r="D23" i="25"/>
  <c r="D22" i="25"/>
  <c r="D21" i="25"/>
  <c r="D20" i="25"/>
  <c r="D19" i="25"/>
  <c r="F18" i="25"/>
  <c r="F24" i="14"/>
  <c r="D18" i="25"/>
  <c r="D29" i="24"/>
  <c r="D28" i="24"/>
  <c r="D27" i="24"/>
  <c r="D26" i="24"/>
  <c r="D25" i="24"/>
  <c r="D24" i="24"/>
  <c r="D23" i="24"/>
  <c r="D22" i="24"/>
  <c r="D21" i="24"/>
  <c r="D20" i="24"/>
  <c r="D19" i="24"/>
  <c r="F18" i="24"/>
  <c r="C24" i="14"/>
  <c r="D18" i="24"/>
  <c r="D29" i="23"/>
  <c r="D28" i="23"/>
  <c r="D27" i="23"/>
  <c r="D26" i="23"/>
  <c r="D25" i="23"/>
  <c r="D24" i="23"/>
  <c r="D23" i="23"/>
  <c r="D22" i="23"/>
  <c r="D21" i="23"/>
  <c r="D20" i="23"/>
  <c r="D19" i="23"/>
  <c r="F18" i="23"/>
  <c r="O5" i="14"/>
  <c r="D18" i="23"/>
  <c r="D29" i="22"/>
  <c r="D28" i="22"/>
  <c r="D27" i="22"/>
  <c r="D26" i="22"/>
  <c r="D25" i="22"/>
  <c r="D24" i="22"/>
  <c r="D23" i="22"/>
  <c r="D22" i="22"/>
  <c r="D21" i="22"/>
  <c r="D20" i="22"/>
  <c r="D19" i="22"/>
  <c r="F18" i="22"/>
  <c r="L5" i="14" s="1"/>
  <c r="D18" i="22"/>
  <c r="D29" i="21"/>
  <c r="D28" i="21"/>
  <c r="D27" i="21"/>
  <c r="D26" i="21"/>
  <c r="D25" i="21"/>
  <c r="D24" i="21"/>
  <c r="D23" i="21"/>
  <c r="D22" i="21"/>
  <c r="D21" i="21"/>
  <c r="D20" i="21"/>
  <c r="D19" i="21"/>
  <c r="F18" i="21"/>
  <c r="I5" i="14"/>
  <c r="D18" i="21"/>
  <c r="D29" i="20"/>
  <c r="D28" i="20"/>
  <c r="D27" i="20"/>
  <c r="D26" i="20"/>
  <c r="D25" i="20"/>
  <c r="D24" i="20"/>
  <c r="D23" i="20"/>
  <c r="D22" i="20"/>
  <c r="D21" i="20"/>
  <c r="D20" i="20"/>
  <c r="F19" i="20"/>
  <c r="F6" i="14" s="1"/>
  <c r="D19" i="20"/>
  <c r="F18" i="20"/>
  <c r="F5" i="14"/>
  <c r="S5" i="30"/>
  <c r="Z43" i="29"/>
  <c r="Z73" i="29"/>
  <c r="Z74" i="29"/>
  <c r="Z75" i="29"/>
  <c r="Z5" i="29"/>
  <c r="Z6" i="29"/>
  <c r="Z7" i="29"/>
  <c r="Z8" i="29"/>
  <c r="Z9" i="29"/>
  <c r="Z22" i="29"/>
  <c r="Z23" i="29"/>
  <c r="Z24" i="29"/>
  <c r="Z25" i="29"/>
  <c r="Z26" i="29"/>
  <c r="Z27" i="29"/>
  <c r="Z28" i="29"/>
  <c r="Z29" i="29"/>
  <c r="Z30" i="29"/>
  <c r="Z31" i="29"/>
  <c r="Z32" i="29"/>
  <c r="Z33" i="29"/>
  <c r="Z34" i="29"/>
  <c r="Z35" i="29"/>
  <c r="Z36" i="29"/>
  <c r="Z37" i="29"/>
  <c r="Z38" i="29"/>
  <c r="Z39" i="29"/>
  <c r="Z40" i="29"/>
  <c r="Z41" i="29"/>
  <c r="Z42" i="29"/>
  <c r="Z45" i="29"/>
  <c r="Z46" i="29"/>
  <c r="Z47" i="29"/>
  <c r="Z48" i="29"/>
  <c r="Z49" i="29"/>
  <c r="Z50" i="29"/>
  <c r="Z51" i="29"/>
  <c r="Z52" i="29"/>
  <c r="Z53" i="29"/>
  <c r="Z54" i="29"/>
  <c r="Z55" i="29"/>
  <c r="Z56" i="29"/>
  <c r="Z57" i="29"/>
  <c r="Z58" i="29"/>
  <c r="Z59" i="29"/>
  <c r="Z60" i="29"/>
  <c r="Z61" i="29"/>
  <c r="Z62" i="29"/>
  <c r="Z63" i="29"/>
  <c r="Z64" i="29"/>
  <c r="Z65" i="29"/>
  <c r="Z66" i="29"/>
  <c r="Z67" i="29"/>
  <c r="Z68" i="29"/>
  <c r="Z69" i="29"/>
  <c r="Z70" i="29"/>
  <c r="Z71" i="29"/>
  <c r="Z72" i="29"/>
  <c r="Z77" i="29"/>
  <c r="Z79" i="29"/>
  <c r="Z80" i="29"/>
  <c r="Z82" i="29"/>
  <c r="Z83" i="29"/>
  <c r="Z84" i="29"/>
  <c r="Z85" i="29"/>
  <c r="Z89" i="29"/>
  <c r="Z91" i="29"/>
  <c r="Z92" i="29"/>
  <c r="Z93" i="29"/>
  <c r="Z94" i="29"/>
  <c r="Z95" i="29"/>
  <c r="Z96" i="29"/>
  <c r="Z97" i="29"/>
  <c r="Z98" i="29"/>
  <c r="Z99" i="29"/>
  <c r="Z100" i="29"/>
  <c r="Z101" i="29"/>
  <c r="Z102" i="29"/>
  <c r="Z103" i="29"/>
  <c r="Z104" i="29"/>
  <c r="Z105" i="29"/>
  <c r="Z106" i="29"/>
  <c r="Z107" i="29"/>
  <c r="Z108" i="29"/>
  <c r="Z109" i="29"/>
  <c r="Z110" i="29"/>
  <c r="Z112" i="29"/>
  <c r="Z113" i="29"/>
  <c r="Z114" i="29"/>
  <c r="Z115" i="29"/>
  <c r="Z116" i="29"/>
  <c r="Z117" i="29"/>
  <c r="Z118" i="29"/>
  <c r="Z119" i="29"/>
  <c r="Z120" i="29"/>
  <c r="Z121" i="29"/>
  <c r="Z122" i="29"/>
  <c r="Z123" i="29"/>
  <c r="Z124" i="29"/>
  <c r="Z125" i="29"/>
  <c r="Z126" i="29"/>
  <c r="Z127" i="29"/>
  <c r="Z128" i="29"/>
  <c r="Z4" i="29"/>
  <c r="Z131" i="29"/>
  <c r="C7" i="14"/>
  <c r="P23" i="14"/>
  <c r="M23" i="14"/>
  <c r="J23" i="14"/>
  <c r="G23" i="14"/>
  <c r="D23" i="14"/>
  <c r="P4" i="14"/>
  <c r="M4" i="14"/>
  <c r="J4" i="14"/>
  <c r="G4" i="14"/>
  <c r="D4" i="14"/>
  <c r="C4" i="14"/>
  <c r="E26" i="27"/>
  <c r="G26" i="27" s="1"/>
  <c r="M32" i="14"/>
  <c r="E29" i="27"/>
  <c r="G29" i="27" s="1"/>
  <c r="M35" i="14" s="1"/>
  <c r="E30" i="27"/>
  <c r="G30" i="27"/>
  <c r="M36" i="14"/>
  <c r="N43" i="28"/>
  <c r="E19" i="27"/>
  <c r="M39" i="27" s="1"/>
  <c r="E20" i="27"/>
  <c r="M40" i="27" s="1"/>
  <c r="D40" i="27"/>
  <c r="B43" i="28"/>
  <c r="F43" i="28"/>
  <c r="J43" i="28"/>
  <c r="O43" i="28"/>
  <c r="W43" i="28"/>
  <c r="C43" i="28"/>
  <c r="K43" i="28"/>
  <c r="P43" i="28"/>
  <c r="T43" i="28"/>
  <c r="D43" i="28"/>
  <c r="H43" i="28"/>
  <c r="M43" i="28"/>
  <c r="Q43" i="28"/>
  <c r="U43" i="28"/>
  <c r="L43" i="28"/>
  <c r="E43" i="28"/>
  <c r="R43" i="28"/>
  <c r="V43" i="28"/>
  <c r="D43" i="27"/>
  <c r="H43" i="27"/>
  <c r="M43" i="27"/>
  <c r="Q43" i="27"/>
  <c r="U43" i="27"/>
  <c r="L43" i="27"/>
  <c r="E43" i="27"/>
  <c r="I43" i="27"/>
  <c r="N43" i="27"/>
  <c r="R43" i="27"/>
  <c r="V43" i="27"/>
  <c r="B43" i="27"/>
  <c r="F43" i="27"/>
  <c r="J43" i="27"/>
  <c r="O43" i="27"/>
  <c r="S43" i="27"/>
  <c r="W43" i="27"/>
  <c r="G43" i="27"/>
  <c r="P43" i="27"/>
  <c r="C43" i="27"/>
  <c r="K43" i="27"/>
  <c r="T43" i="27"/>
  <c r="I4" i="14"/>
  <c r="R6" i="30"/>
  <c r="E26" i="23"/>
  <c r="G26" i="23" s="1"/>
  <c r="P13" i="14" s="1"/>
  <c r="E20" i="21"/>
  <c r="V40" i="21" s="1"/>
  <c r="E18" i="21"/>
  <c r="C38" i="21" s="1"/>
  <c r="L4" i="14"/>
  <c r="R14" i="30"/>
  <c r="V40" i="27"/>
  <c r="F23" i="14"/>
  <c r="E27" i="27"/>
  <c r="G27" i="27"/>
  <c r="M33" i="14"/>
  <c r="E25" i="21"/>
  <c r="G25" i="21" s="1"/>
  <c r="J12" i="14" s="1"/>
  <c r="I39" i="27"/>
  <c r="E23" i="27"/>
  <c r="G23" i="27"/>
  <c r="M29" i="14"/>
  <c r="E28" i="27"/>
  <c r="G28" i="27"/>
  <c r="M34" i="14"/>
  <c r="W40" i="27"/>
  <c r="E22" i="27"/>
  <c r="Q42" i="27"/>
  <c r="N40" i="27"/>
  <c r="E18" i="27"/>
  <c r="M38" i="27" s="1"/>
  <c r="X38" i="27"/>
  <c r="E32" i="27"/>
  <c r="G32" i="27"/>
  <c r="M38" i="14" s="1"/>
  <c r="E21" i="27"/>
  <c r="I41" i="27"/>
  <c r="I40" i="27"/>
  <c r="E24" i="27"/>
  <c r="G24" i="27"/>
  <c r="M30" i="14"/>
  <c r="E24" i="25"/>
  <c r="B44" i="25" s="1"/>
  <c r="E29" i="23"/>
  <c r="G29" i="23" s="1"/>
  <c r="P16" i="14" s="1"/>
  <c r="E31" i="23"/>
  <c r="G31" i="23" s="1"/>
  <c r="P18" i="14" s="1"/>
  <c r="E33" i="23"/>
  <c r="G33" i="23" s="1"/>
  <c r="P20" i="14" s="1"/>
  <c r="E24" i="23"/>
  <c r="G24" i="23" s="1"/>
  <c r="P11" i="14" s="1"/>
  <c r="E30" i="23"/>
  <c r="G30" i="23" s="1"/>
  <c r="P17" i="14" s="1"/>
  <c r="E27" i="23"/>
  <c r="G27" i="23" s="1"/>
  <c r="P14" i="14" s="1"/>
  <c r="E23" i="23"/>
  <c r="G23" i="23" s="1"/>
  <c r="P10" i="14" s="1"/>
  <c r="E32" i="23"/>
  <c r="G32" i="23" s="1"/>
  <c r="P19" i="14" s="1"/>
  <c r="E25" i="23"/>
  <c r="G25" i="23" s="1"/>
  <c r="P12" i="14" s="1"/>
  <c r="E28" i="23"/>
  <c r="G28" i="23" s="1"/>
  <c r="P15" i="14" s="1"/>
  <c r="E24" i="21"/>
  <c r="G24" i="21" s="1"/>
  <c r="J11" i="14" s="1"/>
  <c r="E29" i="24"/>
  <c r="G29" i="24" s="1"/>
  <c r="D35" i="14" s="1"/>
  <c r="E24" i="24"/>
  <c r="G24" i="24" s="1"/>
  <c r="D30" i="14" s="1"/>
  <c r="E32" i="24"/>
  <c r="G32" i="24" s="1"/>
  <c r="D38" i="14" s="1"/>
  <c r="E33" i="24"/>
  <c r="G33" i="24" s="1"/>
  <c r="E25" i="24"/>
  <c r="G25" i="24" s="1"/>
  <c r="D31" i="14" s="1"/>
  <c r="E21" i="24"/>
  <c r="T41" i="24" s="1"/>
  <c r="E30" i="24"/>
  <c r="G30" i="24" s="1"/>
  <c r="D36" i="14" s="1"/>
  <c r="E31" i="24"/>
  <c r="G31" i="24" s="1"/>
  <c r="D37" i="14" s="1"/>
  <c r="E26" i="24"/>
  <c r="G26" i="24" s="1"/>
  <c r="D32" i="14" s="1"/>
  <c r="E22" i="24"/>
  <c r="W42" i="24" s="1"/>
  <c r="E23" i="24"/>
  <c r="C43" i="24" s="1"/>
  <c r="E28" i="24"/>
  <c r="G28" i="24" s="1"/>
  <c r="D34" i="14" s="1"/>
  <c r="E20" i="24"/>
  <c r="T40" i="24" s="1"/>
  <c r="E19" i="24"/>
  <c r="E39" i="24" s="1"/>
  <c r="E27" i="24"/>
  <c r="G27" i="24" s="1"/>
  <c r="D33" i="14" s="1"/>
  <c r="E24" i="28"/>
  <c r="G24" i="28"/>
  <c r="P30" i="14" s="1"/>
  <c r="E32" i="28"/>
  <c r="G32" i="28" s="1"/>
  <c r="P38" i="14" s="1"/>
  <c r="E41" i="28"/>
  <c r="E38" i="28"/>
  <c r="E39" i="28"/>
  <c r="E40" i="28"/>
  <c r="E42" i="28"/>
  <c r="H39" i="28"/>
  <c r="E30" i="28"/>
  <c r="G30" i="28"/>
  <c r="P36" i="14"/>
  <c r="E31" i="28"/>
  <c r="G31" i="28" s="1"/>
  <c r="P37" i="14" s="1"/>
  <c r="E28" i="28"/>
  <c r="G28" i="28"/>
  <c r="P34" i="14" s="1"/>
  <c r="K40" i="28"/>
  <c r="E23" i="28"/>
  <c r="G23" i="28"/>
  <c r="P29" i="14" s="1"/>
  <c r="P42" i="28"/>
  <c r="E26" i="28"/>
  <c r="G26" i="28"/>
  <c r="P32" i="14" s="1"/>
  <c r="E27" i="28"/>
  <c r="G27" i="28"/>
  <c r="P33" i="14"/>
  <c r="E29" i="28"/>
  <c r="G29" i="28"/>
  <c r="P35" i="14"/>
  <c r="E25" i="28"/>
  <c r="G25" i="28" s="1"/>
  <c r="P31" i="14" s="1"/>
  <c r="E33" i="28"/>
  <c r="G33" i="28"/>
  <c r="F42" i="28"/>
  <c r="P41" i="28"/>
  <c r="M40" i="23"/>
  <c r="C39" i="28"/>
  <c r="X40" i="28"/>
  <c r="D40" i="28"/>
  <c r="C40" i="28"/>
  <c r="J40" i="28"/>
  <c r="T40" i="28"/>
  <c r="G20" i="28"/>
  <c r="P26" i="14" s="1"/>
  <c r="M40" i="28"/>
  <c r="H40" i="28"/>
  <c r="W40" i="28"/>
  <c r="U40" i="28"/>
  <c r="R40" i="28"/>
  <c r="Q40" i="28"/>
  <c r="C50" i="20"/>
  <c r="Q50" i="20"/>
  <c r="X50" i="20"/>
  <c r="G50" i="20"/>
  <c r="U50" i="20"/>
  <c r="L50" i="20"/>
  <c r="B50" i="20"/>
  <c r="K50" i="20"/>
  <c r="E50" i="20"/>
  <c r="F50" i="20"/>
  <c r="P50" i="20"/>
  <c r="I50" i="20"/>
  <c r="J50" i="20"/>
  <c r="T50" i="20"/>
  <c r="N50" i="20"/>
  <c r="O50" i="20"/>
  <c r="D50" i="20"/>
  <c r="R50" i="20"/>
  <c r="S50" i="20"/>
  <c r="H50" i="20"/>
  <c r="V50" i="20"/>
  <c r="W50" i="20"/>
  <c r="M50" i="20"/>
  <c r="N51" i="20"/>
  <c r="S51" i="20"/>
  <c r="D51" i="20"/>
  <c r="R51" i="20"/>
  <c r="W51" i="20"/>
  <c r="M51" i="20"/>
  <c r="V51" i="20"/>
  <c r="H51" i="20"/>
  <c r="X51" i="20"/>
  <c r="Q51" i="20"/>
  <c r="C51" i="20"/>
  <c r="U51" i="20"/>
  <c r="B51" i="20"/>
  <c r="G51" i="20"/>
  <c r="L51" i="20"/>
  <c r="F51" i="20"/>
  <c r="K51" i="20"/>
  <c r="E51" i="20"/>
  <c r="J51" i="20"/>
  <c r="P51" i="20"/>
  <c r="I51" i="20"/>
  <c r="O51" i="20"/>
  <c r="T51" i="20"/>
  <c r="B44" i="20"/>
  <c r="Q44" i="20"/>
  <c r="K44" i="20"/>
  <c r="F44" i="20"/>
  <c r="L44" i="20"/>
  <c r="E44" i="20"/>
  <c r="I44" i="20"/>
  <c r="T44" i="20"/>
  <c r="D44" i="20"/>
  <c r="N44" i="20"/>
  <c r="W44" i="20"/>
  <c r="H44" i="20"/>
  <c r="R44" i="20"/>
  <c r="C44" i="20"/>
  <c r="M44" i="20"/>
  <c r="V44" i="20"/>
  <c r="G44" i="20"/>
  <c r="M52" i="20"/>
  <c r="N52" i="20"/>
  <c r="W52" i="20"/>
  <c r="Q52" i="20"/>
  <c r="R52" i="20"/>
  <c r="C52" i="20"/>
  <c r="U52" i="20"/>
  <c r="V52" i="20"/>
  <c r="G52" i="20"/>
  <c r="B52" i="20"/>
  <c r="K52" i="20"/>
  <c r="F52" i="20"/>
  <c r="P52" i="20"/>
  <c r="X52" i="20"/>
  <c r="L52" i="20"/>
  <c r="J52" i="20"/>
  <c r="T52" i="20"/>
  <c r="D52" i="20"/>
  <c r="E52" i="20"/>
  <c r="O52" i="20"/>
  <c r="I52" i="20"/>
  <c r="S52" i="20"/>
  <c r="H52" i="20"/>
  <c r="X45" i="20"/>
  <c r="C45" i="20"/>
  <c r="B45" i="20"/>
  <c r="K45" i="20"/>
  <c r="P45" i="20"/>
  <c r="F45" i="20"/>
  <c r="D45" i="20"/>
  <c r="L45" i="20"/>
  <c r="J45" i="20"/>
  <c r="H45" i="20"/>
  <c r="E45" i="20"/>
  <c r="O45" i="20"/>
  <c r="M45" i="20"/>
  <c r="I45" i="20"/>
  <c r="S45" i="20"/>
  <c r="Q45" i="20"/>
  <c r="V45" i="20"/>
  <c r="W45" i="20"/>
  <c r="T45" i="20"/>
  <c r="U45" i="20"/>
  <c r="G45" i="20"/>
  <c r="N45" i="20"/>
  <c r="R45" i="20"/>
  <c r="P53" i="20"/>
  <c r="L53" i="20"/>
  <c r="C53" i="20"/>
  <c r="D53" i="20"/>
  <c r="E53" i="20"/>
  <c r="B53" i="20"/>
  <c r="H53" i="20"/>
  <c r="I53" i="20"/>
  <c r="F53" i="20"/>
  <c r="M53" i="20"/>
  <c r="N53" i="20"/>
  <c r="J53" i="20"/>
  <c r="R53" i="20"/>
  <c r="V53" i="20"/>
  <c r="X53" i="20"/>
  <c r="Q53" i="20"/>
  <c r="O53" i="20"/>
  <c r="U53" i="20"/>
  <c r="S53" i="20"/>
  <c r="K53" i="20"/>
  <c r="W53" i="20"/>
  <c r="T53" i="20"/>
  <c r="G53" i="20"/>
  <c r="X49" i="20"/>
  <c r="L49" i="20"/>
  <c r="D49" i="20"/>
  <c r="R49" i="20"/>
  <c r="I49" i="20"/>
  <c r="E49" i="20"/>
  <c r="V49" i="20"/>
  <c r="H49" i="20"/>
  <c r="M49" i="20"/>
  <c r="B49" i="20"/>
  <c r="F49" i="20"/>
  <c r="C49" i="20"/>
  <c r="Q49" i="20"/>
  <c r="J49" i="20"/>
  <c r="U49" i="20"/>
  <c r="O49" i="20"/>
  <c r="S49" i="20"/>
  <c r="W49" i="20"/>
  <c r="N49" i="20"/>
  <c r="G49" i="20"/>
  <c r="K49" i="20"/>
  <c r="P49" i="20"/>
  <c r="T49" i="20"/>
  <c r="T46" i="20"/>
  <c r="I46" i="20"/>
  <c r="S46" i="20"/>
  <c r="D46" i="20"/>
  <c r="N46" i="20"/>
  <c r="W46" i="20"/>
  <c r="H46" i="20"/>
  <c r="R46" i="20"/>
  <c r="X46" i="20"/>
  <c r="M46" i="20"/>
  <c r="V46" i="20"/>
  <c r="Q46" i="20"/>
  <c r="U46" i="20"/>
  <c r="L46" i="20"/>
  <c r="E46" i="20"/>
  <c r="F46" i="20"/>
  <c r="C46" i="20"/>
  <c r="B46" i="20"/>
  <c r="G46" i="20"/>
  <c r="K46" i="20"/>
  <c r="J46" i="20"/>
  <c r="P46" i="20"/>
  <c r="O46" i="20"/>
  <c r="P47" i="20"/>
  <c r="O47" i="20"/>
  <c r="F47" i="20"/>
  <c r="D47" i="20"/>
  <c r="T47" i="20"/>
  <c r="S47" i="20"/>
  <c r="J47" i="20"/>
  <c r="L47" i="20"/>
  <c r="W47" i="20"/>
  <c r="H47" i="20"/>
  <c r="E47" i="20"/>
  <c r="X47" i="20"/>
  <c r="I47" i="20"/>
  <c r="C47" i="20"/>
  <c r="N47" i="20"/>
  <c r="G47" i="20"/>
  <c r="R47" i="20"/>
  <c r="K47" i="20"/>
  <c r="V47" i="20"/>
  <c r="B47" i="20"/>
  <c r="M47" i="20"/>
  <c r="Q47" i="20"/>
  <c r="U47" i="20"/>
  <c r="J48" i="20"/>
  <c r="T48" i="20"/>
  <c r="I48" i="20"/>
  <c r="S48" i="20"/>
  <c r="R48" i="20"/>
  <c r="O48" i="20"/>
  <c r="D48" i="20"/>
  <c r="N48" i="20"/>
  <c r="H48" i="20"/>
  <c r="W48" i="20"/>
  <c r="M48" i="20"/>
  <c r="V48" i="20"/>
  <c r="C48" i="20"/>
  <c r="G48" i="20"/>
  <c r="K48" i="20"/>
  <c r="P48" i="20"/>
  <c r="Q48" i="20"/>
  <c r="X48" i="20"/>
  <c r="F48" i="20"/>
  <c r="U48" i="20"/>
  <c r="B48" i="20"/>
  <c r="L48" i="20"/>
  <c r="E48" i="20"/>
  <c r="C41" i="28"/>
  <c r="R13" i="30"/>
  <c r="H42" i="28"/>
  <c r="N42" i="28"/>
  <c r="X42" i="28"/>
  <c r="X38" i="28"/>
  <c r="X39" i="28"/>
  <c r="X41" i="28"/>
  <c r="G22" i="28"/>
  <c r="P28" i="14" s="1"/>
  <c r="W42" i="28"/>
  <c r="V42" i="28"/>
  <c r="O42" i="28"/>
  <c r="T42" i="28"/>
  <c r="J42" i="28"/>
  <c r="R42" i="28"/>
  <c r="K42" i="28"/>
  <c r="E41" i="27"/>
  <c r="V39" i="27"/>
  <c r="U40" i="27"/>
  <c r="J40" i="27"/>
  <c r="E26" i="26"/>
  <c r="G26" i="26"/>
  <c r="J32" i="14"/>
  <c r="P40" i="27"/>
  <c r="Q40" i="27"/>
  <c r="R40" i="27"/>
  <c r="O40" i="27"/>
  <c r="L40" i="27"/>
  <c r="B40" i="27"/>
  <c r="K40" i="27"/>
  <c r="G20" i="27"/>
  <c r="M26" i="14"/>
  <c r="F40" i="27"/>
  <c r="E28" i="26"/>
  <c r="G28" i="26"/>
  <c r="J34" i="14"/>
  <c r="S40" i="27"/>
  <c r="C40" i="27"/>
  <c r="X40" i="27"/>
  <c r="E32" i="26"/>
  <c r="G32" i="26"/>
  <c r="J38" i="14"/>
  <c r="E18" i="26"/>
  <c r="E38" i="26" s="1"/>
  <c r="E24" i="26"/>
  <c r="G24" i="26" s="1"/>
  <c r="J30" i="14" s="1"/>
  <c r="G44" i="26"/>
  <c r="E23" i="26"/>
  <c r="G23" i="26"/>
  <c r="J29" i="14"/>
  <c r="E30" i="26"/>
  <c r="G30" i="26"/>
  <c r="J36" i="14"/>
  <c r="E31" i="26"/>
  <c r="G31" i="26" s="1"/>
  <c r="J37" i="14" s="1"/>
  <c r="E20" i="26"/>
  <c r="R40" i="26"/>
  <c r="E33" i="26"/>
  <c r="G33" i="26"/>
  <c r="E22" i="26"/>
  <c r="E42" i="26"/>
  <c r="E27" i="26"/>
  <c r="G27" i="26"/>
  <c r="J33" i="14" s="1"/>
  <c r="E29" i="26"/>
  <c r="G29" i="26" s="1"/>
  <c r="J35" i="14" s="1"/>
  <c r="E25" i="26"/>
  <c r="G25" i="26" s="1"/>
  <c r="J31" i="14" s="1"/>
  <c r="G40" i="27"/>
  <c r="N42" i="27"/>
  <c r="E40" i="27"/>
  <c r="E21" i="26"/>
  <c r="G21" i="26"/>
  <c r="J27" i="14" s="1"/>
  <c r="H40" i="27"/>
  <c r="B38" i="27"/>
  <c r="T40" i="27"/>
  <c r="Q39" i="27"/>
  <c r="N41" i="28"/>
  <c r="B41" i="28"/>
  <c r="D41" i="28"/>
  <c r="E33" i="21"/>
  <c r="G33" i="21" s="1"/>
  <c r="J20" i="14" s="1"/>
  <c r="H41" i="28"/>
  <c r="E42" i="27"/>
  <c r="F41" i="28"/>
  <c r="K41" i="28"/>
  <c r="V41" i="28"/>
  <c r="E23" i="21"/>
  <c r="G23" i="21" s="1"/>
  <c r="J10" i="14" s="1"/>
  <c r="E19" i="21"/>
  <c r="U39" i="21" s="1"/>
  <c r="E27" i="21"/>
  <c r="G27" i="21" s="1"/>
  <c r="J14" i="14" s="1"/>
  <c r="E21" i="21"/>
  <c r="V41" i="21" s="1"/>
  <c r="E22" i="21"/>
  <c r="T42" i="21" s="1"/>
  <c r="L41" i="28"/>
  <c r="O41" i="28"/>
  <c r="X42" i="27"/>
  <c r="J41" i="28"/>
  <c r="R41" i="28"/>
  <c r="T41" i="28"/>
  <c r="Q41" i="28"/>
  <c r="E26" i="21"/>
  <c r="G26" i="21" s="1"/>
  <c r="J13" i="14" s="1"/>
  <c r="M41" i="28"/>
  <c r="E28" i="21"/>
  <c r="G28" i="21" s="1"/>
  <c r="J15" i="14" s="1"/>
  <c r="E30" i="21"/>
  <c r="G30" i="21" s="1"/>
  <c r="J17" i="14" s="1"/>
  <c r="W41" i="28"/>
  <c r="U41" i="28"/>
  <c r="E31" i="21"/>
  <c r="G31" i="21" s="1"/>
  <c r="J18" i="14" s="1"/>
  <c r="E32" i="21"/>
  <c r="G32" i="21" s="1"/>
  <c r="J19" i="14" s="1"/>
  <c r="O40" i="28"/>
  <c r="Q42" i="28"/>
  <c r="Q38" i="28"/>
  <c r="Q39" i="28"/>
  <c r="B40" i="28"/>
  <c r="L40" i="28"/>
  <c r="D42" i="28"/>
  <c r="C42" i="28"/>
  <c r="N40" i="28"/>
  <c r="P40" i="28"/>
  <c r="P38" i="28"/>
  <c r="P39" i="28"/>
  <c r="B42" i="28"/>
  <c r="V40" i="28"/>
  <c r="F40" i="28"/>
  <c r="L42" i="28"/>
  <c r="M42" i="28"/>
  <c r="U42" i="28"/>
  <c r="U38" i="28"/>
  <c r="M38" i="28"/>
  <c r="M39" i="28"/>
  <c r="F38" i="28"/>
  <c r="F39" i="28"/>
  <c r="K38" i="28"/>
  <c r="J38" i="28"/>
  <c r="C38" i="28"/>
  <c r="N38" i="28"/>
  <c r="R38" i="28"/>
  <c r="V38" i="28"/>
  <c r="O38" i="28"/>
  <c r="W38" i="28"/>
  <c r="T38" i="28"/>
  <c r="L38" i="28"/>
  <c r="D38" i="28"/>
  <c r="D39" i="28"/>
  <c r="G18" i="28"/>
  <c r="P24" i="14"/>
  <c r="H38" i="28"/>
  <c r="B38" i="28"/>
  <c r="V39" i="28"/>
  <c r="T39" i="28"/>
  <c r="N39" i="28"/>
  <c r="O39" i="28"/>
  <c r="L39" i="28"/>
  <c r="K39" i="28"/>
  <c r="R39" i="28"/>
  <c r="U39" i="28"/>
  <c r="G19" i="28"/>
  <c r="P25" i="14"/>
  <c r="W39" i="28"/>
  <c r="J39" i="28"/>
  <c r="B39" i="28"/>
  <c r="J40" i="26"/>
  <c r="S43" i="26"/>
  <c r="W43" i="26"/>
  <c r="C43" i="26"/>
  <c r="G43" i="26"/>
  <c r="D43" i="26"/>
  <c r="Q44" i="26"/>
  <c r="R43" i="26"/>
  <c r="K43" i="26"/>
  <c r="L43" i="26"/>
  <c r="T43" i="26"/>
  <c r="B43" i="26"/>
  <c r="P43" i="26"/>
  <c r="R44" i="26"/>
  <c r="M43" i="26"/>
  <c r="J44" i="26"/>
  <c r="S44" i="26"/>
  <c r="E43" i="26"/>
  <c r="N44" i="26"/>
  <c r="X44" i="26"/>
  <c r="U43" i="26"/>
  <c r="X43" i="26"/>
  <c r="H44" i="26"/>
  <c r="Q43" i="26"/>
  <c r="V43" i="26"/>
  <c r="T44" i="26"/>
  <c r="C44" i="26"/>
  <c r="M40" i="26"/>
  <c r="N43" i="26"/>
  <c r="I43" i="26"/>
  <c r="B40" i="26"/>
  <c r="J43" i="26"/>
  <c r="F43" i="26"/>
  <c r="W44" i="26"/>
  <c r="O44" i="26"/>
  <c r="F44" i="26"/>
  <c r="I44" i="26"/>
  <c r="L44" i="26"/>
  <c r="O43" i="26"/>
  <c r="U44" i="26"/>
  <c r="M44" i="26"/>
  <c r="D44" i="26"/>
  <c r="U40" i="26"/>
  <c r="P44" i="26"/>
  <c r="H43" i="26"/>
  <c r="S40" i="26"/>
  <c r="O40" i="26"/>
  <c r="C41" i="26"/>
  <c r="L40" i="26"/>
  <c r="W40" i="26"/>
  <c r="N40" i="26"/>
  <c r="D41" i="26"/>
  <c r="G40" i="26"/>
  <c r="V38" i="26"/>
  <c r="E41" i="26"/>
  <c r="I40" i="26"/>
  <c r="T40" i="26"/>
  <c r="K40" i="26"/>
  <c r="S41" i="26"/>
  <c r="Q40" i="26"/>
  <c r="X40" i="26"/>
  <c r="H41" i="26"/>
  <c r="T41" i="26"/>
  <c r="G41" i="26"/>
  <c r="Q39" i="26"/>
  <c r="J39" i="26"/>
  <c r="R39" i="26"/>
  <c r="O39" i="26"/>
  <c r="X39" i="26"/>
  <c r="G19" i="23"/>
  <c r="P6" i="14" s="1"/>
  <c r="F39" i="23"/>
  <c r="I39" i="23"/>
  <c r="M39" i="23"/>
  <c r="Q39" i="23"/>
  <c r="G45" i="19"/>
  <c r="W45" i="19"/>
  <c r="H45" i="19"/>
  <c r="X45" i="19"/>
  <c r="I45" i="19"/>
  <c r="J45" i="19"/>
  <c r="K45" i="19"/>
  <c r="L45" i="19"/>
  <c r="M45" i="19"/>
  <c r="N45" i="19"/>
  <c r="O45" i="19"/>
  <c r="P45" i="19"/>
  <c r="Q45" i="19"/>
  <c r="B45" i="19"/>
  <c r="R45" i="19"/>
  <c r="C45" i="19"/>
  <c r="S45" i="19"/>
  <c r="D45" i="19"/>
  <c r="T45" i="19"/>
  <c r="E45" i="19"/>
  <c r="U45" i="19"/>
  <c r="F45" i="19"/>
  <c r="V45" i="19"/>
  <c r="U41" i="26"/>
  <c r="N41" i="26"/>
  <c r="K41" i="26"/>
  <c r="W41" i="26"/>
  <c r="V40" i="26"/>
  <c r="F40" i="26"/>
  <c r="Q41" i="26"/>
  <c r="O41" i="26"/>
  <c r="E40" i="26"/>
  <c r="R41" i="26"/>
  <c r="B44" i="26"/>
  <c r="I41" i="26"/>
  <c r="P40" i="26"/>
  <c r="C40" i="26"/>
  <c r="G20" i="26"/>
  <c r="J26" i="14"/>
  <c r="D40" i="26"/>
  <c r="E44" i="26"/>
  <c r="V44" i="26"/>
  <c r="F41" i="26"/>
  <c r="H40" i="26"/>
  <c r="V41" i="26"/>
  <c r="B41" i="26"/>
  <c r="M41" i="26"/>
  <c r="K44" i="26"/>
  <c r="L39" i="21"/>
  <c r="E42" i="21"/>
  <c r="C41" i="27"/>
  <c r="G39" i="26"/>
  <c r="C39" i="26"/>
  <c r="W39" i="26"/>
  <c r="M39" i="26"/>
  <c r="T39" i="26"/>
  <c r="I39" i="26"/>
  <c r="N39" i="26"/>
  <c r="D39" i="26"/>
  <c r="K39" i="26"/>
  <c r="S39" i="26"/>
  <c r="H39" i="26"/>
  <c r="F39" i="26"/>
  <c r="U39" i="26"/>
  <c r="P39" i="26"/>
  <c r="E39" i="26"/>
  <c r="B39" i="26"/>
  <c r="V39" i="26"/>
  <c r="L39" i="26"/>
  <c r="G19" i="26"/>
  <c r="J25" i="14"/>
  <c r="Q41" i="27"/>
  <c r="U41" i="27"/>
  <c r="J41" i="27"/>
  <c r="O41" i="27"/>
  <c r="P41" i="27"/>
  <c r="M41" i="27"/>
  <c r="F41" i="27"/>
  <c r="V41" i="27"/>
  <c r="T41" i="27"/>
  <c r="R41" i="27"/>
  <c r="D41" i="27"/>
  <c r="L41" i="27"/>
  <c r="K41" i="27"/>
  <c r="W41" i="27"/>
  <c r="X41" i="27"/>
  <c r="N41" i="27"/>
  <c r="B41" i="27"/>
  <c r="H41" i="27"/>
  <c r="G21" i="27"/>
  <c r="M27" i="14"/>
  <c r="S41" i="27"/>
  <c r="G41" i="27"/>
  <c r="W39" i="24"/>
  <c r="G18" i="24"/>
  <c r="D24" i="14" s="1"/>
  <c r="E38" i="24"/>
  <c r="J38" i="24"/>
  <c r="D38" i="24"/>
  <c r="I38" i="24"/>
  <c r="R38" i="24"/>
  <c r="O38" i="24"/>
  <c r="W38" i="24"/>
  <c r="K38" i="24"/>
  <c r="L38" i="24"/>
  <c r="X38" i="24"/>
  <c r="B38" i="24"/>
  <c r="N38" i="24"/>
  <c r="G38" i="24"/>
  <c r="P38" i="24"/>
  <c r="T38" i="24"/>
  <c r="S38" i="24"/>
  <c r="H38" i="24"/>
  <c r="Q38" i="24"/>
  <c r="U38" i="24"/>
  <c r="V38" i="24"/>
  <c r="F38" i="24"/>
  <c r="C38" i="24"/>
  <c r="M38" i="24"/>
  <c r="E18" i="25"/>
  <c r="N38" i="25" s="1"/>
  <c r="E32" i="25"/>
  <c r="G32" i="25" s="1"/>
  <c r="G38" i="14" s="1"/>
  <c r="G25" i="25"/>
  <c r="G31" i="14" s="1"/>
  <c r="E31" i="25"/>
  <c r="G31" i="25" s="1"/>
  <c r="G37" i="14" s="1"/>
  <c r="E21" i="25"/>
  <c r="G21" i="25" s="1"/>
  <c r="G27" i="14" s="1"/>
  <c r="Q42" i="25"/>
  <c r="E19" i="25"/>
  <c r="X39" i="25" s="1"/>
  <c r="E29" i="25"/>
  <c r="G29" i="25" s="1"/>
  <c r="G35" i="14" s="1"/>
  <c r="X43" i="25"/>
  <c r="E26" i="25"/>
  <c r="G26" i="25" s="1"/>
  <c r="G32" i="14" s="1"/>
  <c r="E33" i="25"/>
  <c r="G33" i="25" s="1"/>
  <c r="E20" i="25"/>
  <c r="L40" i="25" s="1"/>
  <c r="E30" i="25"/>
  <c r="G30" i="25" s="1"/>
  <c r="G36" i="14" s="1"/>
  <c r="E28" i="25"/>
  <c r="G28" i="25" s="1"/>
  <c r="G34" i="14" s="1"/>
  <c r="R10" i="30"/>
  <c r="P41" i="26"/>
  <c r="G21" i="28"/>
  <c r="P27" i="14"/>
  <c r="X41" i="26"/>
  <c r="J41" i="26"/>
  <c r="K42" i="24"/>
  <c r="K42" i="26"/>
  <c r="O4" i="14"/>
  <c r="R42" i="26"/>
  <c r="L42" i="25"/>
  <c r="S42" i="25"/>
  <c r="D42" i="25"/>
  <c r="G42" i="25"/>
  <c r="T42" i="25"/>
  <c r="C42" i="25"/>
  <c r="W42" i="25"/>
  <c r="X42" i="25"/>
  <c r="F42" i="25"/>
  <c r="F38" i="26"/>
  <c r="T38" i="26"/>
  <c r="B38" i="26"/>
  <c r="G18" i="26"/>
  <c r="J24" i="14" s="1"/>
  <c r="X38" i="26"/>
  <c r="L41" i="26"/>
  <c r="P38" i="26"/>
  <c r="M45" i="25"/>
  <c r="L45" i="25"/>
  <c r="D45" i="25"/>
  <c r="P45" i="25"/>
  <c r="S45" i="25"/>
  <c r="G45" i="25"/>
  <c r="X45" i="25"/>
  <c r="V45" i="25"/>
  <c r="J45" i="25"/>
  <c r="B45" i="25"/>
  <c r="N45" i="25"/>
  <c r="E45" i="25"/>
  <c r="T45" i="25"/>
  <c r="Q45" i="25"/>
  <c r="H45" i="25"/>
  <c r="W45" i="25"/>
  <c r="K45" i="25"/>
  <c r="C45" i="25"/>
  <c r="O45" i="25"/>
  <c r="F45" i="25"/>
  <c r="U45" i="25"/>
  <c r="R45" i="25"/>
  <c r="Q38" i="25"/>
  <c r="D42" i="27"/>
  <c r="F42" i="27"/>
  <c r="H42" i="27"/>
  <c r="M42" i="27"/>
  <c r="P42" i="27"/>
  <c r="T42" i="27"/>
  <c r="O42" i="27"/>
  <c r="R42" i="27"/>
  <c r="B42" i="27"/>
  <c r="G22" i="27"/>
  <c r="M28" i="14" s="1"/>
  <c r="I42" i="27"/>
  <c r="G42" i="27"/>
  <c r="V42" i="27"/>
  <c r="W42" i="27"/>
  <c r="J42" i="27"/>
  <c r="L42" i="27"/>
  <c r="S42" i="27"/>
  <c r="U42" i="27"/>
  <c r="K42" i="27"/>
  <c r="C42" i="27"/>
  <c r="L39" i="27"/>
  <c r="T38" i="27"/>
  <c r="X39" i="27"/>
  <c r="U45" i="27"/>
  <c r="M45" i="27"/>
  <c r="D45" i="27"/>
  <c r="O38" i="27"/>
  <c r="P45" i="27"/>
  <c r="G45" i="27"/>
  <c r="N38" i="27"/>
  <c r="C38" i="27"/>
  <c r="J38" i="27"/>
  <c r="Q38" i="27"/>
  <c r="G38" i="27"/>
  <c r="G25" i="27"/>
  <c r="M31" i="14"/>
  <c r="S45" i="27"/>
  <c r="J45" i="27"/>
  <c r="B45" i="27"/>
  <c r="W38" i="27"/>
  <c r="V38" i="27"/>
  <c r="R38" i="27"/>
  <c r="G18" i="27"/>
  <c r="M24" i="14"/>
  <c r="F38" i="27"/>
  <c r="P38" i="27"/>
  <c r="I38" i="27"/>
  <c r="V45" i="27"/>
  <c r="N45" i="27"/>
  <c r="E45" i="27"/>
  <c r="H38" i="27"/>
  <c r="U38" i="27"/>
  <c r="K38" i="27"/>
  <c r="L38" i="27"/>
  <c r="B39" i="27"/>
  <c r="Q45" i="27"/>
  <c r="H45" i="27"/>
  <c r="S38" i="27"/>
  <c r="S39" i="27"/>
  <c r="E38" i="27"/>
  <c r="T45" i="27"/>
  <c r="K45" i="27"/>
  <c r="C45" i="27"/>
  <c r="D38" i="27"/>
  <c r="W39" i="27"/>
  <c r="W45" i="27"/>
  <c r="O45" i="27"/>
  <c r="O42" i="26"/>
  <c r="G42" i="26"/>
  <c r="U42" i="26"/>
  <c r="S42" i="26"/>
  <c r="P42" i="26"/>
  <c r="L42" i="26"/>
  <c r="T42" i="26"/>
  <c r="B42" i="26"/>
  <c r="X42" i="26"/>
  <c r="G22" i="26"/>
  <c r="J28" i="14"/>
  <c r="Q42" i="26"/>
  <c r="F42" i="26"/>
  <c r="I42" i="26"/>
  <c r="D42" i="26"/>
  <c r="M42" i="26"/>
  <c r="J42" i="26"/>
  <c r="W42" i="26"/>
  <c r="V42" i="26"/>
  <c r="N42" i="26"/>
  <c r="H42" i="26"/>
  <c r="C42" i="26"/>
  <c r="H41" i="21"/>
  <c r="P41" i="21"/>
  <c r="E41" i="21"/>
  <c r="G41" i="21"/>
  <c r="I40" i="21"/>
  <c r="K40" i="21"/>
  <c r="Q44" i="23"/>
  <c r="D44" i="23"/>
  <c r="V44" i="23"/>
  <c r="N44" i="23"/>
  <c r="G44" i="23"/>
  <c r="J44" i="23"/>
  <c r="L44" i="23"/>
  <c r="M43" i="23"/>
  <c r="E44" i="23"/>
  <c r="B44" i="23"/>
  <c r="X44" i="23"/>
  <c r="R44" i="23"/>
  <c r="W44" i="23"/>
  <c r="S44" i="23"/>
  <c r="O44" i="23"/>
  <c r="H44" i="23"/>
  <c r="T44" i="23"/>
  <c r="K44" i="23"/>
  <c r="P44" i="23"/>
  <c r="U44" i="23"/>
  <c r="M44" i="23"/>
  <c r="F44" i="23"/>
  <c r="C44" i="23"/>
  <c r="I44" i="23"/>
  <c r="R44" i="22"/>
  <c r="I44" i="22"/>
  <c r="U44" i="22"/>
  <c r="M44" i="22"/>
  <c r="D44" i="22"/>
  <c r="P44" i="22"/>
  <c r="G44" i="22"/>
  <c r="S44" i="22"/>
  <c r="J44" i="22"/>
  <c r="L44" i="22"/>
  <c r="V44" i="22"/>
  <c r="N44" i="22"/>
  <c r="E44" i="22"/>
  <c r="Q44" i="22"/>
  <c r="H44" i="22"/>
  <c r="T44" i="22"/>
  <c r="K44" i="22"/>
  <c r="C44" i="22"/>
  <c r="B44" i="22"/>
  <c r="W44" i="22"/>
  <c r="O44" i="22"/>
  <c r="F44" i="22"/>
  <c r="X44" i="22"/>
  <c r="U41" i="21"/>
  <c r="V44" i="21"/>
  <c r="G21" i="21"/>
  <c r="J8" i="14" s="1"/>
  <c r="T44" i="21"/>
  <c r="W44" i="21"/>
  <c r="R44" i="21"/>
  <c r="J40" i="21"/>
  <c r="I43" i="21"/>
  <c r="P44" i="21"/>
  <c r="G44" i="21"/>
  <c r="H39" i="21"/>
  <c r="S44" i="21"/>
  <c r="J44" i="21"/>
  <c r="B44" i="21"/>
  <c r="N44" i="21"/>
  <c r="E44" i="21"/>
  <c r="Q44" i="21"/>
  <c r="H44" i="21"/>
  <c r="X44" i="21"/>
  <c r="K44" i="21"/>
  <c r="C44" i="21"/>
  <c r="L42" i="21"/>
  <c r="O44" i="21"/>
  <c r="F44" i="21"/>
  <c r="I44" i="21"/>
  <c r="L44" i="21"/>
  <c r="U44" i="21"/>
  <c r="M44" i="21"/>
  <c r="D44" i="21"/>
  <c r="L43" i="21"/>
  <c r="R43" i="21"/>
  <c r="M43" i="21"/>
  <c r="Q43" i="21"/>
  <c r="U43" i="21"/>
  <c r="H43" i="21"/>
  <c r="E43" i="21"/>
  <c r="G43" i="21"/>
  <c r="P43" i="21"/>
  <c r="F43" i="21"/>
  <c r="J43" i="21"/>
  <c r="S43" i="21"/>
  <c r="X43" i="21"/>
  <c r="N43" i="21"/>
  <c r="V43" i="21"/>
  <c r="B43" i="21"/>
  <c r="K43" i="21"/>
  <c r="T43" i="21"/>
  <c r="C43" i="21"/>
  <c r="D43" i="21"/>
  <c r="O43" i="21"/>
  <c r="W43" i="21"/>
  <c r="S44" i="20"/>
  <c r="X44" i="20"/>
  <c r="O44" i="20"/>
  <c r="J44" i="20"/>
  <c r="P44" i="20"/>
  <c r="U44" i="20"/>
  <c r="E19" i="19"/>
  <c r="Q39" i="19"/>
  <c r="E31" i="19"/>
  <c r="G31" i="19" s="1"/>
  <c r="D18" i="14" s="1"/>
  <c r="E28" i="19"/>
  <c r="G28" i="19" s="1"/>
  <c r="D15" i="14" s="1"/>
  <c r="E35" i="19"/>
  <c r="E21" i="19"/>
  <c r="D41" i="19"/>
  <c r="E20" i="19"/>
  <c r="F40" i="19" s="1"/>
  <c r="E18" i="19"/>
  <c r="J38" i="19" s="1"/>
  <c r="E29" i="19"/>
  <c r="G29" i="19" s="1"/>
  <c r="D16" i="14" s="1"/>
  <c r="E25" i="19"/>
  <c r="G25" i="19" s="1"/>
  <c r="D12" i="14" s="1"/>
  <c r="E23" i="19"/>
  <c r="E43" i="19"/>
  <c r="E27" i="19"/>
  <c r="G27" i="19" s="1"/>
  <c r="D14" i="14" s="1"/>
  <c r="E30" i="19"/>
  <c r="G30" i="19" s="1"/>
  <c r="D17" i="14" s="1"/>
  <c r="E34" i="19"/>
  <c r="E32" i="19"/>
  <c r="G32" i="19" s="1"/>
  <c r="D19" i="14" s="1"/>
  <c r="E26" i="19"/>
  <c r="G26" i="19" s="1"/>
  <c r="D13" i="14" s="1"/>
  <c r="E33" i="19"/>
  <c r="G33" i="19" s="1"/>
  <c r="D20" i="14" s="1"/>
  <c r="E24" i="19"/>
  <c r="G24" i="19" s="1"/>
  <c r="D11" i="14" s="1"/>
  <c r="O42" i="21"/>
  <c r="X41" i="21"/>
  <c r="W41" i="21"/>
  <c r="F41" i="21"/>
  <c r="T41" i="21"/>
  <c r="L41" i="21"/>
  <c r="B41" i="21"/>
  <c r="C41" i="21"/>
  <c r="D41" i="21"/>
  <c r="L40" i="23"/>
  <c r="L39" i="23"/>
  <c r="W40" i="23"/>
  <c r="D40" i="23"/>
  <c r="T40" i="23"/>
  <c r="X40" i="23"/>
  <c r="S40" i="23"/>
  <c r="I41" i="21"/>
  <c r="K41" i="21"/>
  <c r="L40" i="21"/>
  <c r="Q41" i="21"/>
  <c r="B42" i="21"/>
  <c r="R41" i="21"/>
  <c r="J41" i="21"/>
  <c r="M41" i="21"/>
  <c r="S41" i="21"/>
  <c r="O41" i="21"/>
  <c r="N41" i="21"/>
  <c r="K43" i="19"/>
  <c r="I38" i="19"/>
  <c r="L41" i="19"/>
  <c r="U41" i="19"/>
  <c r="B38" i="19"/>
  <c r="F38" i="19"/>
  <c r="S44" i="19"/>
  <c r="D44" i="19"/>
  <c r="T44" i="19"/>
  <c r="M44" i="19"/>
  <c r="O44" i="19"/>
  <c r="E44" i="19"/>
  <c r="U44" i="19"/>
  <c r="G44" i="19"/>
  <c r="V44" i="19"/>
  <c r="W44" i="19"/>
  <c r="C44" i="19"/>
  <c r="H44" i="19"/>
  <c r="L44" i="19"/>
  <c r="R44" i="19"/>
  <c r="I44" i="19"/>
  <c r="N44" i="19"/>
  <c r="K44" i="19"/>
  <c r="B44" i="19"/>
  <c r="J44" i="19"/>
  <c r="Q44" i="19"/>
  <c r="X44" i="19"/>
  <c r="F44" i="19"/>
  <c r="P44" i="19"/>
  <c r="X43" i="19"/>
  <c r="W39" i="19"/>
  <c r="T39" i="19"/>
  <c r="G39" i="19"/>
  <c r="G19" i="19"/>
  <c r="D6" i="14" s="1"/>
  <c r="E38" i="19"/>
  <c r="K38" i="19"/>
  <c r="H38" i="19"/>
  <c r="N38" i="19"/>
  <c r="V38" i="19"/>
  <c r="P38" i="19"/>
  <c r="T38" i="19"/>
  <c r="C39" i="19"/>
  <c r="C41" i="19"/>
  <c r="G21" i="19"/>
  <c r="D8" i="14" s="1"/>
  <c r="O39" i="19"/>
  <c r="Q41" i="19"/>
  <c r="E39" i="19"/>
  <c r="P41" i="19"/>
  <c r="J40" i="19"/>
  <c r="G41" i="19"/>
  <c r="K41" i="19"/>
  <c r="N41" i="19"/>
  <c r="K40" i="19"/>
  <c r="H41" i="19"/>
  <c r="R40" i="19"/>
  <c r="E41" i="19"/>
  <c r="F41" i="19"/>
  <c r="M41" i="19"/>
  <c r="I39" i="19"/>
  <c r="G18" i="19"/>
  <c r="D5" i="14" s="1"/>
  <c r="V39" i="19"/>
  <c r="Q38" i="19"/>
  <c r="S39" i="19"/>
  <c r="F39" i="19"/>
  <c r="X39" i="19"/>
  <c r="W43" i="19"/>
  <c r="W38" i="19"/>
  <c r="R39" i="19"/>
  <c r="O40" i="19"/>
  <c r="R38" i="19"/>
  <c r="C38" i="19"/>
  <c r="G38" i="19"/>
  <c r="L39" i="19"/>
  <c r="S38" i="19"/>
  <c r="U38" i="19"/>
  <c r="L38" i="19"/>
  <c r="N43" i="19"/>
  <c r="B39" i="19"/>
  <c r="O38" i="19"/>
  <c r="C43" i="19"/>
  <c r="X38" i="19"/>
  <c r="U43" i="19"/>
  <c r="P39" i="19"/>
  <c r="D39" i="19"/>
  <c r="M38" i="19"/>
  <c r="B43" i="19"/>
  <c r="D38" i="19"/>
  <c r="S43" i="19"/>
  <c r="J39" i="19"/>
  <c r="I43" i="19"/>
  <c r="V41" i="19"/>
  <c r="S41" i="19"/>
  <c r="U39" i="19"/>
  <c r="B41" i="19"/>
  <c r="K39" i="19"/>
  <c r="H39" i="19"/>
  <c r="I41" i="19"/>
  <c r="D43" i="19"/>
  <c r="J41" i="19"/>
  <c r="T41" i="19"/>
  <c r="F43" i="19"/>
  <c r="O41" i="19"/>
  <c r="M43" i="19"/>
  <c r="O43" i="19"/>
  <c r="W41" i="19"/>
  <c r="X41" i="19"/>
  <c r="M39" i="19"/>
  <c r="N39" i="19"/>
  <c r="R41" i="19"/>
  <c r="V43" i="19"/>
  <c r="W40" i="19"/>
  <c r="G23" i="19"/>
  <c r="D10" i="14" s="1"/>
  <c r="H43" i="19"/>
  <c r="R43" i="19"/>
  <c r="G43" i="19"/>
  <c r="P43" i="19"/>
  <c r="L43" i="19"/>
  <c r="Q43" i="19"/>
  <c r="J43" i="19"/>
  <c r="E40" i="19"/>
  <c r="T43" i="19"/>
  <c r="H46" i="25" l="1"/>
  <c r="G46" i="25"/>
  <c r="F46" i="25"/>
  <c r="E46" i="25"/>
  <c r="D46" i="25"/>
  <c r="C46" i="25"/>
  <c r="B46" i="25"/>
  <c r="L46" i="25"/>
  <c r="X46" i="25"/>
  <c r="W46" i="25"/>
  <c r="V46" i="25"/>
  <c r="U46" i="25"/>
  <c r="T46" i="25"/>
  <c r="S46" i="25"/>
  <c r="R46" i="25"/>
  <c r="Q46" i="25"/>
  <c r="P46" i="25"/>
  <c r="O46" i="25"/>
  <c r="N46" i="25"/>
  <c r="M46" i="25"/>
  <c r="K46" i="25"/>
  <c r="J46" i="25"/>
  <c r="I46" i="25"/>
  <c r="R42" i="25"/>
  <c r="N42" i="25"/>
  <c r="I42" i="25"/>
  <c r="M42" i="25"/>
  <c r="V42" i="25"/>
  <c r="U42" i="25"/>
  <c r="P42" i="25"/>
  <c r="O42" i="25"/>
  <c r="E42" i="25"/>
  <c r="O38" i="25"/>
  <c r="I38" i="25"/>
  <c r="T38" i="25"/>
  <c r="K38" i="25"/>
  <c r="O40" i="25"/>
  <c r="U40" i="25"/>
  <c r="D40" i="25"/>
  <c r="R44" i="25"/>
  <c r="V40" i="25"/>
  <c r="G24" i="25"/>
  <c r="G30" i="14" s="1"/>
  <c r="B40" i="25"/>
  <c r="J44" i="25"/>
  <c r="F40" i="25"/>
  <c r="N40" i="25"/>
  <c r="J40" i="25"/>
  <c r="P40" i="25"/>
  <c r="G20" i="25"/>
  <c r="G26" i="14" s="1"/>
  <c r="Q44" i="25"/>
  <c r="X40" i="25"/>
  <c r="M40" i="25"/>
  <c r="Q40" i="25"/>
  <c r="K40" i="25"/>
  <c r="T40" i="25"/>
  <c r="I40" i="25"/>
  <c r="H44" i="25"/>
  <c r="F44" i="25"/>
  <c r="W40" i="25"/>
  <c r="G40" i="25"/>
  <c r="E40" i="25"/>
  <c r="S40" i="25"/>
  <c r="R40" i="25"/>
  <c r="H40" i="25"/>
  <c r="C40" i="25"/>
  <c r="K44" i="25"/>
  <c r="D44" i="25"/>
  <c r="W39" i="25"/>
  <c r="G19" i="25"/>
  <c r="G25" i="14" s="1"/>
  <c r="W44" i="25"/>
  <c r="P44" i="25"/>
  <c r="R38" i="25"/>
  <c r="C44" i="25"/>
  <c r="O44" i="25"/>
  <c r="U44" i="25"/>
  <c r="N44" i="25"/>
  <c r="I44" i="25"/>
  <c r="V44" i="25"/>
  <c r="L44" i="25"/>
  <c r="G44" i="25"/>
  <c r="Q39" i="25"/>
  <c r="X44" i="25"/>
  <c r="S41" i="25"/>
  <c r="E44" i="25"/>
  <c r="P38" i="25"/>
  <c r="E38" i="25"/>
  <c r="H38" i="25"/>
  <c r="J38" i="25"/>
  <c r="W38" i="25"/>
  <c r="V38" i="25"/>
  <c r="P41" i="25"/>
  <c r="S38" i="25"/>
  <c r="M38" i="25"/>
  <c r="D38" i="25"/>
  <c r="B38" i="25"/>
  <c r="B41" i="25"/>
  <c r="J41" i="25"/>
  <c r="M43" i="25"/>
  <c r="B43" i="25"/>
  <c r="X38" i="25"/>
  <c r="U38" i="25"/>
  <c r="F38" i="25"/>
  <c r="C38" i="25"/>
  <c r="G18" i="25"/>
  <c r="G24" i="14" s="1"/>
  <c r="L38" i="25"/>
  <c r="M41" i="25"/>
  <c r="E41" i="25"/>
  <c r="V43" i="25"/>
  <c r="G23" i="25"/>
  <c r="G29" i="14" s="1"/>
  <c r="G38" i="25"/>
  <c r="S44" i="25"/>
  <c r="I43" i="25"/>
  <c r="P43" i="25"/>
  <c r="E43" i="25"/>
  <c r="U43" i="25"/>
  <c r="S43" i="25"/>
  <c r="O43" i="25"/>
  <c r="K43" i="25"/>
  <c r="H43" i="25"/>
  <c r="D43" i="25"/>
  <c r="U39" i="25"/>
  <c r="L43" i="25"/>
  <c r="T44" i="25"/>
  <c r="R43" i="25"/>
  <c r="N43" i="25"/>
  <c r="J43" i="25"/>
  <c r="G43" i="25"/>
  <c r="C43" i="25"/>
  <c r="W43" i="25"/>
  <c r="T43" i="25"/>
  <c r="Q43" i="25"/>
  <c r="M44" i="25"/>
  <c r="F43" i="25"/>
  <c r="P42" i="24"/>
  <c r="P39" i="24"/>
  <c r="R39" i="24"/>
  <c r="O41" i="24"/>
  <c r="F42" i="24"/>
  <c r="G39" i="24"/>
  <c r="S42" i="24"/>
  <c r="L39" i="24"/>
  <c r="F41" i="24"/>
  <c r="G42" i="24"/>
  <c r="H41" i="24"/>
  <c r="U42" i="24"/>
  <c r="J42" i="24"/>
  <c r="M39" i="24"/>
  <c r="O39" i="24"/>
  <c r="D39" i="24"/>
  <c r="C39" i="24"/>
  <c r="H39" i="24"/>
  <c r="B39" i="24"/>
  <c r="I42" i="24"/>
  <c r="D41" i="24"/>
  <c r="R42" i="24"/>
  <c r="H42" i="24"/>
  <c r="T42" i="24"/>
  <c r="L42" i="24"/>
  <c r="V42" i="24"/>
  <c r="N39" i="24"/>
  <c r="V39" i="24"/>
  <c r="T39" i="24"/>
  <c r="X39" i="24"/>
  <c r="U39" i="24"/>
  <c r="K39" i="24"/>
  <c r="M41" i="24"/>
  <c r="G22" i="24"/>
  <c r="D28" i="14" s="1"/>
  <c r="N42" i="24"/>
  <c r="M42" i="24"/>
  <c r="Q39" i="24"/>
  <c r="F39" i="24"/>
  <c r="J39" i="24"/>
  <c r="G19" i="24"/>
  <c r="D25" i="14" s="1"/>
  <c r="I39" i="24"/>
  <c r="S39" i="24"/>
  <c r="O42" i="24"/>
  <c r="V41" i="24"/>
  <c r="B42" i="24"/>
  <c r="Q42" i="24"/>
  <c r="E42" i="24"/>
  <c r="C40" i="24"/>
  <c r="G40" i="24"/>
  <c r="C42" i="24"/>
  <c r="V40" i="24"/>
  <c r="B40" i="24"/>
  <c r="W40" i="24"/>
  <c r="M40" i="24"/>
  <c r="X42" i="24"/>
  <c r="X40" i="24"/>
  <c r="S40" i="24"/>
  <c r="J40" i="24"/>
  <c r="U40" i="24"/>
  <c r="L43" i="24"/>
  <c r="O43" i="23"/>
  <c r="T43" i="23"/>
  <c r="E43" i="23"/>
  <c r="F42" i="23"/>
  <c r="N42" i="23"/>
  <c r="D42" i="23"/>
  <c r="U42" i="23"/>
  <c r="F38" i="23"/>
  <c r="G22" i="23"/>
  <c r="P9" i="14" s="1"/>
  <c r="C42" i="23"/>
  <c r="U38" i="23"/>
  <c r="B42" i="23"/>
  <c r="H42" i="23"/>
  <c r="G42" i="23"/>
  <c r="X42" i="23"/>
  <c r="K38" i="23"/>
  <c r="P42" i="23"/>
  <c r="G38" i="23"/>
  <c r="M42" i="23"/>
  <c r="E42" i="23"/>
  <c r="I42" i="23"/>
  <c r="Q42" i="23"/>
  <c r="V42" i="23"/>
  <c r="R38" i="23"/>
  <c r="H38" i="23"/>
  <c r="M38" i="23"/>
  <c r="T38" i="23"/>
  <c r="N40" i="23"/>
  <c r="G40" i="23"/>
  <c r="V40" i="23"/>
  <c r="L38" i="23"/>
  <c r="E40" i="23"/>
  <c r="E38" i="23"/>
  <c r="J38" i="23"/>
  <c r="B38" i="23"/>
  <c r="G18" i="23"/>
  <c r="P5" i="14" s="1"/>
  <c r="U40" i="23"/>
  <c r="H40" i="23"/>
  <c r="J40" i="23"/>
  <c r="C40" i="23"/>
  <c r="B40" i="23"/>
  <c r="K40" i="23"/>
  <c r="I38" i="23"/>
  <c r="V38" i="23"/>
  <c r="D38" i="23"/>
  <c r="W38" i="23"/>
  <c r="O38" i="23"/>
  <c r="O40" i="23"/>
  <c r="G20" i="23"/>
  <c r="P7" i="14" s="1"/>
  <c r="F40" i="23"/>
  <c r="I40" i="23"/>
  <c r="P40" i="23"/>
  <c r="Q38" i="23"/>
  <c r="N38" i="23"/>
  <c r="P38" i="23"/>
  <c r="X38" i="23"/>
  <c r="S38" i="23"/>
  <c r="E41" i="24"/>
  <c r="U41" i="24"/>
  <c r="W41" i="24"/>
  <c r="K41" i="24"/>
  <c r="Q41" i="24"/>
  <c r="G23" i="24"/>
  <c r="D29" i="14" s="1"/>
  <c r="I41" i="24"/>
  <c r="D43" i="24"/>
  <c r="T43" i="24"/>
  <c r="P43" i="24"/>
  <c r="K43" i="24"/>
  <c r="G43" i="24"/>
  <c r="X43" i="24"/>
  <c r="M43" i="24"/>
  <c r="P41" i="24"/>
  <c r="G41" i="24"/>
  <c r="G54" i="24" s="1"/>
  <c r="G57" i="24" s="1"/>
  <c r="X41" i="24"/>
  <c r="B41" i="24"/>
  <c r="C41" i="24"/>
  <c r="L40" i="24"/>
  <c r="H40" i="24"/>
  <c r="D40" i="24"/>
  <c r="Q40" i="24"/>
  <c r="G20" i="24"/>
  <c r="D26" i="14" s="1"/>
  <c r="R40" i="24"/>
  <c r="K40" i="24"/>
  <c r="I40" i="24"/>
  <c r="O40" i="24"/>
  <c r="P40" i="24"/>
  <c r="V43" i="24"/>
  <c r="V54" i="24" s="1"/>
  <c r="V57" i="24" s="1"/>
  <c r="R43" i="24"/>
  <c r="N43" i="24"/>
  <c r="I43" i="24"/>
  <c r="E43" i="24"/>
  <c r="U43" i="24"/>
  <c r="U54" i="24" s="1"/>
  <c r="U57" i="24" s="1"/>
  <c r="Q43" i="24"/>
  <c r="H43" i="24"/>
  <c r="N41" i="24"/>
  <c r="S41" i="24"/>
  <c r="J41" i="24"/>
  <c r="L41" i="24"/>
  <c r="R41" i="24"/>
  <c r="G21" i="24"/>
  <c r="D27" i="14" s="1"/>
  <c r="N40" i="24"/>
  <c r="E40" i="24"/>
  <c r="F40" i="24"/>
  <c r="B43" i="24"/>
  <c r="W43" i="24"/>
  <c r="S43" i="24"/>
  <c r="O43" i="24"/>
  <c r="J43" i="24"/>
  <c r="F43" i="24"/>
  <c r="G41" i="23"/>
  <c r="N41" i="23"/>
  <c r="P41" i="23"/>
  <c r="V41" i="23"/>
  <c r="I41" i="23"/>
  <c r="C41" i="23"/>
  <c r="S41" i="23"/>
  <c r="G21" i="23"/>
  <c r="P8" i="14" s="1"/>
  <c r="X41" i="23"/>
  <c r="M41" i="23"/>
  <c r="D41" i="23"/>
  <c r="B41" i="23"/>
  <c r="F41" i="23"/>
  <c r="R41" i="23"/>
  <c r="L41" i="23"/>
  <c r="T41" i="23"/>
  <c r="H41" i="23"/>
  <c r="K41" i="23"/>
  <c r="O41" i="23"/>
  <c r="E41" i="23"/>
  <c r="W41" i="23"/>
  <c r="J41" i="23"/>
  <c r="Q41" i="23"/>
  <c r="U41" i="23"/>
  <c r="C39" i="23"/>
  <c r="G43" i="23"/>
  <c r="D43" i="23"/>
  <c r="P43" i="23"/>
  <c r="C43" i="23"/>
  <c r="S43" i="23"/>
  <c r="N43" i="23"/>
  <c r="G39" i="23"/>
  <c r="V39" i="23"/>
  <c r="N39" i="23"/>
  <c r="X39" i="23"/>
  <c r="H39" i="23"/>
  <c r="S39" i="23"/>
  <c r="J43" i="23"/>
  <c r="W43" i="23"/>
  <c r="V43" i="23"/>
  <c r="K43" i="23"/>
  <c r="I43" i="23"/>
  <c r="F43" i="23"/>
  <c r="F54" i="23" s="1"/>
  <c r="F57" i="23" s="1"/>
  <c r="Q43" i="23"/>
  <c r="D39" i="23"/>
  <c r="J39" i="23"/>
  <c r="U39" i="23"/>
  <c r="U43" i="23"/>
  <c r="H43" i="23"/>
  <c r="R43" i="23"/>
  <c r="L43" i="23"/>
  <c r="B43" i="23"/>
  <c r="X43" i="23"/>
  <c r="E39" i="23"/>
  <c r="T42" i="22"/>
  <c r="P38" i="22"/>
  <c r="I42" i="22"/>
  <c r="E33" i="22"/>
  <c r="G33" i="22" s="1"/>
  <c r="M20" i="14" s="1"/>
  <c r="K42" i="22"/>
  <c r="S38" i="22"/>
  <c r="F38" i="22"/>
  <c r="Q42" i="22"/>
  <c r="G42" i="22"/>
  <c r="E30" i="22"/>
  <c r="G30" i="22" s="1"/>
  <c r="M17" i="14" s="1"/>
  <c r="T38" i="22"/>
  <c r="E25" i="22"/>
  <c r="G25" i="22" s="1"/>
  <c r="M12" i="14" s="1"/>
  <c r="M38" i="22"/>
  <c r="U38" i="22"/>
  <c r="F42" i="22"/>
  <c r="E26" i="22"/>
  <c r="G26" i="22" s="1"/>
  <c r="M13" i="14" s="1"/>
  <c r="X42" i="21"/>
  <c r="J39" i="21"/>
  <c r="N39" i="21"/>
  <c r="Q38" i="21"/>
  <c r="T38" i="21"/>
  <c r="O39" i="21"/>
  <c r="I39" i="21"/>
  <c r="U38" i="21"/>
  <c r="J38" i="21"/>
  <c r="P39" i="21"/>
  <c r="F38" i="21"/>
  <c r="O38" i="21"/>
  <c r="G18" i="21"/>
  <c r="J5" i="14" s="1"/>
  <c r="K38" i="21"/>
  <c r="W38" i="21"/>
  <c r="G38" i="21"/>
  <c r="D38" i="21"/>
  <c r="E38" i="21"/>
  <c r="H38" i="21"/>
  <c r="I38" i="21"/>
  <c r="V38" i="21"/>
  <c r="B38" i="21"/>
  <c r="P38" i="21"/>
  <c r="M38" i="21"/>
  <c r="S38" i="21"/>
  <c r="R38" i="21"/>
  <c r="N38" i="21"/>
  <c r="X38" i="21"/>
  <c r="L38" i="21"/>
  <c r="E30" i="20"/>
  <c r="G30" i="20" s="1"/>
  <c r="G17" i="14" s="1"/>
  <c r="E20" i="20"/>
  <c r="E38" i="22"/>
  <c r="J38" i="22"/>
  <c r="V38" i="22"/>
  <c r="I38" i="22"/>
  <c r="D38" i="22"/>
  <c r="G18" i="22"/>
  <c r="M5" i="14" s="1"/>
  <c r="E32" i="22"/>
  <c r="G32" i="22" s="1"/>
  <c r="M19" i="14" s="1"/>
  <c r="G22" i="22"/>
  <c r="M9" i="14" s="1"/>
  <c r="O42" i="22"/>
  <c r="S42" i="22"/>
  <c r="J42" i="22"/>
  <c r="C42" i="22"/>
  <c r="B42" i="22"/>
  <c r="E28" i="22"/>
  <c r="G28" i="22" s="1"/>
  <c r="M15" i="14" s="1"/>
  <c r="E23" i="22"/>
  <c r="Q38" i="22"/>
  <c r="X38" i="22"/>
  <c r="W38" i="22"/>
  <c r="H38" i="22"/>
  <c r="L38" i="22"/>
  <c r="W42" i="22"/>
  <c r="G38" i="22"/>
  <c r="E19" i="22"/>
  <c r="G39" i="22" s="1"/>
  <c r="L42" i="22"/>
  <c r="U42" i="22"/>
  <c r="H42" i="22"/>
  <c r="R42" i="22"/>
  <c r="M42" i="22"/>
  <c r="E29" i="22"/>
  <c r="G29" i="22" s="1"/>
  <c r="M16" i="14" s="1"/>
  <c r="E31" i="22"/>
  <c r="G31" i="22" s="1"/>
  <c r="M18" i="14" s="1"/>
  <c r="E27" i="22"/>
  <c r="G27" i="22" s="1"/>
  <c r="M14" i="14" s="1"/>
  <c r="E21" i="22"/>
  <c r="K38" i="22"/>
  <c r="C38" i="22"/>
  <c r="N38" i="22"/>
  <c r="R38" i="22"/>
  <c r="O38" i="22"/>
  <c r="E42" i="22"/>
  <c r="P42" i="22"/>
  <c r="N42" i="22"/>
  <c r="D42" i="22"/>
  <c r="V42" i="22"/>
  <c r="E24" i="22"/>
  <c r="G24" i="22" s="1"/>
  <c r="M11" i="14" s="1"/>
  <c r="E20" i="22"/>
  <c r="T40" i="21"/>
  <c r="R40" i="21"/>
  <c r="D40" i="21"/>
  <c r="H40" i="21"/>
  <c r="O40" i="21"/>
  <c r="G40" i="21"/>
  <c r="S40" i="21"/>
  <c r="B40" i="21"/>
  <c r="X40" i="21"/>
  <c r="P40" i="21"/>
  <c r="Q40" i="21"/>
  <c r="M40" i="21"/>
  <c r="G20" i="21"/>
  <c r="J7" i="14" s="1"/>
  <c r="F40" i="21"/>
  <c r="U40" i="21"/>
  <c r="C40" i="21"/>
  <c r="N40" i="21"/>
  <c r="W40" i="21"/>
  <c r="E40" i="21"/>
  <c r="G43" i="20"/>
  <c r="O43" i="20"/>
  <c r="M43" i="20"/>
  <c r="W43" i="20"/>
  <c r="L43" i="20"/>
  <c r="X43" i="20"/>
  <c r="U43" i="20"/>
  <c r="T43" i="20"/>
  <c r="J43" i="20"/>
  <c r="N43" i="20"/>
  <c r="S43" i="20"/>
  <c r="H43" i="20"/>
  <c r="G23" i="20"/>
  <c r="G10" i="14" s="1"/>
  <c r="Q43" i="20"/>
  <c r="R43" i="20"/>
  <c r="K43" i="20"/>
  <c r="B43" i="20"/>
  <c r="E43" i="20"/>
  <c r="P43" i="20"/>
  <c r="V43" i="20"/>
  <c r="F43" i="20"/>
  <c r="I43" i="20"/>
  <c r="D43" i="20"/>
  <c r="C43" i="20"/>
  <c r="K40" i="20"/>
  <c r="E29" i="20"/>
  <c r="G29" i="20" s="1"/>
  <c r="G16" i="14" s="1"/>
  <c r="E28" i="20"/>
  <c r="G28" i="20" s="1"/>
  <c r="G15" i="14" s="1"/>
  <c r="E24" i="20"/>
  <c r="G24" i="20" s="1"/>
  <c r="G11" i="14" s="1"/>
  <c r="V40" i="20"/>
  <c r="E27" i="20"/>
  <c r="G27" i="20" s="1"/>
  <c r="G14" i="14" s="1"/>
  <c r="E32" i="20"/>
  <c r="G32" i="20" s="1"/>
  <c r="G19" i="14" s="1"/>
  <c r="E31" i="20"/>
  <c r="G31" i="20" s="1"/>
  <c r="G18" i="14" s="1"/>
  <c r="E22" i="20"/>
  <c r="E21" i="20"/>
  <c r="E25" i="20"/>
  <c r="G25" i="20" s="1"/>
  <c r="G12" i="14" s="1"/>
  <c r="B40" i="20"/>
  <c r="M40" i="20"/>
  <c r="J40" i="20"/>
  <c r="E33" i="20"/>
  <c r="G33" i="20" s="1"/>
  <c r="G20" i="14" s="1"/>
  <c r="E19" i="20"/>
  <c r="E18" i="20"/>
  <c r="E26" i="20"/>
  <c r="G26" i="20" s="1"/>
  <c r="G13" i="14" s="1"/>
  <c r="W42" i="19"/>
  <c r="Q42" i="19"/>
  <c r="P42" i="19"/>
  <c r="J42" i="19"/>
  <c r="S42" i="19"/>
  <c r="O42" i="19"/>
  <c r="F42" i="19"/>
  <c r="I42" i="19"/>
  <c r="T42" i="19"/>
  <c r="E42" i="19"/>
  <c r="B42" i="19"/>
  <c r="V42" i="19"/>
  <c r="K42" i="19"/>
  <c r="C42" i="19"/>
  <c r="G22" i="19"/>
  <c r="D9" i="14" s="1"/>
  <c r="U42" i="19"/>
  <c r="H42" i="19"/>
  <c r="M42" i="19"/>
  <c r="L42" i="19"/>
  <c r="G42" i="19"/>
  <c r="N42" i="19"/>
  <c r="D42" i="19"/>
  <c r="R42" i="19"/>
  <c r="X42" i="19"/>
  <c r="P40" i="19"/>
  <c r="B40" i="19"/>
  <c r="S40" i="19"/>
  <c r="D40" i="19"/>
  <c r="D54" i="19" s="1"/>
  <c r="D57" i="19" s="1"/>
  <c r="V40" i="19"/>
  <c r="C39" i="22"/>
  <c r="R39" i="22"/>
  <c r="R42" i="21"/>
  <c r="G42" i="21"/>
  <c r="N42" i="21"/>
  <c r="I40" i="20"/>
  <c r="S39" i="21"/>
  <c r="V42" i="21"/>
  <c r="D40" i="20"/>
  <c r="F40" i="20"/>
  <c r="C40" i="20"/>
  <c r="R40" i="20"/>
  <c r="S40" i="20"/>
  <c r="G39" i="25"/>
  <c r="J39" i="25"/>
  <c r="M39" i="25"/>
  <c r="K39" i="25"/>
  <c r="V39" i="25"/>
  <c r="R39" i="27"/>
  <c r="P39" i="27"/>
  <c r="E39" i="25"/>
  <c r="C39" i="25"/>
  <c r="Q38" i="26"/>
  <c r="U38" i="26"/>
  <c r="M38" i="26"/>
  <c r="R38" i="26"/>
  <c r="K38" i="26"/>
  <c r="T41" i="25"/>
  <c r="I41" i="25"/>
  <c r="N41" i="25"/>
  <c r="L41" i="25"/>
  <c r="O41" i="25"/>
  <c r="P39" i="25"/>
  <c r="W42" i="21"/>
  <c r="C42" i="21"/>
  <c r="B39" i="21"/>
  <c r="Q39" i="21"/>
  <c r="G39" i="21"/>
  <c r="W39" i="21"/>
  <c r="W54" i="21" s="1"/>
  <c r="W57" i="21" s="1"/>
  <c r="O39" i="27"/>
  <c r="O39" i="23"/>
  <c r="K39" i="23"/>
  <c r="T39" i="23"/>
  <c r="W39" i="23"/>
  <c r="P39" i="23"/>
  <c r="P54" i="23" s="1"/>
  <c r="P57" i="23" s="1"/>
  <c r="F39" i="27"/>
  <c r="K39" i="27"/>
  <c r="I40" i="19"/>
  <c r="T40" i="19"/>
  <c r="C40" i="19"/>
  <c r="H40" i="19"/>
  <c r="H54" i="19" s="1"/>
  <c r="H57" i="19" s="1"/>
  <c r="Q40" i="19"/>
  <c r="Q54" i="19" s="1"/>
  <c r="Q57" i="19" s="1"/>
  <c r="G20" i="19"/>
  <c r="D7" i="14" s="1"/>
  <c r="E39" i="22"/>
  <c r="M42" i="21"/>
  <c r="U42" i="21"/>
  <c r="T39" i="21"/>
  <c r="F42" i="21"/>
  <c r="T40" i="20"/>
  <c r="G40" i="20"/>
  <c r="H40" i="20"/>
  <c r="E40" i="20"/>
  <c r="W40" i="20"/>
  <c r="P40" i="20"/>
  <c r="L39" i="25"/>
  <c r="R39" i="25"/>
  <c r="D39" i="25"/>
  <c r="O39" i="25"/>
  <c r="S39" i="25"/>
  <c r="B39" i="25"/>
  <c r="N39" i="27"/>
  <c r="T39" i="27"/>
  <c r="G19" i="27"/>
  <c r="M25" i="14" s="1"/>
  <c r="R41" i="25"/>
  <c r="C38" i="26"/>
  <c r="I38" i="26"/>
  <c r="H38" i="26"/>
  <c r="N38" i="26"/>
  <c r="D38" i="26"/>
  <c r="J38" i="26"/>
  <c r="H41" i="25"/>
  <c r="C41" i="25"/>
  <c r="G41" i="25"/>
  <c r="Q41" i="25"/>
  <c r="F41" i="25"/>
  <c r="T39" i="25"/>
  <c r="N40" i="20"/>
  <c r="Q42" i="21"/>
  <c r="P42" i="21"/>
  <c r="P54" i="21" s="1"/>
  <c r="P57" i="21" s="1"/>
  <c r="G19" i="21"/>
  <c r="J6" i="14" s="1"/>
  <c r="S42" i="21"/>
  <c r="C39" i="21"/>
  <c r="F39" i="21"/>
  <c r="D39" i="21"/>
  <c r="E39" i="27"/>
  <c r="D39" i="27"/>
  <c r="X40" i="19"/>
  <c r="G40" i="19"/>
  <c r="M40" i="19"/>
  <c r="M54" i="19" s="1"/>
  <c r="M57" i="19" s="1"/>
  <c r="L40" i="19"/>
  <c r="L54" i="19" s="1"/>
  <c r="L57" i="19" s="1"/>
  <c r="U40" i="19"/>
  <c r="N40" i="19"/>
  <c r="N54" i="19" s="1"/>
  <c r="N57" i="19" s="1"/>
  <c r="P39" i="22"/>
  <c r="H42" i="21"/>
  <c r="L40" i="20"/>
  <c r="E39" i="21"/>
  <c r="K39" i="21"/>
  <c r="G22" i="21"/>
  <c r="J9" i="14" s="1"/>
  <c r="J42" i="21"/>
  <c r="I42" i="21"/>
  <c r="U40" i="20"/>
  <c r="X40" i="20"/>
  <c r="Q40" i="20"/>
  <c r="I39" i="25"/>
  <c r="N39" i="25"/>
  <c r="H39" i="25"/>
  <c r="H39" i="27"/>
  <c r="C39" i="27"/>
  <c r="U41" i="25"/>
  <c r="L38" i="26"/>
  <c r="G38" i="26"/>
  <c r="W38" i="26"/>
  <c r="S38" i="26"/>
  <c r="O38" i="26"/>
  <c r="V41" i="25"/>
  <c r="W41" i="25"/>
  <c r="K41" i="25"/>
  <c r="X41" i="25"/>
  <c r="D41" i="25"/>
  <c r="J42" i="25"/>
  <c r="B42" i="25"/>
  <c r="H42" i="25"/>
  <c r="K42" i="25"/>
  <c r="G22" i="25"/>
  <c r="G28" i="14" s="1"/>
  <c r="F39" i="25"/>
  <c r="K42" i="21"/>
  <c r="K54" i="21" s="1"/>
  <c r="K57" i="21" s="1"/>
  <c r="D42" i="21"/>
  <c r="R39" i="21"/>
  <c r="V39" i="21"/>
  <c r="V54" i="21" s="1"/>
  <c r="V57" i="21" s="1"/>
  <c r="X39" i="21"/>
  <c r="X54" i="21" s="1"/>
  <c r="X57" i="21" s="1"/>
  <c r="M39" i="21"/>
  <c r="G39" i="27"/>
  <c r="U39" i="27"/>
  <c r="D42" i="24"/>
  <c r="J39" i="27"/>
  <c r="R39" i="23"/>
  <c r="L42" i="23"/>
  <c r="O42" i="23"/>
  <c r="S42" i="23"/>
  <c r="K42" i="23"/>
  <c r="R42" i="23"/>
  <c r="T42" i="23"/>
  <c r="W42" i="23"/>
  <c r="Q40" i="23"/>
  <c r="S41" i="28"/>
  <c r="I39" i="28"/>
  <c r="C54" i="27"/>
  <c r="C57" i="27" s="1"/>
  <c r="S54" i="27"/>
  <c r="S57" i="27" s="1"/>
  <c r="I54" i="26"/>
  <c r="I57" i="26" s="1"/>
  <c r="S54" i="26"/>
  <c r="S57" i="26" s="1"/>
  <c r="J54" i="27"/>
  <c r="J57" i="27" s="1"/>
  <c r="N54" i="26"/>
  <c r="N57" i="26" s="1"/>
  <c r="T54" i="28"/>
  <c r="T57" i="28" s="1"/>
  <c r="J54" i="28"/>
  <c r="J57" i="28" s="1"/>
  <c r="R54" i="27"/>
  <c r="R57" i="27" s="1"/>
  <c r="G54" i="27"/>
  <c r="G57" i="27" s="1"/>
  <c r="M54" i="24"/>
  <c r="M57" i="24" s="1"/>
  <c r="P54" i="24"/>
  <c r="P57" i="24" s="1"/>
  <c r="T54" i="27"/>
  <c r="T57" i="27" s="1"/>
  <c r="Q54" i="26"/>
  <c r="Q57" i="26" s="1"/>
  <c r="Q54" i="27"/>
  <c r="Q57" i="27" s="1"/>
  <c r="K54" i="27"/>
  <c r="K57" i="27" s="1"/>
  <c r="S54" i="28"/>
  <c r="S57" i="28" s="1"/>
  <c r="X54" i="27"/>
  <c r="X57" i="27" s="1"/>
  <c r="C54" i="19"/>
  <c r="C57" i="19" s="1"/>
  <c r="Q54" i="21"/>
  <c r="Q57" i="21" s="1"/>
  <c r="X54" i="26"/>
  <c r="X57" i="26" s="1"/>
  <c r="F54" i="26"/>
  <c r="F57" i="26" s="1"/>
  <c r="N54" i="23"/>
  <c r="N57" i="23" s="1"/>
  <c r="C54" i="23"/>
  <c r="C57" i="23" s="1"/>
  <c r="O54" i="21"/>
  <c r="O57" i="21" s="1"/>
  <c r="B54" i="26"/>
  <c r="B57" i="26" s="1"/>
  <c r="M54" i="28"/>
  <c r="M57" i="28" s="1"/>
  <c r="Q54" i="28"/>
  <c r="Q57" i="28" s="1"/>
  <c r="P54" i="26"/>
  <c r="P57" i="26" s="1"/>
  <c r="K54" i="19"/>
  <c r="K57" i="19" s="1"/>
  <c r="T54" i="26"/>
  <c r="T57" i="26" s="1"/>
  <c r="O54" i="26"/>
  <c r="O57" i="26" s="1"/>
  <c r="J54" i="26"/>
  <c r="J57" i="26" s="1"/>
  <c r="E54" i="26"/>
  <c r="E57" i="26" s="1"/>
  <c r="C54" i="26"/>
  <c r="C57" i="26" s="1"/>
  <c r="U54" i="27"/>
  <c r="U57" i="27" s="1"/>
  <c r="N54" i="27"/>
  <c r="N57" i="27" s="1"/>
  <c r="H54" i="27"/>
  <c r="H57" i="27" s="1"/>
  <c r="L54" i="27"/>
  <c r="L57" i="27" s="1"/>
  <c r="X54" i="28"/>
  <c r="X57" i="28" s="1"/>
  <c r="H54" i="28"/>
  <c r="H57" i="28" s="1"/>
  <c r="F54" i="28"/>
  <c r="F57" i="28" s="1"/>
  <c r="B54" i="28"/>
  <c r="B57" i="28" s="1"/>
  <c r="V54" i="19"/>
  <c r="V57" i="19" s="1"/>
  <c r="E54" i="27"/>
  <c r="E57" i="27" s="1"/>
  <c r="D54" i="28"/>
  <c r="D57" i="28" s="1"/>
  <c r="I54" i="27"/>
  <c r="I57" i="27" s="1"/>
  <c r="W54" i="27"/>
  <c r="W57" i="27" s="1"/>
  <c r="H54" i="24"/>
  <c r="H57" i="24" s="1"/>
  <c r="V54" i="26"/>
  <c r="V57" i="26" s="1"/>
  <c r="H54" i="26"/>
  <c r="H57" i="26" s="1"/>
  <c r="U54" i="28"/>
  <c r="U57" i="28" s="1"/>
  <c r="W54" i="19"/>
  <c r="W57" i="19" s="1"/>
  <c r="I54" i="28"/>
  <c r="I57" i="28" s="1"/>
  <c r="X54" i="19"/>
  <c r="X57" i="19" s="1"/>
  <c r="P54" i="19"/>
  <c r="P57" i="19" s="1"/>
  <c r="B54" i="19"/>
  <c r="B57" i="19" s="1"/>
  <c r="F54" i="19"/>
  <c r="F57" i="19" s="1"/>
  <c r="L54" i="28"/>
  <c r="L57" i="28" s="1"/>
  <c r="G54" i="28"/>
  <c r="G57" i="28" s="1"/>
  <c r="P54" i="27"/>
  <c r="P57" i="27" s="1"/>
  <c r="R54" i="28"/>
  <c r="R57" i="28" s="1"/>
  <c r="J54" i="21"/>
  <c r="J57" i="21" s="1"/>
  <c r="F54" i="27"/>
  <c r="F57" i="27" s="1"/>
  <c r="W54" i="26"/>
  <c r="W57" i="26" s="1"/>
  <c r="V54" i="28"/>
  <c r="V57" i="28" s="1"/>
  <c r="T54" i="19"/>
  <c r="T57" i="19" s="1"/>
  <c r="T54" i="24"/>
  <c r="T57" i="24" s="1"/>
  <c r="R54" i="26"/>
  <c r="R57" i="26" s="1"/>
  <c r="I54" i="21"/>
  <c r="I57" i="21" s="1"/>
  <c r="M54" i="27"/>
  <c r="M57" i="27" s="1"/>
  <c r="O54" i="28"/>
  <c r="O57" i="28" s="1"/>
  <c r="N54" i="28"/>
  <c r="N57" i="28" s="1"/>
  <c r="D54" i="26"/>
  <c r="D57" i="26" s="1"/>
  <c r="C54" i="28"/>
  <c r="C57" i="28" s="1"/>
  <c r="B54" i="27"/>
  <c r="B57" i="27" s="1"/>
  <c r="O54" i="27"/>
  <c r="O57" i="27" s="1"/>
  <c r="V54" i="27"/>
  <c r="V57" i="27" s="1"/>
  <c r="L54" i="26"/>
  <c r="L57" i="26" s="1"/>
  <c r="E54" i="28"/>
  <c r="E57" i="28" s="1"/>
  <c r="J54" i="19"/>
  <c r="J57" i="19" s="1"/>
  <c r="I54" i="19"/>
  <c r="I57" i="19" s="1"/>
  <c r="U54" i="19"/>
  <c r="U57" i="19" s="1"/>
  <c r="G54" i="26"/>
  <c r="G57" i="26" s="1"/>
  <c r="E54" i="24"/>
  <c r="E57" i="24" s="1"/>
  <c r="T54" i="21"/>
  <c r="T57" i="21" s="1"/>
  <c r="E54" i="21"/>
  <c r="E57" i="21" s="1"/>
  <c r="M54" i="26"/>
  <c r="M57" i="26" s="1"/>
  <c r="G54" i="19"/>
  <c r="G57" i="19" s="1"/>
  <c r="W54" i="28"/>
  <c r="W57" i="28" s="1"/>
  <c r="D54" i="27"/>
  <c r="D57" i="27" s="1"/>
  <c r="U54" i="26"/>
  <c r="U57" i="26" s="1"/>
  <c r="R54" i="19"/>
  <c r="R57" i="19" s="1"/>
  <c r="O54" i="19"/>
  <c r="O57" i="19" s="1"/>
  <c r="E54" i="19"/>
  <c r="E57" i="19" s="1"/>
  <c r="N54" i="21"/>
  <c r="N57" i="21" s="1"/>
  <c r="P54" i="28"/>
  <c r="P57" i="28" s="1"/>
  <c r="S54" i="19"/>
  <c r="S57" i="19" s="1"/>
  <c r="L54" i="21"/>
  <c r="L57" i="21" s="1"/>
  <c r="K54" i="26"/>
  <c r="K57" i="26" s="1"/>
  <c r="K54" i="28"/>
  <c r="K57" i="28" s="1"/>
  <c r="O54" i="25" l="1"/>
  <c r="O57" i="25" s="1"/>
  <c r="B54" i="25"/>
  <c r="B57" i="25" s="1"/>
  <c r="G54" i="25"/>
  <c r="G57" i="25" s="1"/>
  <c r="L54" i="25"/>
  <c r="L57" i="25" s="1"/>
  <c r="E54" i="25"/>
  <c r="E57" i="25" s="1"/>
  <c r="N54" i="25"/>
  <c r="N57" i="25" s="1"/>
  <c r="Q54" i="25"/>
  <c r="Q57" i="25" s="1"/>
  <c r="D54" i="25"/>
  <c r="D57" i="25" s="1"/>
  <c r="M54" i="25"/>
  <c r="M57" i="25" s="1"/>
  <c r="X54" i="25"/>
  <c r="X57" i="25" s="1"/>
  <c r="R54" i="25"/>
  <c r="R57" i="25" s="1"/>
  <c r="J54" i="25"/>
  <c r="J57" i="25" s="1"/>
  <c r="C54" i="25"/>
  <c r="C57" i="25" s="1"/>
  <c r="V54" i="25"/>
  <c r="V57" i="25" s="1"/>
  <c r="W54" i="25"/>
  <c r="W57" i="25" s="1"/>
  <c r="S54" i="25"/>
  <c r="S57" i="25" s="1"/>
  <c r="P54" i="25"/>
  <c r="P57" i="25" s="1"/>
  <c r="F54" i="25"/>
  <c r="F57" i="25" s="1"/>
  <c r="I54" i="25"/>
  <c r="I57" i="25" s="1"/>
  <c r="K54" i="25"/>
  <c r="K57" i="25" s="1"/>
  <c r="H54" i="25"/>
  <c r="H57" i="25" s="1"/>
  <c r="T54" i="25"/>
  <c r="T57" i="25" s="1"/>
  <c r="U54" i="25"/>
  <c r="U57" i="25" s="1"/>
  <c r="R54" i="24"/>
  <c r="R57" i="24" s="1"/>
  <c r="I54" i="24"/>
  <c r="I57" i="24" s="1"/>
  <c r="Q54" i="24"/>
  <c r="Q57" i="24" s="1"/>
  <c r="S54" i="24"/>
  <c r="S57" i="24" s="1"/>
  <c r="N54" i="24"/>
  <c r="N57" i="24" s="1"/>
  <c r="B54" i="24"/>
  <c r="B57" i="24" s="1"/>
  <c r="X54" i="24"/>
  <c r="X57" i="24" s="1"/>
  <c r="C54" i="24"/>
  <c r="C57" i="24" s="1"/>
  <c r="F54" i="24"/>
  <c r="F57" i="24" s="1"/>
  <c r="W54" i="24"/>
  <c r="W57" i="24" s="1"/>
  <c r="J54" i="24"/>
  <c r="J57" i="24" s="1"/>
  <c r="O54" i="24"/>
  <c r="O57" i="24" s="1"/>
  <c r="L54" i="24"/>
  <c r="L57" i="24" s="1"/>
  <c r="D54" i="24"/>
  <c r="D57" i="24" s="1"/>
  <c r="K54" i="24"/>
  <c r="K57" i="24" s="1"/>
  <c r="J54" i="23"/>
  <c r="J57" i="23" s="1"/>
  <c r="L54" i="23"/>
  <c r="L57" i="23" s="1"/>
  <c r="V54" i="23"/>
  <c r="V57" i="23" s="1"/>
  <c r="M54" i="23"/>
  <c r="M57" i="23" s="1"/>
  <c r="G54" i="23"/>
  <c r="G57" i="23" s="1"/>
  <c r="R54" i="23"/>
  <c r="R57" i="23" s="1"/>
  <c r="B54" i="23"/>
  <c r="B57" i="23" s="1"/>
  <c r="E54" i="23"/>
  <c r="E57" i="23" s="1"/>
  <c r="I54" i="23"/>
  <c r="I57" i="23" s="1"/>
  <c r="Q54" i="23"/>
  <c r="Q57" i="23" s="1"/>
  <c r="D54" i="23"/>
  <c r="D57" i="23" s="1"/>
  <c r="K54" i="23"/>
  <c r="K57" i="23" s="1"/>
  <c r="S54" i="23"/>
  <c r="S57" i="23" s="1"/>
  <c r="O54" i="23"/>
  <c r="O57" i="23" s="1"/>
  <c r="H54" i="23"/>
  <c r="H57" i="23" s="1"/>
  <c r="U54" i="23"/>
  <c r="U57" i="23" s="1"/>
  <c r="T54" i="23"/>
  <c r="T57" i="23" s="1"/>
  <c r="W54" i="23"/>
  <c r="W57" i="23" s="1"/>
  <c r="X54" i="23"/>
  <c r="X57" i="23" s="1"/>
  <c r="L39" i="22"/>
  <c r="U39" i="22"/>
  <c r="W39" i="22"/>
  <c r="V39" i="22"/>
  <c r="U54" i="21"/>
  <c r="U57" i="21" s="1"/>
  <c r="C54" i="21"/>
  <c r="C57" i="21" s="1"/>
  <c r="S54" i="21"/>
  <c r="S57" i="21" s="1"/>
  <c r="R54" i="21"/>
  <c r="R57" i="21" s="1"/>
  <c r="M54" i="21"/>
  <c r="M57" i="21" s="1"/>
  <c r="G54" i="21"/>
  <c r="G57" i="21" s="1"/>
  <c r="D54" i="21"/>
  <c r="D57" i="21" s="1"/>
  <c r="F54" i="21"/>
  <c r="F57" i="21" s="1"/>
  <c r="B54" i="21"/>
  <c r="B57" i="21" s="1"/>
  <c r="Y57" i="21" s="1"/>
  <c r="G58" i="21" s="1"/>
  <c r="H54" i="21"/>
  <c r="H57" i="21" s="1"/>
  <c r="G20" i="20"/>
  <c r="G7" i="14" s="1"/>
  <c r="O40" i="20"/>
  <c r="E40" i="22"/>
  <c r="I40" i="22"/>
  <c r="M40" i="22"/>
  <c r="S40" i="22"/>
  <c r="V40" i="22"/>
  <c r="H40" i="22"/>
  <c r="Q40" i="22"/>
  <c r="O40" i="22"/>
  <c r="F40" i="22"/>
  <c r="N40" i="22"/>
  <c r="T40" i="22"/>
  <c r="J40" i="22"/>
  <c r="R40" i="22"/>
  <c r="X40" i="22"/>
  <c r="C40" i="22"/>
  <c r="G40" i="22"/>
  <c r="K40" i="22"/>
  <c r="P40" i="22"/>
  <c r="U40" i="22"/>
  <c r="G20" i="22"/>
  <c r="M7" i="14" s="1"/>
  <c r="D40" i="22"/>
  <c r="L40" i="22"/>
  <c r="B41" i="22"/>
  <c r="T41" i="22"/>
  <c r="W41" i="22"/>
  <c r="F41" i="22"/>
  <c r="G21" i="22"/>
  <c r="M8" i="14" s="1"/>
  <c r="L41" i="22"/>
  <c r="V41" i="22"/>
  <c r="U41" i="22"/>
  <c r="E41" i="22"/>
  <c r="I41" i="22"/>
  <c r="H41" i="22"/>
  <c r="S41" i="22"/>
  <c r="P41" i="22"/>
  <c r="C41" i="22"/>
  <c r="Q41" i="22"/>
  <c r="X41" i="22"/>
  <c r="D41" i="22"/>
  <c r="R41" i="22"/>
  <c r="G41" i="22"/>
  <c r="N41" i="22"/>
  <c r="M41" i="22"/>
  <c r="K41" i="22"/>
  <c r="J41" i="22"/>
  <c r="O41" i="22"/>
  <c r="B39" i="22"/>
  <c r="I39" i="22"/>
  <c r="M39" i="22"/>
  <c r="F39" i="22"/>
  <c r="X39" i="22"/>
  <c r="N39" i="22"/>
  <c r="J39" i="22"/>
  <c r="W40" i="22"/>
  <c r="G19" i="22"/>
  <c r="M6" i="14" s="1"/>
  <c r="O39" i="22"/>
  <c r="Q39" i="22"/>
  <c r="S39" i="22"/>
  <c r="O43" i="22"/>
  <c r="L43" i="22"/>
  <c r="W43" i="22"/>
  <c r="F43" i="22"/>
  <c r="S43" i="22"/>
  <c r="B43" i="22"/>
  <c r="V43" i="22"/>
  <c r="K43" i="22"/>
  <c r="G43" i="22"/>
  <c r="C43" i="22"/>
  <c r="I43" i="22"/>
  <c r="T43" i="22"/>
  <c r="R43" i="22"/>
  <c r="D43" i="22"/>
  <c r="X43" i="22"/>
  <c r="N43" i="22"/>
  <c r="H43" i="22"/>
  <c r="U43" i="22"/>
  <c r="U54" i="22" s="1"/>
  <c r="U57" i="22" s="1"/>
  <c r="P43" i="22"/>
  <c r="E43" i="22"/>
  <c r="J43" i="22"/>
  <c r="G23" i="22"/>
  <c r="M10" i="14" s="1"/>
  <c r="M43" i="22"/>
  <c r="Q43" i="22"/>
  <c r="B40" i="22"/>
  <c r="K39" i="22"/>
  <c r="K54" i="22" s="1"/>
  <c r="K57" i="22" s="1"/>
  <c r="H39" i="22"/>
  <c r="H54" i="22" s="1"/>
  <c r="H57" i="22" s="1"/>
  <c r="T39" i="22"/>
  <c r="D39" i="22"/>
  <c r="M39" i="20"/>
  <c r="U39" i="20"/>
  <c r="E39" i="20"/>
  <c r="T39" i="20"/>
  <c r="C39" i="20"/>
  <c r="N39" i="20"/>
  <c r="L39" i="20"/>
  <c r="D39" i="20"/>
  <c r="H39" i="20"/>
  <c r="X39" i="20"/>
  <c r="S39" i="20"/>
  <c r="B39" i="20"/>
  <c r="V39" i="20"/>
  <c r="G19" i="20"/>
  <c r="G6" i="14" s="1"/>
  <c r="F39" i="20"/>
  <c r="P39" i="20"/>
  <c r="K39" i="20"/>
  <c r="Q39" i="20"/>
  <c r="J39" i="20"/>
  <c r="I39" i="20"/>
  <c r="R39" i="20"/>
  <c r="W39" i="20"/>
  <c r="G39" i="20"/>
  <c r="O39" i="20"/>
  <c r="L41" i="20"/>
  <c r="H41" i="20"/>
  <c r="N41" i="20"/>
  <c r="M41" i="20"/>
  <c r="R41" i="20"/>
  <c r="B41" i="20"/>
  <c r="T41" i="20"/>
  <c r="O41" i="20"/>
  <c r="I41" i="20"/>
  <c r="G41" i="20"/>
  <c r="F41" i="20"/>
  <c r="V41" i="20"/>
  <c r="Q41" i="20"/>
  <c r="G21" i="20"/>
  <c r="G8" i="14" s="1"/>
  <c r="U41" i="20"/>
  <c r="X41" i="20"/>
  <c r="S41" i="20"/>
  <c r="K41" i="20"/>
  <c r="W41" i="20"/>
  <c r="J41" i="20"/>
  <c r="D41" i="20"/>
  <c r="C41" i="20"/>
  <c r="P41" i="20"/>
  <c r="E41" i="20"/>
  <c r="N38" i="20"/>
  <c r="D38" i="20"/>
  <c r="X38" i="20"/>
  <c r="R38" i="20"/>
  <c r="J38" i="20"/>
  <c r="L38" i="20"/>
  <c r="O38" i="20"/>
  <c r="C38" i="20"/>
  <c r="G38" i="20"/>
  <c r="K38" i="20"/>
  <c r="S38" i="20"/>
  <c r="P38" i="20"/>
  <c r="U38" i="20"/>
  <c r="M38" i="20"/>
  <c r="B38" i="20"/>
  <c r="I38" i="20"/>
  <c r="W38" i="20"/>
  <c r="H38" i="20"/>
  <c r="G18" i="20"/>
  <c r="G5" i="14" s="1"/>
  <c r="V38" i="20"/>
  <c r="T38" i="20"/>
  <c r="F38" i="20"/>
  <c r="E38" i="20"/>
  <c r="Q38" i="20"/>
  <c r="B42" i="20"/>
  <c r="J42" i="20"/>
  <c r="W42" i="20"/>
  <c r="D42" i="20"/>
  <c r="F42" i="20"/>
  <c r="E42" i="20"/>
  <c r="O42" i="20"/>
  <c r="G42" i="20"/>
  <c r="G22" i="20"/>
  <c r="G9" i="14" s="1"/>
  <c r="I42" i="20"/>
  <c r="T42" i="20"/>
  <c r="R42" i="20"/>
  <c r="P42" i="20"/>
  <c r="M42" i="20"/>
  <c r="H42" i="20"/>
  <c r="N42" i="20"/>
  <c r="L42" i="20"/>
  <c r="V42" i="20"/>
  <c r="K42" i="20"/>
  <c r="U42" i="20"/>
  <c r="C42" i="20"/>
  <c r="X42" i="20"/>
  <c r="Q42" i="20"/>
  <c r="S42" i="20"/>
  <c r="Y57" i="27"/>
  <c r="M58" i="27" s="1"/>
  <c r="Y57" i="28"/>
  <c r="S58" i="28" s="1"/>
  <c r="Y57" i="26"/>
  <c r="O58" i="26" s="1"/>
  <c r="Y57" i="19"/>
  <c r="R58" i="19" s="1"/>
  <c r="Y57" i="25" l="1"/>
  <c r="J58" i="25" s="1"/>
  <c r="Y57" i="24"/>
  <c r="O58" i="24" s="1"/>
  <c r="Y57" i="23"/>
  <c r="K58" i="23" s="1"/>
  <c r="O54" i="22"/>
  <c r="O57" i="22" s="1"/>
  <c r="N54" i="22"/>
  <c r="N57" i="22" s="1"/>
  <c r="G54" i="22"/>
  <c r="G57" i="22" s="1"/>
  <c r="P54" i="22"/>
  <c r="P57" i="22" s="1"/>
  <c r="Q54" i="22"/>
  <c r="Q57" i="22" s="1"/>
  <c r="J54" i="22"/>
  <c r="J57" i="22" s="1"/>
  <c r="R54" i="22"/>
  <c r="R57" i="22" s="1"/>
  <c r="V54" i="22"/>
  <c r="V57" i="22" s="1"/>
  <c r="E54" i="22"/>
  <c r="E57" i="22" s="1"/>
  <c r="Q54" i="20"/>
  <c r="Q57" i="20" s="1"/>
  <c r="V54" i="20"/>
  <c r="V57" i="20" s="1"/>
  <c r="I54" i="20"/>
  <c r="I57" i="20" s="1"/>
  <c r="P54" i="20"/>
  <c r="P57" i="20" s="1"/>
  <c r="C54" i="20"/>
  <c r="C57" i="20" s="1"/>
  <c r="M54" i="22"/>
  <c r="M57" i="22" s="1"/>
  <c r="I54" i="22"/>
  <c r="I57" i="22" s="1"/>
  <c r="B54" i="22"/>
  <c r="B57" i="22" s="1"/>
  <c r="C54" i="22"/>
  <c r="C57" i="22" s="1"/>
  <c r="D54" i="22"/>
  <c r="D57" i="22" s="1"/>
  <c r="X54" i="22"/>
  <c r="X57" i="22" s="1"/>
  <c r="T54" i="22"/>
  <c r="T57" i="22" s="1"/>
  <c r="S54" i="22"/>
  <c r="S57" i="22" s="1"/>
  <c r="W54" i="22"/>
  <c r="W57" i="22" s="1"/>
  <c r="F54" i="22"/>
  <c r="F57" i="22" s="1"/>
  <c r="L54" i="22"/>
  <c r="L57" i="22" s="1"/>
  <c r="E54" i="20"/>
  <c r="E57" i="20" s="1"/>
  <c r="B54" i="20"/>
  <c r="B57" i="20" s="1"/>
  <c r="S54" i="20"/>
  <c r="S57" i="20" s="1"/>
  <c r="O54" i="20"/>
  <c r="O57" i="20" s="1"/>
  <c r="X54" i="20"/>
  <c r="X57" i="20" s="1"/>
  <c r="R54" i="20"/>
  <c r="R57" i="20" s="1"/>
  <c r="F54" i="20"/>
  <c r="F57" i="20" s="1"/>
  <c r="H54" i="20"/>
  <c r="H57" i="20" s="1"/>
  <c r="M54" i="20"/>
  <c r="M57" i="20" s="1"/>
  <c r="K54" i="20"/>
  <c r="K57" i="20" s="1"/>
  <c r="L54" i="20"/>
  <c r="L57" i="20" s="1"/>
  <c r="D54" i="20"/>
  <c r="D57" i="20" s="1"/>
  <c r="T54" i="20"/>
  <c r="T57" i="20" s="1"/>
  <c r="W54" i="20"/>
  <c r="W57" i="20" s="1"/>
  <c r="U54" i="20"/>
  <c r="U57" i="20" s="1"/>
  <c r="G54" i="20"/>
  <c r="G57" i="20" s="1"/>
  <c r="J54" i="20"/>
  <c r="J57" i="20" s="1"/>
  <c r="N54" i="20"/>
  <c r="N57" i="20" s="1"/>
  <c r="E58" i="27"/>
  <c r="O58" i="27"/>
  <c r="D58" i="27"/>
  <c r="E58" i="21"/>
  <c r="S58" i="21"/>
  <c r="N58" i="21"/>
  <c r="L58" i="21"/>
  <c r="J58" i="21"/>
  <c r="T58" i="21"/>
  <c r="K58" i="21"/>
  <c r="N58" i="28"/>
  <c r="J58" i="28"/>
  <c r="C58" i="21"/>
  <c r="L58" i="28"/>
  <c r="W58" i="28"/>
  <c r="S58" i="27"/>
  <c r="F58" i="27"/>
  <c r="U58" i="27"/>
  <c r="J58" i="27"/>
  <c r="Q58" i="27"/>
  <c r="T58" i="27"/>
  <c r="B58" i="27"/>
  <c r="B58" i="28"/>
  <c r="I58" i="27"/>
  <c r="X58" i="27"/>
  <c r="R58" i="27"/>
  <c r="K58" i="27"/>
  <c r="L58" i="27"/>
  <c r="F58" i="28"/>
  <c r="G58" i="27"/>
  <c r="G58" i="28"/>
  <c r="P58" i="28"/>
  <c r="V58" i="27"/>
  <c r="C58" i="27"/>
  <c r="H58" i="27"/>
  <c r="W58" i="27"/>
  <c r="N58" i="27"/>
  <c r="P58" i="27"/>
  <c r="U58" i="28"/>
  <c r="V58" i="28"/>
  <c r="J58" i="19"/>
  <c r="C58" i="28"/>
  <c r="D58" i="28"/>
  <c r="S58" i="26"/>
  <c r="K58" i="26"/>
  <c r="P58" i="21"/>
  <c r="J58" i="26"/>
  <c r="S58" i="19"/>
  <c r="B58" i="26"/>
  <c r="R58" i="28"/>
  <c r="I58" i="26"/>
  <c r="I58" i="21"/>
  <c r="T58" i="28"/>
  <c r="Q58" i="28"/>
  <c r="X58" i="26"/>
  <c r="Q58" i="21"/>
  <c r="M58" i="26"/>
  <c r="H58" i="26"/>
  <c r="R58" i="21"/>
  <c r="U58" i="26"/>
  <c r="H58" i="28"/>
  <c r="X58" i="21"/>
  <c r="O58" i="28"/>
  <c r="D58" i="21"/>
  <c r="G58" i="26"/>
  <c r="R58" i="26"/>
  <c r="F58" i="26"/>
  <c r="V58" i="26"/>
  <c r="U58" i="21"/>
  <c r="H58" i="21"/>
  <c r="T58" i="26"/>
  <c r="W58" i="21"/>
  <c r="B58" i="21"/>
  <c r="X58" i="28"/>
  <c r="W58" i="26"/>
  <c r="M58" i="28"/>
  <c r="K58" i="28"/>
  <c r="M58" i="21"/>
  <c r="C58" i="26"/>
  <c r="I58" i="28"/>
  <c r="E58" i="28"/>
  <c r="D58" i="26"/>
  <c r="L58" i="26"/>
  <c r="P58" i="26"/>
  <c r="O58" i="21"/>
  <c r="N58" i="26"/>
  <c r="F58" i="21"/>
  <c r="E58" i="26"/>
  <c r="Q58" i="26"/>
  <c r="V58" i="21"/>
  <c r="E58" i="19"/>
  <c r="G58" i="19"/>
  <c r="O58" i="19"/>
  <c r="N58" i="19"/>
  <c r="U58" i="19"/>
  <c r="L58" i="19"/>
  <c r="I58" i="19"/>
  <c r="D58" i="19"/>
  <c r="V58" i="19"/>
  <c r="K58" i="19"/>
  <c r="M58" i="19"/>
  <c r="P58" i="19"/>
  <c r="F58" i="19"/>
  <c r="C58" i="19"/>
  <c r="B58" i="19"/>
  <c r="Q58" i="19"/>
  <c r="X58" i="19"/>
  <c r="H58" i="19"/>
  <c r="T58" i="19"/>
  <c r="W58" i="19"/>
  <c r="W58" i="25" l="1"/>
  <c r="E58" i="25"/>
  <c r="T58" i="25"/>
  <c r="G58" i="25"/>
  <c r="R58" i="25"/>
  <c r="O58" i="25"/>
  <c r="P58" i="25"/>
  <c r="K58" i="25"/>
  <c r="N58" i="25"/>
  <c r="B58" i="25"/>
  <c r="L58" i="25"/>
  <c r="Q58" i="25"/>
  <c r="I58" i="25"/>
  <c r="H58" i="25"/>
  <c r="V58" i="25"/>
  <c r="C58" i="25"/>
  <c r="U58" i="25"/>
  <c r="D58" i="25"/>
  <c r="M58" i="25"/>
  <c r="F58" i="25"/>
  <c r="S58" i="25"/>
  <c r="X58" i="25"/>
  <c r="M58" i="24"/>
  <c r="E58" i="24"/>
  <c r="U58" i="24"/>
  <c r="C58" i="24"/>
  <c r="R58" i="24"/>
  <c r="J58" i="24"/>
  <c r="G58" i="24"/>
  <c r="F58" i="24"/>
  <c r="K58" i="24"/>
  <c r="S58" i="24"/>
  <c r="D58" i="24"/>
  <c r="H58" i="24"/>
  <c r="X58" i="24"/>
  <c r="V58" i="24"/>
  <c r="L58" i="24"/>
  <c r="P58" i="24"/>
  <c r="I58" i="24"/>
  <c r="B58" i="24"/>
  <c r="W58" i="24"/>
  <c r="N58" i="24"/>
  <c r="T58" i="24"/>
  <c r="Q58" i="24"/>
  <c r="W58" i="23"/>
  <c r="P58" i="23"/>
  <c r="C58" i="23"/>
  <c r="R58" i="23"/>
  <c r="E58" i="23"/>
  <c r="I58" i="23"/>
  <c r="J58" i="23"/>
  <c r="X58" i="23"/>
  <c r="U58" i="23"/>
  <c r="M58" i="23"/>
  <c r="O58" i="23"/>
  <c r="D58" i="23"/>
  <c r="B58" i="23"/>
  <c r="L58" i="23"/>
  <c r="N58" i="23"/>
  <c r="Q58" i="23"/>
  <c r="S58" i="23"/>
  <c r="H58" i="23"/>
  <c r="F58" i="23"/>
  <c r="V58" i="23"/>
  <c r="G58" i="23"/>
  <c r="T58" i="23"/>
  <c r="Y57" i="22"/>
  <c r="Y57" i="20"/>
  <c r="Y58" i="27"/>
  <c r="I59" i="27" s="1"/>
  <c r="E7" i="27" s="1"/>
  <c r="Y58" i="28"/>
  <c r="M59" i="28" s="1"/>
  <c r="G7" i="28" s="1"/>
  <c r="Y58" i="21"/>
  <c r="S59" i="21" s="1"/>
  <c r="G13" i="21" s="1"/>
  <c r="Y58" i="26"/>
  <c r="W59" i="26" s="1"/>
  <c r="B13" i="26" s="1"/>
  <c r="Y58" i="19"/>
  <c r="V59" i="19" s="1"/>
  <c r="D13" i="19" s="1"/>
  <c r="Y58" i="25" l="1"/>
  <c r="U59" i="25" s="1"/>
  <c r="E11" i="25" s="1"/>
  <c r="Y58" i="24"/>
  <c r="M59" i="24" s="1"/>
  <c r="G7" i="24" s="1"/>
  <c r="Y58" i="23"/>
  <c r="J59" i="23" s="1"/>
  <c r="E9" i="23" s="1"/>
  <c r="N58" i="22"/>
  <c r="K58" i="22"/>
  <c r="O58" i="22"/>
  <c r="S58" i="22"/>
  <c r="X58" i="22"/>
  <c r="Q58" i="22"/>
  <c r="T58" i="22"/>
  <c r="P58" i="22"/>
  <c r="D58" i="22"/>
  <c r="V58" i="22"/>
  <c r="L58" i="22"/>
  <c r="J58" i="22"/>
  <c r="B58" i="22"/>
  <c r="F58" i="22"/>
  <c r="E58" i="22"/>
  <c r="U58" i="22"/>
  <c r="I58" i="22"/>
  <c r="G58" i="22"/>
  <c r="W58" i="22"/>
  <c r="C58" i="22"/>
  <c r="M58" i="22"/>
  <c r="H58" i="22"/>
  <c r="R58" i="22"/>
  <c r="U58" i="20"/>
  <c r="W58" i="20"/>
  <c r="P58" i="20"/>
  <c r="F58" i="20"/>
  <c r="S58" i="20"/>
  <c r="C58" i="20"/>
  <c r="K58" i="20"/>
  <c r="H58" i="20"/>
  <c r="T58" i="20"/>
  <c r="N58" i="20"/>
  <c r="B58" i="20"/>
  <c r="L58" i="20"/>
  <c r="M58" i="20"/>
  <c r="I58" i="20"/>
  <c r="E58" i="20"/>
  <c r="D58" i="20"/>
  <c r="V58" i="20"/>
  <c r="J58" i="20"/>
  <c r="X58" i="20"/>
  <c r="R58" i="20"/>
  <c r="Q58" i="20"/>
  <c r="O58" i="20"/>
  <c r="G58" i="20"/>
  <c r="W59" i="23"/>
  <c r="B13" i="23" s="1"/>
  <c r="S59" i="23"/>
  <c r="G13" i="23" s="1"/>
  <c r="B59" i="23"/>
  <c r="B7" i="23" s="1"/>
  <c r="T9" i="30" s="1"/>
  <c r="U59" i="23"/>
  <c r="E11" i="23" s="1"/>
  <c r="E59" i="23"/>
  <c r="B11" i="23" s="1"/>
  <c r="I59" i="23"/>
  <c r="E7" i="23" s="1"/>
  <c r="T59" i="23"/>
  <c r="N59" i="23"/>
  <c r="F9" i="23" s="1"/>
  <c r="L59" i="23"/>
  <c r="F7" i="23" s="1"/>
  <c r="H59" i="23"/>
  <c r="D7" i="23" s="1"/>
  <c r="K59" i="27"/>
  <c r="D11" i="27" s="1"/>
  <c r="O59" i="23"/>
  <c r="G9" i="23" s="1"/>
  <c r="C59" i="23"/>
  <c r="B9" i="23" s="1"/>
  <c r="W9" i="30" s="1"/>
  <c r="P59" i="23"/>
  <c r="F11" i="23" s="1"/>
  <c r="L59" i="27"/>
  <c r="F7" i="27" s="1"/>
  <c r="G59" i="27"/>
  <c r="D9" i="27" s="1"/>
  <c r="C59" i="27"/>
  <c r="B9" i="27" s="1"/>
  <c r="W13" i="30" s="1"/>
  <c r="U59" i="21"/>
  <c r="E11" i="21" s="1"/>
  <c r="B59" i="21"/>
  <c r="B7" i="21" s="1"/>
  <c r="T7" i="30" s="1"/>
  <c r="C59" i="21"/>
  <c r="B9" i="21" s="1"/>
  <c r="W7" i="30" s="1"/>
  <c r="K59" i="23"/>
  <c r="D11" i="23" s="1"/>
  <c r="M59" i="23"/>
  <c r="G7" i="23" s="1"/>
  <c r="X59" i="23"/>
  <c r="C13" i="23" s="1"/>
  <c r="Q59" i="23"/>
  <c r="G11" i="23" s="1"/>
  <c r="V59" i="23"/>
  <c r="D13" i="23" s="1"/>
  <c r="R59" i="23"/>
  <c r="F13" i="23" s="1"/>
  <c r="F59" i="23"/>
  <c r="C11" i="23" s="1"/>
  <c r="H59" i="27"/>
  <c r="D7" i="27" s="1"/>
  <c r="T59" i="27"/>
  <c r="V59" i="27"/>
  <c r="D13" i="27" s="1"/>
  <c r="U59" i="27"/>
  <c r="E11" i="27" s="1"/>
  <c r="R59" i="27"/>
  <c r="F13" i="27" s="1"/>
  <c r="Q59" i="27"/>
  <c r="G11" i="27" s="1"/>
  <c r="M59" i="27"/>
  <c r="G7" i="27" s="1"/>
  <c r="E59" i="24"/>
  <c r="B11" i="24" s="1"/>
  <c r="I59" i="28"/>
  <c r="E7" i="28" s="1"/>
  <c r="O59" i="21"/>
  <c r="G9" i="21" s="1"/>
  <c r="V59" i="21"/>
  <c r="D13" i="21" s="1"/>
  <c r="W59" i="21"/>
  <c r="B13" i="21" s="1"/>
  <c r="J59" i="21"/>
  <c r="E9" i="21" s="1"/>
  <c r="K59" i="21"/>
  <c r="D11" i="21" s="1"/>
  <c r="D59" i="23"/>
  <c r="C9" i="23" s="1"/>
  <c r="P59" i="27"/>
  <c r="F11" i="27" s="1"/>
  <c r="D59" i="24"/>
  <c r="C9" i="24" s="1"/>
  <c r="D59" i="21"/>
  <c r="C9" i="21" s="1"/>
  <c r="G59" i="23"/>
  <c r="D9" i="23" s="1"/>
  <c r="T59" i="28"/>
  <c r="D59" i="28"/>
  <c r="C9" i="28" s="1"/>
  <c r="K59" i="28"/>
  <c r="D11" i="28" s="1"/>
  <c r="F59" i="28"/>
  <c r="C11" i="28" s="1"/>
  <c r="V59" i="28"/>
  <c r="D13" i="28" s="1"/>
  <c r="Q59" i="28"/>
  <c r="G11" i="28" s="1"/>
  <c r="G59" i="28"/>
  <c r="D9" i="28" s="1"/>
  <c r="W59" i="27"/>
  <c r="B13" i="27" s="1"/>
  <c r="Q59" i="24"/>
  <c r="G11" i="24" s="1"/>
  <c r="G59" i="21"/>
  <c r="D9" i="21" s="1"/>
  <c r="I59" i="21"/>
  <c r="E7" i="21" s="1"/>
  <c r="E59" i="27"/>
  <c r="B11" i="27" s="1"/>
  <c r="P59" i="24"/>
  <c r="F11" i="24" s="1"/>
  <c r="L59" i="21"/>
  <c r="F7" i="21" s="1"/>
  <c r="R59" i="21"/>
  <c r="F13" i="21" s="1"/>
  <c r="Q59" i="21"/>
  <c r="G11" i="21" s="1"/>
  <c r="T59" i="21"/>
  <c r="P59" i="21"/>
  <c r="F11" i="21" s="1"/>
  <c r="N59" i="27"/>
  <c r="F9" i="27" s="1"/>
  <c r="N59" i="21"/>
  <c r="F9" i="21" s="1"/>
  <c r="F59" i="21"/>
  <c r="C11" i="21" s="1"/>
  <c r="E59" i="21"/>
  <c r="B11" i="21" s="1"/>
  <c r="D59" i="27"/>
  <c r="C9" i="27" s="1"/>
  <c r="S59" i="28"/>
  <c r="G13" i="28" s="1"/>
  <c r="W59" i="28"/>
  <c r="B13" i="28" s="1"/>
  <c r="N59" i="28"/>
  <c r="F9" i="28" s="1"/>
  <c r="H59" i="28"/>
  <c r="D7" i="28" s="1"/>
  <c r="R59" i="28"/>
  <c r="F13" i="28" s="1"/>
  <c r="X59" i="27"/>
  <c r="C13" i="27" s="1"/>
  <c r="X59" i="28"/>
  <c r="C13" i="28" s="1"/>
  <c r="H59" i="21"/>
  <c r="D7" i="21" s="1"/>
  <c r="X59" i="21"/>
  <c r="C13" i="21" s="1"/>
  <c r="M59" i="21"/>
  <c r="G7" i="21" s="1"/>
  <c r="B59" i="27"/>
  <c r="B7" i="27" s="1"/>
  <c r="T13" i="30" s="1"/>
  <c r="S59" i="27"/>
  <c r="G13" i="27" s="1"/>
  <c r="B59" i="28"/>
  <c r="B7" i="28" s="1"/>
  <c r="T14" i="30" s="1"/>
  <c r="O59" i="27"/>
  <c r="G9" i="27" s="1"/>
  <c r="L59" i="28"/>
  <c r="F7" i="28" s="1"/>
  <c r="E59" i="28"/>
  <c r="B11" i="28" s="1"/>
  <c r="C59" i="28"/>
  <c r="B9" i="28" s="1"/>
  <c r="W14" i="30" s="1"/>
  <c r="F59" i="27"/>
  <c r="C11" i="27" s="1"/>
  <c r="J59" i="27"/>
  <c r="E9" i="27" s="1"/>
  <c r="P59" i="28"/>
  <c r="F11" i="28" s="1"/>
  <c r="J59" i="28"/>
  <c r="E9" i="28" s="1"/>
  <c r="U59" i="28"/>
  <c r="E11" i="28" s="1"/>
  <c r="O59" i="28"/>
  <c r="G9" i="28" s="1"/>
  <c r="G59" i="19"/>
  <c r="D9" i="19" s="1"/>
  <c r="F59" i="26"/>
  <c r="C11" i="26" s="1"/>
  <c r="M59" i="26"/>
  <c r="G7" i="26" s="1"/>
  <c r="L59" i="26"/>
  <c r="F7" i="26" s="1"/>
  <c r="U59" i="26"/>
  <c r="E11" i="26" s="1"/>
  <c r="I59" i="26"/>
  <c r="E7" i="26" s="1"/>
  <c r="X59" i="26"/>
  <c r="C13" i="26" s="1"/>
  <c r="R59" i="26"/>
  <c r="F13" i="26" s="1"/>
  <c r="K59" i="26"/>
  <c r="D11" i="26" s="1"/>
  <c r="T59" i="26"/>
  <c r="H59" i="26"/>
  <c r="D7" i="26" s="1"/>
  <c r="J59" i="26"/>
  <c r="E9" i="26" s="1"/>
  <c r="D59" i="26"/>
  <c r="C9" i="26" s="1"/>
  <c r="P59" i="26"/>
  <c r="F11" i="26" s="1"/>
  <c r="G59" i="26"/>
  <c r="D9" i="26" s="1"/>
  <c r="V59" i="26"/>
  <c r="D13" i="26" s="1"/>
  <c r="O59" i="26"/>
  <c r="G9" i="26" s="1"/>
  <c r="E59" i="26"/>
  <c r="B11" i="26" s="1"/>
  <c r="C59" i="26"/>
  <c r="B9" i="26" s="1"/>
  <c r="W12" i="30" s="1"/>
  <c r="N59" i="26"/>
  <c r="F9" i="26" s="1"/>
  <c r="S59" i="26"/>
  <c r="G13" i="26" s="1"/>
  <c r="Q59" i="26"/>
  <c r="G11" i="26" s="1"/>
  <c r="B59" i="26"/>
  <c r="B7" i="26" s="1"/>
  <c r="T12" i="30" s="1"/>
  <c r="U59" i="19"/>
  <c r="E11" i="19" s="1"/>
  <c r="L59" i="19"/>
  <c r="F7" i="19" s="1"/>
  <c r="D59" i="19"/>
  <c r="C9" i="19" s="1"/>
  <c r="F59" i="19"/>
  <c r="C11" i="19" s="1"/>
  <c r="P59" i="19"/>
  <c r="F11" i="19" s="1"/>
  <c r="O59" i="19"/>
  <c r="G9" i="19" s="1"/>
  <c r="K59" i="19"/>
  <c r="D11" i="19" s="1"/>
  <c r="H59" i="19"/>
  <c r="D7" i="19" s="1"/>
  <c r="N59" i="19"/>
  <c r="F9" i="19" s="1"/>
  <c r="Q59" i="19"/>
  <c r="G11" i="19" s="1"/>
  <c r="M59" i="19"/>
  <c r="G7" i="19" s="1"/>
  <c r="T59" i="19"/>
  <c r="C59" i="19"/>
  <c r="B9" i="19" s="1"/>
  <c r="W5" i="30" s="1"/>
  <c r="W59" i="19"/>
  <c r="B13" i="19" s="1"/>
  <c r="I59" i="19"/>
  <c r="E7" i="19" s="1"/>
  <c r="B59" i="19"/>
  <c r="B7" i="19" s="1"/>
  <c r="J59" i="19"/>
  <c r="E9" i="19" s="1"/>
  <c r="S59" i="19"/>
  <c r="G13" i="19" s="1"/>
  <c r="R59" i="19"/>
  <c r="F13" i="19" s="1"/>
  <c r="X59" i="19"/>
  <c r="C13" i="19" s="1"/>
  <c r="E59" i="19"/>
  <c r="B11" i="19" s="1"/>
  <c r="G59" i="25" l="1"/>
  <c r="D9" i="25" s="1"/>
  <c r="N59" i="25"/>
  <c r="F9" i="25" s="1"/>
  <c r="K59" i="25"/>
  <c r="D11" i="25" s="1"/>
  <c r="X59" i="25"/>
  <c r="C13" i="25" s="1"/>
  <c r="S59" i="25"/>
  <c r="G13" i="25" s="1"/>
  <c r="J59" i="25"/>
  <c r="E9" i="25" s="1"/>
  <c r="P59" i="25"/>
  <c r="F11" i="25" s="1"/>
  <c r="R59" i="25"/>
  <c r="F13" i="25" s="1"/>
  <c r="Q59" i="25"/>
  <c r="G11" i="25" s="1"/>
  <c r="D59" i="25"/>
  <c r="C9" i="25" s="1"/>
  <c r="B59" i="25"/>
  <c r="B7" i="25" s="1"/>
  <c r="T11" i="30" s="1"/>
  <c r="C59" i="25"/>
  <c r="B9" i="25" s="1"/>
  <c r="W11" i="30" s="1"/>
  <c r="W59" i="25"/>
  <c r="B13" i="25" s="1"/>
  <c r="O59" i="25"/>
  <c r="G9" i="25" s="1"/>
  <c r="H59" i="25"/>
  <c r="D7" i="25" s="1"/>
  <c r="V59" i="25"/>
  <c r="D13" i="25" s="1"/>
  <c r="M59" i="25"/>
  <c r="G7" i="25" s="1"/>
  <c r="F59" i="25"/>
  <c r="C11" i="25" s="1"/>
  <c r="I59" i="25"/>
  <c r="E7" i="25" s="1"/>
  <c r="T59" i="25"/>
  <c r="L59" i="25"/>
  <c r="F7" i="25" s="1"/>
  <c r="E59" i="25"/>
  <c r="B11" i="25" s="1"/>
  <c r="C7" i="25" s="1"/>
  <c r="U11" i="30" s="1"/>
  <c r="X59" i="24"/>
  <c r="C13" i="24" s="1"/>
  <c r="L59" i="24"/>
  <c r="F7" i="24" s="1"/>
  <c r="U59" i="24"/>
  <c r="E11" i="24" s="1"/>
  <c r="R59" i="24"/>
  <c r="F13" i="24" s="1"/>
  <c r="I59" i="24"/>
  <c r="E7" i="24" s="1"/>
  <c r="C59" i="24"/>
  <c r="B9" i="24" s="1"/>
  <c r="W10" i="30" s="1"/>
  <c r="O59" i="24"/>
  <c r="G9" i="24" s="1"/>
  <c r="J59" i="24"/>
  <c r="E9" i="24" s="1"/>
  <c r="H59" i="24"/>
  <c r="D7" i="24" s="1"/>
  <c r="N59" i="24"/>
  <c r="F9" i="24" s="1"/>
  <c r="F59" i="24"/>
  <c r="C11" i="24" s="1"/>
  <c r="C7" i="24" s="1"/>
  <c r="U10" i="30" s="1"/>
  <c r="W59" i="24"/>
  <c r="B13" i="24" s="1"/>
  <c r="K59" i="24"/>
  <c r="D11" i="24" s="1"/>
  <c r="T59" i="24"/>
  <c r="S59" i="24"/>
  <c r="G13" i="24" s="1"/>
  <c r="V59" i="24"/>
  <c r="D13" i="24" s="1"/>
  <c r="B59" i="24"/>
  <c r="B7" i="24" s="1"/>
  <c r="T10" i="30" s="1"/>
  <c r="G59" i="24"/>
  <c r="D9" i="24" s="1"/>
  <c r="Y58" i="22"/>
  <c r="Y58" i="20"/>
  <c r="L59" i="20" s="1"/>
  <c r="F7" i="20" s="1"/>
  <c r="D5" i="23"/>
  <c r="X9" i="30" s="1"/>
  <c r="C7" i="23"/>
  <c r="U9" i="30" s="1"/>
  <c r="D5" i="27"/>
  <c r="X13" i="30" s="1"/>
  <c r="F5" i="23"/>
  <c r="Y9" i="30" s="1"/>
  <c r="D5" i="21"/>
  <c r="X7" i="30" s="1"/>
  <c r="C7" i="27"/>
  <c r="U13" i="30" s="1"/>
  <c r="F5" i="27"/>
  <c r="Y13" i="30" s="1"/>
  <c r="C7" i="21"/>
  <c r="U7" i="30" s="1"/>
  <c r="C7" i="28"/>
  <c r="U14" i="30" s="1"/>
  <c r="D5" i="28"/>
  <c r="X14" i="30" s="1"/>
  <c r="F5" i="21"/>
  <c r="Y7" i="30" s="1"/>
  <c r="F5" i="28"/>
  <c r="Y14" i="30" s="1"/>
  <c r="F5" i="26"/>
  <c r="Y12" i="30" s="1"/>
  <c r="C7" i="26"/>
  <c r="U12" i="30" s="1"/>
  <c r="D5" i="26"/>
  <c r="X12" i="30" s="1"/>
  <c r="C7" i="19"/>
  <c r="U5" i="30" s="1"/>
  <c r="D5" i="19"/>
  <c r="X5" i="30" s="1"/>
  <c r="T5" i="30"/>
  <c r="F5" i="19"/>
  <c r="Y5" i="30" s="1"/>
  <c r="F5" i="25" l="1"/>
  <c r="Y11" i="30" s="1"/>
  <c r="D5" i="25"/>
  <c r="X11" i="30" s="1"/>
  <c r="F5" i="24"/>
  <c r="Y10" i="30" s="1"/>
  <c r="D5" i="24"/>
  <c r="X10" i="30" s="1"/>
  <c r="X59" i="22"/>
  <c r="C13" i="22" s="1"/>
  <c r="P59" i="22"/>
  <c r="F11" i="22" s="1"/>
  <c r="N59" i="22"/>
  <c r="F9" i="22" s="1"/>
  <c r="B59" i="22"/>
  <c r="B7" i="22" s="1"/>
  <c r="T8" i="30" s="1"/>
  <c r="T59" i="22"/>
  <c r="I59" i="22"/>
  <c r="E7" i="22" s="1"/>
  <c r="R59" i="22"/>
  <c r="F13" i="22" s="1"/>
  <c r="G59" i="22"/>
  <c r="D9" i="22" s="1"/>
  <c r="H59" i="22"/>
  <c r="D7" i="22" s="1"/>
  <c r="W59" i="22"/>
  <c r="B13" i="22" s="1"/>
  <c r="C59" i="22"/>
  <c r="B9" i="22" s="1"/>
  <c r="W8" i="30" s="1"/>
  <c r="M59" i="22"/>
  <c r="G7" i="22" s="1"/>
  <c r="O59" i="22"/>
  <c r="G9" i="22" s="1"/>
  <c r="U59" i="22"/>
  <c r="E11" i="22" s="1"/>
  <c r="L59" i="22"/>
  <c r="F7" i="22" s="1"/>
  <c r="D59" i="22"/>
  <c r="C9" i="22" s="1"/>
  <c r="F59" i="22"/>
  <c r="C11" i="22" s="1"/>
  <c r="E59" i="22"/>
  <c r="B11" i="22" s="1"/>
  <c r="K59" i="22"/>
  <c r="D11" i="22" s="1"/>
  <c r="S59" i="22"/>
  <c r="G13" i="22" s="1"/>
  <c r="Q59" i="22"/>
  <c r="G11" i="22" s="1"/>
  <c r="V59" i="22"/>
  <c r="D13" i="22" s="1"/>
  <c r="J59" i="22"/>
  <c r="E9" i="22" s="1"/>
  <c r="D59" i="20"/>
  <c r="C9" i="20" s="1"/>
  <c r="U59" i="20"/>
  <c r="E11" i="20" s="1"/>
  <c r="B59" i="20"/>
  <c r="B7" i="20" s="1"/>
  <c r="T6" i="30" s="1"/>
  <c r="V59" i="20"/>
  <c r="D13" i="20" s="1"/>
  <c r="T59" i="20"/>
  <c r="J59" i="20"/>
  <c r="E9" i="20" s="1"/>
  <c r="P59" i="20"/>
  <c r="F11" i="20" s="1"/>
  <c r="S59" i="20"/>
  <c r="G13" i="20" s="1"/>
  <c r="G59" i="20"/>
  <c r="D9" i="20" s="1"/>
  <c r="F59" i="20"/>
  <c r="C11" i="20" s="1"/>
  <c r="E59" i="20"/>
  <c r="B11" i="20" s="1"/>
  <c r="O59" i="20"/>
  <c r="G9" i="20" s="1"/>
  <c r="N59" i="20"/>
  <c r="F9" i="20" s="1"/>
  <c r="W59" i="20"/>
  <c r="B13" i="20" s="1"/>
  <c r="M59" i="20"/>
  <c r="G7" i="20" s="1"/>
  <c r="X59" i="20"/>
  <c r="C13" i="20" s="1"/>
  <c r="Q59" i="20"/>
  <c r="G11" i="20" s="1"/>
  <c r="I59" i="20"/>
  <c r="E7" i="20" s="1"/>
  <c r="K59" i="20"/>
  <c r="D11" i="20" s="1"/>
  <c r="C59" i="20"/>
  <c r="B9" i="20" s="1"/>
  <c r="W6" i="30" s="1"/>
  <c r="R59" i="20"/>
  <c r="F13" i="20" s="1"/>
  <c r="H59" i="20"/>
  <c r="D7" i="20" s="1"/>
  <c r="B5" i="25"/>
  <c r="V11" i="30" s="1"/>
  <c r="B5" i="24"/>
  <c r="V10" i="30" s="1"/>
  <c r="B5" i="23"/>
  <c r="V9" i="30" s="1"/>
  <c r="B5" i="27"/>
  <c r="V13" i="30" s="1"/>
  <c r="B5" i="26"/>
  <c r="V12" i="30" s="1"/>
  <c r="B5" i="21"/>
  <c r="V7" i="30" s="1"/>
  <c r="B5" i="28"/>
  <c r="V14" i="30" s="1"/>
  <c r="B5" i="19"/>
  <c r="V5" i="30" s="1"/>
  <c r="F5" i="20" l="1"/>
  <c r="Y6" i="30" s="1"/>
  <c r="C7" i="22"/>
  <c r="F5" i="22"/>
  <c r="Y8" i="30" s="1"/>
  <c r="D5" i="22"/>
  <c r="X8" i="30" s="1"/>
  <c r="D5" i="20"/>
  <c r="X6" i="30" s="1"/>
  <c r="C7" i="20"/>
  <c r="U8" i="30" l="1"/>
  <c r="B5" i="22"/>
  <c r="V8" i="30" s="1"/>
  <c r="U6" i="30"/>
  <c r="B5" i="20"/>
  <c r="V6" i="30" s="1"/>
</calcChain>
</file>

<file path=xl/sharedStrings.xml><?xml version="1.0" encoding="utf-8"?>
<sst xmlns="http://schemas.openxmlformats.org/spreadsheetml/2006/main" count="1080" uniqueCount="213">
  <si>
    <r>
      <t>SiO</t>
    </r>
    <r>
      <rPr>
        <b/>
        <sz val="7.9"/>
        <color indexed="8"/>
        <rFont val="Arial"/>
        <family val="2"/>
      </rPr>
      <t xml:space="preserve">2 </t>
    </r>
  </si>
  <si>
    <r>
      <t>B</t>
    </r>
    <r>
      <rPr>
        <b/>
        <vertAlign val="subscript"/>
        <sz val="11.7"/>
        <color indexed="8"/>
        <rFont val="Arial"/>
        <family val="2"/>
      </rPr>
      <t>2</t>
    </r>
    <r>
      <rPr>
        <b/>
        <sz val="11.7"/>
        <color indexed="8"/>
        <rFont val="Arial"/>
        <family val="2"/>
      </rPr>
      <t>O</t>
    </r>
    <r>
      <rPr>
        <b/>
        <vertAlign val="subscript"/>
        <sz val="11.7"/>
        <color indexed="8"/>
        <rFont val="Arial"/>
        <family val="2"/>
      </rPr>
      <t>3</t>
    </r>
  </si>
  <si>
    <r>
      <t>Al</t>
    </r>
    <r>
      <rPr>
        <b/>
        <sz val="7.9"/>
        <color indexed="8"/>
        <rFont val="Arial"/>
        <family val="2"/>
      </rPr>
      <t>2</t>
    </r>
    <r>
      <rPr>
        <b/>
        <sz val="11.7"/>
        <color indexed="8"/>
        <rFont val="Arial"/>
        <family val="2"/>
      </rPr>
      <t>O</t>
    </r>
    <r>
      <rPr>
        <b/>
        <sz val="7.9"/>
        <color indexed="8"/>
        <rFont val="Arial"/>
        <family val="2"/>
      </rPr>
      <t xml:space="preserve">3 </t>
    </r>
  </si>
  <si>
    <r>
      <t>Li</t>
    </r>
    <r>
      <rPr>
        <b/>
        <vertAlign val="subscript"/>
        <sz val="11.7"/>
        <color indexed="8"/>
        <rFont val="Arial"/>
        <family val="2"/>
      </rPr>
      <t>2</t>
    </r>
    <r>
      <rPr>
        <b/>
        <sz val="11.7"/>
        <color indexed="8"/>
        <rFont val="Arial"/>
        <family val="2"/>
      </rPr>
      <t>O</t>
    </r>
  </si>
  <si>
    <r>
      <t>Na</t>
    </r>
    <r>
      <rPr>
        <b/>
        <sz val="7.9"/>
        <color indexed="8"/>
        <rFont val="Arial"/>
        <family val="2"/>
      </rPr>
      <t>2</t>
    </r>
    <r>
      <rPr>
        <b/>
        <sz val="11.7"/>
        <color indexed="8"/>
        <rFont val="Arial"/>
        <family val="2"/>
      </rPr>
      <t xml:space="preserve">O </t>
    </r>
  </si>
  <si>
    <r>
      <t>K</t>
    </r>
    <r>
      <rPr>
        <b/>
        <sz val="7.9"/>
        <color indexed="8"/>
        <rFont val="Arial"/>
        <family val="2"/>
      </rPr>
      <t>2</t>
    </r>
    <r>
      <rPr>
        <b/>
        <sz val="11.7"/>
        <color indexed="8"/>
        <rFont val="Arial"/>
        <family val="2"/>
      </rPr>
      <t xml:space="preserve">O </t>
    </r>
  </si>
  <si>
    <r>
      <t>MgO</t>
    </r>
    <r>
      <rPr>
        <b/>
        <sz val="7.9"/>
        <color indexed="8"/>
        <rFont val="Arial"/>
        <family val="2"/>
      </rPr>
      <t xml:space="preserve"> </t>
    </r>
  </si>
  <si>
    <r>
      <t>CaO</t>
    </r>
    <r>
      <rPr>
        <b/>
        <sz val="7.9"/>
        <color indexed="8"/>
        <rFont val="Arial"/>
        <family val="2"/>
      </rPr>
      <t xml:space="preserve"> </t>
    </r>
  </si>
  <si>
    <t>SrO</t>
  </si>
  <si>
    <t xml:space="preserve">BaO </t>
  </si>
  <si>
    <t>ZnO</t>
  </si>
  <si>
    <r>
      <t>TiO</t>
    </r>
    <r>
      <rPr>
        <b/>
        <sz val="7.9"/>
        <color indexed="8"/>
        <rFont val="Arial"/>
        <family val="2"/>
      </rPr>
      <t>2</t>
    </r>
  </si>
  <si>
    <t>Alkali Metals</t>
  </si>
  <si>
    <t>:1</t>
  </si>
  <si>
    <t>Desired Batch Size</t>
  </si>
  <si>
    <t>Neph Sy</t>
  </si>
  <si>
    <t xml:space="preserve">Custer </t>
  </si>
  <si>
    <t>Cornwall</t>
  </si>
  <si>
    <t>Kona F-4</t>
  </si>
  <si>
    <t>Wollastonite</t>
  </si>
  <si>
    <t xml:space="preserve">Soda Ash </t>
  </si>
  <si>
    <t xml:space="preserve">Pearl Ash </t>
  </si>
  <si>
    <t>EPK</t>
  </si>
  <si>
    <t>Grolleg</t>
  </si>
  <si>
    <t>Calcined Kaolin</t>
  </si>
  <si>
    <t>OM4</t>
  </si>
  <si>
    <t xml:space="preserve">Flint </t>
  </si>
  <si>
    <t>Bentonite</t>
  </si>
  <si>
    <t>Total</t>
  </si>
  <si>
    <t>BaO</t>
  </si>
  <si>
    <t>M.W.</t>
  </si>
  <si>
    <t>Insert Amount</t>
  </si>
  <si>
    <t xml:space="preserve">Select Material </t>
  </si>
  <si>
    <t>Click on cell to expose drop down menu</t>
  </si>
  <si>
    <t xml:space="preserve">MgO </t>
  </si>
  <si>
    <t xml:space="preserve">CaO </t>
  </si>
  <si>
    <r>
      <t>B</t>
    </r>
    <r>
      <rPr>
        <b/>
        <vertAlign val="subscript"/>
        <sz val="16"/>
        <color indexed="8"/>
        <rFont val="Arial"/>
        <family val="2"/>
      </rPr>
      <t>2</t>
    </r>
    <r>
      <rPr>
        <b/>
        <sz val="16"/>
        <color indexed="8"/>
        <rFont val="Arial"/>
        <family val="2"/>
      </rPr>
      <t>O</t>
    </r>
    <r>
      <rPr>
        <b/>
        <vertAlign val="subscript"/>
        <sz val="16"/>
        <color indexed="8"/>
        <rFont val="Arial"/>
        <family val="2"/>
      </rPr>
      <t>3</t>
    </r>
  </si>
  <si>
    <r>
      <t>Li</t>
    </r>
    <r>
      <rPr>
        <b/>
        <vertAlign val="subscript"/>
        <sz val="16"/>
        <color indexed="8"/>
        <rFont val="Arial"/>
        <family val="2"/>
      </rPr>
      <t>2</t>
    </r>
    <r>
      <rPr>
        <b/>
        <sz val="16"/>
        <color indexed="8"/>
        <rFont val="Arial"/>
        <family val="2"/>
      </rPr>
      <t>O</t>
    </r>
  </si>
  <si>
    <t>Strontium Carb</t>
  </si>
  <si>
    <t>Barium Carb</t>
  </si>
  <si>
    <t>Zinc Oxide</t>
  </si>
  <si>
    <t>Boric Acid</t>
  </si>
  <si>
    <t>Gerstly Borate</t>
  </si>
  <si>
    <t>Dolomite</t>
  </si>
  <si>
    <t>Material</t>
  </si>
  <si>
    <t>K-200</t>
  </si>
  <si>
    <t>Plastic Vitrox</t>
  </si>
  <si>
    <t>NC-4</t>
  </si>
  <si>
    <t>Minspar</t>
  </si>
  <si>
    <t>Spodumene</t>
  </si>
  <si>
    <t>Petalite</t>
  </si>
  <si>
    <t>Whiting</t>
  </si>
  <si>
    <t>Lithium Carb</t>
  </si>
  <si>
    <t>Mag Carbonate</t>
  </si>
  <si>
    <t>Bone Ash</t>
  </si>
  <si>
    <t>Cryolite</t>
  </si>
  <si>
    <t>Flurospar</t>
  </si>
  <si>
    <t>Tile 6</t>
  </si>
  <si>
    <t>Helmar</t>
  </si>
  <si>
    <t>Kaopaque</t>
  </si>
  <si>
    <t>Tenn #10</t>
  </si>
  <si>
    <t>Hawthorn Bond</t>
  </si>
  <si>
    <t>Peerless</t>
  </si>
  <si>
    <t>C &amp; C</t>
  </si>
  <si>
    <t>Foundry Hill Creme</t>
  </si>
  <si>
    <t>XX Sagger</t>
  </si>
  <si>
    <t>Salt Lick</t>
  </si>
  <si>
    <t>Red Art</t>
  </si>
  <si>
    <t>Gold Art</t>
  </si>
  <si>
    <t xml:space="preserve">Barnard </t>
  </si>
  <si>
    <t>Albany Slip</t>
  </si>
  <si>
    <t>Alfred Shale</t>
  </si>
  <si>
    <t>Pyrax</t>
  </si>
  <si>
    <t>Borax</t>
  </si>
  <si>
    <t>Laguna Borate</t>
  </si>
  <si>
    <t>Superpax</t>
  </si>
  <si>
    <r>
      <t>ZrO</t>
    </r>
    <r>
      <rPr>
        <b/>
        <vertAlign val="subscript"/>
        <sz val="11.7"/>
        <color indexed="8"/>
        <rFont val="Arial"/>
        <family val="2"/>
      </rPr>
      <t>2</t>
    </r>
  </si>
  <si>
    <r>
      <t>Al</t>
    </r>
    <r>
      <rPr>
        <b/>
        <vertAlign val="subscript"/>
        <sz val="16"/>
        <color indexed="8"/>
        <rFont val="Arial"/>
        <family val="2"/>
      </rPr>
      <t>2</t>
    </r>
    <r>
      <rPr>
        <b/>
        <sz val="16"/>
        <color indexed="8"/>
        <rFont val="Arial"/>
        <family val="2"/>
      </rPr>
      <t>O</t>
    </r>
    <r>
      <rPr>
        <b/>
        <vertAlign val="subscript"/>
        <sz val="16"/>
        <color indexed="8"/>
        <rFont val="Arial"/>
        <family val="2"/>
      </rPr>
      <t>3</t>
    </r>
    <r>
      <rPr>
        <b/>
        <sz val="16"/>
        <color indexed="8"/>
        <rFont val="Arial"/>
        <family val="2"/>
      </rPr>
      <t xml:space="preserve"> </t>
    </r>
  </si>
  <si>
    <r>
      <t>Na</t>
    </r>
    <r>
      <rPr>
        <b/>
        <vertAlign val="subscript"/>
        <sz val="16"/>
        <color indexed="8"/>
        <rFont val="Arial"/>
        <family val="2"/>
      </rPr>
      <t>2</t>
    </r>
    <r>
      <rPr>
        <b/>
        <sz val="16"/>
        <color indexed="8"/>
        <rFont val="Arial"/>
        <family val="2"/>
      </rPr>
      <t xml:space="preserve">O </t>
    </r>
  </si>
  <si>
    <r>
      <t>K</t>
    </r>
    <r>
      <rPr>
        <b/>
        <vertAlign val="subscript"/>
        <sz val="16"/>
        <color indexed="8"/>
        <rFont val="Arial"/>
        <family val="2"/>
      </rPr>
      <t>2</t>
    </r>
    <r>
      <rPr>
        <b/>
        <sz val="16"/>
        <color indexed="8"/>
        <rFont val="Arial"/>
        <family val="2"/>
      </rPr>
      <t xml:space="preserve">O </t>
    </r>
  </si>
  <si>
    <t>Glaze Formula</t>
  </si>
  <si>
    <t>Light Rutile</t>
  </si>
  <si>
    <t>Black Copper Oxide</t>
  </si>
  <si>
    <t>Red Iron Oxide</t>
  </si>
  <si>
    <t>Manganese Dioxide</t>
  </si>
  <si>
    <t>Illmenite</t>
  </si>
  <si>
    <t>Titanium Dioxide</t>
  </si>
  <si>
    <t>Tin Oxide</t>
  </si>
  <si>
    <t>Yellow Ochre</t>
  </si>
  <si>
    <t>Vanadum Pentoxide</t>
  </si>
  <si>
    <t>Copper Carbonate</t>
  </si>
  <si>
    <t>Cobalt Carbonate</t>
  </si>
  <si>
    <t>Cobalt Oxide</t>
  </si>
  <si>
    <t>Chrome Oxide</t>
  </si>
  <si>
    <t>Stain</t>
  </si>
  <si>
    <t>Nickle Carbonate (Black)</t>
  </si>
  <si>
    <t>Nickle Oxide (Green)</t>
  </si>
  <si>
    <t>Red Copper Oxide</t>
  </si>
  <si>
    <t>Black Iron Oxide</t>
  </si>
  <si>
    <t>Silicon Carbide</t>
  </si>
  <si>
    <t>Cone</t>
  </si>
  <si>
    <t>01</t>
  </si>
  <si>
    <t>02</t>
  </si>
  <si>
    <t>03</t>
  </si>
  <si>
    <t>04</t>
  </si>
  <si>
    <t>05</t>
  </si>
  <si>
    <t>06</t>
  </si>
  <si>
    <t>07</t>
  </si>
  <si>
    <t>08</t>
  </si>
  <si>
    <t>09</t>
  </si>
  <si>
    <t>010</t>
  </si>
  <si>
    <t>CMC</t>
  </si>
  <si>
    <t>G200HP</t>
  </si>
  <si>
    <r>
      <t xml:space="preserve">  SiO</t>
    </r>
    <r>
      <rPr>
        <b/>
        <vertAlign val="subscript"/>
        <sz val="16"/>
        <rFont val="Arial"/>
        <family val="2"/>
      </rPr>
      <t>2</t>
    </r>
    <r>
      <rPr>
        <b/>
        <sz val="16"/>
        <rFont val="Arial"/>
        <family val="2"/>
      </rPr>
      <t>/Al Ratio</t>
    </r>
  </si>
  <si>
    <t>Cadycal</t>
  </si>
  <si>
    <t>Ferro CC-263</t>
  </si>
  <si>
    <t>Calcium Borate</t>
  </si>
  <si>
    <t>Yellow Banks 401</t>
  </si>
  <si>
    <t>Yellow Banks 101</t>
  </si>
  <si>
    <t>VeeGum</t>
  </si>
  <si>
    <t>G200 EU</t>
  </si>
  <si>
    <t xml:space="preserve">NYTalc </t>
  </si>
  <si>
    <t>Silverline Talc</t>
  </si>
  <si>
    <t>Gleason Ball</t>
  </si>
  <si>
    <r>
      <t>SiO</t>
    </r>
    <r>
      <rPr>
        <b/>
        <vertAlign val="subscript"/>
        <sz val="16"/>
        <color indexed="8"/>
        <rFont val="Arial"/>
        <family val="2"/>
      </rPr>
      <t>2</t>
    </r>
    <r>
      <rPr>
        <b/>
        <sz val="16"/>
        <color indexed="8"/>
        <rFont val="Arial"/>
        <family val="2"/>
      </rPr>
      <t xml:space="preserve"> </t>
    </r>
  </si>
  <si>
    <t>Mahavir</t>
  </si>
  <si>
    <t>Fortispar</t>
  </si>
  <si>
    <r>
      <t>MnO</t>
    </r>
    <r>
      <rPr>
        <b/>
        <vertAlign val="subscript"/>
        <sz val="16"/>
        <rFont val="Arial"/>
        <family val="2"/>
      </rPr>
      <t>2</t>
    </r>
  </si>
  <si>
    <t>PbO</t>
  </si>
  <si>
    <r>
      <t>TiO</t>
    </r>
    <r>
      <rPr>
        <b/>
        <vertAlign val="subscript"/>
        <sz val="16"/>
        <rFont val="Arial"/>
        <family val="2"/>
      </rPr>
      <t>2</t>
    </r>
  </si>
  <si>
    <t>100 %             Batch</t>
  </si>
  <si>
    <r>
      <t>MnO</t>
    </r>
    <r>
      <rPr>
        <b/>
        <vertAlign val="subscript"/>
        <sz val="11.7"/>
        <color indexed="8"/>
        <rFont val="Arial"/>
        <family val="2"/>
      </rPr>
      <t>2</t>
    </r>
  </si>
  <si>
    <t>Alberta Slip</t>
  </si>
  <si>
    <t>Mullite</t>
  </si>
  <si>
    <t>Spanish RIO</t>
  </si>
  <si>
    <t>Iron Sulfate</t>
  </si>
  <si>
    <t xml:space="preserve">Written by Matthew Katz                             matt@ceramicmaterialsworkshop.com                                                                                                     </t>
  </si>
  <si>
    <t>Rutile</t>
  </si>
  <si>
    <t>CuO</t>
  </si>
  <si>
    <t>NiO</t>
  </si>
  <si>
    <r>
      <t>Bi</t>
    </r>
    <r>
      <rPr>
        <b/>
        <vertAlign val="subscript"/>
        <sz val="16"/>
        <color indexed="8"/>
        <rFont val="Arial"/>
        <family val="2"/>
      </rPr>
      <t>2</t>
    </r>
    <r>
      <rPr>
        <b/>
        <sz val="16"/>
        <color indexed="8"/>
        <rFont val="Arial"/>
        <family val="2"/>
      </rPr>
      <t>O</t>
    </r>
    <r>
      <rPr>
        <b/>
        <vertAlign val="subscript"/>
        <sz val="16"/>
        <color indexed="8"/>
        <rFont val="Arial"/>
        <family val="2"/>
      </rPr>
      <t>3</t>
    </r>
  </si>
  <si>
    <t>CoO</t>
  </si>
  <si>
    <r>
      <t>Bi</t>
    </r>
    <r>
      <rPr>
        <b/>
        <vertAlign val="subscript"/>
        <sz val="11.7"/>
        <color indexed="8"/>
        <rFont val="Arial"/>
        <family val="2"/>
      </rPr>
      <t>2</t>
    </r>
    <r>
      <rPr>
        <b/>
        <sz val="11.7"/>
        <color indexed="8"/>
        <rFont val="Arial"/>
        <family val="2"/>
      </rPr>
      <t>O</t>
    </r>
    <r>
      <rPr>
        <b/>
        <vertAlign val="subscript"/>
        <sz val="11.7"/>
        <color indexed="8"/>
        <rFont val="Arial"/>
        <family val="2"/>
      </rPr>
      <t>3</t>
    </r>
  </si>
  <si>
    <t>3124 (Frit)</t>
  </si>
  <si>
    <t>Talc (Amtalc)</t>
  </si>
  <si>
    <t>3110 (Frit)</t>
  </si>
  <si>
    <t>3195 (Frit)</t>
  </si>
  <si>
    <t>F-367 (Frit)</t>
  </si>
  <si>
    <t>F-12 (Frit)</t>
  </si>
  <si>
    <t>F-13 (Frit)</t>
  </si>
  <si>
    <t>3269 (Frit)</t>
  </si>
  <si>
    <t>3249 (Frit)</t>
  </si>
  <si>
    <t>3221 (Frit)</t>
  </si>
  <si>
    <t>3185(Frit)</t>
  </si>
  <si>
    <t>Ravensgrag Slip</t>
  </si>
  <si>
    <r>
      <t>P</t>
    </r>
    <r>
      <rPr>
        <b/>
        <vertAlign val="subscript"/>
        <sz val="16"/>
        <rFont val="Arial"/>
        <family val="2"/>
      </rPr>
      <t>2</t>
    </r>
    <r>
      <rPr>
        <b/>
        <sz val="16"/>
        <rFont val="Arial"/>
        <family val="2"/>
      </rPr>
      <t>O</t>
    </r>
    <r>
      <rPr>
        <b/>
        <vertAlign val="subscript"/>
        <sz val="16"/>
        <rFont val="Arial"/>
        <family val="2"/>
      </rPr>
      <t>5</t>
    </r>
  </si>
  <si>
    <r>
      <t>SnO</t>
    </r>
    <r>
      <rPr>
        <b/>
        <vertAlign val="subscript"/>
        <sz val="16"/>
        <rFont val="Arial"/>
        <family val="2"/>
      </rPr>
      <t>2</t>
    </r>
  </si>
  <si>
    <r>
      <t>P</t>
    </r>
    <r>
      <rPr>
        <b/>
        <vertAlign val="subscript"/>
        <sz val="11.7"/>
        <color indexed="8"/>
        <rFont val="Arial"/>
        <family val="2"/>
      </rPr>
      <t>2</t>
    </r>
    <r>
      <rPr>
        <b/>
        <sz val="11.7"/>
        <color indexed="8"/>
        <rFont val="Arial"/>
        <family val="2"/>
      </rPr>
      <t>O</t>
    </r>
    <r>
      <rPr>
        <b/>
        <vertAlign val="subscript"/>
        <sz val="11.7"/>
        <color indexed="8"/>
        <rFont val="Arial"/>
        <family val="2"/>
      </rPr>
      <t>5</t>
    </r>
  </si>
  <si>
    <r>
      <t>SnO</t>
    </r>
    <r>
      <rPr>
        <b/>
        <vertAlign val="subscript"/>
        <sz val="11.7"/>
        <color indexed="8"/>
        <rFont val="Arial"/>
        <family val="2"/>
      </rPr>
      <t>2</t>
    </r>
  </si>
  <si>
    <r>
      <t>ZrO</t>
    </r>
    <r>
      <rPr>
        <b/>
        <vertAlign val="subscript"/>
        <sz val="16"/>
        <color indexed="8"/>
        <rFont val="Arial"/>
        <family val="2"/>
      </rPr>
      <t>2</t>
    </r>
  </si>
  <si>
    <r>
      <t>Cr</t>
    </r>
    <r>
      <rPr>
        <b/>
        <vertAlign val="subscript"/>
        <sz val="16"/>
        <color indexed="8"/>
        <rFont val="Arial"/>
        <family val="2"/>
      </rPr>
      <t>2</t>
    </r>
    <r>
      <rPr>
        <b/>
        <sz val="16"/>
        <color indexed="8"/>
        <rFont val="Arial"/>
        <family val="2"/>
      </rPr>
      <t>O</t>
    </r>
    <r>
      <rPr>
        <b/>
        <vertAlign val="subscript"/>
        <sz val="16"/>
        <color indexed="8"/>
        <rFont val="Arial"/>
        <family val="2"/>
      </rPr>
      <t>3</t>
    </r>
  </si>
  <si>
    <r>
      <t>Cr</t>
    </r>
    <r>
      <rPr>
        <b/>
        <vertAlign val="subscript"/>
        <sz val="11.5"/>
        <color indexed="8"/>
        <rFont val="Arial"/>
        <family val="2"/>
      </rPr>
      <t>2</t>
    </r>
    <r>
      <rPr>
        <b/>
        <sz val="11.5"/>
        <color indexed="8"/>
        <rFont val="Arial"/>
        <family val="2"/>
      </rPr>
      <t>O</t>
    </r>
    <r>
      <rPr>
        <b/>
        <vertAlign val="subscript"/>
        <sz val="11.5"/>
        <color indexed="8"/>
        <rFont val="Arial"/>
        <family val="2"/>
      </rPr>
      <t>3</t>
    </r>
  </si>
  <si>
    <t>Notes</t>
  </si>
  <si>
    <t>Yellow Iron Oxide</t>
  </si>
  <si>
    <t>Manganese Oxide</t>
  </si>
  <si>
    <t>Manganese Carb</t>
  </si>
  <si>
    <t>Bismuth Subnitrate</t>
  </si>
  <si>
    <t>F-644</t>
  </si>
  <si>
    <t>Alumina Hydrate</t>
  </si>
  <si>
    <t>Glaze</t>
  </si>
  <si>
    <t xml:space="preserve"> </t>
  </si>
  <si>
    <r>
      <t>Collective "Al</t>
    </r>
    <r>
      <rPr>
        <b/>
        <vertAlign val="subscript"/>
        <sz val="14"/>
        <color indexed="8"/>
        <rFont val="Arial"/>
        <family val="2"/>
      </rPr>
      <t>2</t>
    </r>
    <r>
      <rPr>
        <b/>
        <sz val="14"/>
        <color indexed="8"/>
        <rFont val="Arial"/>
        <family val="2"/>
      </rPr>
      <t>O</t>
    </r>
    <r>
      <rPr>
        <b/>
        <vertAlign val="subscript"/>
        <sz val="14"/>
        <color indexed="8"/>
        <rFont val="Arial"/>
        <family val="2"/>
      </rPr>
      <t>3</t>
    </r>
    <r>
      <rPr>
        <b/>
        <sz val="14"/>
        <color indexed="8"/>
        <rFont val="Arial"/>
        <family val="2"/>
      </rPr>
      <t>"</t>
    </r>
  </si>
  <si>
    <r>
      <t>SiO</t>
    </r>
    <r>
      <rPr>
        <b/>
        <vertAlign val="subscript"/>
        <sz val="10"/>
        <rFont val="Arial"/>
        <family val="2"/>
      </rPr>
      <t>2</t>
    </r>
  </si>
  <si>
    <r>
      <t>Al</t>
    </r>
    <r>
      <rPr>
        <b/>
        <vertAlign val="subscript"/>
        <sz val="10"/>
        <rFont val="Arial"/>
        <family val="2"/>
      </rPr>
      <t>2</t>
    </r>
    <r>
      <rPr>
        <b/>
        <sz val="10"/>
        <rFont val="Arial"/>
        <family val="2"/>
        <charset val="238"/>
      </rPr>
      <t>O</t>
    </r>
    <r>
      <rPr>
        <b/>
        <vertAlign val="subscript"/>
        <sz val="10"/>
        <rFont val="Arial"/>
        <family val="2"/>
      </rPr>
      <t>3</t>
    </r>
  </si>
  <si>
    <r>
      <rPr>
        <b/>
        <sz val="10"/>
        <rFont val="Arial"/>
        <family val="2"/>
      </rPr>
      <t>B</t>
    </r>
    <r>
      <rPr>
        <b/>
        <vertAlign val="subscript"/>
        <sz val="10"/>
        <rFont val="Arial"/>
        <family val="2"/>
      </rPr>
      <t>2</t>
    </r>
    <r>
      <rPr>
        <b/>
        <sz val="10"/>
        <rFont val="Arial"/>
        <family val="2"/>
        <charset val="238"/>
      </rPr>
      <t>O3</t>
    </r>
  </si>
  <si>
    <t>Ratio</t>
  </si>
  <si>
    <r>
      <t>R</t>
    </r>
    <r>
      <rPr>
        <b/>
        <vertAlign val="subscript"/>
        <sz val="10"/>
        <rFont val="Arial"/>
        <family val="2"/>
      </rPr>
      <t>2</t>
    </r>
    <r>
      <rPr>
        <b/>
        <sz val="10"/>
        <rFont val="Arial"/>
        <family val="2"/>
        <charset val="238"/>
      </rPr>
      <t>0</t>
    </r>
  </si>
  <si>
    <t>RO</t>
  </si>
  <si>
    <t>Temp C</t>
  </si>
  <si>
    <t>F-413 (Frit)</t>
  </si>
  <si>
    <t>Trisodium Phosphate</t>
  </si>
  <si>
    <t>Alkaline Earths</t>
  </si>
  <si>
    <t>Wood Ash</t>
  </si>
  <si>
    <t>FeO</t>
  </si>
  <si>
    <t>3289 (Frit)</t>
  </si>
  <si>
    <t>Zircopax</t>
  </si>
  <si>
    <t>F-620 (Frit)</t>
  </si>
  <si>
    <t>Gillespie Borate</t>
  </si>
  <si>
    <t>F-18 (Frit)</t>
  </si>
  <si>
    <t>Alumina Oxide</t>
  </si>
  <si>
    <t>NZ Halloysite</t>
  </si>
  <si>
    <t>CIFRIT 1104</t>
  </si>
  <si>
    <t>CI FRITT 1101</t>
  </si>
  <si>
    <t>CI FRITT 1102</t>
  </si>
  <si>
    <t>CI FRITT 1105</t>
  </si>
  <si>
    <t>CI FRITT 1107</t>
  </si>
  <si>
    <t>CI FRITT 1109</t>
  </si>
  <si>
    <t>CI FRITT 1303</t>
  </si>
  <si>
    <t>CI FRITT 1304</t>
  </si>
  <si>
    <t>FUSION FRIT 1510</t>
  </si>
  <si>
    <t>FUSION FRIT 413</t>
  </si>
  <si>
    <t>CI FRITT 1103=3124</t>
  </si>
  <si>
    <t>CI FRITT 1108=3110</t>
  </si>
  <si>
    <t>3134 (Frit)=CI 1110</t>
  </si>
  <si>
    <t>C0094</t>
  </si>
  <si>
    <t>C0094A</t>
  </si>
  <si>
    <t>C0094B</t>
  </si>
  <si>
    <t>C0094C</t>
  </si>
  <si>
    <r>
      <t>C0097</t>
    </r>
    <r>
      <rPr>
        <b/>
        <sz val="20"/>
        <rFont val="Arial"/>
        <family val="2"/>
      </rPr>
      <t xml:space="preserve"> (MANGANESE BRONZE140pgJOHN BRITT)</t>
    </r>
  </si>
  <si>
    <r>
      <t>C0098</t>
    </r>
    <r>
      <rPr>
        <b/>
        <sz val="16"/>
        <rFont val="Arial"/>
        <family val="2"/>
      </rPr>
      <t>(SCOTCHIE BRONZE pg140 JOHN BRITT)</t>
    </r>
  </si>
  <si>
    <t>TWEAK SHEET 5 FOR CRYSTALLINE GLAZE</t>
  </si>
  <si>
    <t>310822</t>
  </si>
  <si>
    <t>C0097A (MANGANESE BRONZE140pgJOHN BRITT)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</si>
</sst>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2" x14ac:knownFonts="1">
    <font>
      <sz val="10"/>
      <name val="Arial"/>
    </font>
    <font>
      <sz val="11"/>
      <color theme="1"/>
      <name val="Calibri"/>
      <family val="2"/>
      <scheme val="minor"/>
    </font>
    <font>
      <sz val="11"/>
      <color theme="1"/>
      <name val="Calibri"/>
      <family val="2"/>
      <scheme val="minor"/>
    </font>
    <font>
      <b/>
      <sz val="36"/>
      <name val="Arial"/>
      <family val="2"/>
    </font>
    <font>
      <b/>
      <sz val="10"/>
      <name val="Arial"/>
      <family val="2"/>
    </font>
    <font>
      <b/>
      <sz val="14"/>
      <name val="Arial"/>
      <family val="2"/>
    </font>
    <font>
      <b/>
      <sz val="11.7"/>
      <color indexed="8"/>
      <name val="Arial"/>
      <family val="2"/>
    </font>
    <font>
      <b/>
      <sz val="7.9"/>
      <color indexed="8"/>
      <name val="Arial"/>
      <family val="2"/>
    </font>
    <font>
      <b/>
      <vertAlign val="subscript"/>
      <sz val="11.7"/>
      <color indexed="8"/>
      <name val="Arial"/>
      <family val="2"/>
    </font>
    <font>
      <b/>
      <sz val="11.7"/>
      <name val="Arial"/>
      <family val="2"/>
    </font>
    <font>
      <sz val="10"/>
      <name val="Arial"/>
      <family val="2"/>
    </font>
    <font>
      <b/>
      <sz val="16"/>
      <name val="Arial"/>
      <family val="2"/>
    </font>
    <font>
      <sz val="16"/>
      <name val="Arial"/>
      <family val="2"/>
    </font>
    <font>
      <b/>
      <sz val="12"/>
      <name val="Arial"/>
      <family val="2"/>
    </font>
    <font>
      <b/>
      <sz val="20"/>
      <name val="Arial"/>
      <family val="2"/>
    </font>
    <font>
      <b/>
      <vertAlign val="subscript"/>
      <sz val="16"/>
      <name val="Arial"/>
      <family val="2"/>
    </font>
    <font>
      <b/>
      <sz val="16"/>
      <color indexed="8"/>
      <name val="Arial"/>
      <family val="2"/>
    </font>
    <font>
      <b/>
      <vertAlign val="subscript"/>
      <sz val="16"/>
      <color indexed="8"/>
      <name val="Arial"/>
      <family val="2"/>
    </font>
    <font>
      <b/>
      <sz val="26"/>
      <name val="Arial"/>
      <family val="2"/>
    </font>
    <font>
      <b/>
      <sz val="72"/>
      <name val="Arial"/>
      <family val="2"/>
    </font>
    <font>
      <b/>
      <sz val="28"/>
      <name val="Arial"/>
      <family val="2"/>
    </font>
    <font>
      <b/>
      <sz val="22"/>
      <name val="Arial"/>
      <family val="2"/>
    </font>
    <font>
      <b/>
      <sz val="14"/>
      <color indexed="8"/>
      <name val="Arial"/>
      <family val="2"/>
    </font>
    <font>
      <b/>
      <vertAlign val="subscript"/>
      <sz val="14"/>
      <color indexed="8"/>
      <name val="Arial"/>
      <family val="2"/>
    </font>
    <font>
      <b/>
      <sz val="11.5"/>
      <color indexed="8"/>
      <name val="Arial"/>
      <family val="2"/>
    </font>
    <font>
      <b/>
      <vertAlign val="subscript"/>
      <sz val="11.5"/>
      <color indexed="8"/>
      <name val="Arial"/>
      <family val="2"/>
    </font>
    <font>
      <sz val="10"/>
      <name val="Arial"/>
      <family val="2"/>
      <charset val="238"/>
    </font>
    <font>
      <b/>
      <sz val="10"/>
      <name val="Arial"/>
      <family val="2"/>
      <charset val="238"/>
    </font>
    <font>
      <b/>
      <vertAlign val="subscript"/>
      <sz val="10"/>
      <name val="Arial"/>
      <family val="2"/>
    </font>
    <font>
      <b/>
      <sz val="11.5"/>
      <name val="Arial"/>
      <family val="2"/>
    </font>
    <font>
      <sz val="72"/>
      <name val="Arial"/>
      <family val="2"/>
    </font>
    <font>
      <b/>
      <sz val="18"/>
      <name val="Arial"/>
      <family val="2"/>
    </font>
  </fonts>
  <fills count="13">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theme="9" tint="-0.249977111117893"/>
        <bgColor indexed="64"/>
      </patternFill>
    </fill>
    <fill>
      <patternFill patternType="solid">
        <fgColor rgb="FFFFFF00"/>
        <bgColor indexed="64"/>
      </patternFill>
    </fill>
    <fill>
      <patternFill patternType="solid">
        <fgColor rgb="FFCC99FF"/>
        <bgColor indexed="64"/>
      </patternFill>
    </fill>
    <fill>
      <patternFill patternType="solid">
        <fgColor rgb="FFFFCCFF"/>
        <bgColor indexed="64"/>
      </patternFill>
    </fill>
    <fill>
      <patternFill patternType="solid">
        <fgColor rgb="FF00B0F0"/>
        <bgColor indexed="64"/>
      </patternFill>
    </fill>
    <fill>
      <patternFill patternType="solid">
        <fgColor rgb="FFC4D303"/>
        <bgColor indexed="64"/>
      </patternFill>
    </fill>
    <fill>
      <patternFill patternType="solid">
        <fgColor rgb="FFA8E917"/>
        <bgColor indexed="64"/>
      </patternFill>
    </fill>
  </fills>
  <borders count="4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medium">
        <color auto="1"/>
      </left>
      <right style="medium">
        <color auto="1"/>
      </right>
      <top style="medium">
        <color auto="1"/>
      </top>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thin">
        <color auto="1"/>
      </bottom>
      <diagonal/>
    </border>
    <border>
      <left/>
      <right style="medium">
        <color auto="1"/>
      </right>
      <top/>
      <bottom style="medium">
        <color auto="1"/>
      </bottom>
      <diagonal/>
    </border>
    <border>
      <left/>
      <right style="medium">
        <color auto="1"/>
      </right>
      <top style="medium">
        <color auto="1"/>
      </top>
      <bottom/>
      <diagonal/>
    </border>
    <border>
      <left style="medium">
        <color auto="1"/>
      </left>
      <right style="medium">
        <color auto="1"/>
      </right>
      <top/>
      <bottom style="thin">
        <color auto="1"/>
      </bottom>
      <diagonal/>
    </border>
    <border>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style="thin">
        <color auto="1"/>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medium">
        <color indexed="64"/>
      </bottom>
      <diagonal/>
    </border>
    <border>
      <left/>
      <right style="thin">
        <color auto="1"/>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medium">
        <color indexed="64"/>
      </top>
      <bottom/>
      <diagonal/>
    </border>
  </borders>
  <cellStyleXfs count="4">
    <xf numFmtId="0" fontId="0" fillId="0" borderId="0"/>
    <xf numFmtId="0" fontId="2" fillId="0" borderId="0"/>
    <xf numFmtId="0" fontId="10" fillId="0" borderId="0"/>
    <xf numFmtId="0" fontId="1" fillId="0" borderId="0"/>
  </cellStyleXfs>
  <cellXfs count="301">
    <xf numFmtId="0" fontId="0" fillId="0" borderId="0" xfId="0"/>
    <xf numFmtId="0" fontId="0" fillId="0" borderId="0" xfId="0" applyAlignment="1">
      <alignment horizontal="right"/>
    </xf>
    <xf numFmtId="0" fontId="0" fillId="0" borderId="0" xfId="0" applyAlignment="1">
      <alignment horizontal="center"/>
    </xf>
    <xf numFmtId="0" fontId="0" fillId="0" borderId="26" xfId="0" applyBorder="1"/>
    <xf numFmtId="0" fontId="0" fillId="0" borderId="32" xfId="0" applyBorder="1" applyAlignment="1">
      <alignment horizontal="right"/>
    </xf>
    <xf numFmtId="0" fontId="0" fillId="0" borderId="32" xfId="0" applyBorder="1" applyAlignment="1">
      <alignment horizontal="center"/>
    </xf>
    <xf numFmtId="0" fontId="0" fillId="0" borderId="32" xfId="0" applyBorder="1"/>
    <xf numFmtId="0" fontId="0" fillId="0" borderId="29" xfId="0" applyBorder="1"/>
    <xf numFmtId="0" fontId="0" fillId="0" borderId="11" xfId="0" applyBorder="1"/>
    <xf numFmtId="1" fontId="4" fillId="0" borderId="0" xfId="0" applyNumberFormat="1" applyFont="1"/>
    <xf numFmtId="0" fontId="4" fillId="0" borderId="0" xfId="0" applyFont="1"/>
    <xf numFmtId="0" fontId="0" fillId="0" borderId="20" xfId="0" applyBorder="1"/>
    <xf numFmtId="0" fontId="0" fillId="0" borderId="7" xfId="0" applyBorder="1"/>
    <xf numFmtId="0" fontId="0" fillId="0" borderId="33" xfId="0" applyBorder="1" applyAlignment="1">
      <alignment horizontal="right"/>
    </xf>
    <xf numFmtId="0" fontId="0" fillId="0" borderId="33" xfId="0" applyBorder="1" applyAlignment="1">
      <alignment horizontal="center"/>
    </xf>
    <xf numFmtId="0" fontId="0" fillId="0" borderId="33" xfId="0" applyBorder="1"/>
    <xf numFmtId="0" fontId="0" fillId="0" borderId="28" xfId="0" applyBorder="1"/>
    <xf numFmtId="49" fontId="19" fillId="0" borderId="0" xfId="0" applyNumberFormat="1" applyFont="1" applyAlignment="1">
      <alignment horizontal="right"/>
    </xf>
    <xf numFmtId="2" fontId="4" fillId="0" borderId="0" xfId="0" applyNumberFormat="1" applyFont="1" applyAlignment="1">
      <alignment horizontal="center"/>
    </xf>
    <xf numFmtId="0" fontId="4" fillId="0" borderId="17" xfId="0" applyFont="1" applyBorder="1" applyAlignment="1">
      <alignment horizontal="right"/>
    </xf>
    <xf numFmtId="0" fontId="4" fillId="0" borderId="0" xfId="0" applyFont="1" applyAlignment="1">
      <alignment horizontal="right"/>
    </xf>
    <xf numFmtId="0" fontId="4" fillId="0" borderId="0" xfId="0" applyFont="1" applyAlignment="1">
      <alignment horizontal="center"/>
    </xf>
    <xf numFmtId="2" fontId="4" fillId="0" borderId="0" xfId="0" applyNumberFormat="1" applyFont="1" applyAlignment="1">
      <alignment horizontal="right"/>
    </xf>
    <xf numFmtId="2" fontId="4" fillId="0" borderId="19" xfId="0" applyNumberFormat="1" applyFont="1" applyBorder="1" applyAlignment="1">
      <alignment horizontal="center"/>
    </xf>
    <xf numFmtId="0" fontId="6" fillId="0" borderId="2" xfId="0" applyFont="1" applyBorder="1" applyAlignment="1">
      <alignment horizontal="center"/>
    </xf>
    <xf numFmtId="0" fontId="6" fillId="0" borderId="23" xfId="0" applyFont="1" applyBorder="1" applyAlignment="1">
      <alignment horizontal="center"/>
    </xf>
    <xf numFmtId="0" fontId="9" fillId="0" borderId="15" xfId="0" applyFont="1" applyBorder="1" applyAlignment="1">
      <alignment horizontal="center"/>
    </xf>
    <xf numFmtId="2" fontId="9" fillId="0" borderId="15" xfId="0" applyNumberFormat="1" applyFont="1" applyBorder="1" applyAlignment="1">
      <alignment horizontal="center"/>
    </xf>
    <xf numFmtId="2" fontId="9" fillId="0" borderId="24" xfId="0" applyNumberFormat="1" applyFon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18" xfId="0" applyNumberFormat="1" applyBorder="1" applyAlignment="1">
      <alignment horizontal="center" vertical="center"/>
    </xf>
    <xf numFmtId="2" fontId="12" fillId="0" borderId="18" xfId="0" applyNumberFormat="1" applyFont="1" applyBorder="1" applyAlignment="1">
      <alignment horizontal="center"/>
    </xf>
    <xf numFmtId="0" fontId="0" fillId="2" borderId="0" xfId="0" applyFill="1" applyProtection="1">
      <protection locked="0"/>
    </xf>
    <xf numFmtId="0" fontId="11" fillId="2" borderId="0" xfId="0" applyFont="1" applyFill="1" applyProtection="1">
      <protection locked="0"/>
    </xf>
    <xf numFmtId="0" fontId="0" fillId="0" borderId="0" xfId="0" applyProtection="1">
      <protection locked="0"/>
    </xf>
    <xf numFmtId="49" fontId="3" fillId="0" borderId="25" xfId="0" applyNumberFormat="1" applyFont="1" applyBorder="1" applyAlignment="1" applyProtection="1">
      <alignment horizontal="right" vertical="center"/>
      <protection locked="0"/>
    </xf>
    <xf numFmtId="0" fontId="3" fillId="2" borderId="0" xfId="0" applyFont="1" applyFill="1" applyAlignment="1" applyProtection="1">
      <alignment vertical="center"/>
      <protection locked="0"/>
    </xf>
    <xf numFmtId="0" fontId="6" fillId="0" borderId="0" xfId="0" applyFont="1" applyAlignment="1">
      <alignment horizontal="center"/>
    </xf>
    <xf numFmtId="0" fontId="18" fillId="2" borderId="25" xfId="0" applyFont="1" applyFill="1" applyBorder="1" applyAlignment="1">
      <alignment horizontal="right"/>
    </xf>
    <xf numFmtId="0" fontId="18" fillId="2" borderId="14" xfId="0" applyFont="1" applyFill="1" applyBorder="1" applyAlignment="1" applyProtection="1">
      <alignment horizontal="left"/>
      <protection locked="0"/>
    </xf>
    <xf numFmtId="0" fontId="5" fillId="2" borderId="0" xfId="0" applyFont="1" applyFill="1" applyAlignment="1" applyProtection="1">
      <alignment horizontal="left" vertical="center"/>
      <protection locked="0"/>
    </xf>
    <xf numFmtId="0" fontId="5" fillId="2" borderId="0" xfId="0" applyFont="1" applyFill="1" applyProtection="1">
      <protection locked="0"/>
    </xf>
    <xf numFmtId="2" fontId="4" fillId="0" borderId="0" xfId="0" applyNumberFormat="1" applyFont="1" applyAlignment="1">
      <alignment horizontal="left"/>
    </xf>
    <xf numFmtId="1" fontId="4" fillId="0" borderId="0" xfId="0" applyNumberFormat="1" applyFont="1" applyAlignment="1">
      <alignment horizontal="left"/>
    </xf>
    <xf numFmtId="0" fontId="6" fillId="0" borderId="1" xfId="0" applyFont="1" applyBorder="1" applyAlignment="1">
      <alignment horizontal="center"/>
    </xf>
    <xf numFmtId="0" fontId="6" fillId="0" borderId="3" xfId="0" applyFont="1" applyBorder="1" applyAlignment="1">
      <alignment horizontal="center"/>
    </xf>
    <xf numFmtId="0" fontId="4" fillId="0" borderId="0" xfId="0" applyFont="1" applyAlignment="1">
      <alignment horizontal="left"/>
    </xf>
    <xf numFmtId="0" fontId="0" fillId="0" borderId="0" xfId="0" applyAlignment="1" applyProtection="1">
      <alignment horizontal="center" vertical="center"/>
      <protection locked="0"/>
    </xf>
    <xf numFmtId="0" fontId="0" fillId="0" borderId="0" xfId="0" applyAlignment="1">
      <alignment vertical="center"/>
    </xf>
    <xf numFmtId="0" fontId="0" fillId="0" borderId="0" xfId="0" applyAlignment="1" applyProtection="1">
      <alignment vertical="center"/>
      <protection locked="0"/>
    </xf>
    <xf numFmtId="0" fontId="6" fillId="0" borderId="0" xfId="0" applyFont="1" applyAlignment="1">
      <alignment horizontal="left"/>
    </xf>
    <xf numFmtId="0" fontId="0" fillId="2" borderId="0" xfId="0" applyFill="1" applyAlignment="1" applyProtection="1">
      <alignment horizontal="center"/>
      <protection locked="0"/>
    </xf>
    <xf numFmtId="2" fontId="4" fillId="0" borderId="10" xfId="0" applyNumberFormat="1" applyFont="1" applyBorder="1" applyAlignment="1">
      <alignment horizontal="center"/>
    </xf>
    <xf numFmtId="2" fontId="4" fillId="2" borderId="0" xfId="0" applyNumberFormat="1" applyFont="1" applyFill="1" applyAlignment="1" applyProtection="1">
      <alignment horizontal="center" wrapText="1"/>
      <protection locked="0"/>
    </xf>
    <xf numFmtId="2" fontId="0" fillId="2" borderId="0" xfId="0" applyNumberFormat="1" applyFill="1" applyAlignment="1" applyProtection="1">
      <alignment horizontal="center"/>
      <protection locked="0"/>
    </xf>
    <xf numFmtId="164" fontId="0" fillId="0" borderId="0" xfId="0" applyNumberFormat="1" applyAlignment="1">
      <alignment horizontal="center"/>
    </xf>
    <xf numFmtId="2" fontId="0" fillId="0" borderId="0" xfId="0" applyNumberFormat="1" applyAlignment="1">
      <alignment horizontal="center"/>
    </xf>
    <xf numFmtId="164" fontId="10" fillId="0" borderId="0" xfId="0" applyNumberFormat="1" applyFont="1" applyAlignment="1">
      <alignment horizontal="center"/>
    </xf>
    <xf numFmtId="0" fontId="11" fillId="0" borderId="0" xfId="0" applyFont="1" applyProtection="1">
      <protection locked="0"/>
    </xf>
    <xf numFmtId="2" fontId="10" fillId="0" borderId="18" xfId="0" applyNumberFormat="1" applyFont="1" applyBorder="1" applyAlignment="1">
      <alignment horizontal="center" vertical="center"/>
    </xf>
    <xf numFmtId="2" fontId="0" fillId="0" borderId="0" xfId="0" applyNumberFormat="1"/>
    <xf numFmtId="0" fontId="18" fillId="0" borderId="0" xfId="0" applyFont="1" applyAlignment="1">
      <alignment horizontal="right" vertical="center"/>
    </xf>
    <xf numFmtId="2" fontId="11" fillId="6" borderId="21" xfId="0" applyNumberFormat="1" applyFont="1" applyFill="1" applyBorder="1" applyAlignment="1">
      <alignment horizontal="center"/>
    </xf>
    <xf numFmtId="2" fontId="11" fillId="6" borderId="8" xfId="0" applyNumberFormat="1" applyFont="1" applyFill="1" applyBorder="1" applyAlignment="1">
      <alignment horizontal="center"/>
    </xf>
    <xf numFmtId="0" fontId="16" fillId="6" borderId="26" xfId="0" applyFont="1" applyFill="1" applyBorder="1" applyAlignment="1">
      <alignment horizontal="center" vertical="center"/>
    </xf>
    <xf numFmtId="0" fontId="16" fillId="6" borderId="29" xfId="0" applyFont="1" applyFill="1" applyBorder="1" applyAlignment="1">
      <alignment horizontal="center" vertical="center"/>
    </xf>
    <xf numFmtId="2" fontId="11" fillId="6" borderId="7" xfId="0" applyNumberFormat="1" applyFont="1" applyFill="1" applyBorder="1" applyAlignment="1">
      <alignment horizontal="center"/>
    </xf>
    <xf numFmtId="2" fontId="11" fillId="6" borderId="28" xfId="0" applyNumberFormat="1" applyFont="1" applyFill="1" applyBorder="1" applyAlignment="1">
      <alignment horizontal="center"/>
    </xf>
    <xf numFmtId="0" fontId="16" fillId="7" borderId="21" xfId="0" applyFont="1" applyFill="1" applyBorder="1" applyAlignment="1">
      <alignment horizontal="center" vertical="center"/>
    </xf>
    <xf numFmtId="2" fontId="11" fillId="7" borderId="8" xfId="0" applyNumberFormat="1" applyFont="1" applyFill="1" applyBorder="1" applyAlignment="1">
      <alignment horizontal="center"/>
    </xf>
    <xf numFmtId="0" fontId="6" fillId="0" borderId="2" xfId="1" applyFont="1" applyBorder="1" applyAlignment="1">
      <alignment horizontal="center"/>
    </xf>
    <xf numFmtId="2" fontId="9" fillId="0" borderId="13" xfId="1" applyNumberFormat="1" applyFont="1" applyBorder="1" applyAlignment="1">
      <alignment horizontal="center"/>
    </xf>
    <xf numFmtId="0" fontId="6" fillId="0" borderId="3" xfId="1" applyFont="1" applyBorder="1" applyAlignment="1">
      <alignment horizontal="center"/>
    </xf>
    <xf numFmtId="0" fontId="0" fillId="0" borderId="18" xfId="0" applyBorder="1"/>
    <xf numFmtId="0" fontId="11" fillId="5" borderId="9" xfId="0" applyFont="1" applyFill="1" applyBorder="1" applyAlignment="1">
      <alignment horizontal="center" vertical="center"/>
    </xf>
    <xf numFmtId="2" fontId="11" fillId="8" borderId="21" xfId="0" applyNumberFormat="1" applyFont="1" applyFill="1" applyBorder="1" applyAlignment="1">
      <alignment horizontal="center"/>
    </xf>
    <xf numFmtId="2" fontId="11" fillId="8" borderId="8" xfId="0" applyNumberFormat="1" applyFont="1" applyFill="1" applyBorder="1" applyAlignment="1">
      <alignment horizontal="center"/>
    </xf>
    <xf numFmtId="2" fontId="11" fillId="8" borderId="28" xfId="0" applyNumberFormat="1" applyFont="1" applyFill="1" applyBorder="1" applyAlignment="1">
      <alignment horizontal="center"/>
    </xf>
    <xf numFmtId="0" fontId="24" fillId="0" borderId="29" xfId="0" applyFont="1" applyBorder="1" applyAlignment="1">
      <alignment horizontal="center" vertical="center"/>
    </xf>
    <xf numFmtId="0" fontId="16" fillId="9" borderId="26" xfId="0" applyFont="1" applyFill="1" applyBorder="1" applyAlignment="1">
      <alignment horizontal="center" vertical="center"/>
    </xf>
    <xf numFmtId="0" fontId="16" fillId="9" borderId="21" xfId="0" applyFont="1" applyFill="1" applyBorder="1" applyAlignment="1">
      <alignment horizontal="center" vertical="center"/>
    </xf>
    <xf numFmtId="0" fontId="16" fillId="9" borderId="29" xfId="0" applyFont="1" applyFill="1" applyBorder="1" applyAlignment="1">
      <alignment horizontal="center" vertical="center"/>
    </xf>
    <xf numFmtId="2" fontId="11" fillId="9" borderId="8" xfId="0" applyNumberFormat="1" applyFont="1" applyFill="1" applyBorder="1" applyAlignment="1">
      <alignment horizontal="center"/>
    </xf>
    <xf numFmtId="2" fontId="11" fillId="9" borderId="28" xfId="0" applyNumberFormat="1" applyFont="1" applyFill="1" applyBorder="1" applyAlignment="1">
      <alignment horizontal="center"/>
    </xf>
    <xf numFmtId="2" fontId="11" fillId="10" borderId="7" xfId="0" applyNumberFormat="1" applyFont="1" applyFill="1" applyBorder="1" applyAlignment="1">
      <alignment horizontal="center"/>
    </xf>
    <xf numFmtId="2" fontId="11" fillId="10" borderId="21" xfId="0" applyNumberFormat="1" applyFont="1" applyFill="1" applyBorder="1" applyAlignment="1">
      <alignment horizontal="center"/>
    </xf>
    <xf numFmtId="2" fontId="11" fillId="10" borderId="8" xfId="0" applyNumberFormat="1" applyFont="1" applyFill="1" applyBorder="1" applyAlignment="1">
      <alignment horizontal="center"/>
    </xf>
    <xf numFmtId="0" fontId="11" fillId="10" borderId="21" xfId="0" applyFont="1" applyFill="1" applyBorder="1" applyAlignment="1">
      <alignment horizontal="center" vertical="center"/>
    </xf>
    <xf numFmtId="0" fontId="16" fillId="10" borderId="26" xfId="0" applyFont="1" applyFill="1" applyBorder="1" applyAlignment="1">
      <alignment horizontal="center" vertical="center"/>
    </xf>
    <xf numFmtId="0" fontId="11" fillId="10" borderId="26" xfId="0" applyFont="1" applyFill="1" applyBorder="1" applyAlignment="1">
      <alignment horizontal="center" vertical="center"/>
    </xf>
    <xf numFmtId="0" fontId="11" fillId="4" borderId="17" xfId="0" applyFont="1" applyFill="1" applyBorder="1" applyAlignment="1" applyProtection="1">
      <alignment horizontal="center"/>
      <protection locked="0"/>
    </xf>
    <xf numFmtId="2" fontId="11" fillId="4" borderId="19" xfId="0" applyNumberFormat="1" applyFont="1" applyFill="1" applyBorder="1" applyAlignment="1" applyProtection="1">
      <alignment horizontal="center"/>
      <protection locked="0"/>
    </xf>
    <xf numFmtId="0" fontId="11" fillId="4" borderId="19" xfId="0" applyFont="1" applyFill="1" applyBorder="1" applyAlignment="1" applyProtection="1">
      <alignment horizontal="center"/>
      <protection locked="0"/>
    </xf>
    <xf numFmtId="0" fontId="11" fillId="0" borderId="1" xfId="0" applyFont="1" applyBorder="1" applyAlignment="1">
      <alignment horizontal="center"/>
    </xf>
    <xf numFmtId="2" fontId="11" fillId="0" borderId="3" xfId="0" applyNumberFormat="1" applyFont="1" applyBorder="1" applyAlignment="1">
      <alignment horizontal="center"/>
    </xf>
    <xf numFmtId="0" fontId="11" fillId="0" borderId="17" xfId="0" applyFont="1" applyBorder="1" applyAlignment="1">
      <alignment horizontal="center"/>
    </xf>
    <xf numFmtId="2" fontId="11" fillId="0" borderId="19" xfId="0" applyNumberFormat="1" applyFont="1" applyBorder="1" applyAlignment="1">
      <alignment horizontal="center"/>
    </xf>
    <xf numFmtId="0" fontId="16" fillId="8" borderId="21" xfId="0" applyFont="1" applyFill="1" applyBorder="1" applyAlignment="1">
      <alignment horizontal="center" vertical="center"/>
    </xf>
    <xf numFmtId="2" fontId="11" fillId="6" borderId="20" xfId="0" applyNumberFormat="1" applyFont="1" applyFill="1" applyBorder="1" applyAlignment="1">
      <alignment horizontal="center"/>
    </xf>
    <xf numFmtId="164" fontId="10" fillId="0" borderId="14" xfId="0" applyNumberFormat="1" applyFont="1" applyBorder="1" applyAlignment="1">
      <alignment horizontal="center"/>
    </xf>
    <xf numFmtId="0" fontId="4" fillId="0" borderId="0" xfId="0" applyFont="1" applyAlignment="1">
      <alignment vertical="center" wrapText="1" shrinkToFit="1"/>
    </xf>
    <xf numFmtId="0" fontId="4" fillId="0" borderId="18" xfId="0" applyFont="1" applyBorder="1" applyAlignment="1">
      <alignment vertical="center" wrapText="1" shrinkToFit="1"/>
    </xf>
    <xf numFmtId="49" fontId="4" fillId="0" borderId="18" xfId="0" applyNumberFormat="1" applyFont="1" applyBorder="1" applyAlignment="1">
      <alignment horizontal="left" vertical="center"/>
    </xf>
    <xf numFmtId="2" fontId="9" fillId="0" borderId="15" xfId="1" applyNumberFormat="1" applyFont="1" applyBorder="1" applyAlignment="1">
      <alignment horizontal="center"/>
    </xf>
    <xf numFmtId="2" fontId="10" fillId="0" borderId="18" xfId="0" applyNumberFormat="1" applyFont="1" applyBorder="1" applyAlignment="1">
      <alignment horizontal="center" wrapText="1"/>
    </xf>
    <xf numFmtId="0" fontId="26" fillId="0" borderId="0" xfId="0" applyFont="1"/>
    <xf numFmtId="0" fontId="27" fillId="0" borderId="10" xfId="0" applyFont="1" applyBorder="1" applyAlignment="1">
      <alignment horizontal="center"/>
    </xf>
    <xf numFmtId="0" fontId="27" fillId="0" borderId="22" xfId="0" applyFont="1" applyBorder="1" applyAlignment="1">
      <alignment horizontal="center"/>
    </xf>
    <xf numFmtId="0" fontId="2" fillId="2" borderId="16" xfId="1" applyFill="1" applyBorder="1" applyAlignment="1" applyProtection="1">
      <alignment horizontal="left"/>
      <protection locked="0"/>
    </xf>
    <xf numFmtId="0" fontId="27" fillId="0" borderId="0" xfId="0" applyFont="1" applyAlignment="1">
      <alignment horizontal="center"/>
    </xf>
    <xf numFmtId="164" fontId="26" fillId="0" borderId="0" xfId="0" applyNumberFormat="1" applyFont="1" applyAlignment="1">
      <alignment horizontal="center"/>
    </xf>
    <xf numFmtId="164" fontId="0" fillId="0" borderId="0" xfId="0" applyNumberFormat="1"/>
    <xf numFmtId="49" fontId="10" fillId="0" borderId="27" xfId="0" applyNumberFormat="1" applyFont="1" applyBorder="1" applyAlignment="1">
      <alignment horizontal="right"/>
    </xf>
    <xf numFmtId="0" fontId="22" fillId="6" borderId="29" xfId="0" applyFont="1" applyFill="1" applyBorder="1" applyAlignment="1">
      <alignment horizontal="center" vertical="center"/>
    </xf>
    <xf numFmtId="2" fontId="11" fillId="8" borderId="20" xfId="0" applyNumberFormat="1" applyFont="1" applyFill="1" applyBorder="1" applyAlignment="1">
      <alignment horizontal="center"/>
    </xf>
    <xf numFmtId="0" fontId="16" fillId="11" borderId="21" xfId="0" applyFont="1" applyFill="1" applyBorder="1" applyAlignment="1">
      <alignment horizontal="center" vertical="center"/>
    </xf>
    <xf numFmtId="2" fontId="11" fillId="11" borderId="8" xfId="0" applyNumberFormat="1" applyFont="1" applyFill="1" applyBorder="1" applyAlignment="1">
      <alignment horizontal="center"/>
    </xf>
    <xf numFmtId="0" fontId="16" fillId="10" borderId="21" xfId="0" applyFont="1" applyFill="1" applyBorder="1" applyAlignment="1">
      <alignment horizontal="center" vertical="center"/>
    </xf>
    <xf numFmtId="2" fontId="11" fillId="0" borderId="0" xfId="0" applyNumberFormat="1" applyFont="1" applyAlignment="1">
      <alignment horizontal="center"/>
    </xf>
    <xf numFmtId="0" fontId="2" fillId="2" borderId="14" xfId="1" applyFill="1" applyBorder="1" applyAlignment="1" applyProtection="1">
      <alignment horizontal="left"/>
      <protection locked="0"/>
    </xf>
    <xf numFmtId="49" fontId="10" fillId="0" borderId="25" xfId="0" applyNumberFormat="1" applyFont="1" applyBorder="1" applyAlignment="1">
      <alignment horizontal="right"/>
    </xf>
    <xf numFmtId="49" fontId="4" fillId="0" borderId="26" xfId="0" applyNumberFormat="1" applyFont="1" applyBorder="1" applyAlignment="1">
      <alignment horizontal="right"/>
    </xf>
    <xf numFmtId="0" fontId="4" fillId="0" borderId="29" xfId="0" applyFont="1" applyBorder="1" applyAlignment="1">
      <alignment horizontal="left"/>
    </xf>
    <xf numFmtId="0" fontId="4" fillId="0" borderId="1" xfId="0" applyFont="1" applyBorder="1" applyAlignment="1">
      <alignment horizontal="right"/>
    </xf>
    <xf numFmtId="2" fontId="4" fillId="0" borderId="3" xfId="0" applyNumberFormat="1" applyFont="1" applyBorder="1" applyAlignment="1">
      <alignment horizontal="center"/>
    </xf>
    <xf numFmtId="0" fontId="4" fillId="0" borderId="5" xfId="0" applyFont="1" applyBorder="1" applyAlignment="1">
      <alignment horizontal="right"/>
    </xf>
    <xf numFmtId="2" fontId="4" fillId="0" borderId="1" xfId="0" applyNumberFormat="1" applyFont="1" applyBorder="1" applyAlignment="1">
      <alignment horizontal="right"/>
    </xf>
    <xf numFmtId="2" fontId="4" fillId="0" borderId="17" xfId="0" applyNumberFormat="1" applyFont="1" applyBorder="1" applyAlignment="1">
      <alignment horizontal="right"/>
    </xf>
    <xf numFmtId="2" fontId="4" fillId="0" borderId="26" xfId="0" applyNumberFormat="1" applyFont="1" applyBorder="1" applyAlignment="1">
      <alignment horizontal="right"/>
    </xf>
    <xf numFmtId="2" fontId="4" fillId="0" borderId="6" xfId="0" applyNumberFormat="1" applyFont="1" applyBorder="1" applyAlignment="1">
      <alignment horizontal="center"/>
    </xf>
    <xf numFmtId="2" fontId="4" fillId="0" borderId="5" xfId="0" applyNumberFormat="1" applyFont="1" applyBorder="1" applyAlignment="1">
      <alignment horizontal="right"/>
    </xf>
    <xf numFmtId="0" fontId="5" fillId="5" borderId="21" xfId="0" applyFont="1" applyFill="1" applyBorder="1" applyAlignment="1">
      <alignment horizontal="center" vertical="center"/>
    </xf>
    <xf numFmtId="0" fontId="5" fillId="5" borderId="8" xfId="0" applyFont="1" applyFill="1" applyBorder="1" applyAlignment="1">
      <alignment horizontal="center" vertical="center"/>
    </xf>
    <xf numFmtId="2" fontId="3" fillId="2" borderId="37" xfId="0" applyNumberFormat="1" applyFont="1" applyFill="1" applyBorder="1" applyAlignment="1">
      <alignment horizontal="left"/>
    </xf>
    <xf numFmtId="2" fontId="3" fillId="2" borderId="0" xfId="0" applyNumberFormat="1" applyFont="1" applyFill="1" applyAlignment="1">
      <alignment horizontal="left"/>
    </xf>
    <xf numFmtId="2" fontId="3" fillId="2" borderId="38" xfId="0" applyNumberFormat="1" applyFont="1" applyFill="1" applyBorder="1" applyAlignment="1">
      <alignment horizontal="left"/>
    </xf>
    <xf numFmtId="0" fontId="14" fillId="5" borderId="21"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8" xfId="0" applyFont="1" applyFill="1" applyBorder="1" applyAlignment="1">
      <alignment horizontal="center" vertical="center"/>
    </xf>
    <xf numFmtId="0" fontId="11" fillId="3" borderId="8" xfId="0" applyFont="1" applyFill="1" applyBorder="1" applyAlignment="1" applyProtection="1">
      <alignment horizontal="center"/>
      <protection locked="0"/>
    </xf>
    <xf numFmtId="2" fontId="11" fillId="12" borderId="7" xfId="0" applyNumberFormat="1" applyFont="1" applyFill="1" applyBorder="1" applyAlignment="1">
      <alignment horizontal="right"/>
    </xf>
    <xf numFmtId="2" fontId="11" fillId="12" borderId="28" xfId="0" applyNumberFormat="1" applyFont="1" applyFill="1" applyBorder="1" applyAlignment="1">
      <alignment horizontal="left"/>
    </xf>
    <xf numFmtId="0" fontId="16" fillId="8" borderId="21" xfId="0" applyFont="1" applyFill="1" applyBorder="1" applyAlignment="1">
      <alignment horizontal="center"/>
    </xf>
    <xf numFmtId="2" fontId="0" fillId="0" borderId="39" xfId="0" applyNumberFormat="1" applyBorder="1" applyAlignment="1">
      <alignment horizontal="center"/>
    </xf>
    <xf numFmtId="2" fontId="0" fillId="0" borderId="39" xfId="0" applyNumberFormat="1" applyBorder="1" applyAlignment="1">
      <alignment horizontal="center" vertical="center"/>
    </xf>
    <xf numFmtId="2" fontId="0" fillId="0" borderId="35" xfId="0" applyNumberFormat="1" applyBorder="1" applyAlignment="1">
      <alignment horizontal="center"/>
    </xf>
    <xf numFmtId="0" fontId="4" fillId="0" borderId="36" xfId="0" applyFont="1" applyBorder="1" applyAlignment="1">
      <alignment horizontal="center" vertical="center"/>
    </xf>
    <xf numFmtId="0" fontId="4" fillId="0" borderId="18" xfId="0" applyFont="1" applyBorder="1"/>
    <xf numFmtId="1" fontId="4" fillId="0" borderId="18" xfId="0" applyNumberFormat="1" applyFont="1" applyBorder="1" applyAlignment="1">
      <alignment horizontal="center"/>
    </xf>
    <xf numFmtId="0" fontId="4" fillId="0" borderId="36" xfId="0" applyFont="1" applyBorder="1" applyAlignment="1">
      <alignment horizontal="center"/>
    </xf>
    <xf numFmtId="49" fontId="4" fillId="0" borderId="36" xfId="0" applyNumberFormat="1" applyFont="1" applyBorder="1" applyAlignment="1">
      <alignment horizontal="center" vertical="center"/>
    </xf>
    <xf numFmtId="2" fontId="0" fillId="0" borderId="36" xfId="0" applyNumberFormat="1" applyBorder="1" applyAlignment="1">
      <alignment horizontal="center"/>
    </xf>
    <xf numFmtId="0" fontId="4" fillId="0" borderId="35" xfId="0" applyFont="1" applyBorder="1" applyAlignment="1">
      <alignment vertical="center" wrapText="1" shrinkToFit="1"/>
    </xf>
    <xf numFmtId="2" fontId="10" fillId="0" borderId="36" xfId="0" applyNumberFormat="1" applyFont="1" applyBorder="1" applyAlignment="1">
      <alignment horizontal="center"/>
    </xf>
    <xf numFmtId="2" fontId="0" fillId="0" borderId="36" xfId="0" applyNumberFormat="1" applyBorder="1" applyAlignment="1">
      <alignment horizontal="center" vertical="center"/>
    </xf>
    <xf numFmtId="2" fontId="10" fillId="0" borderId="36" xfId="0" applyNumberFormat="1" applyFont="1" applyBorder="1" applyAlignment="1">
      <alignment horizontal="center" vertical="center"/>
    </xf>
    <xf numFmtId="2" fontId="4" fillId="0" borderId="35" xfId="0" applyNumberFormat="1" applyFont="1" applyBorder="1" applyAlignment="1">
      <alignment horizontal="left"/>
    </xf>
    <xf numFmtId="2" fontId="4" fillId="0" borderId="21" xfId="0" applyNumberFormat="1" applyFont="1" applyBorder="1" applyAlignment="1">
      <alignment horizontal="left"/>
    </xf>
    <xf numFmtId="1" fontId="4" fillId="0" borderId="35" xfId="0" applyNumberFormat="1" applyFont="1" applyBorder="1" applyAlignment="1">
      <alignment horizontal="left"/>
    </xf>
    <xf numFmtId="0" fontId="4" fillId="0" borderId="12" xfId="0" applyFont="1" applyBorder="1" applyAlignment="1">
      <alignment horizontal="left"/>
    </xf>
    <xf numFmtId="2" fontId="4" fillId="0" borderId="12" xfId="0" applyNumberFormat="1" applyFont="1" applyBorder="1" applyAlignment="1">
      <alignment horizontal="left"/>
    </xf>
    <xf numFmtId="1" fontId="4" fillId="0" borderId="12" xfId="0" applyNumberFormat="1" applyFont="1" applyBorder="1" applyAlignment="1">
      <alignment horizontal="left"/>
    </xf>
    <xf numFmtId="0" fontId="4" fillId="0" borderId="35" xfId="0" applyFont="1" applyBorder="1" applyAlignment="1">
      <alignment horizontal="left"/>
    </xf>
    <xf numFmtId="1" fontId="4" fillId="0" borderId="9" xfId="0" applyNumberFormat="1" applyFont="1" applyBorder="1" applyAlignment="1">
      <alignment horizontal="left" vertical="center"/>
    </xf>
    <xf numFmtId="0" fontId="4" fillId="0" borderId="21" xfId="0" applyFont="1" applyBorder="1" applyAlignment="1">
      <alignment horizontal="left"/>
    </xf>
    <xf numFmtId="2" fontId="4" fillId="0" borderId="35" xfId="0" applyNumberFormat="1" applyFont="1" applyBorder="1" applyAlignment="1">
      <alignment horizontal="left" vertical="center"/>
    </xf>
    <xf numFmtId="1" fontId="4" fillId="0" borderId="21" xfId="0" applyNumberFormat="1" applyFont="1" applyBorder="1" applyAlignment="1">
      <alignment horizontal="left"/>
    </xf>
    <xf numFmtId="2" fontId="4" fillId="0" borderId="9" xfId="0" applyNumberFormat="1" applyFont="1" applyBorder="1" applyAlignment="1">
      <alignment horizontal="left"/>
    </xf>
    <xf numFmtId="0" fontId="4" fillId="0" borderId="35" xfId="0" applyFont="1" applyBorder="1"/>
    <xf numFmtId="2" fontId="4" fillId="0" borderId="35" xfId="0" applyNumberFormat="1" applyFont="1" applyBorder="1" applyAlignment="1">
      <alignment horizontal="left" vertical="center" shrinkToFit="1"/>
    </xf>
    <xf numFmtId="0" fontId="4" fillId="0" borderId="35" xfId="0" applyFont="1" applyBorder="1" applyAlignment="1">
      <alignment horizontal="left" vertical="center"/>
    </xf>
    <xf numFmtId="0" fontId="26" fillId="0" borderId="0" xfId="0" applyFont="1" applyAlignment="1">
      <alignment horizontal="center"/>
    </xf>
    <xf numFmtId="0" fontId="4" fillId="0" borderId="22" xfId="0" applyFont="1" applyBorder="1" applyAlignment="1">
      <alignment horizontal="center"/>
    </xf>
    <xf numFmtId="0" fontId="27" fillId="0" borderId="35" xfId="0" applyFont="1" applyBorder="1" applyAlignment="1">
      <alignment horizontal="center"/>
    </xf>
    <xf numFmtId="1" fontId="26" fillId="0" borderId="1" xfId="0" applyNumberFormat="1" applyFont="1" applyBorder="1" applyAlignment="1">
      <alignment horizontal="center"/>
    </xf>
    <xf numFmtId="1" fontId="26" fillId="0" borderId="4" xfId="0" applyNumberFormat="1" applyFont="1" applyBorder="1" applyAlignment="1">
      <alignment horizontal="center"/>
    </xf>
    <xf numFmtId="1" fontId="26" fillId="0" borderId="34" xfId="0" applyNumberFormat="1" applyFont="1" applyBorder="1" applyAlignment="1">
      <alignment horizontal="center"/>
    </xf>
    <xf numFmtId="1" fontId="26" fillId="0" borderId="12" xfId="0" applyNumberFormat="1" applyFont="1" applyBorder="1" applyAlignment="1">
      <alignment horizontal="center"/>
    </xf>
    <xf numFmtId="1" fontId="26" fillId="0" borderId="30" xfId="0" applyNumberFormat="1" applyFont="1" applyBorder="1" applyAlignment="1">
      <alignment horizontal="center"/>
    </xf>
    <xf numFmtId="1" fontId="26" fillId="0" borderId="8" xfId="0" applyNumberFormat="1" applyFont="1" applyBorder="1" applyAlignment="1">
      <alignment horizontal="center"/>
    </xf>
    <xf numFmtId="0" fontId="16" fillId="10" borderId="9" xfId="0" applyFont="1" applyFill="1" applyBorder="1" applyAlignment="1">
      <alignment horizontal="center" vertical="center"/>
    </xf>
    <xf numFmtId="1" fontId="4" fillId="0" borderId="14" xfId="0" applyNumberFormat="1" applyFont="1" applyBorder="1" applyAlignment="1">
      <alignment horizontal="center"/>
    </xf>
    <xf numFmtId="2" fontId="0" fillId="0" borderId="17" xfId="0" applyNumberFormat="1" applyBorder="1" applyAlignment="1">
      <alignment horizontal="center"/>
    </xf>
    <xf numFmtId="2" fontId="0" fillId="0" borderId="19" xfId="0" applyNumberFormat="1" applyBorder="1" applyAlignment="1">
      <alignment horizontal="center"/>
    </xf>
    <xf numFmtId="164" fontId="0" fillId="0" borderId="5" xfId="0" applyNumberFormat="1" applyBorder="1" applyAlignment="1">
      <alignment horizontal="center"/>
    </xf>
    <xf numFmtId="164" fontId="0" fillId="0" borderId="13" xfId="0" applyNumberFormat="1" applyBorder="1" applyAlignment="1">
      <alignment horizontal="center"/>
    </xf>
    <xf numFmtId="164" fontId="0" fillId="0" borderId="6" xfId="0" applyNumberFormat="1" applyBorder="1" applyAlignment="1">
      <alignment horizontal="center"/>
    </xf>
    <xf numFmtId="164" fontId="0" fillId="0" borderId="4" xfId="0" applyNumberFormat="1" applyBorder="1" applyAlignment="1">
      <alignment horizontal="center"/>
    </xf>
    <xf numFmtId="164" fontId="0" fillId="0" borderId="40" xfId="0" applyNumberFormat="1" applyBorder="1" applyAlignment="1">
      <alignment horizontal="center"/>
    </xf>
    <xf numFmtId="164" fontId="0" fillId="0" borderId="41" xfId="0" applyNumberFormat="1" applyBorder="1" applyAlignment="1">
      <alignment horizontal="center"/>
    </xf>
    <xf numFmtId="2" fontId="9" fillId="0" borderId="10" xfId="0" applyNumberFormat="1" applyFont="1" applyBorder="1" applyAlignment="1">
      <alignment horizontal="center"/>
    </xf>
    <xf numFmtId="0" fontId="9" fillId="0" borderId="42" xfId="0" applyFont="1" applyBorder="1" applyAlignment="1">
      <alignment horizontal="center"/>
    </xf>
    <xf numFmtId="2" fontId="9" fillId="0" borderId="42" xfId="0" applyNumberFormat="1" applyFont="1" applyBorder="1" applyAlignment="1">
      <alignment horizontal="center"/>
    </xf>
    <xf numFmtId="2" fontId="9" fillId="0" borderId="42" xfId="1" applyNumberFormat="1" applyFont="1" applyBorder="1" applyAlignment="1">
      <alignment horizontal="center"/>
    </xf>
    <xf numFmtId="2" fontId="9" fillId="0" borderId="22" xfId="0" applyNumberFormat="1" applyFont="1" applyBorder="1" applyAlignment="1">
      <alignment horizontal="center"/>
    </xf>
    <xf numFmtId="0" fontId="0" fillId="0" borderId="36" xfId="0" applyBorder="1" applyAlignment="1">
      <alignment horizontal="center"/>
    </xf>
    <xf numFmtId="0" fontId="0" fillId="0" borderId="18" xfId="0" applyBorder="1" applyAlignment="1">
      <alignment horizontal="center"/>
    </xf>
    <xf numFmtId="0" fontId="0" fillId="0" borderId="39" xfId="0" applyBorder="1" applyAlignment="1">
      <alignment horizontal="center"/>
    </xf>
    <xf numFmtId="0" fontId="11" fillId="9" borderId="0" xfId="0" applyFont="1" applyFill="1" applyAlignment="1" applyProtection="1">
      <alignment horizontal="center"/>
      <protection locked="0"/>
    </xf>
    <xf numFmtId="2" fontId="11" fillId="9" borderId="0" xfId="0" applyNumberFormat="1" applyFont="1" applyFill="1" applyAlignment="1" applyProtection="1">
      <alignment horizontal="center"/>
      <protection locked="0"/>
    </xf>
    <xf numFmtId="2" fontId="29" fillId="0" borderId="21" xfId="0" applyNumberFormat="1" applyFont="1" applyBorder="1" applyAlignment="1">
      <alignment horizontal="center"/>
    </xf>
    <xf numFmtId="2" fontId="11" fillId="9" borderId="7" xfId="0" applyNumberFormat="1" applyFont="1" applyFill="1" applyBorder="1" applyAlignment="1">
      <alignment horizontal="center"/>
    </xf>
    <xf numFmtId="165" fontId="26" fillId="0" borderId="1" xfId="0" applyNumberFormat="1" applyFont="1" applyBorder="1" applyAlignment="1">
      <alignment horizontal="center"/>
    </xf>
    <xf numFmtId="165" fontId="26" fillId="0" borderId="12" xfId="0" applyNumberFormat="1" applyFont="1" applyBorder="1" applyAlignment="1">
      <alignment horizontal="center"/>
    </xf>
    <xf numFmtId="165" fontId="26" fillId="0" borderId="4" xfId="0" applyNumberFormat="1" applyFont="1" applyBorder="1" applyAlignment="1">
      <alignment horizontal="center"/>
    </xf>
    <xf numFmtId="165" fontId="26" fillId="0" borderId="30" xfId="0" applyNumberFormat="1" applyFont="1" applyBorder="1" applyAlignment="1">
      <alignment horizontal="center"/>
    </xf>
    <xf numFmtId="165" fontId="26" fillId="0" borderId="34" xfId="0" applyNumberFormat="1" applyFont="1" applyBorder="1" applyAlignment="1">
      <alignment horizontal="center"/>
    </xf>
    <xf numFmtId="165" fontId="26" fillId="0" borderId="8" xfId="0" applyNumberFormat="1" applyFont="1" applyBorder="1" applyAlignment="1">
      <alignment horizontal="center"/>
    </xf>
    <xf numFmtId="2" fontId="11" fillId="8" borderId="8" xfId="0" applyNumberFormat="1" applyFont="1" applyFill="1" applyBorder="1" applyAlignment="1" applyProtection="1">
      <alignment horizontal="center"/>
      <protection locked="0"/>
    </xf>
    <xf numFmtId="0" fontId="18" fillId="0" borderId="0" xfId="0" applyFont="1" applyAlignment="1">
      <alignment horizontal="right" vertical="center"/>
    </xf>
    <xf numFmtId="2" fontId="11" fillId="9" borderId="7" xfId="0" applyNumberFormat="1" applyFont="1" applyFill="1" applyBorder="1" applyAlignment="1">
      <alignment horizontal="center"/>
    </xf>
    <xf numFmtId="2" fontId="11" fillId="9" borderId="28" xfId="0" applyNumberFormat="1" applyFont="1" applyFill="1" applyBorder="1" applyAlignment="1">
      <alignment horizontal="center"/>
    </xf>
    <xf numFmtId="2" fontId="11" fillId="10" borderId="7" xfId="0" applyNumberFormat="1" applyFont="1" applyFill="1" applyBorder="1" applyAlignment="1">
      <alignment horizontal="center"/>
    </xf>
    <xf numFmtId="0" fontId="11" fillId="5" borderId="21" xfId="0" applyFont="1" applyFill="1" applyBorder="1" applyAlignment="1">
      <alignment horizontal="center" vertical="center"/>
    </xf>
    <xf numFmtId="0" fontId="11" fillId="5" borderId="9" xfId="0" applyFont="1" applyFill="1" applyBorder="1" applyAlignment="1">
      <alignment horizontal="center" vertical="center"/>
    </xf>
    <xf numFmtId="1" fontId="4" fillId="0" borderId="14" xfId="0" applyNumberFormat="1" applyFont="1" applyBorder="1" applyAlignment="1">
      <alignment horizontal="center"/>
    </xf>
    <xf numFmtId="0" fontId="0" fillId="0" borderId="0" xfId="0" applyAlignment="1">
      <alignment horizontal="center"/>
    </xf>
    <xf numFmtId="0" fontId="11" fillId="5" borderId="9" xfId="0" applyFont="1" applyFill="1" applyBorder="1" applyAlignment="1">
      <alignment horizontal="center" vertical="center"/>
    </xf>
    <xf numFmtId="2" fontId="11" fillId="4" borderId="39" xfId="0" applyNumberFormat="1" applyFont="1" applyFill="1" applyBorder="1" applyAlignment="1" applyProtection="1">
      <alignment horizontal="center"/>
      <protection locked="0"/>
    </xf>
    <xf numFmtId="0" fontId="11" fillId="4" borderId="39" xfId="0" applyFont="1" applyFill="1" applyBorder="1" applyAlignment="1" applyProtection="1">
      <alignment horizontal="center"/>
      <protection locked="0"/>
    </xf>
    <xf numFmtId="0" fontId="11" fillId="0" borderId="43" xfId="0" applyFont="1" applyBorder="1" applyAlignment="1">
      <alignment horizontal="center"/>
    </xf>
    <xf numFmtId="0" fontId="11" fillId="0" borderId="36" xfId="0" applyFont="1" applyBorder="1" applyAlignment="1">
      <alignment horizontal="center"/>
    </xf>
    <xf numFmtId="0" fontId="11" fillId="0" borderId="0" xfId="0" applyFont="1" applyBorder="1" applyAlignment="1">
      <alignment horizontal="center"/>
    </xf>
    <xf numFmtId="2" fontId="11" fillId="0" borderId="0" xfId="0" applyNumberFormat="1" applyFont="1" applyBorder="1" applyAlignment="1">
      <alignment horizontal="center"/>
    </xf>
    <xf numFmtId="0" fontId="11" fillId="0" borderId="18" xfId="0" applyFont="1" applyBorder="1" applyAlignment="1">
      <alignment horizontal="center"/>
    </xf>
    <xf numFmtId="2" fontId="11" fillId="0" borderId="18" xfId="0" applyNumberFormat="1" applyFont="1" applyBorder="1" applyAlignment="1">
      <alignment horizontal="center"/>
    </xf>
    <xf numFmtId="0" fontId="6" fillId="0" borderId="44" xfId="0" applyFont="1" applyBorder="1" applyAlignment="1">
      <alignment horizontal="center"/>
    </xf>
    <xf numFmtId="0" fontId="6" fillId="0" borderId="45" xfId="0" applyFont="1" applyBorder="1" applyAlignment="1">
      <alignment horizontal="center"/>
    </xf>
    <xf numFmtId="0" fontId="6" fillId="0" borderId="45" xfId="1" applyFont="1" applyBorder="1" applyAlignment="1">
      <alignment horizontal="center"/>
    </xf>
    <xf numFmtId="0" fontId="6" fillId="0" borderId="46" xfId="1" applyFont="1" applyBorder="1" applyAlignment="1">
      <alignment horizontal="center"/>
    </xf>
    <xf numFmtId="0" fontId="6" fillId="0" borderId="45" xfId="2" applyFont="1" applyBorder="1" applyAlignment="1">
      <alignment horizontal="center"/>
    </xf>
    <xf numFmtId="0" fontId="6" fillId="0" borderId="47" xfId="0" applyFont="1" applyBorder="1" applyAlignment="1">
      <alignment horizontal="center"/>
    </xf>
    <xf numFmtId="0" fontId="6" fillId="0" borderId="46" xfId="0" applyFont="1" applyBorder="1" applyAlignment="1">
      <alignment horizontal="center"/>
    </xf>
    <xf numFmtId="2" fontId="9" fillId="0" borderId="42" xfId="2" applyNumberFormat="1" applyFont="1" applyBorder="1" applyAlignment="1">
      <alignment horizontal="center"/>
    </xf>
    <xf numFmtId="2" fontId="0" fillId="0" borderId="4" xfId="0" applyNumberFormat="1" applyBorder="1" applyAlignment="1">
      <alignment horizontal="center"/>
    </xf>
    <xf numFmtId="2" fontId="29" fillId="0" borderId="2" xfId="0" applyNumberFormat="1" applyFont="1" applyBorder="1" applyAlignment="1">
      <alignment horizontal="center"/>
    </xf>
    <xf numFmtId="0" fontId="24" fillId="0" borderId="2" xfId="0" applyFont="1" applyBorder="1" applyAlignment="1">
      <alignment horizontal="center" vertical="center"/>
    </xf>
    <xf numFmtId="2" fontId="9" fillId="0" borderId="5" xfId="0" applyNumberFormat="1" applyFont="1" applyBorder="1" applyAlignment="1">
      <alignment horizontal="center"/>
    </xf>
    <xf numFmtId="0" fontId="9" fillId="0" borderId="13" xfId="0" applyFont="1" applyBorder="1" applyAlignment="1">
      <alignment horizontal="center"/>
    </xf>
    <xf numFmtId="2" fontId="9" fillId="0" borderId="13" xfId="0" applyNumberFormat="1" applyFont="1" applyBorder="1" applyAlignment="1">
      <alignment horizontal="center"/>
    </xf>
    <xf numFmtId="2" fontId="9" fillId="0" borderId="6" xfId="0" applyNumberFormat="1" applyFont="1" applyBorder="1" applyAlignment="1">
      <alignment horizontal="center"/>
    </xf>
    <xf numFmtId="0" fontId="11" fillId="4" borderId="17" xfId="0" applyFont="1" applyFill="1" applyBorder="1" applyAlignment="1" applyProtection="1">
      <alignment horizontal="center"/>
      <protection locked="0"/>
    </xf>
    <xf numFmtId="2" fontId="11" fillId="4" borderId="19" xfId="0" applyNumberFormat="1" applyFont="1" applyFill="1" applyBorder="1" applyAlignment="1" applyProtection="1">
      <alignment horizontal="center"/>
      <protection locked="0"/>
    </xf>
    <xf numFmtId="0" fontId="4" fillId="0" borderId="21" xfId="0" applyFont="1" applyBorder="1" applyAlignment="1">
      <alignment vertical="center" wrapText="1" shrinkToFit="1"/>
    </xf>
    <xf numFmtId="0" fontId="21" fillId="0" borderId="0" xfId="0" applyFont="1" applyAlignment="1">
      <alignment horizontal="right" vertical="center"/>
    </xf>
    <xf numFmtId="1" fontId="21" fillId="0" borderId="0" xfId="0" applyNumberFormat="1" applyFont="1" applyAlignment="1">
      <alignment horizontal="left" vertical="center"/>
    </xf>
    <xf numFmtId="0" fontId="21" fillId="0" borderId="0" xfId="0" applyFont="1" applyAlignment="1">
      <alignment horizontal="left" vertical="center"/>
    </xf>
    <xf numFmtId="0" fontId="18" fillId="0" borderId="0" xfId="0" applyFont="1" applyAlignment="1">
      <alignment horizontal="right" vertical="center"/>
    </xf>
    <xf numFmtId="0" fontId="20" fillId="0" borderId="0" xfId="0" applyFont="1" applyAlignment="1">
      <alignment horizontal="right" vertical="center"/>
    </xf>
    <xf numFmtId="0" fontId="20" fillId="0" borderId="0" xfId="0" applyFont="1" applyAlignment="1">
      <alignment horizontal="left" vertical="center"/>
    </xf>
    <xf numFmtId="0" fontId="3" fillId="0" borderId="31" xfId="0" applyFont="1" applyBorder="1" applyAlignment="1" applyProtection="1">
      <alignment horizontal="left" vertical="center"/>
      <protection locked="0"/>
    </xf>
    <xf numFmtId="0" fontId="3" fillId="0" borderId="14" xfId="0" applyFont="1" applyBorder="1" applyAlignment="1" applyProtection="1">
      <alignment horizontal="left" vertical="center"/>
      <protection locked="0"/>
    </xf>
    <xf numFmtId="0" fontId="13" fillId="0" borderId="25" xfId="0" applyFont="1" applyBorder="1" applyAlignment="1">
      <alignment horizontal="left" vertical="center" wrapText="1"/>
    </xf>
    <xf numFmtId="0" fontId="13" fillId="0" borderId="14" xfId="0" applyFont="1" applyBorder="1" applyAlignment="1">
      <alignment horizontal="left" vertical="center" wrapText="1"/>
    </xf>
    <xf numFmtId="0" fontId="3" fillId="0" borderId="25" xfId="0" applyFont="1" applyBorder="1" applyAlignment="1">
      <alignment horizontal="left" vertical="center"/>
    </xf>
    <xf numFmtId="0" fontId="3" fillId="0" borderId="31" xfId="0" applyFont="1" applyBorder="1" applyAlignment="1">
      <alignment horizontal="left" vertical="center"/>
    </xf>
    <xf numFmtId="0" fontId="3" fillId="0" borderId="14" xfId="0" applyFont="1" applyBorder="1" applyAlignment="1">
      <alignment horizontal="left" vertical="center"/>
    </xf>
    <xf numFmtId="2" fontId="11" fillId="12" borderId="26" xfId="0" applyNumberFormat="1" applyFont="1" applyFill="1" applyBorder="1" applyAlignment="1">
      <alignment horizontal="center"/>
    </xf>
    <xf numFmtId="2" fontId="11" fillId="12" borderId="29" xfId="0" applyNumberFormat="1" applyFont="1" applyFill="1" applyBorder="1" applyAlignment="1">
      <alignment horizontal="center"/>
    </xf>
    <xf numFmtId="2" fontId="11" fillId="9" borderId="26" xfId="0" applyNumberFormat="1" applyFont="1" applyFill="1" applyBorder="1" applyAlignment="1">
      <alignment horizontal="center"/>
    </xf>
    <xf numFmtId="2" fontId="11" fillId="9" borderId="29" xfId="0" applyNumberFormat="1" applyFont="1" applyFill="1" applyBorder="1" applyAlignment="1">
      <alignment horizontal="center"/>
    </xf>
    <xf numFmtId="2" fontId="11" fillId="10" borderId="26" xfId="0" applyNumberFormat="1" applyFont="1" applyFill="1" applyBorder="1" applyAlignment="1">
      <alignment horizontal="center"/>
    </xf>
    <xf numFmtId="2" fontId="11" fillId="10" borderId="29" xfId="0" applyNumberFormat="1" applyFont="1" applyFill="1" applyBorder="1" applyAlignment="1">
      <alignment horizontal="center"/>
    </xf>
    <xf numFmtId="0" fontId="13" fillId="5" borderId="9" xfId="0" applyFont="1" applyFill="1" applyBorder="1" applyAlignment="1">
      <alignment horizontal="center" vertical="center" wrapText="1"/>
    </xf>
    <xf numFmtId="0" fontId="13" fillId="5" borderId="8" xfId="0" applyFont="1" applyFill="1" applyBorder="1" applyAlignment="1">
      <alignment horizontal="center" vertical="center" wrapText="1"/>
    </xf>
    <xf numFmtId="2" fontId="11" fillId="9" borderId="7" xfId="0" applyNumberFormat="1" applyFont="1" applyFill="1" applyBorder="1" applyAlignment="1">
      <alignment horizontal="center"/>
    </xf>
    <xf numFmtId="2" fontId="11" fillId="9" borderId="28" xfId="0" applyNumberFormat="1" applyFont="1" applyFill="1" applyBorder="1" applyAlignment="1">
      <alignment horizontal="center"/>
    </xf>
    <xf numFmtId="2" fontId="11" fillId="10" borderId="7" xfId="0" applyNumberFormat="1" applyFont="1" applyFill="1" applyBorder="1" applyAlignment="1">
      <alignment horizontal="center"/>
    </xf>
    <xf numFmtId="2" fontId="11" fillId="10" borderId="28" xfId="0" applyNumberFormat="1" applyFont="1" applyFill="1" applyBorder="1" applyAlignment="1">
      <alignment horizontal="center"/>
    </xf>
    <xf numFmtId="0" fontId="11" fillId="5" borderId="21"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21"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21" xfId="0" applyFont="1" applyFill="1" applyBorder="1" applyAlignment="1">
      <alignment horizontal="center"/>
    </xf>
    <xf numFmtId="0" fontId="11" fillId="5" borderId="9" xfId="0" applyFont="1" applyFill="1" applyBorder="1" applyAlignment="1">
      <alignment horizontal="center"/>
    </xf>
    <xf numFmtId="0" fontId="11" fillId="5" borderId="8" xfId="0" applyFont="1" applyFill="1" applyBorder="1" applyAlignment="1">
      <alignment horizontal="center" vertical="center" wrapText="1"/>
    </xf>
    <xf numFmtId="0" fontId="31" fillId="0" borderId="25" xfId="0" applyFont="1" applyBorder="1" applyAlignment="1">
      <alignment horizontal="left" vertical="center"/>
    </xf>
    <xf numFmtId="2" fontId="11" fillId="10" borderId="20" xfId="0" applyNumberFormat="1" applyFont="1" applyFill="1" applyBorder="1" applyAlignment="1">
      <alignment horizontal="center"/>
    </xf>
    <xf numFmtId="0" fontId="4" fillId="0" borderId="25" xfId="0" applyFont="1" applyBorder="1" applyAlignment="1">
      <alignment horizontal="center"/>
    </xf>
    <xf numFmtId="0" fontId="4" fillId="0" borderId="14" xfId="0" applyFont="1" applyBorder="1" applyAlignment="1">
      <alignment horizontal="center"/>
    </xf>
    <xf numFmtId="0" fontId="19" fillId="0" borderId="26" xfId="0" applyFont="1" applyBorder="1" applyAlignment="1">
      <alignment horizontal="center" vertical="top" wrapText="1"/>
    </xf>
    <xf numFmtId="0" fontId="30" fillId="0" borderId="32" xfId="0" applyFont="1" applyBorder="1" applyAlignment="1">
      <alignment horizontal="center" vertical="top" wrapText="1"/>
    </xf>
    <xf numFmtId="0" fontId="30" fillId="0" borderId="29" xfId="0" applyFont="1" applyBorder="1" applyAlignment="1">
      <alignment horizontal="center" vertical="top" wrapText="1"/>
    </xf>
    <xf numFmtId="0" fontId="30" fillId="0" borderId="11" xfId="0" applyFont="1" applyBorder="1" applyAlignment="1">
      <alignment horizontal="center" vertical="top" wrapText="1"/>
    </xf>
    <xf numFmtId="0" fontId="30" fillId="0" borderId="0" xfId="0" applyFont="1" applyBorder="1" applyAlignment="1">
      <alignment horizontal="center" vertical="top" wrapText="1"/>
    </xf>
    <xf numFmtId="0" fontId="30" fillId="0" borderId="20" xfId="0" applyFont="1" applyBorder="1" applyAlignment="1">
      <alignment horizontal="center" vertical="top" wrapText="1"/>
    </xf>
    <xf numFmtId="0" fontId="30" fillId="0" borderId="7" xfId="0" applyFont="1" applyBorder="1" applyAlignment="1">
      <alignment horizontal="center" vertical="top" wrapText="1"/>
    </xf>
    <xf numFmtId="0" fontId="30" fillId="0" borderId="33" xfId="0" applyFont="1" applyBorder="1" applyAlignment="1">
      <alignment horizontal="center" vertical="top" wrapText="1"/>
    </xf>
    <xf numFmtId="0" fontId="30" fillId="0" borderId="28" xfId="0" applyFont="1" applyBorder="1" applyAlignment="1">
      <alignment horizontal="center" vertical="top" wrapText="1"/>
    </xf>
    <xf numFmtId="1" fontId="4" fillId="0" borderId="25" xfId="0" applyNumberFormat="1" applyFont="1" applyBorder="1" applyAlignment="1">
      <alignment horizontal="center"/>
    </xf>
    <xf numFmtId="1" fontId="4" fillId="0" borderId="14" xfId="0" applyNumberFormat="1" applyFont="1" applyBorder="1" applyAlignment="1">
      <alignment horizontal="center"/>
    </xf>
    <xf numFmtId="0" fontId="26" fillId="0" borderId="0" xfId="0" applyFont="1" applyAlignment="1">
      <alignment horizontal="center"/>
    </xf>
    <xf numFmtId="0" fontId="27" fillId="0" borderId="25" xfId="0" applyFont="1" applyBorder="1" applyAlignment="1">
      <alignment horizontal="center"/>
    </xf>
    <xf numFmtId="0" fontId="27" fillId="0" borderId="14" xfId="0" applyFont="1" applyBorder="1" applyAlignment="1">
      <alignment horizontal="center"/>
    </xf>
    <xf numFmtId="0" fontId="0" fillId="0" borderId="0" xfId="0" applyAlignment="1">
      <alignment horizontal="center"/>
    </xf>
    <xf numFmtId="2" fontId="4" fillId="0" borderId="21" xfId="0" applyNumberFormat="1" applyFont="1" applyBorder="1" applyAlignment="1">
      <alignment horizontal="center"/>
    </xf>
    <xf numFmtId="2" fontId="4" fillId="0" borderId="8" xfId="0" applyNumberFormat="1" applyFont="1" applyBorder="1" applyAlignment="1">
      <alignment horizontal="center"/>
    </xf>
    <xf numFmtId="0" fontId="6" fillId="0" borderId="21" xfId="0" applyFont="1" applyBorder="1" applyAlignment="1">
      <alignment horizontal="center"/>
    </xf>
    <xf numFmtId="0" fontId="6" fillId="0" borderId="9" xfId="0" applyFont="1" applyBorder="1" applyAlignment="1">
      <alignment horizontal="center"/>
    </xf>
  </cellXfs>
  <cellStyles count="4">
    <cellStyle name="Normal" xfId="0" builtinId="0"/>
    <cellStyle name="Normal 2" xfId="1" xr:uid="{00000000-0005-0000-0000-000001000000}"/>
    <cellStyle name="Normal 2 2" xfId="3" xr:uid="{A26381ED-0585-4423-8F6C-CD5F7E00E3EE}"/>
    <cellStyle name="Normal 3" xfId="2" xr:uid="{304A2A39-742F-4A6A-813B-64ED9104B726}"/>
  </cellStyles>
  <dxfs count="0"/>
  <tableStyles count="0" defaultTableStyle="TableStyleMedium9" defaultPivotStyle="PivotStyleLight16"/>
  <colors>
    <mruColors>
      <color rgb="FFFFCCFF"/>
      <color rgb="FFA8E917"/>
      <color rgb="FFC4D303"/>
      <color rgb="FF66FF33"/>
      <color rgb="FFCC99FF"/>
      <color rgb="FFFF99FF"/>
      <color rgb="FFA9A62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image" Target="../media/image2.jpg"/></Relationships>
</file>

<file path=xl/charts/_rels/chart11.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image" Target="../media/image2.jpg"/></Relationships>
</file>

<file path=xl/charts/_rels/chart13.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image" Target="../media/image2.jpg"/></Relationships>
</file>

<file path=xl/charts/_rels/chart15.xml.rels><?xml version="1.0" encoding="UTF-8" standalone="yes"?>
<Relationships xmlns="http://schemas.openxmlformats.org/package/2006/relationships"><Relationship Id="rId1" Type="http://schemas.openxmlformats.org/officeDocument/2006/relationships/image" Target="../media/image2.jpg"/></Relationships>
</file>

<file path=xl/charts/_rels/chart16.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16.xml"/></Relationships>
</file>

<file path=xl/charts/_rels/chart17.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image" Target="../media/image2.jpg"/></Relationships>
</file>

<file path=xl/charts/_rels/chart19.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image" Target="../media/image2.jpg"/></Relationships>
</file>

<file path=xl/charts/_rels/chart20.xml.rels><?xml version="1.0" encoding="UTF-8" standalone="yes"?>
<Relationships xmlns="http://schemas.openxmlformats.org/package/2006/relationships"><Relationship Id="rId1" Type="http://schemas.openxmlformats.org/officeDocument/2006/relationships/image" Target="../media/image2.jpg"/></Relationships>
</file>

<file path=xl/charts/_rels/chart21.xml.rels><?xml version="1.0" encoding="UTF-8" standalone="yes"?>
<Relationships xmlns="http://schemas.openxmlformats.org/package/2006/relationships"><Relationship Id="rId1" Type="http://schemas.openxmlformats.org/officeDocument/2006/relationships/image" Target="../media/image2.jpg"/></Relationships>
</file>

<file path=xl/charts/_rels/chart22.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chartUserShapes" Target="../drawings/drawing22.xml"/></Relationships>
</file>

<file path=xl/charts/_rels/chart3.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image" Target="../media/image2.jpg"/></Relationships>
</file>

<file path=xl/charts/_rels/chart5.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image" Target="../media/image2.jpg"/></Relationships>
</file>

<file path=xl/charts/_rels/chart7.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image" Target="../media/image2.jpg"/></Relationships>
</file>

<file path=xl/charts/_rels/chart9.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Expected</a:t>
            </a:r>
            <a:r>
              <a:rPr lang="en-US" baseline="0">
                <a:solidFill>
                  <a:sysClr val="windowText" lastClr="000000"/>
                </a:solidFill>
                <a:latin typeface="Arial" panose="020B0604020202020204" pitchFamily="34" charset="0"/>
                <a:cs typeface="Arial" panose="020B0604020202020204" pitchFamily="34" charset="0"/>
              </a:rPr>
              <a:t> Boron Needs</a:t>
            </a:r>
          </a:p>
        </c:rich>
      </c:tx>
      <c:layout>
        <c:manualLayout>
          <c:xMode val="edge"/>
          <c:yMode val="edge"/>
          <c:x val="0.36674583581955672"/>
          <c:y val="6.698564593301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45406824146982E-2"/>
          <c:y val="0.13737037037037039"/>
          <c:w val="0.89118302147715411"/>
          <c:h val="0.77671011956838731"/>
        </c:manualLayout>
      </c:layout>
      <c:scatterChart>
        <c:scatterStyle val="lineMarker"/>
        <c:varyColors val="0"/>
        <c:ser>
          <c:idx val="0"/>
          <c:order val="0"/>
          <c:spPr>
            <a:ln w="25400" cap="rnd">
              <a:noFill/>
              <a:round/>
            </a:ln>
            <a:effectLst/>
          </c:spPr>
          <c:marker>
            <c:symbol val="diamond"/>
            <c:size val="20"/>
            <c:spPr>
              <a:solidFill>
                <a:srgbClr val="FF99FF"/>
              </a:solidFill>
              <a:ln w="9525">
                <a:solidFill>
                  <a:schemeClr val="accent1"/>
                </a:solidFill>
              </a:ln>
              <a:effectLst/>
            </c:spPr>
          </c:marker>
          <c:xVal>
            <c:numRef>
              <c:f>'1'!$B$9</c:f>
              <c:numCache>
                <c:formatCode>0.00</c:formatCode>
                <c:ptCount val="1"/>
                <c:pt idx="0">
                  <c:v>0</c:v>
                </c:pt>
              </c:numCache>
            </c:numRef>
          </c:xVal>
          <c:yVal>
            <c:numRef>
              <c:f>'1'!$Y$59</c:f>
              <c:numCache>
                <c:formatCode>0</c:formatCode>
                <c:ptCount val="1"/>
                <c:pt idx="0">
                  <c:v>1243</c:v>
                </c:pt>
              </c:numCache>
            </c:numRef>
          </c:yVal>
          <c:smooth val="0"/>
          <c:extLst>
            <c:ext xmlns:c16="http://schemas.microsoft.com/office/drawing/2014/chart" uri="{C3380CC4-5D6E-409C-BE32-E72D297353CC}">
              <c16:uniqueId val="{00000000-FC30-45FF-A920-29C7BA9A8A4E}"/>
            </c:ext>
          </c:extLst>
        </c:ser>
        <c:dLbls>
          <c:showLegendKey val="0"/>
          <c:showVal val="0"/>
          <c:showCatName val="0"/>
          <c:showSerName val="0"/>
          <c:showPercent val="0"/>
          <c:showBubbleSize val="0"/>
        </c:dLbls>
        <c:axId val="737580920"/>
        <c:axId val="737582232"/>
      </c:scatterChart>
      <c:valAx>
        <c:axId val="737580920"/>
        <c:scaling>
          <c:orientation val="minMax"/>
          <c:max val="0.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2232"/>
        <c:crosses val="autoZero"/>
        <c:crossBetween val="midCat"/>
      </c:valAx>
      <c:valAx>
        <c:axId val="737582232"/>
        <c:scaling>
          <c:orientation val="minMax"/>
          <c:max val="1305"/>
          <c:min val="102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0920"/>
        <c:crosses val="autoZero"/>
        <c:crossBetween val="midCat"/>
      </c:valAx>
      <c:spPr>
        <a:blipFill dpi="0" rotWithShape="1">
          <a:blip xmlns:r="http://schemas.openxmlformats.org/officeDocument/2006/relationships" r:embed="rId3"/>
          <a:srcRect/>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lgn="ctr">
              <a:defRPr/>
            </a:pPr>
            <a:r>
              <a:rPr lang="hr-HR"/>
              <a:t>STULL</a:t>
            </a:r>
          </a:p>
        </c:rich>
      </c:tx>
      <c:layout>
        <c:manualLayout>
          <c:xMode val="edge"/>
          <c:yMode val="edge"/>
          <c:x val="0.4991072874822956"/>
          <c:y val="4.9019853590232358E-3"/>
        </c:manualLayout>
      </c:layout>
      <c:overlay val="0"/>
    </c:title>
    <c:autoTitleDeleted val="0"/>
    <c:plotArea>
      <c:layout>
        <c:manualLayout>
          <c:layoutTarget val="inner"/>
          <c:xMode val="edge"/>
          <c:yMode val="edge"/>
          <c:x val="0.11212306681710085"/>
          <c:y val="6.055300672969724E-2"/>
          <c:w val="0.86368415772272689"/>
          <c:h val="0.84387042832429549"/>
        </c:manualLayout>
      </c:layout>
      <c:scatterChart>
        <c:scatterStyle val="lineMarker"/>
        <c:varyColors val="0"/>
        <c:ser>
          <c:idx val="0"/>
          <c:order val="0"/>
          <c:tx>
            <c:strRef>
              <c:f>'5'!$B$2</c:f>
              <c:strCache>
                <c:ptCount val="1"/>
                <c:pt idx="0">
                  <c:v>310822</c:v>
                </c:pt>
              </c:strCache>
            </c:strRef>
          </c:tx>
          <c:spPr>
            <a:ln w="44450">
              <a:noFill/>
            </a:ln>
            <a:effectLst>
              <a:glow>
                <a:schemeClr val="accent1"/>
              </a:glow>
              <a:outerShdw blurRad="50800" dist="38100" dir="2700000" algn="tl" rotWithShape="0">
                <a:prstClr val="black">
                  <a:alpha val="40000"/>
                </a:prstClr>
              </a:outerShdw>
              <a:softEdge rad="0"/>
            </a:effectLst>
          </c:spPr>
          <c:marker>
            <c:symbol val="diamond"/>
            <c:size val="20"/>
            <c:spPr>
              <a:solidFill>
                <a:srgbClr val="FF0000"/>
              </a:solidFill>
              <a:ln w="317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dPt>
            <c:idx val="0"/>
            <c:marker>
              <c:spPr>
                <a:solidFill>
                  <a:srgbClr val="FF0000"/>
                </a:solidFill>
                <a:ln w="952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bubble3D val="0"/>
            <c:extLst>
              <c:ext xmlns:c16="http://schemas.microsoft.com/office/drawing/2014/chart" uri="{C3380CC4-5D6E-409C-BE32-E72D297353CC}">
                <c16:uniqueId val="{00000000-C23C-4953-87A5-E481D8E454E7}"/>
              </c:ext>
            </c:extLst>
          </c:dPt>
          <c:dLbls>
            <c:delete val="1"/>
          </c:dLbls>
          <c:xVal>
            <c:numRef>
              <c:f>'5'!$B$7</c:f>
              <c:numCache>
                <c:formatCode>0.00</c:formatCode>
                <c:ptCount val="1"/>
                <c:pt idx="0">
                  <c:v>1.079885115236078</c:v>
                </c:pt>
              </c:numCache>
            </c:numRef>
          </c:xVal>
          <c:yVal>
            <c:numRef>
              <c:f>'5'!$C$7</c:f>
              <c:numCache>
                <c:formatCode>0.00</c:formatCode>
                <c:ptCount val="1"/>
                <c:pt idx="0">
                  <c:v>0.16138668253516203</c:v>
                </c:pt>
              </c:numCache>
            </c:numRef>
          </c:yVal>
          <c:smooth val="0"/>
          <c:extLst>
            <c:ext xmlns:c16="http://schemas.microsoft.com/office/drawing/2014/chart" uri="{C3380CC4-5D6E-409C-BE32-E72D297353CC}">
              <c16:uniqueId val="{00000001-C23C-4953-87A5-E481D8E454E7}"/>
            </c:ext>
          </c:extLst>
        </c:ser>
        <c:dLbls>
          <c:showLegendKey val="0"/>
          <c:showVal val="1"/>
          <c:showCatName val="0"/>
          <c:showSerName val="0"/>
          <c:showPercent val="0"/>
          <c:showBubbleSize val="0"/>
        </c:dLbls>
        <c:axId val="181952896"/>
        <c:axId val="181955200"/>
      </c:scatterChart>
      <c:valAx>
        <c:axId val="181952896"/>
        <c:scaling>
          <c:orientation val="minMax"/>
          <c:max val="7.2"/>
          <c:min val="0"/>
        </c:scaling>
        <c:delete val="0"/>
        <c:axPos val="b"/>
        <c:majorGridlines>
          <c:spPr>
            <a:ln>
              <a:noFill/>
            </a:ln>
          </c:spPr>
        </c:majorGridlines>
        <c:title>
          <c:tx>
            <c:rich>
              <a:bodyPr/>
              <a:lstStyle/>
              <a:p>
                <a:pPr>
                  <a:defRPr/>
                </a:pPr>
                <a:r>
                  <a:rPr lang="hr-HR" sz="1400"/>
                  <a:t>MOLECULES  SiO</a:t>
                </a:r>
                <a:r>
                  <a:rPr lang="hr-HR" sz="1400" baseline="-25000"/>
                  <a:t>2</a:t>
                </a:r>
              </a:p>
            </c:rich>
          </c:tx>
          <c:layout>
            <c:manualLayout>
              <c:xMode val="edge"/>
              <c:yMode val="edge"/>
              <c:x val="0.45345858492104729"/>
              <c:y val="0.94937725909160853"/>
            </c:manualLayout>
          </c:layout>
          <c:overlay val="0"/>
        </c:title>
        <c:numFmt formatCode="0.0" sourceLinked="0"/>
        <c:majorTickMark val="none"/>
        <c:minorTickMark val="none"/>
        <c:tickLblPos val="nextTo"/>
        <c:txPr>
          <a:bodyPr anchor="ctr" anchorCtr="1"/>
          <a:lstStyle/>
          <a:p>
            <a:pPr>
              <a:defRPr sz="1200"/>
            </a:pPr>
            <a:endParaRPr lang="en-US"/>
          </a:p>
        </c:txPr>
        <c:crossAx val="181955200"/>
        <c:crossesAt val="0"/>
        <c:crossBetween val="midCat"/>
        <c:majorUnit val="0.60000000000000009"/>
        <c:minorUnit val="0.1"/>
      </c:valAx>
      <c:valAx>
        <c:axId val="181955200"/>
        <c:scaling>
          <c:orientation val="minMax"/>
          <c:max val="1"/>
          <c:min val="0"/>
        </c:scaling>
        <c:delete val="0"/>
        <c:axPos val="l"/>
        <c:majorGridlines>
          <c:spPr>
            <a:ln>
              <a:noFill/>
            </a:ln>
          </c:spPr>
        </c:majorGridlines>
        <c:title>
          <c:tx>
            <c:rich>
              <a:bodyPr rot="-5400000" vert="horz"/>
              <a:lstStyle/>
              <a:p>
                <a:pPr>
                  <a:defRPr sz="1600"/>
                </a:pPr>
                <a:r>
                  <a:rPr lang="hr-HR" sz="1400"/>
                  <a:t>MOL</a:t>
                </a:r>
                <a:r>
                  <a:rPr lang="en-US" sz="1400"/>
                  <a:t>E</a:t>
                </a:r>
                <a:r>
                  <a:rPr lang="hr-HR" sz="1400"/>
                  <a:t>C</a:t>
                </a:r>
                <a:r>
                  <a:rPr lang="en-US" sz="1400"/>
                  <a:t>U</a:t>
                </a:r>
                <a:r>
                  <a:rPr lang="hr-HR" sz="1400"/>
                  <a:t>LES  </a:t>
                </a:r>
                <a:r>
                  <a:rPr lang="hr-HR" sz="1400" baseline="0"/>
                  <a:t> Al</a:t>
                </a:r>
                <a:r>
                  <a:rPr lang="hr-HR" sz="1400" baseline="-25000"/>
                  <a:t>2</a:t>
                </a:r>
                <a:r>
                  <a:rPr lang="hr-HR" sz="1400" baseline="0"/>
                  <a:t>O</a:t>
                </a:r>
                <a:r>
                  <a:rPr lang="hr-HR" sz="1400" baseline="-25000"/>
                  <a:t>3</a:t>
                </a:r>
              </a:p>
            </c:rich>
          </c:tx>
          <c:layout>
            <c:manualLayout>
              <c:xMode val="edge"/>
              <c:yMode val="edge"/>
              <c:x val="8.6672039391244115E-4"/>
              <c:y val="0.30884709636726221"/>
            </c:manualLayout>
          </c:layout>
          <c:overlay val="0"/>
        </c:title>
        <c:numFmt formatCode="0.00" sourceLinked="0"/>
        <c:majorTickMark val="none"/>
        <c:minorTickMark val="none"/>
        <c:tickLblPos val="nextTo"/>
        <c:txPr>
          <a:bodyPr/>
          <a:lstStyle/>
          <a:p>
            <a:pPr>
              <a:defRPr sz="1200"/>
            </a:pPr>
            <a:endParaRPr lang="en-US"/>
          </a:p>
        </c:txPr>
        <c:crossAx val="181952896"/>
        <c:crosses val="autoZero"/>
        <c:crossBetween val="midCat"/>
        <c:majorUnit val="5.000000000000001E-2"/>
        <c:minorUnit val="5.000000000000001E-2"/>
      </c:valAx>
      <c:spPr>
        <a:noFill/>
        <a:ln w="25400">
          <a:noFill/>
        </a:ln>
        <a:effectLst/>
      </c:spPr>
    </c:plotArea>
    <c:plotVisOnly val="1"/>
    <c:dispBlanksAs val="gap"/>
    <c:showDLblsOverMax val="0"/>
  </c:chart>
  <c:spPr>
    <a:blipFill dpi="0" rotWithShape="1">
      <a:blip xmlns:r="http://schemas.openxmlformats.org/officeDocument/2006/relationships" r:embed="rId1"/>
      <a:srcRect/>
      <a:stretch>
        <a:fillRect l="11000" t="6000" r="2000" b="9000"/>
      </a:stretch>
    </a:blipFill>
    <a:ln w="12700" cap="sq">
      <a:solidFill>
        <a:schemeClr val="tx1"/>
      </a:solidFill>
      <a:bevel/>
    </a:ln>
    <a:effectLst>
      <a:glow>
        <a:schemeClr val="accent1">
          <a:alpha val="41000"/>
        </a:schemeClr>
      </a:glow>
    </a:effectLst>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Expected</a:t>
            </a:r>
            <a:r>
              <a:rPr lang="en-US" baseline="0">
                <a:solidFill>
                  <a:sysClr val="windowText" lastClr="000000"/>
                </a:solidFill>
                <a:latin typeface="Arial" panose="020B0604020202020204" pitchFamily="34" charset="0"/>
                <a:cs typeface="Arial" panose="020B0604020202020204" pitchFamily="34" charset="0"/>
              </a:rPr>
              <a:t> Boron Needs</a:t>
            </a:r>
          </a:p>
        </c:rich>
      </c:tx>
      <c:layout>
        <c:manualLayout>
          <c:xMode val="edge"/>
          <c:yMode val="edge"/>
          <c:x val="0.36674583581955672"/>
          <c:y val="6.698564593301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45406824146982E-2"/>
          <c:y val="0.13737037037037039"/>
          <c:w val="0.89118302147715411"/>
          <c:h val="0.77671011956838731"/>
        </c:manualLayout>
      </c:layout>
      <c:scatterChart>
        <c:scatterStyle val="lineMarker"/>
        <c:varyColors val="0"/>
        <c:ser>
          <c:idx val="0"/>
          <c:order val="0"/>
          <c:spPr>
            <a:ln w="25400" cap="rnd">
              <a:noFill/>
              <a:round/>
            </a:ln>
            <a:effectLst/>
          </c:spPr>
          <c:marker>
            <c:symbol val="diamond"/>
            <c:size val="13"/>
            <c:spPr>
              <a:solidFill>
                <a:srgbClr val="FF99FF"/>
              </a:solidFill>
              <a:ln w="9525">
                <a:solidFill>
                  <a:schemeClr val="accent1"/>
                </a:solidFill>
              </a:ln>
              <a:effectLst/>
            </c:spPr>
          </c:marker>
          <c:xVal>
            <c:numRef>
              <c:f>'6'!$B$9</c:f>
              <c:numCache>
                <c:formatCode>0.00</c:formatCode>
                <c:ptCount val="1"/>
                <c:pt idx="0">
                  <c:v>0</c:v>
                </c:pt>
              </c:numCache>
            </c:numRef>
          </c:xVal>
          <c:yVal>
            <c:numRef>
              <c:f>'6'!$Y$59</c:f>
              <c:numCache>
                <c:formatCode>0</c:formatCode>
                <c:ptCount val="1"/>
                <c:pt idx="0">
                  <c:v>1243</c:v>
                </c:pt>
              </c:numCache>
            </c:numRef>
          </c:yVal>
          <c:smooth val="0"/>
          <c:extLst>
            <c:ext xmlns:c16="http://schemas.microsoft.com/office/drawing/2014/chart" uri="{C3380CC4-5D6E-409C-BE32-E72D297353CC}">
              <c16:uniqueId val="{00000000-8514-419C-8657-9F6B255C4BFF}"/>
            </c:ext>
          </c:extLst>
        </c:ser>
        <c:dLbls>
          <c:showLegendKey val="0"/>
          <c:showVal val="0"/>
          <c:showCatName val="0"/>
          <c:showSerName val="0"/>
          <c:showPercent val="0"/>
          <c:showBubbleSize val="0"/>
        </c:dLbls>
        <c:axId val="737580920"/>
        <c:axId val="737582232"/>
      </c:scatterChart>
      <c:valAx>
        <c:axId val="737580920"/>
        <c:scaling>
          <c:orientation val="minMax"/>
          <c:max val="0.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2232"/>
        <c:crosses val="autoZero"/>
        <c:crossBetween val="midCat"/>
      </c:valAx>
      <c:valAx>
        <c:axId val="737582232"/>
        <c:scaling>
          <c:orientation val="minMax"/>
          <c:max val="1305"/>
          <c:min val="102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0920"/>
        <c:crosses val="autoZero"/>
        <c:crossBetween val="midCat"/>
      </c:valAx>
      <c:spPr>
        <a:blipFill dpi="0" rotWithShape="1">
          <a:blip xmlns:r="http://schemas.openxmlformats.org/officeDocument/2006/relationships" r:embed="rId3"/>
          <a:srcRect/>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4"/>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lgn="ctr">
              <a:defRPr/>
            </a:pPr>
            <a:r>
              <a:rPr lang="hr-HR"/>
              <a:t>STULL</a:t>
            </a:r>
          </a:p>
        </c:rich>
      </c:tx>
      <c:layout>
        <c:manualLayout>
          <c:xMode val="edge"/>
          <c:yMode val="edge"/>
          <c:x val="0.4991072874822956"/>
          <c:y val="4.9019853590232358E-3"/>
        </c:manualLayout>
      </c:layout>
      <c:overlay val="0"/>
    </c:title>
    <c:autoTitleDeleted val="0"/>
    <c:plotArea>
      <c:layout>
        <c:manualLayout>
          <c:layoutTarget val="inner"/>
          <c:xMode val="edge"/>
          <c:yMode val="edge"/>
          <c:x val="0.11212312097967046"/>
          <c:y val="6.5450633009109152E-2"/>
          <c:w val="0.86368415772272689"/>
          <c:h val="0.84387042832429549"/>
        </c:manualLayout>
      </c:layout>
      <c:scatterChart>
        <c:scatterStyle val="lineMarker"/>
        <c:varyColors val="0"/>
        <c:ser>
          <c:idx val="0"/>
          <c:order val="0"/>
          <c:tx>
            <c:strRef>
              <c:f>'6'!$B$2</c:f>
              <c:strCache>
                <c:ptCount val="1"/>
                <c:pt idx="0">
                  <c:v>310822</c:v>
                </c:pt>
              </c:strCache>
            </c:strRef>
          </c:tx>
          <c:spPr>
            <a:ln w="44450">
              <a:noFill/>
            </a:ln>
            <a:effectLst>
              <a:glow>
                <a:schemeClr val="accent1"/>
              </a:glow>
              <a:outerShdw blurRad="50800" dist="38100" dir="2700000" algn="tl" rotWithShape="0">
                <a:prstClr val="black">
                  <a:alpha val="40000"/>
                </a:prstClr>
              </a:outerShdw>
              <a:softEdge rad="0"/>
            </a:effectLst>
          </c:spPr>
          <c:marker>
            <c:symbol val="diamond"/>
            <c:size val="20"/>
            <c:spPr>
              <a:solidFill>
                <a:srgbClr val="FF0000"/>
              </a:solidFill>
              <a:ln w="317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dPt>
            <c:idx val="0"/>
            <c:marker>
              <c:spPr>
                <a:solidFill>
                  <a:srgbClr val="FF0000"/>
                </a:solidFill>
                <a:ln w="952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bubble3D val="0"/>
            <c:extLst>
              <c:ext xmlns:c16="http://schemas.microsoft.com/office/drawing/2014/chart" uri="{C3380CC4-5D6E-409C-BE32-E72D297353CC}">
                <c16:uniqueId val="{00000000-3ACF-499E-A52E-9F182ACC460F}"/>
              </c:ext>
            </c:extLst>
          </c:dPt>
          <c:dLbls>
            <c:delete val="1"/>
          </c:dLbls>
          <c:xVal>
            <c:numRef>
              <c:f>'6'!$B$7</c:f>
              <c:numCache>
                <c:formatCode>0.00</c:formatCode>
                <c:ptCount val="1"/>
                <c:pt idx="0">
                  <c:v>0.86980329387848987</c:v>
                </c:pt>
              </c:numCache>
            </c:numRef>
          </c:xVal>
          <c:yVal>
            <c:numRef>
              <c:f>'6'!$C$7</c:f>
              <c:numCache>
                <c:formatCode>0.00</c:formatCode>
                <c:ptCount val="1"/>
                <c:pt idx="0">
                  <c:v>0.14952372348638124</c:v>
                </c:pt>
              </c:numCache>
            </c:numRef>
          </c:yVal>
          <c:smooth val="0"/>
          <c:extLst>
            <c:ext xmlns:c16="http://schemas.microsoft.com/office/drawing/2014/chart" uri="{C3380CC4-5D6E-409C-BE32-E72D297353CC}">
              <c16:uniqueId val="{00000001-3ACF-499E-A52E-9F182ACC460F}"/>
            </c:ext>
          </c:extLst>
        </c:ser>
        <c:dLbls>
          <c:showLegendKey val="0"/>
          <c:showVal val="1"/>
          <c:showCatName val="0"/>
          <c:showSerName val="0"/>
          <c:showPercent val="0"/>
          <c:showBubbleSize val="0"/>
        </c:dLbls>
        <c:axId val="181952896"/>
        <c:axId val="181955200"/>
      </c:scatterChart>
      <c:valAx>
        <c:axId val="181952896"/>
        <c:scaling>
          <c:orientation val="minMax"/>
          <c:max val="7.2"/>
          <c:min val="0"/>
        </c:scaling>
        <c:delete val="0"/>
        <c:axPos val="b"/>
        <c:majorGridlines>
          <c:spPr>
            <a:ln>
              <a:noFill/>
            </a:ln>
          </c:spPr>
        </c:majorGridlines>
        <c:title>
          <c:tx>
            <c:rich>
              <a:bodyPr/>
              <a:lstStyle/>
              <a:p>
                <a:pPr>
                  <a:defRPr/>
                </a:pPr>
                <a:r>
                  <a:rPr lang="hr-HR" sz="1400"/>
                  <a:t>MOLECULES  SiO</a:t>
                </a:r>
                <a:r>
                  <a:rPr lang="hr-HR" sz="1400" baseline="-25000"/>
                  <a:t>2</a:t>
                </a:r>
              </a:p>
            </c:rich>
          </c:tx>
          <c:layout>
            <c:manualLayout>
              <c:xMode val="edge"/>
              <c:yMode val="edge"/>
              <c:x val="0.45345858492104729"/>
              <c:y val="0.94937725909160853"/>
            </c:manualLayout>
          </c:layout>
          <c:overlay val="0"/>
        </c:title>
        <c:numFmt formatCode="0.0" sourceLinked="0"/>
        <c:majorTickMark val="none"/>
        <c:minorTickMark val="none"/>
        <c:tickLblPos val="nextTo"/>
        <c:txPr>
          <a:bodyPr anchor="ctr" anchorCtr="1"/>
          <a:lstStyle/>
          <a:p>
            <a:pPr>
              <a:defRPr sz="1200"/>
            </a:pPr>
            <a:endParaRPr lang="en-US"/>
          </a:p>
        </c:txPr>
        <c:crossAx val="181955200"/>
        <c:crossesAt val="0"/>
        <c:crossBetween val="midCat"/>
        <c:majorUnit val="0.60000000000000009"/>
        <c:minorUnit val="0.1"/>
      </c:valAx>
      <c:valAx>
        <c:axId val="181955200"/>
        <c:scaling>
          <c:orientation val="minMax"/>
          <c:max val="1"/>
          <c:min val="0"/>
        </c:scaling>
        <c:delete val="0"/>
        <c:axPos val="l"/>
        <c:majorGridlines>
          <c:spPr>
            <a:ln>
              <a:noFill/>
            </a:ln>
          </c:spPr>
        </c:majorGridlines>
        <c:title>
          <c:tx>
            <c:rich>
              <a:bodyPr rot="-5400000" vert="horz"/>
              <a:lstStyle/>
              <a:p>
                <a:pPr>
                  <a:defRPr sz="1600"/>
                </a:pPr>
                <a:r>
                  <a:rPr lang="hr-HR" sz="1400"/>
                  <a:t>MOL</a:t>
                </a:r>
                <a:r>
                  <a:rPr lang="en-US" sz="1400"/>
                  <a:t>E</a:t>
                </a:r>
                <a:r>
                  <a:rPr lang="hr-HR" sz="1400"/>
                  <a:t>C</a:t>
                </a:r>
                <a:r>
                  <a:rPr lang="en-US" sz="1400"/>
                  <a:t>U</a:t>
                </a:r>
                <a:r>
                  <a:rPr lang="hr-HR" sz="1400"/>
                  <a:t>LES  </a:t>
                </a:r>
                <a:r>
                  <a:rPr lang="hr-HR" sz="1400" baseline="0"/>
                  <a:t> Al</a:t>
                </a:r>
                <a:r>
                  <a:rPr lang="hr-HR" sz="1400" baseline="-25000"/>
                  <a:t>2</a:t>
                </a:r>
                <a:r>
                  <a:rPr lang="hr-HR" sz="1400" baseline="0"/>
                  <a:t>O</a:t>
                </a:r>
                <a:r>
                  <a:rPr lang="hr-HR" sz="1400" baseline="-25000"/>
                  <a:t>3</a:t>
                </a:r>
              </a:p>
            </c:rich>
          </c:tx>
          <c:layout>
            <c:manualLayout>
              <c:xMode val="edge"/>
              <c:yMode val="edge"/>
              <c:x val="8.6672039391244115E-4"/>
              <c:y val="0.30884709636726221"/>
            </c:manualLayout>
          </c:layout>
          <c:overlay val="0"/>
        </c:title>
        <c:numFmt formatCode="0.00" sourceLinked="0"/>
        <c:majorTickMark val="none"/>
        <c:minorTickMark val="none"/>
        <c:tickLblPos val="nextTo"/>
        <c:txPr>
          <a:bodyPr/>
          <a:lstStyle/>
          <a:p>
            <a:pPr>
              <a:defRPr sz="1200"/>
            </a:pPr>
            <a:endParaRPr lang="en-US"/>
          </a:p>
        </c:txPr>
        <c:crossAx val="181952896"/>
        <c:crosses val="autoZero"/>
        <c:crossBetween val="midCat"/>
        <c:majorUnit val="5.000000000000001E-2"/>
        <c:minorUnit val="5.000000000000001E-2"/>
      </c:valAx>
      <c:spPr>
        <a:noFill/>
        <a:ln w="25400">
          <a:noFill/>
        </a:ln>
        <a:effectLst/>
      </c:spPr>
    </c:plotArea>
    <c:plotVisOnly val="1"/>
    <c:dispBlanksAs val="gap"/>
    <c:showDLblsOverMax val="0"/>
  </c:chart>
  <c:spPr>
    <a:blipFill dpi="0" rotWithShape="1">
      <a:blip xmlns:r="http://schemas.openxmlformats.org/officeDocument/2006/relationships" r:embed="rId1"/>
      <a:srcRect/>
      <a:stretch>
        <a:fillRect l="11000" t="6000" r="2000" b="9000"/>
      </a:stretch>
    </a:blipFill>
    <a:ln w="12700" cap="sq">
      <a:solidFill>
        <a:schemeClr val="tx1"/>
      </a:solidFill>
      <a:bevel/>
    </a:ln>
    <a:effectLst>
      <a:glow>
        <a:schemeClr val="accent1">
          <a:alpha val="41000"/>
        </a:schemeClr>
      </a:glow>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Expected</a:t>
            </a:r>
            <a:r>
              <a:rPr lang="en-US" baseline="0">
                <a:solidFill>
                  <a:sysClr val="windowText" lastClr="000000"/>
                </a:solidFill>
                <a:latin typeface="Arial" panose="020B0604020202020204" pitchFamily="34" charset="0"/>
                <a:cs typeface="Arial" panose="020B0604020202020204" pitchFamily="34" charset="0"/>
              </a:rPr>
              <a:t> Boron Needs</a:t>
            </a:r>
          </a:p>
        </c:rich>
      </c:tx>
      <c:layout>
        <c:manualLayout>
          <c:xMode val="edge"/>
          <c:yMode val="edge"/>
          <c:x val="0.36674583581955672"/>
          <c:y val="6.698564593301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45406824146982E-2"/>
          <c:y val="0.13737037037037039"/>
          <c:w val="0.89118302147715411"/>
          <c:h val="0.77671011956838731"/>
        </c:manualLayout>
      </c:layout>
      <c:scatterChart>
        <c:scatterStyle val="lineMarker"/>
        <c:varyColors val="0"/>
        <c:ser>
          <c:idx val="0"/>
          <c:order val="0"/>
          <c:spPr>
            <a:ln w="25400" cap="rnd">
              <a:noFill/>
              <a:round/>
            </a:ln>
            <a:effectLst/>
          </c:spPr>
          <c:marker>
            <c:symbol val="diamond"/>
            <c:size val="13"/>
            <c:spPr>
              <a:solidFill>
                <a:srgbClr val="FF99FF"/>
              </a:solidFill>
              <a:ln w="9525">
                <a:solidFill>
                  <a:schemeClr val="accent1"/>
                </a:solidFill>
              </a:ln>
              <a:effectLst/>
            </c:spPr>
          </c:marker>
          <c:xVal>
            <c:numRef>
              <c:f>'7'!$B$9</c:f>
              <c:numCache>
                <c:formatCode>0.00</c:formatCode>
                <c:ptCount val="1"/>
                <c:pt idx="0">
                  <c:v>6.6940927253754057E-2</c:v>
                </c:pt>
              </c:numCache>
            </c:numRef>
          </c:xVal>
          <c:yVal>
            <c:numRef>
              <c:f>'7'!$Y$59</c:f>
              <c:numCache>
                <c:formatCode>0</c:formatCode>
                <c:ptCount val="1"/>
                <c:pt idx="0">
                  <c:v>1243</c:v>
                </c:pt>
              </c:numCache>
            </c:numRef>
          </c:yVal>
          <c:smooth val="0"/>
          <c:extLst>
            <c:ext xmlns:c16="http://schemas.microsoft.com/office/drawing/2014/chart" uri="{C3380CC4-5D6E-409C-BE32-E72D297353CC}">
              <c16:uniqueId val="{00000000-1228-4CCD-807C-B55EF692F065}"/>
            </c:ext>
          </c:extLst>
        </c:ser>
        <c:dLbls>
          <c:showLegendKey val="0"/>
          <c:showVal val="0"/>
          <c:showCatName val="0"/>
          <c:showSerName val="0"/>
          <c:showPercent val="0"/>
          <c:showBubbleSize val="0"/>
        </c:dLbls>
        <c:axId val="737580920"/>
        <c:axId val="737582232"/>
      </c:scatterChart>
      <c:valAx>
        <c:axId val="737580920"/>
        <c:scaling>
          <c:orientation val="minMax"/>
          <c:max val="0.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2232"/>
        <c:crosses val="autoZero"/>
        <c:crossBetween val="midCat"/>
      </c:valAx>
      <c:valAx>
        <c:axId val="737582232"/>
        <c:scaling>
          <c:orientation val="minMax"/>
          <c:max val="1305"/>
          <c:min val="102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0920"/>
        <c:crosses val="autoZero"/>
        <c:crossBetween val="midCat"/>
      </c:valAx>
      <c:spPr>
        <a:blipFill dpi="0" rotWithShape="1">
          <a:blip xmlns:r="http://schemas.openxmlformats.org/officeDocument/2006/relationships" r:embed="rId3"/>
          <a:srcRect/>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4"/>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lgn="ctr">
              <a:defRPr/>
            </a:pPr>
            <a:r>
              <a:rPr lang="hr-HR"/>
              <a:t>STULL</a:t>
            </a:r>
          </a:p>
        </c:rich>
      </c:tx>
      <c:layout>
        <c:manualLayout>
          <c:xMode val="edge"/>
          <c:yMode val="edge"/>
          <c:x val="0.4991072874822956"/>
          <c:y val="4.9019853590232358E-3"/>
        </c:manualLayout>
      </c:layout>
      <c:overlay val="0"/>
    </c:title>
    <c:autoTitleDeleted val="0"/>
    <c:plotArea>
      <c:layout>
        <c:manualLayout>
          <c:layoutTarget val="inner"/>
          <c:xMode val="edge"/>
          <c:yMode val="edge"/>
          <c:x val="0.11212312097967046"/>
          <c:y val="6.5450633009109152E-2"/>
          <c:w val="0.86368415772272689"/>
          <c:h val="0.84387042832429549"/>
        </c:manualLayout>
      </c:layout>
      <c:scatterChart>
        <c:scatterStyle val="lineMarker"/>
        <c:varyColors val="0"/>
        <c:ser>
          <c:idx val="0"/>
          <c:order val="0"/>
          <c:tx>
            <c:strRef>
              <c:f>'7'!$B$2</c:f>
              <c:strCache>
                <c:ptCount val="1"/>
                <c:pt idx="0">
                  <c:v>310822</c:v>
                </c:pt>
              </c:strCache>
            </c:strRef>
          </c:tx>
          <c:spPr>
            <a:ln w="44450">
              <a:noFill/>
            </a:ln>
            <a:effectLst>
              <a:glow>
                <a:schemeClr val="accent1"/>
              </a:glow>
              <a:outerShdw blurRad="50800" dist="38100" dir="2700000" algn="tl" rotWithShape="0">
                <a:prstClr val="black">
                  <a:alpha val="40000"/>
                </a:prstClr>
              </a:outerShdw>
              <a:softEdge rad="0"/>
            </a:effectLst>
          </c:spPr>
          <c:marker>
            <c:symbol val="diamond"/>
            <c:size val="20"/>
            <c:spPr>
              <a:solidFill>
                <a:srgbClr val="FF0000"/>
              </a:solidFill>
              <a:ln w="317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dPt>
            <c:idx val="0"/>
            <c:marker>
              <c:spPr>
                <a:solidFill>
                  <a:srgbClr val="FF0000"/>
                </a:solidFill>
                <a:ln w="952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bubble3D val="0"/>
            <c:extLst>
              <c:ext xmlns:c16="http://schemas.microsoft.com/office/drawing/2014/chart" uri="{C3380CC4-5D6E-409C-BE32-E72D297353CC}">
                <c16:uniqueId val="{00000000-D6A3-4A35-9D18-101979F08761}"/>
              </c:ext>
            </c:extLst>
          </c:dPt>
          <c:dLbls>
            <c:delete val="1"/>
          </c:dLbls>
          <c:xVal>
            <c:numRef>
              <c:f>'7'!$B$7</c:f>
              <c:numCache>
                <c:formatCode>0.00</c:formatCode>
                <c:ptCount val="1"/>
                <c:pt idx="0">
                  <c:v>1.304243678601325</c:v>
                </c:pt>
              </c:numCache>
            </c:numRef>
          </c:xVal>
          <c:yVal>
            <c:numRef>
              <c:f>'7'!$C$7</c:f>
              <c:numCache>
                <c:formatCode>0.00</c:formatCode>
                <c:ptCount val="1"/>
                <c:pt idx="0">
                  <c:v>0.25407044780742621</c:v>
                </c:pt>
              </c:numCache>
            </c:numRef>
          </c:yVal>
          <c:smooth val="0"/>
          <c:extLst>
            <c:ext xmlns:c16="http://schemas.microsoft.com/office/drawing/2014/chart" uri="{C3380CC4-5D6E-409C-BE32-E72D297353CC}">
              <c16:uniqueId val="{00000001-D6A3-4A35-9D18-101979F08761}"/>
            </c:ext>
          </c:extLst>
        </c:ser>
        <c:dLbls>
          <c:showLegendKey val="0"/>
          <c:showVal val="1"/>
          <c:showCatName val="0"/>
          <c:showSerName val="0"/>
          <c:showPercent val="0"/>
          <c:showBubbleSize val="0"/>
        </c:dLbls>
        <c:axId val="181952896"/>
        <c:axId val="181955200"/>
      </c:scatterChart>
      <c:valAx>
        <c:axId val="181952896"/>
        <c:scaling>
          <c:orientation val="minMax"/>
          <c:max val="7.2"/>
          <c:min val="0"/>
        </c:scaling>
        <c:delete val="0"/>
        <c:axPos val="b"/>
        <c:majorGridlines>
          <c:spPr>
            <a:ln>
              <a:noFill/>
            </a:ln>
          </c:spPr>
        </c:majorGridlines>
        <c:title>
          <c:tx>
            <c:rich>
              <a:bodyPr/>
              <a:lstStyle/>
              <a:p>
                <a:pPr>
                  <a:defRPr/>
                </a:pPr>
                <a:r>
                  <a:rPr lang="hr-HR" sz="1400"/>
                  <a:t>MOLECULES  SiO</a:t>
                </a:r>
                <a:r>
                  <a:rPr lang="hr-HR" sz="1400" baseline="-25000"/>
                  <a:t>2</a:t>
                </a:r>
              </a:p>
            </c:rich>
          </c:tx>
          <c:layout>
            <c:manualLayout>
              <c:xMode val="edge"/>
              <c:yMode val="edge"/>
              <c:x val="0.45345858492104729"/>
              <c:y val="0.94937725909160853"/>
            </c:manualLayout>
          </c:layout>
          <c:overlay val="0"/>
        </c:title>
        <c:numFmt formatCode="0.0" sourceLinked="0"/>
        <c:majorTickMark val="none"/>
        <c:minorTickMark val="none"/>
        <c:tickLblPos val="nextTo"/>
        <c:txPr>
          <a:bodyPr anchor="ctr" anchorCtr="1"/>
          <a:lstStyle/>
          <a:p>
            <a:pPr>
              <a:defRPr sz="1200"/>
            </a:pPr>
            <a:endParaRPr lang="en-US"/>
          </a:p>
        </c:txPr>
        <c:crossAx val="181955200"/>
        <c:crossesAt val="0"/>
        <c:crossBetween val="midCat"/>
        <c:majorUnit val="0.60000000000000009"/>
        <c:minorUnit val="0.1"/>
      </c:valAx>
      <c:valAx>
        <c:axId val="181955200"/>
        <c:scaling>
          <c:orientation val="minMax"/>
          <c:max val="1"/>
          <c:min val="0"/>
        </c:scaling>
        <c:delete val="0"/>
        <c:axPos val="l"/>
        <c:majorGridlines>
          <c:spPr>
            <a:ln>
              <a:noFill/>
            </a:ln>
          </c:spPr>
        </c:majorGridlines>
        <c:title>
          <c:tx>
            <c:rich>
              <a:bodyPr rot="-5400000" vert="horz"/>
              <a:lstStyle/>
              <a:p>
                <a:pPr>
                  <a:defRPr sz="1600"/>
                </a:pPr>
                <a:r>
                  <a:rPr lang="hr-HR" sz="1400"/>
                  <a:t>MOL</a:t>
                </a:r>
                <a:r>
                  <a:rPr lang="en-US" sz="1400"/>
                  <a:t>E</a:t>
                </a:r>
                <a:r>
                  <a:rPr lang="hr-HR" sz="1400"/>
                  <a:t>C</a:t>
                </a:r>
                <a:r>
                  <a:rPr lang="en-US" sz="1400"/>
                  <a:t>U</a:t>
                </a:r>
                <a:r>
                  <a:rPr lang="hr-HR" sz="1400"/>
                  <a:t>LES  </a:t>
                </a:r>
                <a:r>
                  <a:rPr lang="hr-HR" sz="1400" baseline="0"/>
                  <a:t> Al</a:t>
                </a:r>
                <a:r>
                  <a:rPr lang="hr-HR" sz="1400" baseline="-25000"/>
                  <a:t>2</a:t>
                </a:r>
                <a:r>
                  <a:rPr lang="hr-HR" sz="1400" baseline="0"/>
                  <a:t>O</a:t>
                </a:r>
                <a:r>
                  <a:rPr lang="hr-HR" sz="1400" baseline="-25000"/>
                  <a:t>3</a:t>
                </a:r>
              </a:p>
            </c:rich>
          </c:tx>
          <c:layout>
            <c:manualLayout>
              <c:xMode val="edge"/>
              <c:yMode val="edge"/>
              <c:x val="8.6672039391244115E-4"/>
              <c:y val="0.30884709636726221"/>
            </c:manualLayout>
          </c:layout>
          <c:overlay val="0"/>
        </c:title>
        <c:numFmt formatCode="0.00" sourceLinked="0"/>
        <c:majorTickMark val="none"/>
        <c:minorTickMark val="none"/>
        <c:tickLblPos val="nextTo"/>
        <c:txPr>
          <a:bodyPr/>
          <a:lstStyle/>
          <a:p>
            <a:pPr>
              <a:defRPr sz="1200"/>
            </a:pPr>
            <a:endParaRPr lang="en-US"/>
          </a:p>
        </c:txPr>
        <c:crossAx val="181952896"/>
        <c:crosses val="autoZero"/>
        <c:crossBetween val="midCat"/>
        <c:majorUnit val="5.000000000000001E-2"/>
        <c:minorUnit val="5.000000000000001E-2"/>
      </c:valAx>
      <c:spPr>
        <a:noFill/>
        <a:ln w="25400">
          <a:noFill/>
        </a:ln>
        <a:effectLst/>
      </c:spPr>
    </c:plotArea>
    <c:plotVisOnly val="1"/>
    <c:dispBlanksAs val="gap"/>
    <c:showDLblsOverMax val="0"/>
  </c:chart>
  <c:spPr>
    <a:blipFill dpi="0" rotWithShape="1">
      <a:blip xmlns:r="http://schemas.openxmlformats.org/officeDocument/2006/relationships" r:embed="rId1"/>
      <a:srcRect/>
      <a:stretch>
        <a:fillRect l="11000" t="6000" r="2000" b="9000"/>
      </a:stretch>
    </a:blipFill>
    <a:ln w="12700" cap="sq">
      <a:solidFill>
        <a:schemeClr val="tx1"/>
      </a:solidFill>
      <a:bevel/>
    </a:ln>
    <a:effectLst>
      <a:glow>
        <a:schemeClr val="accent1">
          <a:alpha val="41000"/>
        </a:schemeClr>
      </a:glow>
    </a:effectLst>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lgn="ctr">
              <a:defRPr/>
            </a:pPr>
            <a:r>
              <a:rPr lang="hr-HR"/>
              <a:t>STULL</a:t>
            </a:r>
          </a:p>
        </c:rich>
      </c:tx>
      <c:layout>
        <c:manualLayout>
          <c:xMode val="edge"/>
          <c:yMode val="edge"/>
          <c:x val="0.4991072874822956"/>
          <c:y val="4.9019853590232358E-3"/>
        </c:manualLayout>
      </c:layout>
      <c:overlay val="0"/>
    </c:title>
    <c:autoTitleDeleted val="0"/>
    <c:plotArea>
      <c:layout>
        <c:manualLayout>
          <c:layoutTarget val="inner"/>
          <c:xMode val="edge"/>
          <c:yMode val="edge"/>
          <c:x val="0.11212312097967046"/>
          <c:y val="6.5450633009109152E-2"/>
          <c:w val="0.86368415772272689"/>
          <c:h val="0.84387042832429549"/>
        </c:manualLayout>
      </c:layout>
      <c:scatterChart>
        <c:scatterStyle val="lineMarker"/>
        <c:varyColors val="0"/>
        <c:ser>
          <c:idx val="0"/>
          <c:order val="0"/>
          <c:tx>
            <c:strRef>
              <c:f>'8'!$B$2</c:f>
              <c:strCache>
                <c:ptCount val="1"/>
                <c:pt idx="0">
                  <c:v>310822</c:v>
                </c:pt>
              </c:strCache>
            </c:strRef>
          </c:tx>
          <c:spPr>
            <a:ln w="44450">
              <a:noFill/>
            </a:ln>
            <a:effectLst>
              <a:glow>
                <a:schemeClr val="accent1"/>
              </a:glow>
              <a:outerShdw blurRad="50800" dist="38100" dir="2700000" algn="tl" rotWithShape="0">
                <a:prstClr val="black">
                  <a:alpha val="40000"/>
                </a:prstClr>
              </a:outerShdw>
              <a:softEdge rad="0"/>
            </a:effectLst>
          </c:spPr>
          <c:marker>
            <c:symbol val="diamond"/>
            <c:size val="20"/>
            <c:spPr>
              <a:solidFill>
                <a:srgbClr val="FF0000"/>
              </a:solidFill>
              <a:ln w="317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dPt>
            <c:idx val="0"/>
            <c:marker>
              <c:spPr>
                <a:solidFill>
                  <a:srgbClr val="FF0000"/>
                </a:solidFill>
                <a:ln w="952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bubble3D val="0"/>
            <c:extLst>
              <c:ext xmlns:c16="http://schemas.microsoft.com/office/drawing/2014/chart" uri="{C3380CC4-5D6E-409C-BE32-E72D297353CC}">
                <c16:uniqueId val="{00000000-BF51-48F0-9972-7D3730C121AC}"/>
              </c:ext>
            </c:extLst>
          </c:dPt>
          <c:dLbls>
            <c:delete val="1"/>
          </c:dLbls>
          <c:xVal>
            <c:numRef>
              <c:f>'8'!$B$7</c:f>
              <c:numCache>
                <c:formatCode>0.00</c:formatCode>
                <c:ptCount val="1"/>
                <c:pt idx="0">
                  <c:v>3.3911281833819493</c:v>
                </c:pt>
              </c:numCache>
            </c:numRef>
          </c:xVal>
          <c:yVal>
            <c:numRef>
              <c:f>'8'!$C$7</c:f>
              <c:numCache>
                <c:formatCode>0.00</c:formatCode>
                <c:ptCount val="1"/>
                <c:pt idx="0">
                  <c:v>0.72156618057129474</c:v>
                </c:pt>
              </c:numCache>
            </c:numRef>
          </c:yVal>
          <c:smooth val="0"/>
          <c:extLst>
            <c:ext xmlns:c16="http://schemas.microsoft.com/office/drawing/2014/chart" uri="{C3380CC4-5D6E-409C-BE32-E72D297353CC}">
              <c16:uniqueId val="{00000001-BF51-48F0-9972-7D3730C121AC}"/>
            </c:ext>
          </c:extLst>
        </c:ser>
        <c:dLbls>
          <c:showLegendKey val="0"/>
          <c:showVal val="1"/>
          <c:showCatName val="0"/>
          <c:showSerName val="0"/>
          <c:showPercent val="0"/>
          <c:showBubbleSize val="0"/>
        </c:dLbls>
        <c:axId val="181952896"/>
        <c:axId val="181955200"/>
      </c:scatterChart>
      <c:valAx>
        <c:axId val="181952896"/>
        <c:scaling>
          <c:orientation val="minMax"/>
          <c:max val="7.2"/>
          <c:min val="0"/>
        </c:scaling>
        <c:delete val="0"/>
        <c:axPos val="b"/>
        <c:majorGridlines>
          <c:spPr>
            <a:ln>
              <a:noFill/>
            </a:ln>
          </c:spPr>
        </c:majorGridlines>
        <c:title>
          <c:tx>
            <c:rich>
              <a:bodyPr/>
              <a:lstStyle/>
              <a:p>
                <a:pPr>
                  <a:defRPr/>
                </a:pPr>
                <a:r>
                  <a:rPr lang="hr-HR" sz="1400"/>
                  <a:t>MOLECULES  SiO</a:t>
                </a:r>
                <a:r>
                  <a:rPr lang="hr-HR" sz="1400" baseline="-25000"/>
                  <a:t>2</a:t>
                </a:r>
              </a:p>
            </c:rich>
          </c:tx>
          <c:layout>
            <c:manualLayout>
              <c:xMode val="edge"/>
              <c:yMode val="edge"/>
              <c:x val="0.45345858492104729"/>
              <c:y val="0.94937725909160853"/>
            </c:manualLayout>
          </c:layout>
          <c:overlay val="0"/>
        </c:title>
        <c:numFmt formatCode="0.0" sourceLinked="0"/>
        <c:majorTickMark val="none"/>
        <c:minorTickMark val="none"/>
        <c:tickLblPos val="nextTo"/>
        <c:txPr>
          <a:bodyPr anchor="ctr" anchorCtr="1"/>
          <a:lstStyle/>
          <a:p>
            <a:pPr>
              <a:defRPr sz="1200"/>
            </a:pPr>
            <a:endParaRPr lang="en-US"/>
          </a:p>
        </c:txPr>
        <c:crossAx val="181955200"/>
        <c:crossesAt val="0"/>
        <c:crossBetween val="midCat"/>
        <c:majorUnit val="0.60000000000000009"/>
        <c:minorUnit val="0.1"/>
      </c:valAx>
      <c:valAx>
        <c:axId val="181955200"/>
        <c:scaling>
          <c:orientation val="minMax"/>
          <c:max val="1"/>
          <c:min val="0"/>
        </c:scaling>
        <c:delete val="0"/>
        <c:axPos val="l"/>
        <c:majorGridlines>
          <c:spPr>
            <a:ln>
              <a:noFill/>
            </a:ln>
          </c:spPr>
        </c:majorGridlines>
        <c:title>
          <c:tx>
            <c:rich>
              <a:bodyPr rot="-5400000" vert="horz"/>
              <a:lstStyle/>
              <a:p>
                <a:pPr>
                  <a:defRPr sz="1600"/>
                </a:pPr>
                <a:r>
                  <a:rPr lang="hr-HR" sz="1400"/>
                  <a:t>MOL</a:t>
                </a:r>
                <a:r>
                  <a:rPr lang="en-US" sz="1400"/>
                  <a:t>E</a:t>
                </a:r>
                <a:r>
                  <a:rPr lang="hr-HR" sz="1400"/>
                  <a:t>C</a:t>
                </a:r>
                <a:r>
                  <a:rPr lang="en-US" sz="1400"/>
                  <a:t>U</a:t>
                </a:r>
                <a:r>
                  <a:rPr lang="hr-HR" sz="1400"/>
                  <a:t>LES  </a:t>
                </a:r>
                <a:r>
                  <a:rPr lang="hr-HR" sz="1400" baseline="0"/>
                  <a:t> Al</a:t>
                </a:r>
                <a:r>
                  <a:rPr lang="hr-HR" sz="1400" baseline="-25000"/>
                  <a:t>2</a:t>
                </a:r>
                <a:r>
                  <a:rPr lang="hr-HR" sz="1400" baseline="0"/>
                  <a:t>O</a:t>
                </a:r>
                <a:r>
                  <a:rPr lang="hr-HR" sz="1400" baseline="-25000"/>
                  <a:t>3</a:t>
                </a:r>
              </a:p>
            </c:rich>
          </c:tx>
          <c:layout>
            <c:manualLayout>
              <c:xMode val="edge"/>
              <c:yMode val="edge"/>
              <c:x val="8.6672039391244115E-4"/>
              <c:y val="0.30884709636726221"/>
            </c:manualLayout>
          </c:layout>
          <c:overlay val="0"/>
        </c:title>
        <c:numFmt formatCode="0.00" sourceLinked="0"/>
        <c:majorTickMark val="none"/>
        <c:minorTickMark val="none"/>
        <c:tickLblPos val="nextTo"/>
        <c:txPr>
          <a:bodyPr/>
          <a:lstStyle/>
          <a:p>
            <a:pPr>
              <a:defRPr sz="1200"/>
            </a:pPr>
            <a:endParaRPr lang="en-US"/>
          </a:p>
        </c:txPr>
        <c:crossAx val="181952896"/>
        <c:crosses val="autoZero"/>
        <c:crossBetween val="midCat"/>
        <c:majorUnit val="5.000000000000001E-2"/>
        <c:minorUnit val="5.000000000000001E-2"/>
      </c:valAx>
      <c:spPr>
        <a:noFill/>
        <a:ln w="25400">
          <a:noFill/>
        </a:ln>
        <a:effectLst/>
      </c:spPr>
    </c:plotArea>
    <c:plotVisOnly val="1"/>
    <c:dispBlanksAs val="gap"/>
    <c:showDLblsOverMax val="0"/>
  </c:chart>
  <c:spPr>
    <a:blipFill dpi="0" rotWithShape="1">
      <a:blip xmlns:r="http://schemas.openxmlformats.org/officeDocument/2006/relationships" r:embed="rId1"/>
      <a:srcRect/>
      <a:stretch>
        <a:fillRect l="11000" t="6000" r="2000" b="9000"/>
      </a:stretch>
    </a:blipFill>
    <a:ln w="12700" cap="sq">
      <a:solidFill>
        <a:schemeClr val="tx1"/>
      </a:solidFill>
      <a:bevel/>
    </a:ln>
    <a:effectLst>
      <a:glow>
        <a:schemeClr val="accent1">
          <a:alpha val="41000"/>
        </a:schemeClr>
      </a:glow>
    </a:effectLst>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Expected</a:t>
            </a:r>
            <a:r>
              <a:rPr lang="en-US" baseline="0">
                <a:solidFill>
                  <a:sysClr val="windowText" lastClr="000000"/>
                </a:solidFill>
                <a:latin typeface="Arial" panose="020B0604020202020204" pitchFamily="34" charset="0"/>
                <a:cs typeface="Arial" panose="020B0604020202020204" pitchFamily="34" charset="0"/>
              </a:rPr>
              <a:t> Boron Needs</a:t>
            </a:r>
          </a:p>
        </c:rich>
      </c:tx>
      <c:layout>
        <c:manualLayout>
          <c:xMode val="edge"/>
          <c:yMode val="edge"/>
          <c:x val="0.36674583581955672"/>
          <c:y val="6.698564593301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45406824146982E-2"/>
          <c:y val="0.13737037037037039"/>
          <c:w val="0.89118302147715411"/>
          <c:h val="0.77671011956838731"/>
        </c:manualLayout>
      </c:layout>
      <c:scatterChart>
        <c:scatterStyle val="lineMarker"/>
        <c:varyColors val="0"/>
        <c:ser>
          <c:idx val="0"/>
          <c:order val="0"/>
          <c:spPr>
            <a:ln w="25400" cap="rnd">
              <a:noFill/>
              <a:round/>
            </a:ln>
            <a:effectLst/>
          </c:spPr>
          <c:marker>
            <c:symbol val="diamond"/>
            <c:size val="13"/>
            <c:spPr>
              <a:solidFill>
                <a:srgbClr val="FF99FF"/>
              </a:solidFill>
              <a:ln w="9525">
                <a:solidFill>
                  <a:schemeClr val="accent1"/>
                </a:solidFill>
              </a:ln>
              <a:effectLst/>
            </c:spPr>
          </c:marker>
          <c:xVal>
            <c:numRef>
              <c:f>'8'!$B$9</c:f>
              <c:numCache>
                <c:formatCode>0.00</c:formatCode>
                <c:ptCount val="1"/>
                <c:pt idx="0">
                  <c:v>0</c:v>
                </c:pt>
              </c:numCache>
            </c:numRef>
          </c:xVal>
          <c:yVal>
            <c:numRef>
              <c:f>'8'!$Y$59</c:f>
              <c:numCache>
                <c:formatCode>0</c:formatCode>
                <c:ptCount val="1"/>
                <c:pt idx="0">
                  <c:v>1305</c:v>
                </c:pt>
              </c:numCache>
            </c:numRef>
          </c:yVal>
          <c:smooth val="0"/>
          <c:extLst>
            <c:ext xmlns:c16="http://schemas.microsoft.com/office/drawing/2014/chart" uri="{C3380CC4-5D6E-409C-BE32-E72D297353CC}">
              <c16:uniqueId val="{00000000-BA98-47FE-930C-0AD26B1AB2DC}"/>
            </c:ext>
          </c:extLst>
        </c:ser>
        <c:dLbls>
          <c:showLegendKey val="0"/>
          <c:showVal val="0"/>
          <c:showCatName val="0"/>
          <c:showSerName val="0"/>
          <c:showPercent val="0"/>
          <c:showBubbleSize val="0"/>
        </c:dLbls>
        <c:axId val="737580920"/>
        <c:axId val="737582232"/>
      </c:scatterChart>
      <c:valAx>
        <c:axId val="737580920"/>
        <c:scaling>
          <c:orientation val="minMax"/>
          <c:max val="0.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2232"/>
        <c:crosses val="autoZero"/>
        <c:crossBetween val="midCat"/>
      </c:valAx>
      <c:valAx>
        <c:axId val="737582232"/>
        <c:scaling>
          <c:orientation val="minMax"/>
          <c:max val="1305"/>
          <c:min val="102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0920"/>
        <c:crosses val="autoZero"/>
        <c:crossBetween val="midCat"/>
      </c:valAx>
      <c:spPr>
        <a:blipFill dpi="0" rotWithShape="1">
          <a:blip xmlns:r="http://schemas.openxmlformats.org/officeDocument/2006/relationships" r:embed="rId3"/>
          <a:srcRect/>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4"/>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Expected</a:t>
            </a:r>
            <a:r>
              <a:rPr lang="en-US" baseline="0">
                <a:solidFill>
                  <a:sysClr val="windowText" lastClr="000000"/>
                </a:solidFill>
                <a:latin typeface="Arial" panose="020B0604020202020204" pitchFamily="34" charset="0"/>
                <a:cs typeface="Arial" panose="020B0604020202020204" pitchFamily="34" charset="0"/>
              </a:rPr>
              <a:t> Boron Needs</a:t>
            </a:r>
          </a:p>
        </c:rich>
      </c:tx>
      <c:layout>
        <c:manualLayout>
          <c:xMode val="edge"/>
          <c:yMode val="edge"/>
          <c:x val="0.36674583581955672"/>
          <c:y val="6.698564593301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45406824146982E-2"/>
          <c:y val="0.13737037037037039"/>
          <c:w val="0.89118302147715411"/>
          <c:h val="0.77671011956838731"/>
        </c:manualLayout>
      </c:layout>
      <c:scatterChart>
        <c:scatterStyle val="lineMarker"/>
        <c:varyColors val="0"/>
        <c:ser>
          <c:idx val="0"/>
          <c:order val="0"/>
          <c:spPr>
            <a:ln w="25400" cap="rnd">
              <a:noFill/>
              <a:round/>
            </a:ln>
            <a:effectLst/>
          </c:spPr>
          <c:marker>
            <c:symbol val="diamond"/>
            <c:size val="13"/>
            <c:spPr>
              <a:solidFill>
                <a:srgbClr val="FF99FF"/>
              </a:solidFill>
              <a:ln w="9525">
                <a:solidFill>
                  <a:schemeClr val="accent1"/>
                </a:solidFill>
              </a:ln>
              <a:effectLst/>
            </c:spPr>
          </c:marker>
          <c:xVal>
            <c:numRef>
              <c:f>'9'!$B$9</c:f>
              <c:numCache>
                <c:formatCode>0.00</c:formatCode>
                <c:ptCount val="1"/>
                <c:pt idx="0">
                  <c:v>0</c:v>
                </c:pt>
              </c:numCache>
            </c:numRef>
          </c:xVal>
          <c:yVal>
            <c:numRef>
              <c:f>'9'!$Y$59</c:f>
              <c:numCache>
                <c:formatCode>0</c:formatCode>
                <c:ptCount val="1"/>
                <c:pt idx="0">
                  <c:v>1305</c:v>
                </c:pt>
              </c:numCache>
            </c:numRef>
          </c:yVal>
          <c:smooth val="0"/>
          <c:extLst>
            <c:ext xmlns:c16="http://schemas.microsoft.com/office/drawing/2014/chart" uri="{C3380CC4-5D6E-409C-BE32-E72D297353CC}">
              <c16:uniqueId val="{00000000-31E1-45D6-AF15-8CD6EE7A24DA}"/>
            </c:ext>
          </c:extLst>
        </c:ser>
        <c:dLbls>
          <c:showLegendKey val="0"/>
          <c:showVal val="0"/>
          <c:showCatName val="0"/>
          <c:showSerName val="0"/>
          <c:showPercent val="0"/>
          <c:showBubbleSize val="0"/>
        </c:dLbls>
        <c:axId val="737580920"/>
        <c:axId val="737582232"/>
      </c:scatterChart>
      <c:valAx>
        <c:axId val="737580920"/>
        <c:scaling>
          <c:orientation val="minMax"/>
          <c:max val="0.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2232"/>
        <c:crosses val="autoZero"/>
        <c:crossBetween val="midCat"/>
      </c:valAx>
      <c:valAx>
        <c:axId val="737582232"/>
        <c:scaling>
          <c:orientation val="minMax"/>
          <c:max val="1305"/>
          <c:min val="102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0920"/>
        <c:crosses val="autoZero"/>
        <c:crossBetween val="midCat"/>
      </c:valAx>
      <c:spPr>
        <a:blipFill dpi="0" rotWithShape="1">
          <a:blip xmlns:r="http://schemas.openxmlformats.org/officeDocument/2006/relationships" r:embed="rId3"/>
          <a:srcRect/>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4"/>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lgn="ctr">
              <a:defRPr/>
            </a:pPr>
            <a:r>
              <a:rPr lang="hr-HR"/>
              <a:t>STULL</a:t>
            </a:r>
          </a:p>
        </c:rich>
      </c:tx>
      <c:layout>
        <c:manualLayout>
          <c:xMode val="edge"/>
          <c:yMode val="edge"/>
          <c:x val="0.4991072874822956"/>
          <c:y val="4.9019853590232358E-3"/>
        </c:manualLayout>
      </c:layout>
      <c:overlay val="0"/>
    </c:title>
    <c:autoTitleDeleted val="0"/>
    <c:plotArea>
      <c:layout>
        <c:manualLayout>
          <c:layoutTarget val="inner"/>
          <c:xMode val="edge"/>
          <c:yMode val="edge"/>
          <c:x val="0.11212312097967046"/>
          <c:y val="6.5450633009109152E-2"/>
          <c:w val="0.86368415772272689"/>
          <c:h val="0.84387042832429549"/>
        </c:manualLayout>
      </c:layout>
      <c:scatterChart>
        <c:scatterStyle val="lineMarker"/>
        <c:varyColors val="0"/>
        <c:ser>
          <c:idx val="0"/>
          <c:order val="0"/>
          <c:tx>
            <c:strRef>
              <c:f>'9'!$B$2</c:f>
              <c:strCache>
                <c:ptCount val="1"/>
                <c:pt idx="0">
                  <c:v>310822</c:v>
                </c:pt>
              </c:strCache>
            </c:strRef>
          </c:tx>
          <c:spPr>
            <a:ln w="44450">
              <a:noFill/>
            </a:ln>
            <a:effectLst>
              <a:glow>
                <a:schemeClr val="accent1"/>
              </a:glow>
              <a:outerShdw blurRad="50800" dist="38100" dir="2700000" algn="tl" rotWithShape="0">
                <a:prstClr val="black">
                  <a:alpha val="40000"/>
                </a:prstClr>
              </a:outerShdw>
              <a:softEdge rad="0"/>
            </a:effectLst>
          </c:spPr>
          <c:marker>
            <c:symbol val="diamond"/>
            <c:size val="20"/>
            <c:spPr>
              <a:solidFill>
                <a:srgbClr val="FF0000"/>
              </a:solidFill>
              <a:ln w="317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dPt>
            <c:idx val="0"/>
            <c:marker>
              <c:spPr>
                <a:solidFill>
                  <a:srgbClr val="FF0000"/>
                </a:solidFill>
                <a:ln w="952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bubble3D val="0"/>
            <c:extLst>
              <c:ext xmlns:c16="http://schemas.microsoft.com/office/drawing/2014/chart" uri="{C3380CC4-5D6E-409C-BE32-E72D297353CC}">
                <c16:uniqueId val="{00000000-433C-4B98-857B-02C995E358C2}"/>
              </c:ext>
            </c:extLst>
          </c:dPt>
          <c:dLbls>
            <c:delete val="1"/>
          </c:dLbls>
          <c:xVal>
            <c:numRef>
              <c:f>'9'!$B$7</c:f>
              <c:numCache>
                <c:formatCode>0.00</c:formatCode>
                <c:ptCount val="1"/>
                <c:pt idx="0">
                  <c:v>3.3911281833819502</c:v>
                </c:pt>
              </c:numCache>
            </c:numRef>
          </c:xVal>
          <c:yVal>
            <c:numRef>
              <c:f>'9'!$C$7</c:f>
              <c:numCache>
                <c:formatCode>0.00</c:formatCode>
                <c:ptCount val="1"/>
                <c:pt idx="0">
                  <c:v>0.76405217022214511</c:v>
                </c:pt>
              </c:numCache>
            </c:numRef>
          </c:yVal>
          <c:smooth val="0"/>
          <c:extLst>
            <c:ext xmlns:c16="http://schemas.microsoft.com/office/drawing/2014/chart" uri="{C3380CC4-5D6E-409C-BE32-E72D297353CC}">
              <c16:uniqueId val="{00000001-433C-4B98-857B-02C995E358C2}"/>
            </c:ext>
          </c:extLst>
        </c:ser>
        <c:dLbls>
          <c:showLegendKey val="0"/>
          <c:showVal val="1"/>
          <c:showCatName val="0"/>
          <c:showSerName val="0"/>
          <c:showPercent val="0"/>
          <c:showBubbleSize val="0"/>
        </c:dLbls>
        <c:axId val="181952896"/>
        <c:axId val="181955200"/>
      </c:scatterChart>
      <c:valAx>
        <c:axId val="181952896"/>
        <c:scaling>
          <c:orientation val="minMax"/>
          <c:max val="7.2"/>
          <c:min val="0"/>
        </c:scaling>
        <c:delete val="0"/>
        <c:axPos val="b"/>
        <c:majorGridlines>
          <c:spPr>
            <a:ln>
              <a:noFill/>
            </a:ln>
          </c:spPr>
        </c:majorGridlines>
        <c:title>
          <c:tx>
            <c:rich>
              <a:bodyPr/>
              <a:lstStyle/>
              <a:p>
                <a:pPr>
                  <a:defRPr/>
                </a:pPr>
                <a:r>
                  <a:rPr lang="hr-HR" sz="1400"/>
                  <a:t>MOLECULES  SiO</a:t>
                </a:r>
                <a:r>
                  <a:rPr lang="hr-HR" sz="1400" baseline="-25000"/>
                  <a:t>2</a:t>
                </a:r>
              </a:p>
            </c:rich>
          </c:tx>
          <c:layout>
            <c:manualLayout>
              <c:xMode val="edge"/>
              <c:yMode val="edge"/>
              <c:x val="0.45345858492104729"/>
              <c:y val="0.94937725909160853"/>
            </c:manualLayout>
          </c:layout>
          <c:overlay val="0"/>
        </c:title>
        <c:numFmt formatCode="0.0" sourceLinked="0"/>
        <c:majorTickMark val="none"/>
        <c:minorTickMark val="none"/>
        <c:tickLblPos val="nextTo"/>
        <c:txPr>
          <a:bodyPr anchor="ctr" anchorCtr="1"/>
          <a:lstStyle/>
          <a:p>
            <a:pPr>
              <a:defRPr sz="1200"/>
            </a:pPr>
            <a:endParaRPr lang="en-US"/>
          </a:p>
        </c:txPr>
        <c:crossAx val="181955200"/>
        <c:crossesAt val="0"/>
        <c:crossBetween val="midCat"/>
        <c:majorUnit val="0.60000000000000009"/>
        <c:minorUnit val="0.1"/>
      </c:valAx>
      <c:valAx>
        <c:axId val="181955200"/>
        <c:scaling>
          <c:orientation val="minMax"/>
          <c:max val="1"/>
          <c:min val="0"/>
        </c:scaling>
        <c:delete val="0"/>
        <c:axPos val="l"/>
        <c:majorGridlines>
          <c:spPr>
            <a:ln>
              <a:noFill/>
            </a:ln>
          </c:spPr>
        </c:majorGridlines>
        <c:title>
          <c:tx>
            <c:rich>
              <a:bodyPr rot="-5400000" vert="horz"/>
              <a:lstStyle/>
              <a:p>
                <a:pPr>
                  <a:defRPr sz="1600"/>
                </a:pPr>
                <a:r>
                  <a:rPr lang="hr-HR" sz="1400"/>
                  <a:t>MOL</a:t>
                </a:r>
                <a:r>
                  <a:rPr lang="en-US" sz="1400"/>
                  <a:t>E</a:t>
                </a:r>
                <a:r>
                  <a:rPr lang="hr-HR" sz="1400"/>
                  <a:t>C</a:t>
                </a:r>
                <a:r>
                  <a:rPr lang="en-US" sz="1400"/>
                  <a:t>U</a:t>
                </a:r>
                <a:r>
                  <a:rPr lang="hr-HR" sz="1400"/>
                  <a:t>LES  </a:t>
                </a:r>
                <a:r>
                  <a:rPr lang="hr-HR" sz="1400" baseline="0"/>
                  <a:t> Al</a:t>
                </a:r>
                <a:r>
                  <a:rPr lang="hr-HR" sz="1400" baseline="-25000"/>
                  <a:t>2</a:t>
                </a:r>
                <a:r>
                  <a:rPr lang="hr-HR" sz="1400" baseline="0"/>
                  <a:t>O</a:t>
                </a:r>
                <a:r>
                  <a:rPr lang="hr-HR" sz="1400" baseline="-25000"/>
                  <a:t>3</a:t>
                </a:r>
              </a:p>
            </c:rich>
          </c:tx>
          <c:layout>
            <c:manualLayout>
              <c:xMode val="edge"/>
              <c:yMode val="edge"/>
              <c:x val="8.6672039391244115E-4"/>
              <c:y val="0.30884709636726221"/>
            </c:manualLayout>
          </c:layout>
          <c:overlay val="0"/>
        </c:title>
        <c:numFmt formatCode="0.00" sourceLinked="0"/>
        <c:majorTickMark val="none"/>
        <c:minorTickMark val="none"/>
        <c:tickLblPos val="nextTo"/>
        <c:txPr>
          <a:bodyPr/>
          <a:lstStyle/>
          <a:p>
            <a:pPr>
              <a:defRPr sz="1200"/>
            </a:pPr>
            <a:endParaRPr lang="en-US"/>
          </a:p>
        </c:txPr>
        <c:crossAx val="181952896"/>
        <c:crosses val="autoZero"/>
        <c:crossBetween val="midCat"/>
        <c:majorUnit val="5.000000000000001E-2"/>
        <c:minorUnit val="5.000000000000001E-2"/>
      </c:valAx>
      <c:spPr>
        <a:noFill/>
        <a:ln w="25400">
          <a:noFill/>
        </a:ln>
        <a:effectLst/>
      </c:spPr>
    </c:plotArea>
    <c:plotVisOnly val="1"/>
    <c:dispBlanksAs val="gap"/>
    <c:showDLblsOverMax val="0"/>
  </c:chart>
  <c:spPr>
    <a:blipFill dpi="0" rotWithShape="1">
      <a:blip xmlns:r="http://schemas.openxmlformats.org/officeDocument/2006/relationships" r:embed="rId1"/>
      <a:srcRect/>
      <a:stretch>
        <a:fillRect l="11000" t="6000" r="2000" b="9000"/>
      </a:stretch>
    </a:blipFill>
    <a:ln w="12700" cap="sq">
      <a:solidFill>
        <a:schemeClr val="tx1"/>
      </a:solidFill>
      <a:bevel/>
    </a:ln>
    <a:effectLst>
      <a:glow>
        <a:schemeClr val="accent1">
          <a:alpha val="41000"/>
        </a:schemeClr>
      </a:glow>
    </a:effectLst>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Expected</a:t>
            </a:r>
            <a:r>
              <a:rPr lang="en-US" baseline="0">
                <a:solidFill>
                  <a:sysClr val="windowText" lastClr="000000"/>
                </a:solidFill>
                <a:latin typeface="Arial" panose="020B0604020202020204" pitchFamily="34" charset="0"/>
                <a:cs typeface="Arial" panose="020B0604020202020204" pitchFamily="34" charset="0"/>
              </a:rPr>
              <a:t> Boron Needs</a:t>
            </a:r>
          </a:p>
        </c:rich>
      </c:tx>
      <c:layout>
        <c:manualLayout>
          <c:xMode val="edge"/>
          <c:yMode val="edge"/>
          <c:x val="0.36674583581955672"/>
          <c:y val="6.698564593301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45406824146982E-2"/>
          <c:y val="0.13737037037037039"/>
          <c:w val="0.89118302147715411"/>
          <c:h val="0.77671011956838731"/>
        </c:manualLayout>
      </c:layout>
      <c:scatterChart>
        <c:scatterStyle val="lineMarker"/>
        <c:varyColors val="0"/>
        <c:ser>
          <c:idx val="0"/>
          <c:order val="0"/>
          <c:spPr>
            <a:ln w="25400" cap="rnd">
              <a:noFill/>
              <a:round/>
            </a:ln>
            <a:effectLst/>
          </c:spPr>
          <c:marker>
            <c:symbol val="diamond"/>
            <c:size val="13"/>
            <c:spPr>
              <a:solidFill>
                <a:srgbClr val="FF99FF"/>
              </a:solidFill>
              <a:ln w="9525">
                <a:solidFill>
                  <a:schemeClr val="accent1"/>
                </a:solidFill>
              </a:ln>
              <a:effectLst/>
            </c:spPr>
          </c:marker>
          <c:xVal>
            <c:numRef>
              <c:f>'10'!$B$9</c:f>
              <c:numCache>
                <c:formatCode>0.00</c:formatCode>
                <c:ptCount val="1"/>
                <c:pt idx="0">
                  <c:v>0</c:v>
                </c:pt>
              </c:numCache>
            </c:numRef>
          </c:xVal>
          <c:yVal>
            <c:numRef>
              <c:f>'10'!$Y$59</c:f>
              <c:numCache>
                <c:formatCode>0</c:formatCode>
                <c:ptCount val="1"/>
                <c:pt idx="0">
                  <c:v>1305</c:v>
                </c:pt>
              </c:numCache>
            </c:numRef>
          </c:yVal>
          <c:smooth val="0"/>
          <c:extLst>
            <c:ext xmlns:c16="http://schemas.microsoft.com/office/drawing/2014/chart" uri="{C3380CC4-5D6E-409C-BE32-E72D297353CC}">
              <c16:uniqueId val="{00000000-87F7-4F41-A05E-A1812987EE9E}"/>
            </c:ext>
          </c:extLst>
        </c:ser>
        <c:dLbls>
          <c:showLegendKey val="0"/>
          <c:showVal val="0"/>
          <c:showCatName val="0"/>
          <c:showSerName val="0"/>
          <c:showPercent val="0"/>
          <c:showBubbleSize val="0"/>
        </c:dLbls>
        <c:axId val="737580920"/>
        <c:axId val="737582232"/>
      </c:scatterChart>
      <c:valAx>
        <c:axId val="737580920"/>
        <c:scaling>
          <c:orientation val="minMax"/>
          <c:max val="0.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2232"/>
        <c:crosses val="autoZero"/>
        <c:crossBetween val="midCat"/>
      </c:valAx>
      <c:valAx>
        <c:axId val="737582232"/>
        <c:scaling>
          <c:orientation val="minMax"/>
          <c:max val="1305"/>
          <c:min val="102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0920"/>
        <c:crosses val="autoZero"/>
        <c:crossBetween val="midCat"/>
      </c:valAx>
      <c:spPr>
        <a:blipFill dpi="0" rotWithShape="1">
          <a:blip xmlns:r="http://schemas.openxmlformats.org/officeDocument/2006/relationships" r:embed="rId3"/>
          <a:srcRect/>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lgn="ctr">
              <a:defRPr/>
            </a:pPr>
            <a:r>
              <a:rPr lang="hr-HR"/>
              <a:t>STULL</a:t>
            </a:r>
          </a:p>
        </c:rich>
      </c:tx>
      <c:layout>
        <c:manualLayout>
          <c:xMode val="edge"/>
          <c:yMode val="edge"/>
          <c:x val="0.4991072874822956"/>
          <c:y val="4.9019853590232358E-3"/>
        </c:manualLayout>
      </c:layout>
      <c:overlay val="0"/>
    </c:title>
    <c:autoTitleDeleted val="0"/>
    <c:plotArea>
      <c:layout>
        <c:manualLayout>
          <c:layoutTarget val="inner"/>
          <c:xMode val="edge"/>
          <c:yMode val="edge"/>
          <c:x val="0.11212312097967046"/>
          <c:y val="6.5450633009109152E-2"/>
          <c:w val="0.86368415772272689"/>
          <c:h val="0.84387042832429549"/>
        </c:manualLayout>
      </c:layout>
      <c:scatterChart>
        <c:scatterStyle val="lineMarker"/>
        <c:varyColors val="0"/>
        <c:ser>
          <c:idx val="0"/>
          <c:order val="0"/>
          <c:tx>
            <c:strRef>
              <c:f>'1'!$B$2</c:f>
              <c:strCache>
                <c:ptCount val="1"/>
                <c:pt idx="0">
                  <c:v>310822</c:v>
                </c:pt>
              </c:strCache>
            </c:strRef>
          </c:tx>
          <c:spPr>
            <a:ln w="44450">
              <a:noFill/>
            </a:ln>
            <a:effectLst>
              <a:glow>
                <a:schemeClr val="accent1"/>
              </a:glow>
              <a:outerShdw blurRad="50800" dist="38100" dir="2700000" algn="tl" rotWithShape="0">
                <a:prstClr val="black">
                  <a:alpha val="40000"/>
                </a:prstClr>
              </a:outerShdw>
              <a:softEdge rad="0"/>
            </a:effectLst>
          </c:spPr>
          <c:marker>
            <c:symbol val="diamond"/>
            <c:size val="20"/>
            <c:spPr>
              <a:solidFill>
                <a:srgbClr val="FF0000"/>
              </a:solidFill>
              <a:ln w="317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dPt>
            <c:idx val="0"/>
            <c:marker>
              <c:spPr>
                <a:solidFill>
                  <a:srgbClr val="FF0000"/>
                </a:solidFill>
                <a:ln w="952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bubble3D val="0"/>
            <c:extLst>
              <c:ext xmlns:c16="http://schemas.microsoft.com/office/drawing/2014/chart" uri="{C3380CC4-5D6E-409C-BE32-E72D297353CC}">
                <c16:uniqueId val="{00000000-3F66-4E26-980C-549939B9A800}"/>
              </c:ext>
            </c:extLst>
          </c:dPt>
          <c:dLbls>
            <c:delete val="1"/>
          </c:dLbls>
          <c:xVal>
            <c:numRef>
              <c:f>'1'!$B$7</c:f>
              <c:numCache>
                <c:formatCode>0.00</c:formatCode>
                <c:ptCount val="1"/>
                <c:pt idx="0">
                  <c:v>0.85339216867154533</c:v>
                </c:pt>
              </c:numCache>
            </c:numRef>
          </c:xVal>
          <c:yVal>
            <c:numRef>
              <c:f>'1'!$C$7</c:f>
              <c:numCache>
                <c:formatCode>0.00</c:formatCode>
                <c:ptCount val="1"/>
                <c:pt idx="0">
                  <c:v>0.14301073625315472</c:v>
                </c:pt>
              </c:numCache>
            </c:numRef>
          </c:yVal>
          <c:smooth val="0"/>
          <c:extLst>
            <c:ext xmlns:c16="http://schemas.microsoft.com/office/drawing/2014/chart" uri="{C3380CC4-5D6E-409C-BE32-E72D297353CC}">
              <c16:uniqueId val="{00000001-3F66-4E26-980C-549939B9A800}"/>
            </c:ext>
          </c:extLst>
        </c:ser>
        <c:dLbls>
          <c:showLegendKey val="0"/>
          <c:showVal val="1"/>
          <c:showCatName val="0"/>
          <c:showSerName val="0"/>
          <c:showPercent val="0"/>
          <c:showBubbleSize val="0"/>
        </c:dLbls>
        <c:axId val="181952896"/>
        <c:axId val="181955200"/>
      </c:scatterChart>
      <c:valAx>
        <c:axId val="181952896"/>
        <c:scaling>
          <c:orientation val="minMax"/>
          <c:max val="7.2"/>
          <c:min val="0"/>
        </c:scaling>
        <c:delete val="0"/>
        <c:axPos val="b"/>
        <c:majorGridlines>
          <c:spPr>
            <a:ln>
              <a:noFill/>
            </a:ln>
          </c:spPr>
        </c:majorGridlines>
        <c:title>
          <c:tx>
            <c:rich>
              <a:bodyPr/>
              <a:lstStyle/>
              <a:p>
                <a:pPr>
                  <a:defRPr/>
                </a:pPr>
                <a:r>
                  <a:rPr lang="hr-HR" sz="1400"/>
                  <a:t>MOLECULES  SiO</a:t>
                </a:r>
                <a:r>
                  <a:rPr lang="hr-HR" sz="1400" baseline="-25000"/>
                  <a:t>2</a:t>
                </a:r>
              </a:p>
            </c:rich>
          </c:tx>
          <c:layout>
            <c:manualLayout>
              <c:xMode val="edge"/>
              <c:yMode val="edge"/>
              <c:x val="0.45345858492104729"/>
              <c:y val="0.94937725909160853"/>
            </c:manualLayout>
          </c:layout>
          <c:overlay val="0"/>
        </c:title>
        <c:numFmt formatCode="0.0" sourceLinked="0"/>
        <c:majorTickMark val="none"/>
        <c:minorTickMark val="none"/>
        <c:tickLblPos val="nextTo"/>
        <c:txPr>
          <a:bodyPr anchor="ctr" anchorCtr="1"/>
          <a:lstStyle/>
          <a:p>
            <a:pPr>
              <a:defRPr sz="1200"/>
            </a:pPr>
            <a:endParaRPr lang="en-US"/>
          </a:p>
        </c:txPr>
        <c:crossAx val="181955200"/>
        <c:crossesAt val="0"/>
        <c:crossBetween val="midCat"/>
        <c:majorUnit val="0.60000000000000009"/>
        <c:minorUnit val="0.1"/>
      </c:valAx>
      <c:valAx>
        <c:axId val="181955200"/>
        <c:scaling>
          <c:orientation val="minMax"/>
          <c:max val="1"/>
          <c:min val="0"/>
        </c:scaling>
        <c:delete val="0"/>
        <c:axPos val="l"/>
        <c:majorGridlines>
          <c:spPr>
            <a:ln>
              <a:noFill/>
            </a:ln>
          </c:spPr>
        </c:majorGridlines>
        <c:title>
          <c:tx>
            <c:rich>
              <a:bodyPr rot="-5400000" vert="horz"/>
              <a:lstStyle/>
              <a:p>
                <a:pPr>
                  <a:defRPr sz="1600"/>
                </a:pPr>
                <a:r>
                  <a:rPr lang="hr-HR" sz="1400"/>
                  <a:t>MOL</a:t>
                </a:r>
                <a:r>
                  <a:rPr lang="en-US" sz="1400"/>
                  <a:t>E</a:t>
                </a:r>
                <a:r>
                  <a:rPr lang="hr-HR" sz="1400"/>
                  <a:t>C</a:t>
                </a:r>
                <a:r>
                  <a:rPr lang="en-US" sz="1400"/>
                  <a:t>U</a:t>
                </a:r>
                <a:r>
                  <a:rPr lang="hr-HR" sz="1400"/>
                  <a:t>LES  </a:t>
                </a:r>
                <a:r>
                  <a:rPr lang="hr-HR" sz="1400" baseline="0"/>
                  <a:t> Al</a:t>
                </a:r>
                <a:r>
                  <a:rPr lang="hr-HR" sz="1400" baseline="-25000"/>
                  <a:t>2</a:t>
                </a:r>
                <a:r>
                  <a:rPr lang="hr-HR" sz="1400" baseline="0"/>
                  <a:t>O</a:t>
                </a:r>
                <a:r>
                  <a:rPr lang="hr-HR" sz="1400" baseline="-25000"/>
                  <a:t>3</a:t>
                </a:r>
              </a:p>
            </c:rich>
          </c:tx>
          <c:layout>
            <c:manualLayout>
              <c:xMode val="edge"/>
              <c:yMode val="edge"/>
              <c:x val="8.6672039391244115E-4"/>
              <c:y val="0.30884709636726221"/>
            </c:manualLayout>
          </c:layout>
          <c:overlay val="0"/>
        </c:title>
        <c:numFmt formatCode="0.00" sourceLinked="0"/>
        <c:majorTickMark val="none"/>
        <c:minorTickMark val="none"/>
        <c:tickLblPos val="nextTo"/>
        <c:txPr>
          <a:bodyPr/>
          <a:lstStyle/>
          <a:p>
            <a:pPr>
              <a:defRPr sz="1200"/>
            </a:pPr>
            <a:endParaRPr lang="en-US"/>
          </a:p>
        </c:txPr>
        <c:crossAx val="181952896"/>
        <c:crosses val="autoZero"/>
        <c:crossBetween val="midCat"/>
        <c:majorUnit val="5.000000000000001E-2"/>
        <c:minorUnit val="5.000000000000001E-2"/>
      </c:valAx>
      <c:spPr>
        <a:noFill/>
        <a:ln w="25400">
          <a:noFill/>
        </a:ln>
        <a:effectLst/>
      </c:spPr>
    </c:plotArea>
    <c:plotVisOnly val="1"/>
    <c:dispBlanksAs val="gap"/>
    <c:showDLblsOverMax val="0"/>
  </c:chart>
  <c:spPr>
    <a:blipFill dpi="0" rotWithShape="1">
      <a:blip xmlns:r="http://schemas.openxmlformats.org/officeDocument/2006/relationships" r:embed="rId1"/>
      <a:srcRect/>
      <a:stretch>
        <a:fillRect l="11000" t="6000" r="2000" b="9000"/>
      </a:stretch>
    </a:blipFill>
    <a:ln w="12700" cap="sq">
      <a:solidFill>
        <a:schemeClr val="tx1"/>
      </a:solidFill>
      <a:bevel/>
    </a:ln>
    <a:effectLst>
      <a:glow>
        <a:schemeClr val="accent1">
          <a:alpha val="41000"/>
        </a:schemeClr>
      </a:glow>
    </a:effectLst>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lgn="ctr">
              <a:defRPr/>
            </a:pPr>
            <a:r>
              <a:rPr lang="hr-HR"/>
              <a:t>STULL</a:t>
            </a:r>
          </a:p>
        </c:rich>
      </c:tx>
      <c:layout>
        <c:manualLayout>
          <c:xMode val="edge"/>
          <c:yMode val="edge"/>
          <c:x val="0.4991072874822956"/>
          <c:y val="4.9019853590232358E-3"/>
        </c:manualLayout>
      </c:layout>
      <c:overlay val="0"/>
    </c:title>
    <c:autoTitleDeleted val="0"/>
    <c:plotArea>
      <c:layout>
        <c:manualLayout>
          <c:layoutTarget val="inner"/>
          <c:xMode val="edge"/>
          <c:yMode val="edge"/>
          <c:x val="0.11212312097967046"/>
          <c:y val="6.5450633009109152E-2"/>
          <c:w val="0.86368415772272689"/>
          <c:h val="0.84387042832429549"/>
        </c:manualLayout>
      </c:layout>
      <c:scatterChart>
        <c:scatterStyle val="lineMarker"/>
        <c:varyColors val="0"/>
        <c:ser>
          <c:idx val="0"/>
          <c:order val="0"/>
          <c:tx>
            <c:strRef>
              <c:f>'10'!$B$2</c:f>
              <c:strCache>
                <c:ptCount val="1"/>
                <c:pt idx="0">
                  <c:v>310822</c:v>
                </c:pt>
              </c:strCache>
            </c:strRef>
          </c:tx>
          <c:spPr>
            <a:ln w="44450">
              <a:noFill/>
            </a:ln>
            <a:effectLst>
              <a:glow>
                <a:schemeClr val="accent1"/>
              </a:glow>
              <a:outerShdw blurRad="50800" dist="38100" dir="2700000" algn="tl" rotWithShape="0">
                <a:prstClr val="black">
                  <a:alpha val="40000"/>
                </a:prstClr>
              </a:outerShdw>
              <a:softEdge rad="0"/>
            </a:effectLst>
          </c:spPr>
          <c:marker>
            <c:symbol val="diamond"/>
            <c:size val="20"/>
            <c:spPr>
              <a:solidFill>
                <a:srgbClr val="FF0000"/>
              </a:solidFill>
              <a:ln w="317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dPt>
            <c:idx val="0"/>
            <c:marker>
              <c:spPr>
                <a:solidFill>
                  <a:srgbClr val="FF0000"/>
                </a:solidFill>
                <a:ln w="952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bubble3D val="0"/>
            <c:extLst>
              <c:ext xmlns:c16="http://schemas.microsoft.com/office/drawing/2014/chart" uri="{C3380CC4-5D6E-409C-BE32-E72D297353CC}">
                <c16:uniqueId val="{00000000-4DF0-45D2-90D8-8D4639D29C98}"/>
              </c:ext>
            </c:extLst>
          </c:dPt>
          <c:dLbls>
            <c:delete val="1"/>
          </c:dLbls>
          <c:xVal>
            <c:numRef>
              <c:f>'10'!$B$7</c:f>
              <c:numCache>
                <c:formatCode>0.00</c:formatCode>
                <c:ptCount val="1"/>
                <c:pt idx="0">
                  <c:v>3.3911281833819498</c:v>
                </c:pt>
              </c:numCache>
            </c:numRef>
          </c:xVal>
          <c:yVal>
            <c:numRef>
              <c:f>'10'!$C$7</c:f>
              <c:numCache>
                <c:formatCode>0.00</c:formatCode>
                <c:ptCount val="1"/>
                <c:pt idx="0">
                  <c:v>0.80653815987299549</c:v>
                </c:pt>
              </c:numCache>
            </c:numRef>
          </c:yVal>
          <c:smooth val="0"/>
          <c:extLst>
            <c:ext xmlns:c16="http://schemas.microsoft.com/office/drawing/2014/chart" uri="{C3380CC4-5D6E-409C-BE32-E72D297353CC}">
              <c16:uniqueId val="{00000001-4DF0-45D2-90D8-8D4639D29C98}"/>
            </c:ext>
          </c:extLst>
        </c:ser>
        <c:dLbls>
          <c:showLegendKey val="0"/>
          <c:showVal val="1"/>
          <c:showCatName val="0"/>
          <c:showSerName val="0"/>
          <c:showPercent val="0"/>
          <c:showBubbleSize val="0"/>
        </c:dLbls>
        <c:axId val="181952896"/>
        <c:axId val="181955200"/>
      </c:scatterChart>
      <c:valAx>
        <c:axId val="181952896"/>
        <c:scaling>
          <c:orientation val="minMax"/>
          <c:max val="7.2"/>
          <c:min val="0"/>
        </c:scaling>
        <c:delete val="0"/>
        <c:axPos val="b"/>
        <c:majorGridlines>
          <c:spPr>
            <a:ln>
              <a:noFill/>
            </a:ln>
          </c:spPr>
        </c:majorGridlines>
        <c:title>
          <c:tx>
            <c:rich>
              <a:bodyPr/>
              <a:lstStyle/>
              <a:p>
                <a:pPr>
                  <a:defRPr/>
                </a:pPr>
                <a:r>
                  <a:rPr lang="hr-HR" sz="1400"/>
                  <a:t>MOLECULES  SiO</a:t>
                </a:r>
                <a:r>
                  <a:rPr lang="hr-HR" sz="1400" baseline="-25000"/>
                  <a:t>2</a:t>
                </a:r>
              </a:p>
            </c:rich>
          </c:tx>
          <c:layout>
            <c:manualLayout>
              <c:xMode val="edge"/>
              <c:yMode val="edge"/>
              <c:x val="0.45345858492104729"/>
              <c:y val="0.94937725909160853"/>
            </c:manualLayout>
          </c:layout>
          <c:overlay val="0"/>
        </c:title>
        <c:numFmt formatCode="0.0" sourceLinked="0"/>
        <c:majorTickMark val="none"/>
        <c:minorTickMark val="none"/>
        <c:tickLblPos val="nextTo"/>
        <c:txPr>
          <a:bodyPr anchor="ctr" anchorCtr="1"/>
          <a:lstStyle/>
          <a:p>
            <a:pPr>
              <a:defRPr sz="1200"/>
            </a:pPr>
            <a:endParaRPr lang="en-US"/>
          </a:p>
        </c:txPr>
        <c:crossAx val="181955200"/>
        <c:crossesAt val="0"/>
        <c:crossBetween val="midCat"/>
        <c:majorUnit val="0.60000000000000009"/>
        <c:minorUnit val="0.1"/>
      </c:valAx>
      <c:valAx>
        <c:axId val="181955200"/>
        <c:scaling>
          <c:orientation val="minMax"/>
          <c:max val="1"/>
          <c:min val="0"/>
        </c:scaling>
        <c:delete val="0"/>
        <c:axPos val="l"/>
        <c:majorGridlines>
          <c:spPr>
            <a:ln>
              <a:noFill/>
            </a:ln>
          </c:spPr>
        </c:majorGridlines>
        <c:title>
          <c:tx>
            <c:rich>
              <a:bodyPr rot="-5400000" vert="horz"/>
              <a:lstStyle/>
              <a:p>
                <a:pPr>
                  <a:defRPr sz="1600"/>
                </a:pPr>
                <a:r>
                  <a:rPr lang="hr-HR" sz="1400"/>
                  <a:t>MOL</a:t>
                </a:r>
                <a:r>
                  <a:rPr lang="en-US" sz="1400"/>
                  <a:t>E</a:t>
                </a:r>
                <a:r>
                  <a:rPr lang="hr-HR" sz="1400"/>
                  <a:t>C</a:t>
                </a:r>
                <a:r>
                  <a:rPr lang="en-US" sz="1400"/>
                  <a:t>U</a:t>
                </a:r>
                <a:r>
                  <a:rPr lang="hr-HR" sz="1400"/>
                  <a:t>LES  </a:t>
                </a:r>
                <a:r>
                  <a:rPr lang="hr-HR" sz="1400" baseline="0"/>
                  <a:t> Al</a:t>
                </a:r>
                <a:r>
                  <a:rPr lang="hr-HR" sz="1400" baseline="-25000"/>
                  <a:t>2</a:t>
                </a:r>
                <a:r>
                  <a:rPr lang="hr-HR" sz="1400" baseline="0"/>
                  <a:t>O</a:t>
                </a:r>
                <a:r>
                  <a:rPr lang="hr-HR" sz="1400" baseline="-25000"/>
                  <a:t>3</a:t>
                </a:r>
              </a:p>
            </c:rich>
          </c:tx>
          <c:layout>
            <c:manualLayout>
              <c:xMode val="edge"/>
              <c:yMode val="edge"/>
              <c:x val="8.6672039391244115E-4"/>
              <c:y val="0.30884709636726221"/>
            </c:manualLayout>
          </c:layout>
          <c:overlay val="0"/>
        </c:title>
        <c:numFmt formatCode="0.00" sourceLinked="0"/>
        <c:majorTickMark val="none"/>
        <c:minorTickMark val="none"/>
        <c:tickLblPos val="nextTo"/>
        <c:txPr>
          <a:bodyPr/>
          <a:lstStyle/>
          <a:p>
            <a:pPr>
              <a:defRPr sz="1200"/>
            </a:pPr>
            <a:endParaRPr lang="en-US"/>
          </a:p>
        </c:txPr>
        <c:crossAx val="181952896"/>
        <c:crosses val="autoZero"/>
        <c:crossBetween val="midCat"/>
        <c:majorUnit val="5.000000000000001E-2"/>
        <c:minorUnit val="5.000000000000001E-2"/>
      </c:valAx>
      <c:spPr>
        <a:noFill/>
        <a:ln w="25400">
          <a:noFill/>
        </a:ln>
        <a:effectLst/>
      </c:spPr>
    </c:plotArea>
    <c:plotVisOnly val="1"/>
    <c:dispBlanksAs val="gap"/>
    <c:showDLblsOverMax val="0"/>
  </c:chart>
  <c:spPr>
    <a:blipFill dpi="0" rotWithShape="1">
      <a:blip xmlns:r="http://schemas.openxmlformats.org/officeDocument/2006/relationships" r:embed="rId1"/>
      <a:srcRect/>
      <a:stretch>
        <a:fillRect l="11000" t="6000" r="2000" b="9000"/>
      </a:stretch>
    </a:blipFill>
    <a:ln w="12700" cap="sq">
      <a:solidFill>
        <a:schemeClr val="tx1"/>
      </a:solidFill>
      <a:bevel/>
    </a:ln>
    <a:effectLst>
      <a:glow>
        <a:schemeClr val="accent1">
          <a:alpha val="41000"/>
        </a:schemeClr>
      </a:glow>
    </a:effectLst>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defRPr/>
            </a:pPr>
            <a:r>
              <a:rPr lang="hr-HR"/>
              <a:t>STULL </a:t>
            </a:r>
          </a:p>
        </c:rich>
      </c:tx>
      <c:layout>
        <c:manualLayout>
          <c:xMode val="edge"/>
          <c:yMode val="edge"/>
          <c:x val="0.48560753580913374"/>
          <c:y val="3.5065727531013841E-3"/>
        </c:manualLayout>
      </c:layout>
      <c:overlay val="0"/>
    </c:title>
    <c:autoTitleDeleted val="0"/>
    <c:plotArea>
      <c:layout>
        <c:manualLayout>
          <c:layoutTarget val="inner"/>
          <c:xMode val="edge"/>
          <c:yMode val="edge"/>
          <c:x val="8.0544877339600793E-2"/>
          <c:y val="5.1617441195879361E-2"/>
          <c:w val="0.87869296053207502"/>
          <c:h val="0.87797444343511599"/>
        </c:manualLayout>
      </c:layout>
      <c:scatterChart>
        <c:scatterStyle val="lineMarker"/>
        <c:varyColors val="0"/>
        <c:ser>
          <c:idx val="0"/>
          <c:order val="0"/>
          <c:spPr>
            <a:ln w="44450">
              <a:noFill/>
            </a:ln>
            <a:effectLst>
              <a:glow>
                <a:schemeClr val="accent1"/>
              </a:glow>
              <a:outerShdw blurRad="50800" dist="38100" dir="2700000" algn="tl" rotWithShape="0">
                <a:prstClr val="black">
                  <a:alpha val="40000"/>
                </a:prstClr>
              </a:outerShdw>
              <a:softEdge rad="0"/>
            </a:effectLst>
          </c:spPr>
          <c:marker>
            <c:symbol val="diamond"/>
            <c:size val="8"/>
            <c:spPr>
              <a:solidFill>
                <a:srgbClr val="FF0000"/>
              </a:solidFill>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dPt>
            <c:idx val="0"/>
            <c:bubble3D val="0"/>
            <c:extLst>
              <c:ext xmlns:c16="http://schemas.microsoft.com/office/drawing/2014/chart" uri="{C3380CC4-5D6E-409C-BE32-E72D297353CC}">
                <c16:uniqueId val="{00000000-02B0-435D-A30F-0F0FB8CCD1E0}"/>
              </c:ext>
            </c:extLst>
          </c:dPt>
          <c:dPt>
            <c:idx val="9"/>
            <c:marker>
              <c:spPr>
                <a:solidFill>
                  <a:schemeClr val="tx2"/>
                </a:solidFill>
                <a:ln>
                  <a:solidFill>
                    <a:schemeClr val="tx2"/>
                  </a:solidFill>
                </a:ln>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bubble3D val="0"/>
            <c:extLst>
              <c:ext xmlns:c16="http://schemas.microsoft.com/office/drawing/2014/chart" uri="{C3380CC4-5D6E-409C-BE32-E72D297353CC}">
                <c16:uniqueId val="{00000001-02B0-435D-A30F-0F0FB8CCD1E0}"/>
              </c:ext>
            </c:extLst>
          </c:dPt>
          <c:dLbls>
            <c:dLbl>
              <c:idx val="0"/>
              <c:tx>
                <c:rich>
                  <a:bodyPr/>
                  <a:lstStyle/>
                  <a:p>
                    <a:fld id="{6B811779-23C1-48CC-840F-2826289D4F5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02B0-435D-A30F-0F0FB8CCD1E0}"/>
                </c:ext>
              </c:extLst>
            </c:dLbl>
            <c:dLbl>
              <c:idx val="1"/>
              <c:tx>
                <c:rich>
                  <a:bodyPr/>
                  <a:lstStyle/>
                  <a:p>
                    <a:fld id="{F343B054-1522-44B2-9F7A-DA6BC9485E6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B40-4F65-9922-A7E4DFBDE417}"/>
                </c:ext>
              </c:extLst>
            </c:dLbl>
            <c:dLbl>
              <c:idx val="2"/>
              <c:tx>
                <c:rich>
                  <a:bodyPr/>
                  <a:lstStyle/>
                  <a:p>
                    <a:fld id="{DA54C3ED-ACC5-4762-A8D7-B99341C6031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B40-4F65-9922-A7E4DFBDE417}"/>
                </c:ext>
              </c:extLst>
            </c:dLbl>
            <c:dLbl>
              <c:idx val="3"/>
              <c:tx>
                <c:rich>
                  <a:bodyPr/>
                  <a:lstStyle/>
                  <a:p>
                    <a:fld id="{D36CC18B-622E-4599-90CF-92A23D4B3CB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B40-4F65-9922-A7E4DFBDE417}"/>
                </c:ext>
              </c:extLst>
            </c:dLbl>
            <c:dLbl>
              <c:idx val="4"/>
              <c:tx>
                <c:rich>
                  <a:bodyPr/>
                  <a:lstStyle/>
                  <a:p>
                    <a:fld id="{FC01C053-62AE-44A2-8FC9-B603F436460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B40-4F65-9922-A7E4DFBDE417}"/>
                </c:ext>
              </c:extLst>
            </c:dLbl>
            <c:dLbl>
              <c:idx val="5"/>
              <c:tx>
                <c:rich>
                  <a:bodyPr/>
                  <a:lstStyle/>
                  <a:p>
                    <a:fld id="{3F490BD6-CAB1-4362-AA30-A22971C3A57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B40-4F65-9922-A7E4DFBDE417}"/>
                </c:ext>
              </c:extLst>
            </c:dLbl>
            <c:dLbl>
              <c:idx val="6"/>
              <c:tx>
                <c:rich>
                  <a:bodyPr/>
                  <a:lstStyle/>
                  <a:p>
                    <a:fld id="{005AFD0E-D751-4223-88DC-E35B7B40A4B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B40-4F65-9922-A7E4DFBDE417}"/>
                </c:ext>
              </c:extLst>
            </c:dLbl>
            <c:dLbl>
              <c:idx val="7"/>
              <c:tx>
                <c:rich>
                  <a:bodyPr/>
                  <a:lstStyle/>
                  <a:p>
                    <a:fld id="{92341CC3-2F15-4FC9-B792-9CBA902A374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B40-4F65-9922-A7E4DFBDE417}"/>
                </c:ext>
              </c:extLst>
            </c:dLbl>
            <c:dLbl>
              <c:idx val="8"/>
              <c:tx>
                <c:rich>
                  <a:bodyPr/>
                  <a:lstStyle/>
                  <a:p>
                    <a:fld id="{C62F4806-B9E4-45F5-8F34-C151B1E9392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B40-4F65-9922-A7E4DFBDE417}"/>
                </c:ext>
              </c:extLst>
            </c:dLbl>
            <c:dLbl>
              <c:idx val="9"/>
              <c:tx>
                <c:rich>
                  <a:bodyPr/>
                  <a:lstStyle/>
                  <a:p>
                    <a:fld id="{FB1F0148-51CC-4DC6-BA16-1F014F74D36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2B0-435D-A30F-0F0FB8CCD1E0}"/>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'Collective Maps'!$T$5:$T$14</c:f>
              <c:numCache>
                <c:formatCode>0.00000</c:formatCode>
                <c:ptCount val="10"/>
                <c:pt idx="0">
                  <c:v>0.85339216867154533</c:v>
                </c:pt>
                <c:pt idx="1">
                  <c:v>1.4825628438440226</c:v>
                </c:pt>
                <c:pt idx="2">
                  <c:v>1.2157123160063448</c:v>
                </c:pt>
                <c:pt idx="3">
                  <c:v>1.0121144732978073</c:v>
                </c:pt>
                <c:pt idx="4">
                  <c:v>1.079885115236078</c:v>
                </c:pt>
                <c:pt idx="5">
                  <c:v>0.86980329387848987</c:v>
                </c:pt>
                <c:pt idx="6">
                  <c:v>1.304243678601325</c:v>
                </c:pt>
                <c:pt idx="7">
                  <c:v>3.3911281833819493</c:v>
                </c:pt>
                <c:pt idx="8">
                  <c:v>3.3911281833819502</c:v>
                </c:pt>
                <c:pt idx="9">
                  <c:v>3.3911281833819498</c:v>
                </c:pt>
              </c:numCache>
            </c:numRef>
          </c:xVal>
          <c:yVal>
            <c:numRef>
              <c:f>'Collective Maps'!$U$5:$U$14</c:f>
              <c:numCache>
                <c:formatCode>0.00000</c:formatCode>
                <c:ptCount val="10"/>
                <c:pt idx="0">
                  <c:v>0.14301073625315472</c:v>
                </c:pt>
                <c:pt idx="1">
                  <c:v>0.26649491178532342</c:v>
                </c:pt>
                <c:pt idx="2">
                  <c:v>0.21852776612856187</c:v>
                </c:pt>
                <c:pt idx="3">
                  <c:v>0.1819304715466924</c:v>
                </c:pt>
                <c:pt idx="4">
                  <c:v>0.16138668253516203</c:v>
                </c:pt>
                <c:pt idx="5">
                  <c:v>0.14952372348638124</c:v>
                </c:pt>
                <c:pt idx="6">
                  <c:v>0.25407044780742621</c:v>
                </c:pt>
                <c:pt idx="7">
                  <c:v>0.72156618057129474</c:v>
                </c:pt>
                <c:pt idx="8">
                  <c:v>0.76405217022214511</c:v>
                </c:pt>
                <c:pt idx="9">
                  <c:v>0.80653815987299549</c:v>
                </c:pt>
              </c:numCache>
            </c:numRef>
          </c:yVal>
          <c:smooth val="0"/>
          <c:extLst>
            <c:ext xmlns:c15="http://schemas.microsoft.com/office/drawing/2012/chart" uri="{02D57815-91ED-43cb-92C2-25804820EDAC}">
              <c15:datalabelsRange>
                <c15:f>'Collective Maps'!$S$5:$S$14</c15:f>
                <c15:dlblRangeCache>
                  <c:ptCount val="10"/>
                  <c:pt idx="0">
                    <c:v>-1</c:v>
                  </c:pt>
                  <c:pt idx="1">
                    <c:v>-2</c:v>
                  </c:pt>
                  <c:pt idx="2">
                    <c:v>-3</c:v>
                  </c:pt>
                  <c:pt idx="3">
                    <c:v>-4</c:v>
                  </c:pt>
                  <c:pt idx="4">
                    <c:v>-5</c:v>
                  </c:pt>
                  <c:pt idx="5">
                    <c:v>-6</c:v>
                  </c:pt>
                  <c:pt idx="6">
                    <c:v>-7</c:v>
                  </c:pt>
                  <c:pt idx="7">
                    <c:v>-8</c:v>
                  </c:pt>
                  <c:pt idx="8">
                    <c:v>-9</c:v>
                  </c:pt>
                  <c:pt idx="9">
                    <c:v>-10</c:v>
                  </c:pt>
                </c15:dlblRangeCache>
              </c15:datalabelsRange>
            </c:ext>
            <c:ext xmlns:c16="http://schemas.microsoft.com/office/drawing/2014/chart" uri="{C3380CC4-5D6E-409C-BE32-E72D297353CC}">
              <c16:uniqueId val="{00000002-02B0-435D-A30F-0F0FB8CCD1E0}"/>
            </c:ext>
          </c:extLst>
        </c:ser>
        <c:dLbls>
          <c:showLegendKey val="0"/>
          <c:showVal val="1"/>
          <c:showCatName val="0"/>
          <c:showSerName val="0"/>
          <c:showPercent val="0"/>
          <c:showBubbleSize val="0"/>
        </c:dLbls>
        <c:axId val="181952896"/>
        <c:axId val="181955200"/>
      </c:scatterChart>
      <c:valAx>
        <c:axId val="181952896"/>
        <c:scaling>
          <c:orientation val="minMax"/>
          <c:max val="7.2"/>
          <c:min val="0"/>
        </c:scaling>
        <c:delete val="0"/>
        <c:axPos val="b"/>
        <c:majorGridlines>
          <c:spPr>
            <a:ln>
              <a:noFill/>
            </a:ln>
          </c:spPr>
        </c:majorGridlines>
        <c:title>
          <c:tx>
            <c:rich>
              <a:bodyPr/>
              <a:lstStyle/>
              <a:p>
                <a:pPr>
                  <a:defRPr/>
                </a:pPr>
                <a:r>
                  <a:rPr lang="hr-HR" sz="1600"/>
                  <a:t>MOLECULES  SiO</a:t>
                </a:r>
                <a:r>
                  <a:rPr lang="hr-HR" sz="1600" baseline="-25000"/>
                  <a:t>2</a:t>
                </a:r>
              </a:p>
            </c:rich>
          </c:tx>
          <c:layout>
            <c:manualLayout>
              <c:xMode val="edge"/>
              <c:yMode val="edge"/>
              <c:x val="0.44427272961233594"/>
              <c:y val="0.96023850216882922"/>
            </c:manualLayout>
          </c:layout>
          <c:overlay val="0"/>
        </c:title>
        <c:numFmt formatCode="0.0" sourceLinked="0"/>
        <c:majorTickMark val="none"/>
        <c:minorTickMark val="none"/>
        <c:tickLblPos val="nextTo"/>
        <c:txPr>
          <a:bodyPr anchor="ctr" anchorCtr="1"/>
          <a:lstStyle/>
          <a:p>
            <a:pPr>
              <a:defRPr sz="1200"/>
            </a:pPr>
            <a:endParaRPr lang="en-US"/>
          </a:p>
        </c:txPr>
        <c:crossAx val="181955200"/>
        <c:crossesAt val="0"/>
        <c:crossBetween val="midCat"/>
        <c:majorUnit val="0.60000000000000009"/>
        <c:minorUnit val="0.1"/>
      </c:valAx>
      <c:valAx>
        <c:axId val="181955200"/>
        <c:scaling>
          <c:orientation val="minMax"/>
          <c:max val="1"/>
          <c:min val="0"/>
        </c:scaling>
        <c:delete val="0"/>
        <c:axPos val="l"/>
        <c:majorGridlines>
          <c:spPr>
            <a:ln>
              <a:noFill/>
            </a:ln>
          </c:spPr>
        </c:majorGridlines>
        <c:title>
          <c:tx>
            <c:rich>
              <a:bodyPr rot="-5400000" vert="horz"/>
              <a:lstStyle/>
              <a:p>
                <a:pPr>
                  <a:defRPr sz="1600"/>
                </a:pPr>
                <a:r>
                  <a:rPr lang="hr-HR" sz="1600"/>
                  <a:t>MOL</a:t>
                </a:r>
                <a:r>
                  <a:rPr lang="en-US" sz="1600"/>
                  <a:t>E</a:t>
                </a:r>
                <a:r>
                  <a:rPr lang="hr-HR" sz="1600"/>
                  <a:t>C</a:t>
                </a:r>
                <a:r>
                  <a:rPr lang="en-US" sz="1600"/>
                  <a:t>U</a:t>
                </a:r>
                <a:r>
                  <a:rPr lang="hr-HR" sz="1600"/>
                  <a:t>LES  </a:t>
                </a:r>
                <a:r>
                  <a:rPr lang="hr-HR" sz="1600" baseline="0"/>
                  <a:t> Al</a:t>
                </a:r>
                <a:r>
                  <a:rPr lang="hr-HR" sz="1600" baseline="-25000"/>
                  <a:t>2</a:t>
                </a:r>
                <a:r>
                  <a:rPr lang="hr-HR" sz="1600" baseline="0"/>
                  <a:t>O</a:t>
                </a:r>
                <a:r>
                  <a:rPr lang="hr-HR" sz="1600" baseline="-25000"/>
                  <a:t>3</a:t>
                </a:r>
              </a:p>
            </c:rich>
          </c:tx>
          <c:layout>
            <c:manualLayout>
              <c:xMode val="edge"/>
              <c:yMode val="edge"/>
              <c:x val="1.0612905464169835E-2"/>
              <c:y val="0.43483713395436824"/>
            </c:manualLayout>
          </c:layout>
          <c:overlay val="0"/>
        </c:title>
        <c:numFmt formatCode="0.00" sourceLinked="0"/>
        <c:majorTickMark val="none"/>
        <c:minorTickMark val="none"/>
        <c:tickLblPos val="nextTo"/>
        <c:txPr>
          <a:bodyPr/>
          <a:lstStyle/>
          <a:p>
            <a:pPr>
              <a:defRPr sz="1200"/>
            </a:pPr>
            <a:endParaRPr lang="en-US"/>
          </a:p>
        </c:txPr>
        <c:crossAx val="181952896"/>
        <c:crosses val="autoZero"/>
        <c:crossBetween val="midCat"/>
        <c:majorUnit val="5.000000000000001E-2"/>
        <c:minorUnit val="5.000000000000001E-2"/>
      </c:valAx>
      <c:spPr>
        <a:noFill/>
        <a:ln w="12700" cap="sq">
          <a:noFill/>
        </a:ln>
        <a:effectLst/>
      </c:spPr>
    </c:plotArea>
    <c:plotVisOnly val="1"/>
    <c:dispBlanksAs val="gap"/>
    <c:showDLblsOverMax val="0"/>
  </c:chart>
  <c:spPr>
    <a:blipFill dpi="0" rotWithShape="1">
      <a:blip xmlns:r="http://schemas.openxmlformats.org/officeDocument/2006/relationships" r:embed="rId1"/>
      <a:srcRect/>
      <a:stretch>
        <a:fillRect l="8000" t="4000" r="4000" b="7000"/>
      </a:stretch>
    </a:blipFill>
    <a:ln w="0" cap="rnd"/>
    <a:effectLst>
      <a:glow>
        <a:schemeClr val="accent1">
          <a:alpha val="41000"/>
        </a:schemeClr>
      </a:glow>
    </a:effectLst>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Expected</a:t>
            </a:r>
            <a:r>
              <a:rPr lang="en-US" baseline="0">
                <a:solidFill>
                  <a:sysClr val="windowText" lastClr="000000"/>
                </a:solidFill>
                <a:latin typeface="Arial" panose="020B0604020202020204" pitchFamily="34" charset="0"/>
                <a:cs typeface="Arial" panose="020B0604020202020204" pitchFamily="34" charset="0"/>
              </a:rPr>
              <a:t> Boron Needs</a:t>
            </a:r>
          </a:p>
        </c:rich>
      </c:tx>
      <c:layout>
        <c:manualLayout>
          <c:xMode val="edge"/>
          <c:yMode val="edge"/>
          <c:x val="0.36674583581955672"/>
          <c:y val="6.698564593301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45406824146982E-2"/>
          <c:y val="0.13737037037037039"/>
          <c:w val="0.89118302147715411"/>
          <c:h val="0.77671011956838731"/>
        </c:manualLayout>
      </c:layout>
      <c:scatterChart>
        <c:scatterStyle val="lineMarker"/>
        <c:varyColors val="0"/>
        <c:ser>
          <c:idx val="0"/>
          <c:order val="0"/>
          <c:spPr>
            <a:ln w="25400" cap="rnd">
              <a:noFill/>
              <a:round/>
            </a:ln>
            <a:effectLst/>
          </c:spPr>
          <c:marker>
            <c:symbol val="diamond"/>
            <c:size val="13"/>
            <c:spPr>
              <a:solidFill>
                <a:srgbClr val="FF99FF"/>
              </a:solidFill>
              <a:ln w="9525">
                <a:solidFill>
                  <a:schemeClr val="accent1"/>
                </a:solidFill>
              </a:ln>
              <a:effectLst/>
            </c:spPr>
          </c:marker>
          <c:dLbls>
            <c:dLbl>
              <c:idx val="0"/>
              <c:tx>
                <c:rich>
                  <a:bodyPr/>
                  <a:lstStyle/>
                  <a:p>
                    <a:fld id="{D754E585-ABC7-49A9-8053-FEB6EDA4685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3BD-4A09-B8E9-1D22E61B4767}"/>
                </c:ext>
              </c:extLst>
            </c:dLbl>
            <c:dLbl>
              <c:idx val="1"/>
              <c:tx>
                <c:rich>
                  <a:bodyPr/>
                  <a:lstStyle/>
                  <a:p>
                    <a:fld id="{42A1F67F-C832-45EA-90B3-8B64283170D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3BD-4A09-B8E9-1D22E61B4767}"/>
                </c:ext>
              </c:extLst>
            </c:dLbl>
            <c:dLbl>
              <c:idx val="2"/>
              <c:tx>
                <c:rich>
                  <a:bodyPr/>
                  <a:lstStyle/>
                  <a:p>
                    <a:fld id="{B5B6E4FF-723D-46BA-9EB9-5F2C698CBA6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3BD-4A09-B8E9-1D22E61B4767}"/>
                </c:ext>
              </c:extLst>
            </c:dLbl>
            <c:dLbl>
              <c:idx val="3"/>
              <c:tx>
                <c:rich>
                  <a:bodyPr/>
                  <a:lstStyle/>
                  <a:p>
                    <a:fld id="{8DF0C066-9F89-4BE9-87CC-8786793EFF1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3BD-4A09-B8E9-1D22E61B4767}"/>
                </c:ext>
              </c:extLst>
            </c:dLbl>
            <c:dLbl>
              <c:idx val="4"/>
              <c:tx>
                <c:rich>
                  <a:bodyPr/>
                  <a:lstStyle/>
                  <a:p>
                    <a:fld id="{FD26D781-98B4-4D4C-B940-4D1A8EE3E78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3BD-4A09-B8E9-1D22E61B4767}"/>
                </c:ext>
              </c:extLst>
            </c:dLbl>
            <c:dLbl>
              <c:idx val="5"/>
              <c:tx>
                <c:rich>
                  <a:bodyPr/>
                  <a:lstStyle/>
                  <a:p>
                    <a:fld id="{51E47B3B-6F10-4DE0-9DE4-9BB2E1DC3FA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3BD-4A09-B8E9-1D22E61B4767}"/>
                </c:ext>
              </c:extLst>
            </c:dLbl>
            <c:dLbl>
              <c:idx val="6"/>
              <c:tx>
                <c:rich>
                  <a:bodyPr/>
                  <a:lstStyle/>
                  <a:p>
                    <a:fld id="{FD4BD1CD-1599-4B62-9E29-C14ADEBF564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3BD-4A09-B8E9-1D22E61B4767}"/>
                </c:ext>
              </c:extLst>
            </c:dLbl>
            <c:dLbl>
              <c:idx val="7"/>
              <c:tx>
                <c:rich>
                  <a:bodyPr/>
                  <a:lstStyle/>
                  <a:p>
                    <a:fld id="{11B69638-888F-430C-9B55-919F814EA46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3BD-4A09-B8E9-1D22E61B4767}"/>
                </c:ext>
              </c:extLst>
            </c:dLbl>
            <c:dLbl>
              <c:idx val="8"/>
              <c:tx>
                <c:rich>
                  <a:bodyPr/>
                  <a:lstStyle/>
                  <a:p>
                    <a:fld id="{8E115296-131F-4716-9D1B-AD9178398ED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3BD-4A09-B8E9-1D22E61B4767}"/>
                </c:ext>
              </c:extLst>
            </c:dLbl>
            <c:dLbl>
              <c:idx val="9"/>
              <c:tx>
                <c:rich>
                  <a:bodyPr/>
                  <a:lstStyle/>
                  <a:p>
                    <a:fld id="{E8A5633D-BEE1-4D36-84E8-768DEB9A856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3BD-4A09-B8E9-1D22E61B47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'Collective Maps'!$W$5:$W$14</c:f>
              <c:numCache>
                <c:formatCode>0.00000</c:formatCode>
                <c:ptCount val="10"/>
                <c:pt idx="0">
                  <c:v>0</c:v>
                </c:pt>
                <c:pt idx="1">
                  <c:v>0</c:v>
                </c:pt>
                <c:pt idx="2">
                  <c:v>0</c:v>
                </c:pt>
                <c:pt idx="3">
                  <c:v>0</c:v>
                </c:pt>
                <c:pt idx="4">
                  <c:v>6.8071074729553163E-2</c:v>
                </c:pt>
                <c:pt idx="5">
                  <c:v>0</c:v>
                </c:pt>
                <c:pt idx="6">
                  <c:v>6.6940927253754057E-2</c:v>
                </c:pt>
                <c:pt idx="7">
                  <c:v>0</c:v>
                </c:pt>
                <c:pt idx="8">
                  <c:v>0</c:v>
                </c:pt>
                <c:pt idx="9">
                  <c:v>0</c:v>
                </c:pt>
              </c:numCache>
            </c:numRef>
          </c:xVal>
          <c:yVal>
            <c:numRef>
              <c:f>'Collective Maps'!$AA$5:$AA$14</c:f>
              <c:numCache>
                <c:formatCode>0</c:formatCode>
                <c:ptCount val="10"/>
                <c:pt idx="0">
                  <c:v>1243</c:v>
                </c:pt>
                <c:pt idx="1">
                  <c:v>1243</c:v>
                </c:pt>
                <c:pt idx="2">
                  <c:v>1305</c:v>
                </c:pt>
                <c:pt idx="3">
                  <c:v>1305</c:v>
                </c:pt>
                <c:pt idx="4">
                  <c:v>1243</c:v>
                </c:pt>
                <c:pt idx="5">
                  <c:v>1243</c:v>
                </c:pt>
                <c:pt idx="6">
                  <c:v>1243</c:v>
                </c:pt>
                <c:pt idx="7">
                  <c:v>1305</c:v>
                </c:pt>
                <c:pt idx="8">
                  <c:v>1305</c:v>
                </c:pt>
                <c:pt idx="9">
                  <c:v>1305</c:v>
                </c:pt>
              </c:numCache>
            </c:numRef>
          </c:yVal>
          <c:smooth val="0"/>
          <c:extLst>
            <c:ext xmlns:c15="http://schemas.microsoft.com/office/drawing/2012/chart" uri="{02D57815-91ED-43cb-92C2-25804820EDAC}">
              <c15:datalabelsRange>
                <c15:f>'Collective Maps'!$S$5:$S$14</c15:f>
                <c15:dlblRangeCache>
                  <c:ptCount val="10"/>
                  <c:pt idx="0">
                    <c:v>-1</c:v>
                  </c:pt>
                  <c:pt idx="1">
                    <c:v>-2</c:v>
                  </c:pt>
                  <c:pt idx="2">
                    <c:v>-3</c:v>
                  </c:pt>
                  <c:pt idx="3">
                    <c:v>-4</c:v>
                  </c:pt>
                  <c:pt idx="4">
                    <c:v>-5</c:v>
                  </c:pt>
                  <c:pt idx="5">
                    <c:v>-6</c:v>
                  </c:pt>
                  <c:pt idx="6">
                    <c:v>-7</c:v>
                  </c:pt>
                  <c:pt idx="7">
                    <c:v>-8</c:v>
                  </c:pt>
                  <c:pt idx="8">
                    <c:v>-9</c:v>
                  </c:pt>
                  <c:pt idx="9">
                    <c:v>-10</c:v>
                  </c:pt>
                </c15:dlblRangeCache>
              </c15:datalabelsRange>
            </c:ext>
            <c:ext xmlns:c16="http://schemas.microsoft.com/office/drawing/2014/chart" uri="{C3380CC4-5D6E-409C-BE32-E72D297353CC}">
              <c16:uniqueId val="{00000000-13BD-4A09-B8E9-1D22E61B4767}"/>
            </c:ext>
          </c:extLst>
        </c:ser>
        <c:dLbls>
          <c:showLegendKey val="0"/>
          <c:showVal val="0"/>
          <c:showCatName val="0"/>
          <c:showSerName val="0"/>
          <c:showPercent val="0"/>
          <c:showBubbleSize val="0"/>
        </c:dLbls>
        <c:axId val="737580920"/>
        <c:axId val="737582232"/>
      </c:scatterChart>
      <c:valAx>
        <c:axId val="737580920"/>
        <c:scaling>
          <c:orientation val="minMax"/>
          <c:max val="0.5"/>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2232"/>
        <c:crosses val="autoZero"/>
        <c:crossBetween val="midCat"/>
      </c:valAx>
      <c:valAx>
        <c:axId val="737582232"/>
        <c:scaling>
          <c:orientation val="minMax"/>
          <c:max val="1305"/>
          <c:min val="102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0920"/>
        <c:crosses val="autoZero"/>
        <c:crossBetween val="midCat"/>
      </c:valAx>
      <c:spPr>
        <a:blipFill dpi="0" rotWithShape="1">
          <a:blip xmlns:r="http://schemas.openxmlformats.org/officeDocument/2006/relationships" r:embed="rId3"/>
          <a:srcRect/>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Expected</a:t>
            </a:r>
            <a:r>
              <a:rPr lang="en-US" baseline="0">
                <a:solidFill>
                  <a:sysClr val="windowText" lastClr="000000"/>
                </a:solidFill>
                <a:latin typeface="Arial" panose="020B0604020202020204" pitchFamily="34" charset="0"/>
                <a:cs typeface="Arial" panose="020B0604020202020204" pitchFamily="34" charset="0"/>
              </a:rPr>
              <a:t> Boron Needs</a:t>
            </a:r>
          </a:p>
        </c:rich>
      </c:tx>
      <c:layout>
        <c:manualLayout>
          <c:xMode val="edge"/>
          <c:yMode val="edge"/>
          <c:x val="0.36674583581955672"/>
          <c:y val="6.698564593301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45406824146982E-2"/>
          <c:y val="0.13737037037037039"/>
          <c:w val="0.89118302147715411"/>
          <c:h val="0.77671011956838731"/>
        </c:manualLayout>
      </c:layout>
      <c:scatterChart>
        <c:scatterStyle val="lineMarker"/>
        <c:varyColors val="0"/>
        <c:ser>
          <c:idx val="0"/>
          <c:order val="0"/>
          <c:spPr>
            <a:ln w="25400" cap="rnd">
              <a:noFill/>
              <a:round/>
            </a:ln>
            <a:effectLst/>
          </c:spPr>
          <c:marker>
            <c:symbol val="diamond"/>
            <c:size val="20"/>
            <c:spPr>
              <a:solidFill>
                <a:srgbClr val="FF99FF"/>
              </a:solidFill>
              <a:ln w="9525">
                <a:solidFill>
                  <a:schemeClr val="accent1"/>
                </a:solidFill>
              </a:ln>
              <a:effectLst/>
            </c:spPr>
          </c:marker>
          <c:xVal>
            <c:numRef>
              <c:f>'2'!$B$9</c:f>
              <c:numCache>
                <c:formatCode>0.00</c:formatCode>
                <c:ptCount val="1"/>
                <c:pt idx="0">
                  <c:v>0</c:v>
                </c:pt>
              </c:numCache>
            </c:numRef>
          </c:xVal>
          <c:yVal>
            <c:numRef>
              <c:f>'2'!$Y$59</c:f>
              <c:numCache>
                <c:formatCode>0</c:formatCode>
                <c:ptCount val="1"/>
                <c:pt idx="0">
                  <c:v>1243</c:v>
                </c:pt>
              </c:numCache>
            </c:numRef>
          </c:yVal>
          <c:smooth val="0"/>
          <c:extLst>
            <c:ext xmlns:c16="http://schemas.microsoft.com/office/drawing/2014/chart" uri="{C3380CC4-5D6E-409C-BE32-E72D297353CC}">
              <c16:uniqueId val="{00000000-54D7-40B7-9EE6-5AA7A4CDDB0B}"/>
            </c:ext>
          </c:extLst>
        </c:ser>
        <c:dLbls>
          <c:showLegendKey val="0"/>
          <c:showVal val="0"/>
          <c:showCatName val="0"/>
          <c:showSerName val="0"/>
          <c:showPercent val="0"/>
          <c:showBubbleSize val="0"/>
        </c:dLbls>
        <c:axId val="737580920"/>
        <c:axId val="737582232"/>
      </c:scatterChart>
      <c:valAx>
        <c:axId val="737580920"/>
        <c:scaling>
          <c:orientation val="minMax"/>
          <c:max val="0.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2232"/>
        <c:crosses val="autoZero"/>
        <c:crossBetween val="midCat"/>
      </c:valAx>
      <c:valAx>
        <c:axId val="737582232"/>
        <c:scaling>
          <c:orientation val="minMax"/>
          <c:max val="1305"/>
          <c:min val="102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0920"/>
        <c:crosses val="autoZero"/>
        <c:crossBetween val="midCat"/>
      </c:valAx>
      <c:spPr>
        <a:blipFill dpi="0" rotWithShape="1">
          <a:blip xmlns:r="http://schemas.openxmlformats.org/officeDocument/2006/relationships" r:embed="rId3"/>
          <a:srcRect/>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lgn="ctr">
              <a:defRPr/>
            </a:pPr>
            <a:r>
              <a:rPr lang="hr-HR"/>
              <a:t>STULL</a:t>
            </a:r>
          </a:p>
        </c:rich>
      </c:tx>
      <c:layout>
        <c:manualLayout>
          <c:xMode val="edge"/>
          <c:yMode val="edge"/>
          <c:x val="0.4991072874822956"/>
          <c:y val="4.9019853590232358E-3"/>
        </c:manualLayout>
      </c:layout>
      <c:overlay val="0"/>
    </c:title>
    <c:autoTitleDeleted val="0"/>
    <c:plotArea>
      <c:layout>
        <c:manualLayout>
          <c:layoutTarget val="inner"/>
          <c:xMode val="edge"/>
          <c:yMode val="edge"/>
          <c:x val="0.11212312097967046"/>
          <c:y val="6.5450633009109152E-2"/>
          <c:w val="0.86368415772272689"/>
          <c:h val="0.84387042832429549"/>
        </c:manualLayout>
      </c:layout>
      <c:scatterChart>
        <c:scatterStyle val="lineMarker"/>
        <c:varyColors val="0"/>
        <c:ser>
          <c:idx val="0"/>
          <c:order val="0"/>
          <c:tx>
            <c:strRef>
              <c:f>'2'!$B$2</c:f>
              <c:strCache>
                <c:ptCount val="1"/>
                <c:pt idx="0">
                  <c:v>310822</c:v>
                </c:pt>
              </c:strCache>
            </c:strRef>
          </c:tx>
          <c:spPr>
            <a:ln w="44450">
              <a:noFill/>
            </a:ln>
            <a:effectLst>
              <a:glow>
                <a:schemeClr val="accent1"/>
              </a:glow>
              <a:outerShdw blurRad="50800" dist="38100" dir="2700000" algn="tl" rotWithShape="0">
                <a:prstClr val="black">
                  <a:alpha val="40000"/>
                </a:prstClr>
              </a:outerShdw>
              <a:softEdge rad="0"/>
            </a:effectLst>
          </c:spPr>
          <c:marker>
            <c:symbol val="diamond"/>
            <c:size val="20"/>
            <c:spPr>
              <a:solidFill>
                <a:srgbClr val="FF0000"/>
              </a:solidFill>
              <a:ln w="317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dPt>
            <c:idx val="0"/>
            <c:marker>
              <c:spPr>
                <a:solidFill>
                  <a:srgbClr val="FF0000"/>
                </a:solidFill>
                <a:ln w="952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bubble3D val="0"/>
            <c:extLst>
              <c:ext xmlns:c16="http://schemas.microsoft.com/office/drawing/2014/chart" uri="{C3380CC4-5D6E-409C-BE32-E72D297353CC}">
                <c16:uniqueId val="{00000000-780A-453D-BE73-01BBB601F49B}"/>
              </c:ext>
            </c:extLst>
          </c:dPt>
          <c:dLbls>
            <c:delete val="1"/>
          </c:dLbls>
          <c:xVal>
            <c:numRef>
              <c:f>'2'!$B$7</c:f>
              <c:numCache>
                <c:formatCode>0.00</c:formatCode>
                <c:ptCount val="1"/>
                <c:pt idx="0">
                  <c:v>1.4825628438440226</c:v>
                </c:pt>
              </c:numCache>
            </c:numRef>
          </c:xVal>
          <c:yVal>
            <c:numRef>
              <c:f>'2'!$C$7</c:f>
              <c:numCache>
                <c:formatCode>0.00</c:formatCode>
                <c:ptCount val="1"/>
                <c:pt idx="0">
                  <c:v>0.26649491178532342</c:v>
                </c:pt>
              </c:numCache>
            </c:numRef>
          </c:yVal>
          <c:smooth val="0"/>
          <c:extLst>
            <c:ext xmlns:c16="http://schemas.microsoft.com/office/drawing/2014/chart" uri="{C3380CC4-5D6E-409C-BE32-E72D297353CC}">
              <c16:uniqueId val="{00000001-780A-453D-BE73-01BBB601F49B}"/>
            </c:ext>
          </c:extLst>
        </c:ser>
        <c:dLbls>
          <c:showLegendKey val="0"/>
          <c:showVal val="1"/>
          <c:showCatName val="0"/>
          <c:showSerName val="0"/>
          <c:showPercent val="0"/>
          <c:showBubbleSize val="0"/>
        </c:dLbls>
        <c:axId val="181952896"/>
        <c:axId val="181955200"/>
      </c:scatterChart>
      <c:valAx>
        <c:axId val="181952896"/>
        <c:scaling>
          <c:orientation val="minMax"/>
          <c:max val="7.2"/>
          <c:min val="0"/>
        </c:scaling>
        <c:delete val="0"/>
        <c:axPos val="b"/>
        <c:majorGridlines>
          <c:spPr>
            <a:ln>
              <a:noFill/>
            </a:ln>
          </c:spPr>
        </c:majorGridlines>
        <c:title>
          <c:tx>
            <c:rich>
              <a:bodyPr/>
              <a:lstStyle/>
              <a:p>
                <a:pPr>
                  <a:defRPr/>
                </a:pPr>
                <a:r>
                  <a:rPr lang="hr-HR" sz="1400"/>
                  <a:t>MOLECULES  SiO</a:t>
                </a:r>
                <a:r>
                  <a:rPr lang="hr-HR" sz="1400" baseline="-25000"/>
                  <a:t>2</a:t>
                </a:r>
              </a:p>
            </c:rich>
          </c:tx>
          <c:layout>
            <c:manualLayout>
              <c:xMode val="edge"/>
              <c:yMode val="edge"/>
              <c:x val="0.45345858492104729"/>
              <c:y val="0.94937725909160853"/>
            </c:manualLayout>
          </c:layout>
          <c:overlay val="0"/>
        </c:title>
        <c:numFmt formatCode="0.0" sourceLinked="0"/>
        <c:majorTickMark val="none"/>
        <c:minorTickMark val="none"/>
        <c:tickLblPos val="nextTo"/>
        <c:txPr>
          <a:bodyPr anchor="ctr" anchorCtr="1"/>
          <a:lstStyle/>
          <a:p>
            <a:pPr>
              <a:defRPr sz="1200"/>
            </a:pPr>
            <a:endParaRPr lang="en-US"/>
          </a:p>
        </c:txPr>
        <c:crossAx val="181955200"/>
        <c:crossesAt val="0"/>
        <c:crossBetween val="midCat"/>
        <c:majorUnit val="0.60000000000000009"/>
        <c:minorUnit val="0.1"/>
      </c:valAx>
      <c:valAx>
        <c:axId val="181955200"/>
        <c:scaling>
          <c:orientation val="minMax"/>
          <c:max val="1"/>
          <c:min val="0"/>
        </c:scaling>
        <c:delete val="0"/>
        <c:axPos val="l"/>
        <c:majorGridlines>
          <c:spPr>
            <a:ln>
              <a:noFill/>
            </a:ln>
          </c:spPr>
        </c:majorGridlines>
        <c:title>
          <c:tx>
            <c:rich>
              <a:bodyPr rot="-5400000" vert="horz"/>
              <a:lstStyle/>
              <a:p>
                <a:pPr>
                  <a:defRPr sz="1600"/>
                </a:pPr>
                <a:r>
                  <a:rPr lang="hr-HR" sz="1400"/>
                  <a:t>MOL</a:t>
                </a:r>
                <a:r>
                  <a:rPr lang="en-US" sz="1400"/>
                  <a:t>E</a:t>
                </a:r>
                <a:r>
                  <a:rPr lang="hr-HR" sz="1400"/>
                  <a:t>C</a:t>
                </a:r>
                <a:r>
                  <a:rPr lang="en-US" sz="1400"/>
                  <a:t>U</a:t>
                </a:r>
                <a:r>
                  <a:rPr lang="hr-HR" sz="1400"/>
                  <a:t>LES  </a:t>
                </a:r>
                <a:r>
                  <a:rPr lang="hr-HR" sz="1400" baseline="0"/>
                  <a:t> Al</a:t>
                </a:r>
                <a:r>
                  <a:rPr lang="hr-HR" sz="1400" baseline="-25000"/>
                  <a:t>2</a:t>
                </a:r>
                <a:r>
                  <a:rPr lang="hr-HR" sz="1400" baseline="0"/>
                  <a:t>O</a:t>
                </a:r>
                <a:r>
                  <a:rPr lang="hr-HR" sz="1400" baseline="-25000"/>
                  <a:t>3</a:t>
                </a:r>
              </a:p>
            </c:rich>
          </c:tx>
          <c:layout>
            <c:manualLayout>
              <c:xMode val="edge"/>
              <c:yMode val="edge"/>
              <c:x val="8.6672039391244115E-4"/>
              <c:y val="0.30884709636726221"/>
            </c:manualLayout>
          </c:layout>
          <c:overlay val="0"/>
        </c:title>
        <c:numFmt formatCode="0.00" sourceLinked="0"/>
        <c:majorTickMark val="none"/>
        <c:minorTickMark val="none"/>
        <c:tickLblPos val="nextTo"/>
        <c:txPr>
          <a:bodyPr/>
          <a:lstStyle/>
          <a:p>
            <a:pPr>
              <a:defRPr sz="1200"/>
            </a:pPr>
            <a:endParaRPr lang="en-US"/>
          </a:p>
        </c:txPr>
        <c:crossAx val="181952896"/>
        <c:crosses val="autoZero"/>
        <c:crossBetween val="midCat"/>
        <c:majorUnit val="5.000000000000001E-2"/>
        <c:minorUnit val="5.000000000000001E-2"/>
      </c:valAx>
      <c:spPr>
        <a:noFill/>
        <a:ln w="25400">
          <a:noFill/>
        </a:ln>
        <a:effectLst/>
      </c:spPr>
    </c:plotArea>
    <c:plotVisOnly val="1"/>
    <c:dispBlanksAs val="gap"/>
    <c:showDLblsOverMax val="0"/>
  </c:chart>
  <c:spPr>
    <a:blipFill dpi="0" rotWithShape="1">
      <a:blip xmlns:r="http://schemas.openxmlformats.org/officeDocument/2006/relationships" r:embed="rId1"/>
      <a:srcRect/>
      <a:stretch>
        <a:fillRect l="11000" t="6000" r="2000" b="9000"/>
      </a:stretch>
    </a:blipFill>
    <a:ln w="12700" cap="sq">
      <a:solidFill>
        <a:schemeClr val="tx1"/>
      </a:solidFill>
      <a:bevel/>
    </a:ln>
    <a:effectLst>
      <a:glow>
        <a:schemeClr val="accent1">
          <a:alpha val="41000"/>
        </a:schemeClr>
      </a:glow>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Expected</a:t>
            </a:r>
            <a:r>
              <a:rPr lang="en-US" baseline="0">
                <a:solidFill>
                  <a:sysClr val="windowText" lastClr="000000"/>
                </a:solidFill>
                <a:latin typeface="Arial" panose="020B0604020202020204" pitchFamily="34" charset="0"/>
                <a:cs typeface="Arial" panose="020B0604020202020204" pitchFamily="34" charset="0"/>
              </a:rPr>
              <a:t> Boron Needs</a:t>
            </a:r>
          </a:p>
        </c:rich>
      </c:tx>
      <c:layout>
        <c:manualLayout>
          <c:xMode val="edge"/>
          <c:yMode val="edge"/>
          <c:x val="0.36674583581955672"/>
          <c:y val="6.698564593301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45406824146982E-2"/>
          <c:y val="0.13737037037037039"/>
          <c:w val="0.89118302147715411"/>
          <c:h val="0.77671011956838731"/>
        </c:manualLayout>
      </c:layout>
      <c:scatterChart>
        <c:scatterStyle val="lineMarker"/>
        <c:varyColors val="0"/>
        <c:ser>
          <c:idx val="0"/>
          <c:order val="0"/>
          <c:spPr>
            <a:ln w="25400" cap="rnd">
              <a:noFill/>
              <a:round/>
            </a:ln>
            <a:effectLst/>
          </c:spPr>
          <c:marker>
            <c:symbol val="diamond"/>
            <c:size val="13"/>
            <c:spPr>
              <a:solidFill>
                <a:srgbClr val="FF99FF"/>
              </a:solidFill>
              <a:ln w="9525">
                <a:solidFill>
                  <a:schemeClr val="accent1"/>
                </a:solidFill>
              </a:ln>
              <a:effectLst/>
            </c:spPr>
          </c:marker>
          <c:xVal>
            <c:numRef>
              <c:f>'3'!$B$9</c:f>
              <c:numCache>
                <c:formatCode>0.00</c:formatCode>
                <c:ptCount val="1"/>
                <c:pt idx="0">
                  <c:v>0</c:v>
                </c:pt>
              </c:numCache>
            </c:numRef>
          </c:xVal>
          <c:yVal>
            <c:numRef>
              <c:f>'3'!$Y$59</c:f>
              <c:numCache>
                <c:formatCode>0</c:formatCode>
                <c:ptCount val="1"/>
                <c:pt idx="0">
                  <c:v>1305</c:v>
                </c:pt>
              </c:numCache>
            </c:numRef>
          </c:yVal>
          <c:smooth val="0"/>
          <c:extLst>
            <c:ext xmlns:c16="http://schemas.microsoft.com/office/drawing/2014/chart" uri="{C3380CC4-5D6E-409C-BE32-E72D297353CC}">
              <c16:uniqueId val="{00000000-5B92-4C7E-A104-00E1915D9CE9}"/>
            </c:ext>
          </c:extLst>
        </c:ser>
        <c:dLbls>
          <c:showLegendKey val="0"/>
          <c:showVal val="0"/>
          <c:showCatName val="0"/>
          <c:showSerName val="0"/>
          <c:showPercent val="0"/>
          <c:showBubbleSize val="0"/>
        </c:dLbls>
        <c:axId val="737580920"/>
        <c:axId val="737582232"/>
      </c:scatterChart>
      <c:valAx>
        <c:axId val="737580920"/>
        <c:scaling>
          <c:orientation val="minMax"/>
          <c:max val="0.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2232"/>
        <c:crosses val="autoZero"/>
        <c:crossBetween val="midCat"/>
      </c:valAx>
      <c:valAx>
        <c:axId val="737582232"/>
        <c:scaling>
          <c:orientation val="minMax"/>
          <c:max val="1305"/>
          <c:min val="102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0920"/>
        <c:crosses val="autoZero"/>
        <c:crossBetween val="midCat"/>
      </c:valAx>
      <c:spPr>
        <a:blipFill dpi="0" rotWithShape="1">
          <a:blip xmlns:r="http://schemas.openxmlformats.org/officeDocument/2006/relationships" r:embed="rId3"/>
          <a:srcRect/>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lgn="ctr">
              <a:defRPr/>
            </a:pPr>
            <a:r>
              <a:rPr lang="hr-HR"/>
              <a:t>STULL</a:t>
            </a:r>
          </a:p>
        </c:rich>
      </c:tx>
      <c:layout>
        <c:manualLayout>
          <c:xMode val="edge"/>
          <c:yMode val="edge"/>
          <c:x val="0.4991072874822956"/>
          <c:y val="4.9019853590232358E-3"/>
        </c:manualLayout>
      </c:layout>
      <c:overlay val="0"/>
    </c:title>
    <c:autoTitleDeleted val="0"/>
    <c:plotArea>
      <c:layout>
        <c:manualLayout>
          <c:layoutTarget val="inner"/>
          <c:xMode val="edge"/>
          <c:yMode val="edge"/>
          <c:x val="0.11212312097967046"/>
          <c:y val="6.5450633009109152E-2"/>
          <c:w val="0.86368415772272689"/>
          <c:h val="0.84387042832429549"/>
        </c:manualLayout>
      </c:layout>
      <c:scatterChart>
        <c:scatterStyle val="lineMarker"/>
        <c:varyColors val="0"/>
        <c:ser>
          <c:idx val="0"/>
          <c:order val="0"/>
          <c:tx>
            <c:strRef>
              <c:f>'3'!$B$2</c:f>
              <c:strCache>
                <c:ptCount val="1"/>
                <c:pt idx="0">
                  <c:v>310822</c:v>
                </c:pt>
              </c:strCache>
            </c:strRef>
          </c:tx>
          <c:spPr>
            <a:ln w="44450">
              <a:noFill/>
            </a:ln>
            <a:effectLst>
              <a:glow>
                <a:schemeClr val="accent1"/>
              </a:glow>
              <a:outerShdw blurRad="50800" dist="38100" dir="2700000" algn="tl" rotWithShape="0">
                <a:prstClr val="black">
                  <a:alpha val="40000"/>
                </a:prstClr>
              </a:outerShdw>
              <a:softEdge rad="0"/>
            </a:effectLst>
          </c:spPr>
          <c:marker>
            <c:symbol val="diamond"/>
            <c:size val="20"/>
            <c:spPr>
              <a:solidFill>
                <a:srgbClr val="FF0000"/>
              </a:solidFill>
              <a:ln w="317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dPt>
            <c:idx val="0"/>
            <c:marker>
              <c:spPr>
                <a:solidFill>
                  <a:srgbClr val="FF0000"/>
                </a:solidFill>
                <a:ln w="952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bubble3D val="0"/>
            <c:extLst>
              <c:ext xmlns:c16="http://schemas.microsoft.com/office/drawing/2014/chart" uri="{C3380CC4-5D6E-409C-BE32-E72D297353CC}">
                <c16:uniqueId val="{00000000-1956-42A1-8112-246649B83ACB}"/>
              </c:ext>
            </c:extLst>
          </c:dPt>
          <c:dLbls>
            <c:delete val="1"/>
          </c:dLbls>
          <c:xVal>
            <c:numRef>
              <c:f>'3'!$B$7</c:f>
              <c:numCache>
                <c:formatCode>0.00</c:formatCode>
                <c:ptCount val="1"/>
                <c:pt idx="0">
                  <c:v>1.2157123160063448</c:v>
                </c:pt>
              </c:numCache>
            </c:numRef>
          </c:xVal>
          <c:yVal>
            <c:numRef>
              <c:f>'3'!$C$7</c:f>
              <c:numCache>
                <c:formatCode>0.00</c:formatCode>
                <c:ptCount val="1"/>
                <c:pt idx="0">
                  <c:v>0.21852776612856187</c:v>
                </c:pt>
              </c:numCache>
            </c:numRef>
          </c:yVal>
          <c:smooth val="0"/>
          <c:extLst>
            <c:ext xmlns:c16="http://schemas.microsoft.com/office/drawing/2014/chart" uri="{C3380CC4-5D6E-409C-BE32-E72D297353CC}">
              <c16:uniqueId val="{00000001-1956-42A1-8112-246649B83ACB}"/>
            </c:ext>
          </c:extLst>
        </c:ser>
        <c:dLbls>
          <c:showLegendKey val="0"/>
          <c:showVal val="1"/>
          <c:showCatName val="0"/>
          <c:showSerName val="0"/>
          <c:showPercent val="0"/>
          <c:showBubbleSize val="0"/>
        </c:dLbls>
        <c:axId val="181952896"/>
        <c:axId val="181955200"/>
      </c:scatterChart>
      <c:valAx>
        <c:axId val="181952896"/>
        <c:scaling>
          <c:orientation val="minMax"/>
          <c:max val="7.2"/>
          <c:min val="0"/>
        </c:scaling>
        <c:delete val="0"/>
        <c:axPos val="b"/>
        <c:majorGridlines>
          <c:spPr>
            <a:ln>
              <a:noFill/>
            </a:ln>
          </c:spPr>
        </c:majorGridlines>
        <c:title>
          <c:tx>
            <c:rich>
              <a:bodyPr/>
              <a:lstStyle/>
              <a:p>
                <a:pPr>
                  <a:defRPr/>
                </a:pPr>
                <a:r>
                  <a:rPr lang="hr-HR" sz="1400"/>
                  <a:t>MOLECULES  SiO</a:t>
                </a:r>
                <a:r>
                  <a:rPr lang="hr-HR" sz="1400" baseline="-25000"/>
                  <a:t>2</a:t>
                </a:r>
              </a:p>
            </c:rich>
          </c:tx>
          <c:layout>
            <c:manualLayout>
              <c:xMode val="edge"/>
              <c:yMode val="edge"/>
              <c:x val="0.45345858492104729"/>
              <c:y val="0.94937725909160853"/>
            </c:manualLayout>
          </c:layout>
          <c:overlay val="0"/>
        </c:title>
        <c:numFmt formatCode="0.0" sourceLinked="0"/>
        <c:majorTickMark val="none"/>
        <c:minorTickMark val="none"/>
        <c:tickLblPos val="nextTo"/>
        <c:txPr>
          <a:bodyPr anchor="ctr" anchorCtr="1"/>
          <a:lstStyle/>
          <a:p>
            <a:pPr>
              <a:defRPr sz="1200"/>
            </a:pPr>
            <a:endParaRPr lang="en-US"/>
          </a:p>
        </c:txPr>
        <c:crossAx val="181955200"/>
        <c:crossesAt val="0"/>
        <c:crossBetween val="midCat"/>
        <c:majorUnit val="0.60000000000000009"/>
        <c:minorUnit val="0.1"/>
      </c:valAx>
      <c:valAx>
        <c:axId val="181955200"/>
        <c:scaling>
          <c:orientation val="minMax"/>
          <c:max val="1"/>
          <c:min val="0"/>
        </c:scaling>
        <c:delete val="0"/>
        <c:axPos val="l"/>
        <c:majorGridlines>
          <c:spPr>
            <a:ln>
              <a:noFill/>
            </a:ln>
          </c:spPr>
        </c:majorGridlines>
        <c:title>
          <c:tx>
            <c:rich>
              <a:bodyPr rot="-5400000" vert="horz"/>
              <a:lstStyle/>
              <a:p>
                <a:pPr>
                  <a:defRPr sz="1600"/>
                </a:pPr>
                <a:r>
                  <a:rPr lang="hr-HR" sz="1400"/>
                  <a:t>MOL</a:t>
                </a:r>
                <a:r>
                  <a:rPr lang="en-US" sz="1400"/>
                  <a:t>E</a:t>
                </a:r>
                <a:r>
                  <a:rPr lang="hr-HR" sz="1400"/>
                  <a:t>C</a:t>
                </a:r>
                <a:r>
                  <a:rPr lang="en-US" sz="1400"/>
                  <a:t>U</a:t>
                </a:r>
                <a:r>
                  <a:rPr lang="hr-HR" sz="1400"/>
                  <a:t>LES  </a:t>
                </a:r>
                <a:r>
                  <a:rPr lang="hr-HR" sz="1400" baseline="0"/>
                  <a:t> Al</a:t>
                </a:r>
                <a:r>
                  <a:rPr lang="hr-HR" sz="1400" baseline="-25000"/>
                  <a:t>2</a:t>
                </a:r>
                <a:r>
                  <a:rPr lang="hr-HR" sz="1400" baseline="0"/>
                  <a:t>O</a:t>
                </a:r>
                <a:r>
                  <a:rPr lang="hr-HR" sz="1400" baseline="-25000"/>
                  <a:t>3</a:t>
                </a:r>
              </a:p>
            </c:rich>
          </c:tx>
          <c:layout>
            <c:manualLayout>
              <c:xMode val="edge"/>
              <c:yMode val="edge"/>
              <c:x val="8.6672039391244115E-4"/>
              <c:y val="0.30884709636726221"/>
            </c:manualLayout>
          </c:layout>
          <c:overlay val="0"/>
        </c:title>
        <c:numFmt formatCode="0.00" sourceLinked="0"/>
        <c:majorTickMark val="none"/>
        <c:minorTickMark val="none"/>
        <c:tickLblPos val="nextTo"/>
        <c:txPr>
          <a:bodyPr/>
          <a:lstStyle/>
          <a:p>
            <a:pPr>
              <a:defRPr sz="1200"/>
            </a:pPr>
            <a:endParaRPr lang="en-US"/>
          </a:p>
        </c:txPr>
        <c:crossAx val="181952896"/>
        <c:crosses val="autoZero"/>
        <c:crossBetween val="midCat"/>
        <c:majorUnit val="5.000000000000001E-2"/>
        <c:minorUnit val="5.000000000000001E-2"/>
      </c:valAx>
      <c:spPr>
        <a:noFill/>
        <a:ln w="25400">
          <a:noFill/>
        </a:ln>
        <a:effectLst/>
      </c:spPr>
    </c:plotArea>
    <c:plotVisOnly val="1"/>
    <c:dispBlanksAs val="gap"/>
    <c:showDLblsOverMax val="0"/>
  </c:chart>
  <c:spPr>
    <a:blipFill dpi="0" rotWithShape="1">
      <a:blip xmlns:r="http://schemas.openxmlformats.org/officeDocument/2006/relationships" r:embed="rId1"/>
      <a:srcRect/>
      <a:stretch>
        <a:fillRect l="11000" t="6000" r="2000" b="9000"/>
      </a:stretch>
    </a:blipFill>
    <a:ln w="12700" cap="sq">
      <a:solidFill>
        <a:schemeClr val="tx1"/>
      </a:solidFill>
      <a:bevel/>
    </a:ln>
    <a:effectLst>
      <a:glow>
        <a:schemeClr val="accent1">
          <a:alpha val="41000"/>
        </a:schemeClr>
      </a:glow>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Expected</a:t>
            </a:r>
            <a:r>
              <a:rPr lang="en-US" baseline="0">
                <a:solidFill>
                  <a:sysClr val="windowText" lastClr="000000"/>
                </a:solidFill>
                <a:latin typeface="Arial" panose="020B0604020202020204" pitchFamily="34" charset="0"/>
                <a:cs typeface="Arial" panose="020B0604020202020204" pitchFamily="34" charset="0"/>
              </a:rPr>
              <a:t> Boron Needs</a:t>
            </a:r>
          </a:p>
        </c:rich>
      </c:tx>
      <c:layout>
        <c:manualLayout>
          <c:xMode val="edge"/>
          <c:yMode val="edge"/>
          <c:x val="0.36674583581955672"/>
          <c:y val="6.698564593301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45406824146982E-2"/>
          <c:y val="0.13737037037037039"/>
          <c:w val="0.89118302147715411"/>
          <c:h val="0.77671011956838731"/>
        </c:manualLayout>
      </c:layout>
      <c:scatterChart>
        <c:scatterStyle val="lineMarker"/>
        <c:varyColors val="0"/>
        <c:ser>
          <c:idx val="0"/>
          <c:order val="0"/>
          <c:spPr>
            <a:ln w="25400" cap="rnd">
              <a:noFill/>
              <a:round/>
            </a:ln>
            <a:effectLst/>
          </c:spPr>
          <c:marker>
            <c:symbol val="diamond"/>
            <c:size val="13"/>
            <c:spPr>
              <a:solidFill>
                <a:srgbClr val="FF99FF"/>
              </a:solidFill>
              <a:ln w="9525">
                <a:solidFill>
                  <a:schemeClr val="accent1"/>
                </a:solidFill>
              </a:ln>
              <a:effectLst/>
            </c:spPr>
          </c:marker>
          <c:xVal>
            <c:numRef>
              <c:f>'4'!$B$9</c:f>
              <c:numCache>
                <c:formatCode>0.00</c:formatCode>
                <c:ptCount val="1"/>
                <c:pt idx="0">
                  <c:v>0</c:v>
                </c:pt>
              </c:numCache>
            </c:numRef>
          </c:xVal>
          <c:yVal>
            <c:numRef>
              <c:f>'4'!$Y$59</c:f>
              <c:numCache>
                <c:formatCode>0</c:formatCode>
                <c:ptCount val="1"/>
                <c:pt idx="0">
                  <c:v>1305</c:v>
                </c:pt>
              </c:numCache>
            </c:numRef>
          </c:yVal>
          <c:smooth val="0"/>
          <c:extLst>
            <c:ext xmlns:c16="http://schemas.microsoft.com/office/drawing/2014/chart" uri="{C3380CC4-5D6E-409C-BE32-E72D297353CC}">
              <c16:uniqueId val="{00000000-1A09-43B9-B650-791F3A4A209B}"/>
            </c:ext>
          </c:extLst>
        </c:ser>
        <c:dLbls>
          <c:showLegendKey val="0"/>
          <c:showVal val="0"/>
          <c:showCatName val="0"/>
          <c:showSerName val="0"/>
          <c:showPercent val="0"/>
          <c:showBubbleSize val="0"/>
        </c:dLbls>
        <c:axId val="737580920"/>
        <c:axId val="737582232"/>
      </c:scatterChart>
      <c:valAx>
        <c:axId val="737580920"/>
        <c:scaling>
          <c:orientation val="minMax"/>
          <c:max val="0.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2232"/>
        <c:crosses val="autoZero"/>
        <c:crossBetween val="midCat"/>
      </c:valAx>
      <c:valAx>
        <c:axId val="737582232"/>
        <c:scaling>
          <c:orientation val="minMax"/>
          <c:max val="1305"/>
          <c:min val="102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0920"/>
        <c:crosses val="autoZero"/>
        <c:crossBetween val="midCat"/>
      </c:valAx>
      <c:spPr>
        <a:blipFill dpi="0" rotWithShape="1">
          <a:blip xmlns:r="http://schemas.openxmlformats.org/officeDocument/2006/relationships" r:embed="rId3"/>
          <a:srcRect/>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lgn="ctr">
              <a:defRPr/>
            </a:pPr>
            <a:r>
              <a:rPr lang="hr-HR"/>
              <a:t>STULL</a:t>
            </a:r>
          </a:p>
        </c:rich>
      </c:tx>
      <c:layout>
        <c:manualLayout>
          <c:xMode val="edge"/>
          <c:yMode val="edge"/>
          <c:x val="0.4991072874822956"/>
          <c:y val="4.9019853590232358E-3"/>
        </c:manualLayout>
      </c:layout>
      <c:overlay val="0"/>
    </c:title>
    <c:autoTitleDeleted val="0"/>
    <c:plotArea>
      <c:layout>
        <c:manualLayout>
          <c:layoutTarget val="inner"/>
          <c:xMode val="edge"/>
          <c:yMode val="edge"/>
          <c:x val="0.11212312097967046"/>
          <c:y val="6.5450633009109152E-2"/>
          <c:w val="0.86368415772272689"/>
          <c:h val="0.84387042832429549"/>
        </c:manualLayout>
      </c:layout>
      <c:scatterChart>
        <c:scatterStyle val="lineMarker"/>
        <c:varyColors val="0"/>
        <c:ser>
          <c:idx val="0"/>
          <c:order val="0"/>
          <c:tx>
            <c:strRef>
              <c:f>'4'!$B$2</c:f>
              <c:strCache>
                <c:ptCount val="1"/>
                <c:pt idx="0">
                  <c:v>310822</c:v>
                </c:pt>
              </c:strCache>
            </c:strRef>
          </c:tx>
          <c:spPr>
            <a:ln w="44450">
              <a:noFill/>
            </a:ln>
            <a:effectLst>
              <a:glow>
                <a:schemeClr val="accent1"/>
              </a:glow>
              <a:outerShdw blurRad="50800" dist="38100" dir="2700000" algn="tl" rotWithShape="0">
                <a:prstClr val="black">
                  <a:alpha val="40000"/>
                </a:prstClr>
              </a:outerShdw>
              <a:softEdge rad="0"/>
            </a:effectLst>
          </c:spPr>
          <c:marker>
            <c:symbol val="diamond"/>
            <c:size val="20"/>
            <c:spPr>
              <a:solidFill>
                <a:srgbClr val="FF0000"/>
              </a:solidFill>
              <a:ln w="317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dPt>
            <c:idx val="0"/>
            <c:marker>
              <c:spPr>
                <a:solidFill>
                  <a:srgbClr val="FF0000"/>
                </a:solidFill>
                <a:ln w="9525"/>
                <a:effectLst>
                  <a:glow>
                    <a:schemeClr val="accent1"/>
                  </a:glow>
                  <a:outerShdw blurRad="50800" dist="38100" dir="2700000" algn="tl" rotWithShape="0">
                    <a:prstClr val="black">
                      <a:alpha val="40000"/>
                    </a:prstClr>
                  </a:outerShdw>
                  <a:softEdge rad="0"/>
                </a:effectLst>
                <a:scene3d>
                  <a:camera prst="orthographicFront"/>
                  <a:lightRig rig="threePt" dir="t"/>
                </a:scene3d>
                <a:sp3d>
                  <a:bevelT w="165100" prst="coolSlant"/>
                </a:sp3d>
              </c:spPr>
            </c:marker>
            <c:bubble3D val="0"/>
            <c:extLst>
              <c:ext xmlns:c16="http://schemas.microsoft.com/office/drawing/2014/chart" uri="{C3380CC4-5D6E-409C-BE32-E72D297353CC}">
                <c16:uniqueId val="{00000000-89A7-4F0E-98A9-5BE0F42A30A2}"/>
              </c:ext>
            </c:extLst>
          </c:dPt>
          <c:dLbls>
            <c:delete val="1"/>
          </c:dLbls>
          <c:xVal>
            <c:numRef>
              <c:f>'4'!$B$7</c:f>
              <c:numCache>
                <c:formatCode>0.00</c:formatCode>
                <c:ptCount val="1"/>
                <c:pt idx="0">
                  <c:v>1.0121144732978073</c:v>
                </c:pt>
              </c:numCache>
            </c:numRef>
          </c:xVal>
          <c:yVal>
            <c:numRef>
              <c:f>'4'!$C$7</c:f>
              <c:numCache>
                <c:formatCode>0.00</c:formatCode>
                <c:ptCount val="1"/>
                <c:pt idx="0">
                  <c:v>0.1819304715466924</c:v>
                </c:pt>
              </c:numCache>
            </c:numRef>
          </c:yVal>
          <c:smooth val="0"/>
          <c:extLst>
            <c:ext xmlns:c16="http://schemas.microsoft.com/office/drawing/2014/chart" uri="{C3380CC4-5D6E-409C-BE32-E72D297353CC}">
              <c16:uniqueId val="{00000001-89A7-4F0E-98A9-5BE0F42A30A2}"/>
            </c:ext>
          </c:extLst>
        </c:ser>
        <c:dLbls>
          <c:showLegendKey val="0"/>
          <c:showVal val="1"/>
          <c:showCatName val="0"/>
          <c:showSerName val="0"/>
          <c:showPercent val="0"/>
          <c:showBubbleSize val="0"/>
        </c:dLbls>
        <c:axId val="181952896"/>
        <c:axId val="181955200"/>
      </c:scatterChart>
      <c:valAx>
        <c:axId val="181952896"/>
        <c:scaling>
          <c:orientation val="minMax"/>
          <c:max val="7.2"/>
          <c:min val="0"/>
        </c:scaling>
        <c:delete val="0"/>
        <c:axPos val="b"/>
        <c:majorGridlines>
          <c:spPr>
            <a:ln>
              <a:noFill/>
            </a:ln>
          </c:spPr>
        </c:majorGridlines>
        <c:title>
          <c:tx>
            <c:rich>
              <a:bodyPr/>
              <a:lstStyle/>
              <a:p>
                <a:pPr>
                  <a:defRPr/>
                </a:pPr>
                <a:r>
                  <a:rPr lang="hr-HR" sz="1400"/>
                  <a:t>MOLECULES  SiO</a:t>
                </a:r>
                <a:r>
                  <a:rPr lang="hr-HR" sz="1400" baseline="-25000"/>
                  <a:t>2</a:t>
                </a:r>
              </a:p>
            </c:rich>
          </c:tx>
          <c:layout>
            <c:manualLayout>
              <c:xMode val="edge"/>
              <c:yMode val="edge"/>
              <c:x val="0.45345858492104729"/>
              <c:y val="0.94937725909160853"/>
            </c:manualLayout>
          </c:layout>
          <c:overlay val="0"/>
        </c:title>
        <c:numFmt formatCode="0.0" sourceLinked="0"/>
        <c:majorTickMark val="none"/>
        <c:minorTickMark val="none"/>
        <c:tickLblPos val="nextTo"/>
        <c:txPr>
          <a:bodyPr anchor="ctr" anchorCtr="1"/>
          <a:lstStyle/>
          <a:p>
            <a:pPr>
              <a:defRPr sz="1200"/>
            </a:pPr>
            <a:endParaRPr lang="en-US"/>
          </a:p>
        </c:txPr>
        <c:crossAx val="181955200"/>
        <c:crossesAt val="0"/>
        <c:crossBetween val="midCat"/>
        <c:majorUnit val="0.60000000000000009"/>
        <c:minorUnit val="0.1"/>
      </c:valAx>
      <c:valAx>
        <c:axId val="181955200"/>
        <c:scaling>
          <c:orientation val="minMax"/>
          <c:max val="1"/>
          <c:min val="0"/>
        </c:scaling>
        <c:delete val="0"/>
        <c:axPos val="l"/>
        <c:majorGridlines>
          <c:spPr>
            <a:ln>
              <a:noFill/>
            </a:ln>
          </c:spPr>
        </c:majorGridlines>
        <c:title>
          <c:tx>
            <c:rich>
              <a:bodyPr rot="-5400000" vert="horz"/>
              <a:lstStyle/>
              <a:p>
                <a:pPr>
                  <a:defRPr sz="1600"/>
                </a:pPr>
                <a:r>
                  <a:rPr lang="hr-HR" sz="1400"/>
                  <a:t>MOL</a:t>
                </a:r>
                <a:r>
                  <a:rPr lang="en-US" sz="1400"/>
                  <a:t>E</a:t>
                </a:r>
                <a:r>
                  <a:rPr lang="hr-HR" sz="1400"/>
                  <a:t>C</a:t>
                </a:r>
                <a:r>
                  <a:rPr lang="en-US" sz="1400"/>
                  <a:t>U</a:t>
                </a:r>
                <a:r>
                  <a:rPr lang="hr-HR" sz="1400"/>
                  <a:t>LES  </a:t>
                </a:r>
                <a:r>
                  <a:rPr lang="hr-HR" sz="1400" baseline="0"/>
                  <a:t> Al</a:t>
                </a:r>
                <a:r>
                  <a:rPr lang="hr-HR" sz="1400" baseline="-25000"/>
                  <a:t>2</a:t>
                </a:r>
                <a:r>
                  <a:rPr lang="hr-HR" sz="1400" baseline="0"/>
                  <a:t>O</a:t>
                </a:r>
                <a:r>
                  <a:rPr lang="hr-HR" sz="1400" baseline="-25000"/>
                  <a:t>3</a:t>
                </a:r>
              </a:p>
            </c:rich>
          </c:tx>
          <c:layout>
            <c:manualLayout>
              <c:xMode val="edge"/>
              <c:yMode val="edge"/>
              <c:x val="8.6672039391244115E-4"/>
              <c:y val="0.30884709636726221"/>
            </c:manualLayout>
          </c:layout>
          <c:overlay val="0"/>
        </c:title>
        <c:numFmt formatCode="0.00" sourceLinked="0"/>
        <c:majorTickMark val="none"/>
        <c:minorTickMark val="none"/>
        <c:tickLblPos val="nextTo"/>
        <c:txPr>
          <a:bodyPr/>
          <a:lstStyle/>
          <a:p>
            <a:pPr>
              <a:defRPr sz="1200"/>
            </a:pPr>
            <a:endParaRPr lang="en-US"/>
          </a:p>
        </c:txPr>
        <c:crossAx val="181952896"/>
        <c:crosses val="autoZero"/>
        <c:crossBetween val="midCat"/>
        <c:majorUnit val="5.000000000000001E-2"/>
        <c:minorUnit val="5.000000000000001E-2"/>
      </c:valAx>
      <c:spPr>
        <a:noFill/>
        <a:ln w="25400">
          <a:noFill/>
        </a:ln>
        <a:effectLst/>
      </c:spPr>
    </c:plotArea>
    <c:plotVisOnly val="1"/>
    <c:dispBlanksAs val="gap"/>
    <c:showDLblsOverMax val="0"/>
  </c:chart>
  <c:spPr>
    <a:blipFill dpi="0" rotWithShape="1">
      <a:blip xmlns:r="http://schemas.openxmlformats.org/officeDocument/2006/relationships" r:embed="rId1"/>
      <a:srcRect/>
      <a:stretch>
        <a:fillRect l="11000" t="6000" r="2000" b="9000"/>
      </a:stretch>
    </a:blipFill>
    <a:ln w="12700" cap="sq">
      <a:solidFill>
        <a:schemeClr val="tx1"/>
      </a:solidFill>
      <a:bevel/>
    </a:ln>
    <a:effectLst>
      <a:glow>
        <a:schemeClr val="accent1">
          <a:alpha val="41000"/>
        </a:schemeClr>
      </a:glow>
    </a:effectLst>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panose="020B0604020202020204" pitchFamily="34" charset="0"/>
                <a:cs typeface="Arial" panose="020B0604020202020204" pitchFamily="34" charset="0"/>
              </a:rPr>
              <a:t>Expected</a:t>
            </a:r>
            <a:r>
              <a:rPr lang="en-US" baseline="0">
                <a:solidFill>
                  <a:sysClr val="windowText" lastClr="000000"/>
                </a:solidFill>
                <a:latin typeface="Arial" panose="020B0604020202020204" pitchFamily="34" charset="0"/>
                <a:cs typeface="Arial" panose="020B0604020202020204" pitchFamily="34" charset="0"/>
              </a:rPr>
              <a:t> Boron Needs</a:t>
            </a:r>
          </a:p>
        </c:rich>
      </c:tx>
      <c:layout>
        <c:manualLayout>
          <c:xMode val="edge"/>
          <c:yMode val="edge"/>
          <c:x val="0.36674583581955672"/>
          <c:y val="6.6985645933014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45406824146982E-2"/>
          <c:y val="0.13737037037037039"/>
          <c:w val="0.89118302147715411"/>
          <c:h val="0.77671011956838731"/>
        </c:manualLayout>
      </c:layout>
      <c:scatterChart>
        <c:scatterStyle val="lineMarker"/>
        <c:varyColors val="0"/>
        <c:ser>
          <c:idx val="0"/>
          <c:order val="0"/>
          <c:spPr>
            <a:ln w="25400" cap="rnd">
              <a:noFill/>
              <a:round/>
            </a:ln>
            <a:effectLst/>
          </c:spPr>
          <c:marker>
            <c:symbol val="diamond"/>
            <c:size val="13"/>
            <c:spPr>
              <a:solidFill>
                <a:srgbClr val="FF99FF"/>
              </a:solidFill>
              <a:ln w="9525">
                <a:solidFill>
                  <a:schemeClr val="accent1"/>
                </a:solidFill>
              </a:ln>
              <a:effectLst/>
            </c:spPr>
          </c:marker>
          <c:xVal>
            <c:numRef>
              <c:f>'5'!$B$9</c:f>
              <c:numCache>
                <c:formatCode>0.00</c:formatCode>
                <c:ptCount val="1"/>
                <c:pt idx="0">
                  <c:v>6.8071074729553163E-2</c:v>
                </c:pt>
              </c:numCache>
            </c:numRef>
          </c:xVal>
          <c:yVal>
            <c:numRef>
              <c:f>'5'!$Y$59</c:f>
              <c:numCache>
                <c:formatCode>0</c:formatCode>
                <c:ptCount val="1"/>
                <c:pt idx="0">
                  <c:v>1243</c:v>
                </c:pt>
              </c:numCache>
            </c:numRef>
          </c:yVal>
          <c:smooth val="0"/>
          <c:extLst>
            <c:ext xmlns:c16="http://schemas.microsoft.com/office/drawing/2014/chart" uri="{C3380CC4-5D6E-409C-BE32-E72D297353CC}">
              <c16:uniqueId val="{00000000-273E-4253-A68B-CE7336C2F4F6}"/>
            </c:ext>
          </c:extLst>
        </c:ser>
        <c:dLbls>
          <c:showLegendKey val="0"/>
          <c:showVal val="0"/>
          <c:showCatName val="0"/>
          <c:showSerName val="0"/>
          <c:showPercent val="0"/>
          <c:showBubbleSize val="0"/>
        </c:dLbls>
        <c:axId val="737580920"/>
        <c:axId val="737582232"/>
      </c:scatterChart>
      <c:valAx>
        <c:axId val="737580920"/>
        <c:scaling>
          <c:orientation val="minMax"/>
          <c:max val="0.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2232"/>
        <c:crosses val="autoZero"/>
        <c:crossBetween val="midCat"/>
      </c:valAx>
      <c:valAx>
        <c:axId val="737582232"/>
        <c:scaling>
          <c:orientation val="minMax"/>
          <c:max val="1305"/>
          <c:min val="102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80920"/>
        <c:crosses val="autoZero"/>
        <c:crossBetween val="midCat"/>
      </c:valAx>
      <c:spPr>
        <a:blipFill dpi="0" rotWithShape="1">
          <a:blip xmlns:r="http://schemas.openxmlformats.org/officeDocument/2006/relationships" r:embed="rId3"/>
          <a:srcRect/>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8767</xdr:colOff>
      <xdr:row>17</xdr:row>
      <xdr:rowOff>137735</xdr:rowOff>
    </xdr:from>
    <xdr:to>
      <xdr:col>20</xdr:col>
      <xdr:colOff>389845</xdr:colOff>
      <xdr:row>33</xdr:row>
      <xdr:rowOff>0</xdr:rowOff>
    </xdr:to>
    <xdr:graphicFrame macro="">
      <xdr:nvGraphicFramePr>
        <xdr:cNvPr id="6" name="Chart 5" title="U.M.F. Boron">
          <a:extLst>
            <a:ext uri="{FF2B5EF4-FFF2-40B4-BE49-F238E27FC236}">
              <a16:creationId xmlns:a16="http://schemas.microsoft.com/office/drawing/2014/main" id="{A70544ED-4BE0-4F9B-9066-2ABE53A18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3995</xdr:colOff>
      <xdr:row>1</xdr:row>
      <xdr:rowOff>0</xdr:rowOff>
    </xdr:from>
    <xdr:to>
      <xdr:col>20</xdr:col>
      <xdr:colOff>348294</xdr:colOff>
      <xdr:row>17</xdr:row>
      <xdr:rowOff>134686</xdr:rowOff>
    </xdr:to>
    <xdr:graphicFrame macro="">
      <xdr:nvGraphicFramePr>
        <xdr:cNvPr id="7" name="Chart 6" title="STULL CONE 10">
          <a:extLst>
            <a:ext uri="{FF2B5EF4-FFF2-40B4-BE49-F238E27FC236}">
              <a16:creationId xmlns:a16="http://schemas.microsoft.com/office/drawing/2014/main" id="{31C67F42-3E31-46D7-B2EE-CAD4FAADD27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0.08203</cdr:x>
      <cdr:y>0.83621</cdr:y>
    </cdr:from>
    <cdr:to>
      <cdr:x>0.37732</cdr:x>
      <cdr:y>0.93878</cdr:y>
    </cdr:to>
    <cdr:sp macro="" textlink="">
      <cdr:nvSpPr>
        <cdr:cNvPr id="2" name="TextBox 9">
          <a:extLst xmlns:a="http://schemas.openxmlformats.org/drawingml/2006/main">
            <a:ext uri="{FF2B5EF4-FFF2-40B4-BE49-F238E27FC236}">
              <a16:creationId xmlns:a16="http://schemas.microsoft.com/office/drawing/2014/main" id="{D53848C9-F4A8-4A65-9019-D6C07B4665AD}"/>
            </a:ext>
          </a:extLst>
        </cdr:cNvPr>
        <cdr:cNvSpPr txBox="1"/>
      </cdr:nvSpPr>
      <cdr:spPr>
        <a:xfrm xmlns:a="http://schemas.openxmlformats.org/drawingml/2006/main">
          <a:off x="525813" y="3329311"/>
          <a:ext cx="1892935"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Too Little</a:t>
          </a:r>
        </a:p>
      </cdr:txBody>
    </cdr:sp>
  </cdr:relSizeAnchor>
  <cdr:relSizeAnchor xmlns:cdr="http://schemas.openxmlformats.org/drawingml/2006/chartDrawing">
    <cdr:from>
      <cdr:x>0.14876</cdr:x>
      <cdr:y>0.14011</cdr:y>
    </cdr:from>
    <cdr:to>
      <cdr:x>0.31117</cdr:x>
      <cdr:y>0.24268</cdr:y>
    </cdr:to>
    <cdr:sp macro="" textlink="">
      <cdr:nvSpPr>
        <cdr:cNvPr id="3" name="TextBox 9">
          <a:extLst xmlns:a="http://schemas.openxmlformats.org/drawingml/2006/main">
            <a:ext uri="{FF2B5EF4-FFF2-40B4-BE49-F238E27FC236}">
              <a16:creationId xmlns:a16="http://schemas.microsoft.com/office/drawing/2014/main" id="{64791CFA-3459-41B1-9871-6807AF91906F}"/>
            </a:ext>
          </a:extLst>
        </cdr:cNvPr>
        <cdr:cNvSpPr txBox="1"/>
      </cdr:nvSpPr>
      <cdr:spPr>
        <a:xfrm xmlns:a="http://schemas.openxmlformats.org/drawingml/2006/main">
          <a:off x="953581" y="557856"/>
          <a:ext cx="1041104"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Good</a:t>
          </a:r>
        </a:p>
      </cdr:txBody>
    </cdr:sp>
  </cdr:relSizeAnchor>
  <cdr:relSizeAnchor xmlns:cdr="http://schemas.openxmlformats.org/drawingml/2006/chartDrawing">
    <cdr:from>
      <cdr:x>0.00747</cdr:x>
      <cdr:y>0.13014</cdr:y>
    </cdr:from>
    <cdr:to>
      <cdr:x>0.07207</cdr:x>
      <cdr:y>0.98215</cdr:y>
    </cdr:to>
    <cdr:sp macro="" textlink="">
      <cdr:nvSpPr>
        <cdr:cNvPr id="5" name="TextBox 8">
          <a:extLst xmlns:a="http://schemas.openxmlformats.org/drawingml/2006/main">
            <a:ext uri="{FF2B5EF4-FFF2-40B4-BE49-F238E27FC236}">
              <a16:creationId xmlns:a16="http://schemas.microsoft.com/office/drawing/2014/main" id="{2E96CAF5-7A8B-4035-8C97-877FA2C6B743}"/>
            </a:ext>
          </a:extLst>
        </cdr:cNvPr>
        <cdr:cNvSpPr txBox="1"/>
      </cdr:nvSpPr>
      <cdr:spPr>
        <a:xfrm xmlns:a="http://schemas.openxmlformats.org/drawingml/2006/main">
          <a:off x="50764" y="522178"/>
          <a:ext cx="439057" cy="34185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l-GR" sz="1050" b="1">
              <a:latin typeface="Arial" panose="020B0604020202020204" pitchFamily="34" charset="0"/>
              <a:cs typeface="Arial" panose="020B0604020202020204" pitchFamily="34" charset="0"/>
            </a:rPr>
            <a:t>Δ</a:t>
          </a:r>
          <a:r>
            <a:rPr lang="en-US" sz="1050" b="1">
              <a:latin typeface="Arial" panose="020B0604020202020204" pitchFamily="34" charset="0"/>
              <a:cs typeface="Arial" panose="020B0604020202020204" pitchFamily="34" charset="0"/>
            </a:rPr>
            <a:t>10</a:t>
          </a: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6</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04</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06</a:t>
          </a:r>
          <a:endParaRPr lang="en-US" sz="105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0.78807</cdr:x>
      <cdr:y>0.15505</cdr:y>
    </cdr:from>
    <cdr:to>
      <cdr:x>0.96487</cdr:x>
      <cdr:y>0.25395</cdr:y>
    </cdr:to>
    <cdr:sp macro="" textlink="">
      <cdr:nvSpPr>
        <cdr:cNvPr id="7" name="TextBox 9">
          <a:extLst xmlns:a="http://schemas.openxmlformats.org/drawingml/2006/main">
            <a:ext uri="{FF2B5EF4-FFF2-40B4-BE49-F238E27FC236}">
              <a16:creationId xmlns:a16="http://schemas.microsoft.com/office/drawing/2014/main" id="{E5CE220B-0060-43EA-AA6D-B7AD10803C6A}"/>
            </a:ext>
          </a:extLst>
        </cdr:cNvPr>
        <cdr:cNvSpPr txBox="1"/>
      </cdr:nvSpPr>
      <cdr:spPr>
        <a:xfrm xmlns:a="http://schemas.openxmlformats.org/drawingml/2006/main">
          <a:off x="5611019" y="646112"/>
          <a:ext cx="1258805" cy="4121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600" b="1">
              <a:latin typeface="Arial" panose="020B0604020202020204" pitchFamily="34" charset="0"/>
              <a:cs typeface="Arial" panose="020B0604020202020204" pitchFamily="34" charset="0"/>
            </a:rPr>
            <a:t>Too Much</a:t>
          </a:r>
        </a:p>
      </cdr:txBody>
    </cdr:sp>
  </cdr:relSizeAnchor>
</c:userShapes>
</file>

<file path=xl/drawings/drawing11.xml><?xml version="1.0" encoding="utf-8"?>
<xdr:wsDr xmlns:xdr="http://schemas.openxmlformats.org/drawingml/2006/spreadsheetDrawing" xmlns:a="http://schemas.openxmlformats.org/drawingml/2006/main">
  <xdr:twoCellAnchor>
    <xdr:from>
      <xdr:col>7</xdr:col>
      <xdr:colOff>7256</xdr:colOff>
      <xdr:row>17</xdr:row>
      <xdr:rowOff>102055</xdr:rowOff>
    </xdr:from>
    <xdr:to>
      <xdr:col>20</xdr:col>
      <xdr:colOff>396196</xdr:colOff>
      <xdr:row>33</xdr:row>
      <xdr:rowOff>1</xdr:rowOff>
    </xdr:to>
    <xdr:graphicFrame macro="">
      <xdr:nvGraphicFramePr>
        <xdr:cNvPr id="4" name="Chart 3" title="U.M.F. Boron">
          <a:extLst>
            <a:ext uri="{FF2B5EF4-FFF2-40B4-BE49-F238E27FC236}">
              <a16:creationId xmlns:a16="http://schemas.microsoft.com/office/drawing/2014/main" id="{DC57850E-ED37-4EAA-812C-55E1CF559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10655</xdr:colOff>
      <xdr:row>1</xdr:row>
      <xdr:rowOff>906</xdr:rowOff>
    </xdr:from>
    <xdr:to>
      <xdr:col>20</xdr:col>
      <xdr:colOff>381863</xdr:colOff>
      <xdr:row>17</xdr:row>
      <xdr:rowOff>93567</xdr:rowOff>
    </xdr:to>
    <xdr:graphicFrame macro="">
      <xdr:nvGraphicFramePr>
        <xdr:cNvPr id="5" name="Chart 4" title="STULL CONE 10">
          <a:extLst>
            <a:ext uri="{FF2B5EF4-FFF2-40B4-BE49-F238E27FC236}">
              <a16:creationId xmlns:a16="http://schemas.microsoft.com/office/drawing/2014/main" id="{DEB083C2-D2DF-4016-80D9-E20A2D133E4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0.08203</cdr:x>
      <cdr:y>0.83621</cdr:y>
    </cdr:from>
    <cdr:to>
      <cdr:x>0.37732</cdr:x>
      <cdr:y>0.93878</cdr:y>
    </cdr:to>
    <cdr:sp macro="" textlink="">
      <cdr:nvSpPr>
        <cdr:cNvPr id="2" name="TextBox 9">
          <a:extLst xmlns:a="http://schemas.openxmlformats.org/drawingml/2006/main">
            <a:ext uri="{FF2B5EF4-FFF2-40B4-BE49-F238E27FC236}">
              <a16:creationId xmlns:a16="http://schemas.microsoft.com/office/drawing/2014/main" id="{D53848C9-F4A8-4A65-9019-D6C07B4665AD}"/>
            </a:ext>
          </a:extLst>
        </cdr:cNvPr>
        <cdr:cNvSpPr txBox="1"/>
      </cdr:nvSpPr>
      <cdr:spPr>
        <a:xfrm xmlns:a="http://schemas.openxmlformats.org/drawingml/2006/main">
          <a:off x="525813" y="3329311"/>
          <a:ext cx="1892935"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Too Little</a:t>
          </a:r>
        </a:p>
      </cdr:txBody>
    </cdr:sp>
  </cdr:relSizeAnchor>
  <cdr:relSizeAnchor xmlns:cdr="http://schemas.openxmlformats.org/drawingml/2006/chartDrawing">
    <cdr:from>
      <cdr:x>0.14876</cdr:x>
      <cdr:y>0.14011</cdr:y>
    </cdr:from>
    <cdr:to>
      <cdr:x>0.31117</cdr:x>
      <cdr:y>0.24268</cdr:y>
    </cdr:to>
    <cdr:sp macro="" textlink="">
      <cdr:nvSpPr>
        <cdr:cNvPr id="3" name="TextBox 9">
          <a:extLst xmlns:a="http://schemas.openxmlformats.org/drawingml/2006/main">
            <a:ext uri="{FF2B5EF4-FFF2-40B4-BE49-F238E27FC236}">
              <a16:creationId xmlns:a16="http://schemas.microsoft.com/office/drawing/2014/main" id="{64791CFA-3459-41B1-9871-6807AF91906F}"/>
            </a:ext>
          </a:extLst>
        </cdr:cNvPr>
        <cdr:cNvSpPr txBox="1"/>
      </cdr:nvSpPr>
      <cdr:spPr>
        <a:xfrm xmlns:a="http://schemas.openxmlformats.org/drawingml/2006/main">
          <a:off x="953581" y="557856"/>
          <a:ext cx="1041104"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Good</a:t>
          </a:r>
        </a:p>
      </cdr:txBody>
    </cdr:sp>
  </cdr:relSizeAnchor>
  <cdr:relSizeAnchor xmlns:cdr="http://schemas.openxmlformats.org/drawingml/2006/chartDrawing">
    <cdr:from>
      <cdr:x>0.00747</cdr:x>
      <cdr:y>0.13014</cdr:y>
    </cdr:from>
    <cdr:to>
      <cdr:x>0.07207</cdr:x>
      <cdr:y>0.98215</cdr:y>
    </cdr:to>
    <cdr:sp macro="" textlink="">
      <cdr:nvSpPr>
        <cdr:cNvPr id="5" name="TextBox 8">
          <a:extLst xmlns:a="http://schemas.openxmlformats.org/drawingml/2006/main">
            <a:ext uri="{FF2B5EF4-FFF2-40B4-BE49-F238E27FC236}">
              <a16:creationId xmlns:a16="http://schemas.microsoft.com/office/drawing/2014/main" id="{2E96CAF5-7A8B-4035-8C97-877FA2C6B743}"/>
            </a:ext>
          </a:extLst>
        </cdr:cNvPr>
        <cdr:cNvSpPr txBox="1"/>
      </cdr:nvSpPr>
      <cdr:spPr>
        <a:xfrm xmlns:a="http://schemas.openxmlformats.org/drawingml/2006/main">
          <a:off x="50764" y="522178"/>
          <a:ext cx="439057" cy="34185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l-GR" sz="1050" b="1">
              <a:latin typeface="Arial" panose="020B0604020202020204" pitchFamily="34" charset="0"/>
              <a:cs typeface="Arial" panose="020B0604020202020204" pitchFamily="34" charset="0"/>
            </a:rPr>
            <a:t>Δ</a:t>
          </a:r>
          <a:r>
            <a:rPr lang="en-US" sz="1050" b="1">
              <a:latin typeface="Arial" panose="020B0604020202020204" pitchFamily="34" charset="0"/>
              <a:cs typeface="Arial" panose="020B0604020202020204" pitchFamily="34" charset="0"/>
            </a:rPr>
            <a:t>10</a:t>
          </a: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6</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04</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06</a:t>
          </a:r>
          <a:endParaRPr lang="en-US" sz="105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0.78807</cdr:x>
      <cdr:y>0.15505</cdr:y>
    </cdr:from>
    <cdr:to>
      <cdr:x>0.96487</cdr:x>
      <cdr:y>0.25395</cdr:y>
    </cdr:to>
    <cdr:sp macro="" textlink="">
      <cdr:nvSpPr>
        <cdr:cNvPr id="7" name="TextBox 9">
          <a:extLst xmlns:a="http://schemas.openxmlformats.org/drawingml/2006/main">
            <a:ext uri="{FF2B5EF4-FFF2-40B4-BE49-F238E27FC236}">
              <a16:creationId xmlns:a16="http://schemas.microsoft.com/office/drawing/2014/main" id="{E5CE220B-0060-43EA-AA6D-B7AD10803C6A}"/>
            </a:ext>
          </a:extLst>
        </cdr:cNvPr>
        <cdr:cNvSpPr txBox="1"/>
      </cdr:nvSpPr>
      <cdr:spPr>
        <a:xfrm xmlns:a="http://schemas.openxmlformats.org/drawingml/2006/main">
          <a:off x="5611019" y="646112"/>
          <a:ext cx="1258805" cy="4121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600" b="1">
              <a:latin typeface="Arial" panose="020B0604020202020204" pitchFamily="34" charset="0"/>
              <a:cs typeface="Arial" panose="020B0604020202020204" pitchFamily="34" charset="0"/>
            </a:rPr>
            <a:t>Too Much</a:t>
          </a:r>
        </a:p>
      </cdr:txBody>
    </cdr:sp>
  </cdr:relSizeAnchor>
</c:userShapes>
</file>

<file path=xl/drawings/drawing13.xml><?xml version="1.0" encoding="utf-8"?>
<xdr:wsDr xmlns:xdr="http://schemas.openxmlformats.org/drawingml/2006/spreadsheetDrawing" xmlns:a="http://schemas.openxmlformats.org/drawingml/2006/main">
  <xdr:twoCellAnchor>
    <xdr:from>
      <xdr:col>7</xdr:col>
      <xdr:colOff>2720</xdr:colOff>
      <xdr:row>17</xdr:row>
      <xdr:rowOff>102055</xdr:rowOff>
    </xdr:from>
    <xdr:to>
      <xdr:col>20</xdr:col>
      <xdr:colOff>388939</xdr:colOff>
      <xdr:row>33</xdr:row>
      <xdr:rowOff>0</xdr:rowOff>
    </xdr:to>
    <xdr:graphicFrame macro="">
      <xdr:nvGraphicFramePr>
        <xdr:cNvPr id="6" name="Chart 5" title="U.M.F. Boron">
          <a:extLst>
            <a:ext uri="{FF2B5EF4-FFF2-40B4-BE49-F238E27FC236}">
              <a16:creationId xmlns:a16="http://schemas.microsoft.com/office/drawing/2014/main" id="{2A8378EF-FF9B-45D9-9756-3DD08B868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10657</xdr:colOff>
      <xdr:row>1</xdr:row>
      <xdr:rowOff>0</xdr:rowOff>
    </xdr:from>
    <xdr:to>
      <xdr:col>20</xdr:col>
      <xdr:colOff>401819</xdr:colOff>
      <xdr:row>17</xdr:row>
      <xdr:rowOff>96289</xdr:rowOff>
    </xdr:to>
    <xdr:graphicFrame macro="">
      <xdr:nvGraphicFramePr>
        <xdr:cNvPr id="7" name="Chart 6" title="STULL CONE 10">
          <a:extLst>
            <a:ext uri="{FF2B5EF4-FFF2-40B4-BE49-F238E27FC236}">
              <a16:creationId xmlns:a16="http://schemas.microsoft.com/office/drawing/2014/main" id="{83875E2C-9E95-4366-B93D-3D298DE1C21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0.08203</cdr:x>
      <cdr:y>0.83621</cdr:y>
    </cdr:from>
    <cdr:to>
      <cdr:x>0.37732</cdr:x>
      <cdr:y>0.93878</cdr:y>
    </cdr:to>
    <cdr:sp macro="" textlink="">
      <cdr:nvSpPr>
        <cdr:cNvPr id="2" name="TextBox 9">
          <a:extLst xmlns:a="http://schemas.openxmlformats.org/drawingml/2006/main">
            <a:ext uri="{FF2B5EF4-FFF2-40B4-BE49-F238E27FC236}">
              <a16:creationId xmlns:a16="http://schemas.microsoft.com/office/drawing/2014/main" id="{D53848C9-F4A8-4A65-9019-D6C07B4665AD}"/>
            </a:ext>
          </a:extLst>
        </cdr:cNvPr>
        <cdr:cNvSpPr txBox="1"/>
      </cdr:nvSpPr>
      <cdr:spPr>
        <a:xfrm xmlns:a="http://schemas.openxmlformats.org/drawingml/2006/main">
          <a:off x="525813" y="3329311"/>
          <a:ext cx="1892935"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Too Little</a:t>
          </a:r>
        </a:p>
      </cdr:txBody>
    </cdr:sp>
  </cdr:relSizeAnchor>
  <cdr:relSizeAnchor xmlns:cdr="http://schemas.openxmlformats.org/drawingml/2006/chartDrawing">
    <cdr:from>
      <cdr:x>0.14876</cdr:x>
      <cdr:y>0.14011</cdr:y>
    </cdr:from>
    <cdr:to>
      <cdr:x>0.31117</cdr:x>
      <cdr:y>0.24268</cdr:y>
    </cdr:to>
    <cdr:sp macro="" textlink="">
      <cdr:nvSpPr>
        <cdr:cNvPr id="3" name="TextBox 9">
          <a:extLst xmlns:a="http://schemas.openxmlformats.org/drawingml/2006/main">
            <a:ext uri="{FF2B5EF4-FFF2-40B4-BE49-F238E27FC236}">
              <a16:creationId xmlns:a16="http://schemas.microsoft.com/office/drawing/2014/main" id="{64791CFA-3459-41B1-9871-6807AF91906F}"/>
            </a:ext>
          </a:extLst>
        </cdr:cNvPr>
        <cdr:cNvSpPr txBox="1"/>
      </cdr:nvSpPr>
      <cdr:spPr>
        <a:xfrm xmlns:a="http://schemas.openxmlformats.org/drawingml/2006/main">
          <a:off x="953581" y="557856"/>
          <a:ext cx="1041104"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Good</a:t>
          </a:r>
        </a:p>
      </cdr:txBody>
    </cdr:sp>
  </cdr:relSizeAnchor>
  <cdr:relSizeAnchor xmlns:cdr="http://schemas.openxmlformats.org/drawingml/2006/chartDrawing">
    <cdr:from>
      <cdr:x>0.00747</cdr:x>
      <cdr:y>0.13014</cdr:y>
    </cdr:from>
    <cdr:to>
      <cdr:x>0.07207</cdr:x>
      <cdr:y>0.98215</cdr:y>
    </cdr:to>
    <cdr:sp macro="" textlink="">
      <cdr:nvSpPr>
        <cdr:cNvPr id="5" name="TextBox 8">
          <a:extLst xmlns:a="http://schemas.openxmlformats.org/drawingml/2006/main">
            <a:ext uri="{FF2B5EF4-FFF2-40B4-BE49-F238E27FC236}">
              <a16:creationId xmlns:a16="http://schemas.microsoft.com/office/drawing/2014/main" id="{2E96CAF5-7A8B-4035-8C97-877FA2C6B743}"/>
            </a:ext>
          </a:extLst>
        </cdr:cNvPr>
        <cdr:cNvSpPr txBox="1"/>
      </cdr:nvSpPr>
      <cdr:spPr>
        <a:xfrm xmlns:a="http://schemas.openxmlformats.org/drawingml/2006/main">
          <a:off x="50764" y="522178"/>
          <a:ext cx="439057" cy="34185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l-GR" sz="1050" b="1">
              <a:latin typeface="Arial" panose="020B0604020202020204" pitchFamily="34" charset="0"/>
              <a:cs typeface="Arial" panose="020B0604020202020204" pitchFamily="34" charset="0"/>
            </a:rPr>
            <a:t>Δ</a:t>
          </a:r>
          <a:r>
            <a:rPr lang="en-US" sz="1050" b="1">
              <a:latin typeface="Arial" panose="020B0604020202020204" pitchFamily="34" charset="0"/>
              <a:cs typeface="Arial" panose="020B0604020202020204" pitchFamily="34" charset="0"/>
            </a:rPr>
            <a:t>10</a:t>
          </a: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6</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04</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06</a:t>
          </a:r>
          <a:endParaRPr lang="en-US" sz="105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0.78807</cdr:x>
      <cdr:y>0.15505</cdr:y>
    </cdr:from>
    <cdr:to>
      <cdr:x>0.96487</cdr:x>
      <cdr:y>0.25395</cdr:y>
    </cdr:to>
    <cdr:sp macro="" textlink="">
      <cdr:nvSpPr>
        <cdr:cNvPr id="7" name="TextBox 9">
          <a:extLst xmlns:a="http://schemas.openxmlformats.org/drawingml/2006/main">
            <a:ext uri="{FF2B5EF4-FFF2-40B4-BE49-F238E27FC236}">
              <a16:creationId xmlns:a16="http://schemas.microsoft.com/office/drawing/2014/main" id="{E5CE220B-0060-43EA-AA6D-B7AD10803C6A}"/>
            </a:ext>
          </a:extLst>
        </cdr:cNvPr>
        <cdr:cNvSpPr txBox="1"/>
      </cdr:nvSpPr>
      <cdr:spPr>
        <a:xfrm xmlns:a="http://schemas.openxmlformats.org/drawingml/2006/main">
          <a:off x="5611019" y="646112"/>
          <a:ext cx="1258805" cy="4121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600" b="1">
              <a:latin typeface="Arial" panose="020B0604020202020204" pitchFamily="34" charset="0"/>
              <a:cs typeface="Arial" panose="020B0604020202020204" pitchFamily="34" charset="0"/>
            </a:rPr>
            <a:t>Too Much</a:t>
          </a:r>
        </a:p>
      </cdr:txBody>
    </cdr:sp>
  </cdr:relSizeAnchor>
</c:userShapes>
</file>

<file path=xl/drawings/drawing15.xml><?xml version="1.0" encoding="utf-8"?>
<xdr:wsDr xmlns:xdr="http://schemas.openxmlformats.org/drawingml/2006/spreadsheetDrawing" xmlns:a="http://schemas.openxmlformats.org/drawingml/2006/main">
  <xdr:twoCellAnchor editAs="absolute">
    <xdr:from>
      <xdr:col>7</xdr:col>
      <xdr:colOff>10658</xdr:colOff>
      <xdr:row>1</xdr:row>
      <xdr:rowOff>0</xdr:rowOff>
    </xdr:from>
    <xdr:to>
      <xdr:col>20</xdr:col>
      <xdr:colOff>400913</xdr:colOff>
      <xdr:row>17</xdr:row>
      <xdr:rowOff>93568</xdr:rowOff>
    </xdr:to>
    <xdr:graphicFrame macro="">
      <xdr:nvGraphicFramePr>
        <xdr:cNvPr id="5" name="Chart 4" title="STULL CONE 10">
          <a:extLst>
            <a:ext uri="{FF2B5EF4-FFF2-40B4-BE49-F238E27FC236}">
              <a16:creationId xmlns:a16="http://schemas.microsoft.com/office/drawing/2014/main" id="{D2B8D329-480B-4F44-B881-1E1B97CB132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5442</xdr:colOff>
      <xdr:row>17</xdr:row>
      <xdr:rowOff>87086</xdr:rowOff>
    </xdr:from>
    <xdr:to>
      <xdr:col>20</xdr:col>
      <xdr:colOff>395289</xdr:colOff>
      <xdr:row>32</xdr:row>
      <xdr:rowOff>242660</xdr:rowOff>
    </xdr:to>
    <xdr:graphicFrame macro="">
      <xdr:nvGraphicFramePr>
        <xdr:cNvPr id="6" name="Chart 5" title="U.M.F. Boron">
          <a:extLst>
            <a:ext uri="{FF2B5EF4-FFF2-40B4-BE49-F238E27FC236}">
              <a16:creationId xmlns:a16="http://schemas.microsoft.com/office/drawing/2014/main" id="{9DEE16A2-CA4E-4721-A81B-BDEA82876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0.08203</cdr:x>
      <cdr:y>0.83621</cdr:y>
    </cdr:from>
    <cdr:to>
      <cdr:x>0.37732</cdr:x>
      <cdr:y>0.93878</cdr:y>
    </cdr:to>
    <cdr:sp macro="" textlink="">
      <cdr:nvSpPr>
        <cdr:cNvPr id="2" name="TextBox 9">
          <a:extLst xmlns:a="http://schemas.openxmlformats.org/drawingml/2006/main">
            <a:ext uri="{FF2B5EF4-FFF2-40B4-BE49-F238E27FC236}">
              <a16:creationId xmlns:a16="http://schemas.microsoft.com/office/drawing/2014/main" id="{D53848C9-F4A8-4A65-9019-D6C07B4665AD}"/>
            </a:ext>
          </a:extLst>
        </cdr:cNvPr>
        <cdr:cNvSpPr txBox="1"/>
      </cdr:nvSpPr>
      <cdr:spPr>
        <a:xfrm xmlns:a="http://schemas.openxmlformats.org/drawingml/2006/main">
          <a:off x="525813" y="3329311"/>
          <a:ext cx="1892935"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Too Little</a:t>
          </a:r>
        </a:p>
      </cdr:txBody>
    </cdr:sp>
  </cdr:relSizeAnchor>
  <cdr:relSizeAnchor xmlns:cdr="http://schemas.openxmlformats.org/drawingml/2006/chartDrawing">
    <cdr:from>
      <cdr:x>0.14876</cdr:x>
      <cdr:y>0.14011</cdr:y>
    </cdr:from>
    <cdr:to>
      <cdr:x>0.31117</cdr:x>
      <cdr:y>0.24268</cdr:y>
    </cdr:to>
    <cdr:sp macro="" textlink="">
      <cdr:nvSpPr>
        <cdr:cNvPr id="3" name="TextBox 9">
          <a:extLst xmlns:a="http://schemas.openxmlformats.org/drawingml/2006/main">
            <a:ext uri="{FF2B5EF4-FFF2-40B4-BE49-F238E27FC236}">
              <a16:creationId xmlns:a16="http://schemas.microsoft.com/office/drawing/2014/main" id="{64791CFA-3459-41B1-9871-6807AF91906F}"/>
            </a:ext>
          </a:extLst>
        </cdr:cNvPr>
        <cdr:cNvSpPr txBox="1"/>
      </cdr:nvSpPr>
      <cdr:spPr>
        <a:xfrm xmlns:a="http://schemas.openxmlformats.org/drawingml/2006/main">
          <a:off x="953581" y="557856"/>
          <a:ext cx="1041104"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Good</a:t>
          </a:r>
        </a:p>
      </cdr:txBody>
    </cdr:sp>
  </cdr:relSizeAnchor>
  <cdr:relSizeAnchor xmlns:cdr="http://schemas.openxmlformats.org/drawingml/2006/chartDrawing">
    <cdr:from>
      <cdr:x>0.00747</cdr:x>
      <cdr:y>0.13014</cdr:y>
    </cdr:from>
    <cdr:to>
      <cdr:x>0.07207</cdr:x>
      <cdr:y>0.98215</cdr:y>
    </cdr:to>
    <cdr:sp macro="" textlink="">
      <cdr:nvSpPr>
        <cdr:cNvPr id="5" name="TextBox 8">
          <a:extLst xmlns:a="http://schemas.openxmlformats.org/drawingml/2006/main">
            <a:ext uri="{FF2B5EF4-FFF2-40B4-BE49-F238E27FC236}">
              <a16:creationId xmlns:a16="http://schemas.microsoft.com/office/drawing/2014/main" id="{2E96CAF5-7A8B-4035-8C97-877FA2C6B743}"/>
            </a:ext>
          </a:extLst>
        </cdr:cNvPr>
        <cdr:cNvSpPr txBox="1"/>
      </cdr:nvSpPr>
      <cdr:spPr>
        <a:xfrm xmlns:a="http://schemas.openxmlformats.org/drawingml/2006/main">
          <a:off x="50764" y="522178"/>
          <a:ext cx="439057" cy="34185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l-GR" sz="1050" b="1">
              <a:latin typeface="Arial" panose="020B0604020202020204" pitchFamily="34" charset="0"/>
              <a:cs typeface="Arial" panose="020B0604020202020204" pitchFamily="34" charset="0"/>
            </a:rPr>
            <a:t>Δ</a:t>
          </a:r>
          <a:r>
            <a:rPr lang="en-US" sz="1050" b="1">
              <a:latin typeface="Arial" panose="020B0604020202020204" pitchFamily="34" charset="0"/>
              <a:cs typeface="Arial" panose="020B0604020202020204" pitchFamily="34" charset="0"/>
            </a:rPr>
            <a:t>10</a:t>
          </a: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6</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04</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06</a:t>
          </a:r>
          <a:endParaRPr lang="en-US" sz="105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0.78807</cdr:x>
      <cdr:y>0.15505</cdr:y>
    </cdr:from>
    <cdr:to>
      <cdr:x>0.96487</cdr:x>
      <cdr:y>0.25395</cdr:y>
    </cdr:to>
    <cdr:sp macro="" textlink="">
      <cdr:nvSpPr>
        <cdr:cNvPr id="7" name="TextBox 9">
          <a:extLst xmlns:a="http://schemas.openxmlformats.org/drawingml/2006/main">
            <a:ext uri="{FF2B5EF4-FFF2-40B4-BE49-F238E27FC236}">
              <a16:creationId xmlns:a16="http://schemas.microsoft.com/office/drawing/2014/main" id="{E5CE220B-0060-43EA-AA6D-B7AD10803C6A}"/>
            </a:ext>
          </a:extLst>
        </cdr:cNvPr>
        <cdr:cNvSpPr txBox="1"/>
      </cdr:nvSpPr>
      <cdr:spPr>
        <a:xfrm xmlns:a="http://schemas.openxmlformats.org/drawingml/2006/main">
          <a:off x="5611019" y="646112"/>
          <a:ext cx="1258805" cy="4121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600" b="1">
              <a:latin typeface="Arial" panose="020B0604020202020204" pitchFamily="34" charset="0"/>
              <a:cs typeface="Arial" panose="020B0604020202020204" pitchFamily="34" charset="0"/>
            </a:rPr>
            <a:t>Too Much</a:t>
          </a:r>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0</xdr:colOff>
      <xdr:row>17</xdr:row>
      <xdr:rowOff>100241</xdr:rowOff>
    </xdr:from>
    <xdr:to>
      <xdr:col>20</xdr:col>
      <xdr:colOff>389847</xdr:colOff>
      <xdr:row>33</xdr:row>
      <xdr:rowOff>0</xdr:rowOff>
    </xdr:to>
    <xdr:graphicFrame macro="">
      <xdr:nvGraphicFramePr>
        <xdr:cNvPr id="4" name="Chart 3" title="U.M.F. Boron">
          <a:extLst>
            <a:ext uri="{FF2B5EF4-FFF2-40B4-BE49-F238E27FC236}">
              <a16:creationId xmlns:a16="http://schemas.microsoft.com/office/drawing/2014/main" id="{8C0500C1-7F92-45BA-96D9-EA5897268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10658</xdr:colOff>
      <xdr:row>1</xdr:row>
      <xdr:rowOff>0</xdr:rowOff>
    </xdr:from>
    <xdr:to>
      <xdr:col>20</xdr:col>
      <xdr:colOff>400913</xdr:colOff>
      <xdr:row>17</xdr:row>
      <xdr:rowOff>93568</xdr:rowOff>
    </xdr:to>
    <xdr:graphicFrame macro="">
      <xdr:nvGraphicFramePr>
        <xdr:cNvPr id="5" name="Chart 4" title="STULL CONE 10">
          <a:extLst>
            <a:ext uri="{FF2B5EF4-FFF2-40B4-BE49-F238E27FC236}">
              <a16:creationId xmlns:a16="http://schemas.microsoft.com/office/drawing/2014/main" id="{7A47AD5E-0F8F-43AF-830C-D4B38128FC9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0.08203</cdr:x>
      <cdr:y>0.83621</cdr:y>
    </cdr:from>
    <cdr:to>
      <cdr:x>0.37732</cdr:x>
      <cdr:y>0.93878</cdr:y>
    </cdr:to>
    <cdr:sp macro="" textlink="">
      <cdr:nvSpPr>
        <cdr:cNvPr id="2" name="TextBox 9">
          <a:extLst xmlns:a="http://schemas.openxmlformats.org/drawingml/2006/main">
            <a:ext uri="{FF2B5EF4-FFF2-40B4-BE49-F238E27FC236}">
              <a16:creationId xmlns:a16="http://schemas.microsoft.com/office/drawing/2014/main" id="{D53848C9-F4A8-4A65-9019-D6C07B4665AD}"/>
            </a:ext>
          </a:extLst>
        </cdr:cNvPr>
        <cdr:cNvSpPr txBox="1"/>
      </cdr:nvSpPr>
      <cdr:spPr>
        <a:xfrm xmlns:a="http://schemas.openxmlformats.org/drawingml/2006/main">
          <a:off x="525813" y="3329311"/>
          <a:ext cx="1892935"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Too Little</a:t>
          </a:r>
        </a:p>
      </cdr:txBody>
    </cdr:sp>
  </cdr:relSizeAnchor>
  <cdr:relSizeAnchor xmlns:cdr="http://schemas.openxmlformats.org/drawingml/2006/chartDrawing">
    <cdr:from>
      <cdr:x>0.14876</cdr:x>
      <cdr:y>0.14011</cdr:y>
    </cdr:from>
    <cdr:to>
      <cdr:x>0.31117</cdr:x>
      <cdr:y>0.24268</cdr:y>
    </cdr:to>
    <cdr:sp macro="" textlink="">
      <cdr:nvSpPr>
        <cdr:cNvPr id="3" name="TextBox 9">
          <a:extLst xmlns:a="http://schemas.openxmlformats.org/drawingml/2006/main">
            <a:ext uri="{FF2B5EF4-FFF2-40B4-BE49-F238E27FC236}">
              <a16:creationId xmlns:a16="http://schemas.microsoft.com/office/drawing/2014/main" id="{64791CFA-3459-41B1-9871-6807AF91906F}"/>
            </a:ext>
          </a:extLst>
        </cdr:cNvPr>
        <cdr:cNvSpPr txBox="1"/>
      </cdr:nvSpPr>
      <cdr:spPr>
        <a:xfrm xmlns:a="http://schemas.openxmlformats.org/drawingml/2006/main">
          <a:off x="953581" y="557856"/>
          <a:ext cx="1041104"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Good</a:t>
          </a:r>
        </a:p>
      </cdr:txBody>
    </cdr:sp>
  </cdr:relSizeAnchor>
  <cdr:relSizeAnchor xmlns:cdr="http://schemas.openxmlformats.org/drawingml/2006/chartDrawing">
    <cdr:from>
      <cdr:x>0.00747</cdr:x>
      <cdr:y>0.13014</cdr:y>
    </cdr:from>
    <cdr:to>
      <cdr:x>0.07207</cdr:x>
      <cdr:y>0.98215</cdr:y>
    </cdr:to>
    <cdr:sp macro="" textlink="">
      <cdr:nvSpPr>
        <cdr:cNvPr id="5" name="TextBox 8">
          <a:extLst xmlns:a="http://schemas.openxmlformats.org/drawingml/2006/main">
            <a:ext uri="{FF2B5EF4-FFF2-40B4-BE49-F238E27FC236}">
              <a16:creationId xmlns:a16="http://schemas.microsoft.com/office/drawing/2014/main" id="{2E96CAF5-7A8B-4035-8C97-877FA2C6B743}"/>
            </a:ext>
          </a:extLst>
        </cdr:cNvPr>
        <cdr:cNvSpPr txBox="1"/>
      </cdr:nvSpPr>
      <cdr:spPr>
        <a:xfrm xmlns:a="http://schemas.openxmlformats.org/drawingml/2006/main">
          <a:off x="50764" y="522178"/>
          <a:ext cx="439057" cy="34185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l-GR" sz="1050" b="1">
              <a:latin typeface="Arial" panose="020B0604020202020204" pitchFamily="34" charset="0"/>
              <a:cs typeface="Arial" panose="020B0604020202020204" pitchFamily="34" charset="0"/>
            </a:rPr>
            <a:t>Δ</a:t>
          </a:r>
          <a:r>
            <a:rPr lang="en-US" sz="1050" b="1">
              <a:latin typeface="Arial" panose="020B0604020202020204" pitchFamily="34" charset="0"/>
              <a:cs typeface="Arial" panose="020B0604020202020204" pitchFamily="34" charset="0"/>
            </a:rPr>
            <a:t>10</a:t>
          </a: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6</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04</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06</a:t>
          </a:r>
          <a:endParaRPr lang="en-US" sz="105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0.78807</cdr:x>
      <cdr:y>0.15505</cdr:y>
    </cdr:from>
    <cdr:to>
      <cdr:x>0.96487</cdr:x>
      <cdr:y>0.25395</cdr:y>
    </cdr:to>
    <cdr:sp macro="" textlink="">
      <cdr:nvSpPr>
        <cdr:cNvPr id="7" name="TextBox 9">
          <a:extLst xmlns:a="http://schemas.openxmlformats.org/drawingml/2006/main">
            <a:ext uri="{FF2B5EF4-FFF2-40B4-BE49-F238E27FC236}">
              <a16:creationId xmlns:a16="http://schemas.microsoft.com/office/drawing/2014/main" id="{E5CE220B-0060-43EA-AA6D-B7AD10803C6A}"/>
            </a:ext>
          </a:extLst>
        </cdr:cNvPr>
        <cdr:cNvSpPr txBox="1"/>
      </cdr:nvSpPr>
      <cdr:spPr>
        <a:xfrm xmlns:a="http://schemas.openxmlformats.org/drawingml/2006/main">
          <a:off x="5611019" y="646112"/>
          <a:ext cx="1258805" cy="4121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600" b="1">
              <a:latin typeface="Arial" panose="020B0604020202020204" pitchFamily="34" charset="0"/>
              <a:cs typeface="Arial" panose="020B0604020202020204" pitchFamily="34" charset="0"/>
            </a:rPr>
            <a:t>Too Much</a:t>
          </a:r>
        </a:p>
      </cdr:txBody>
    </cdr:sp>
  </cdr:relSizeAnchor>
</c:userShapes>
</file>

<file path=xl/drawings/drawing19.xml><?xml version="1.0" encoding="utf-8"?>
<xdr:wsDr xmlns:xdr="http://schemas.openxmlformats.org/drawingml/2006/spreadsheetDrawing" xmlns:a="http://schemas.openxmlformats.org/drawingml/2006/main">
  <xdr:twoCellAnchor>
    <xdr:from>
      <xdr:col>7</xdr:col>
      <xdr:colOff>2720</xdr:colOff>
      <xdr:row>17</xdr:row>
      <xdr:rowOff>100241</xdr:rowOff>
    </xdr:from>
    <xdr:to>
      <xdr:col>20</xdr:col>
      <xdr:colOff>389846</xdr:colOff>
      <xdr:row>33</xdr:row>
      <xdr:rowOff>0</xdr:rowOff>
    </xdr:to>
    <xdr:graphicFrame macro="">
      <xdr:nvGraphicFramePr>
        <xdr:cNvPr id="4" name="Chart 3" title="U.M.F. Boron">
          <a:extLst>
            <a:ext uri="{FF2B5EF4-FFF2-40B4-BE49-F238E27FC236}">
              <a16:creationId xmlns:a16="http://schemas.microsoft.com/office/drawing/2014/main" id="{EA01F216-08BC-4498-8125-C4B4C2C04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10657</xdr:colOff>
      <xdr:row>1</xdr:row>
      <xdr:rowOff>0</xdr:rowOff>
    </xdr:from>
    <xdr:to>
      <xdr:col>20</xdr:col>
      <xdr:colOff>401819</xdr:colOff>
      <xdr:row>17</xdr:row>
      <xdr:rowOff>96289</xdr:rowOff>
    </xdr:to>
    <xdr:graphicFrame macro="">
      <xdr:nvGraphicFramePr>
        <xdr:cNvPr id="5" name="Chart 4" title="STULL CONE 10">
          <a:extLst>
            <a:ext uri="{FF2B5EF4-FFF2-40B4-BE49-F238E27FC236}">
              <a16:creationId xmlns:a16="http://schemas.microsoft.com/office/drawing/2014/main" id="{73FC2F03-AB87-413E-8F3E-AE437B97445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0.08203</cdr:x>
      <cdr:y>0.83621</cdr:y>
    </cdr:from>
    <cdr:to>
      <cdr:x>0.37732</cdr:x>
      <cdr:y>0.93878</cdr:y>
    </cdr:to>
    <cdr:sp macro="" textlink="">
      <cdr:nvSpPr>
        <cdr:cNvPr id="2" name="TextBox 9">
          <a:extLst xmlns:a="http://schemas.openxmlformats.org/drawingml/2006/main">
            <a:ext uri="{FF2B5EF4-FFF2-40B4-BE49-F238E27FC236}">
              <a16:creationId xmlns:a16="http://schemas.microsoft.com/office/drawing/2014/main" id="{D53848C9-F4A8-4A65-9019-D6C07B4665AD}"/>
            </a:ext>
          </a:extLst>
        </cdr:cNvPr>
        <cdr:cNvSpPr txBox="1"/>
      </cdr:nvSpPr>
      <cdr:spPr>
        <a:xfrm xmlns:a="http://schemas.openxmlformats.org/drawingml/2006/main">
          <a:off x="525813" y="3329311"/>
          <a:ext cx="1892935"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Too Little</a:t>
          </a:r>
        </a:p>
      </cdr:txBody>
    </cdr:sp>
  </cdr:relSizeAnchor>
  <cdr:relSizeAnchor xmlns:cdr="http://schemas.openxmlformats.org/drawingml/2006/chartDrawing">
    <cdr:from>
      <cdr:x>0.14876</cdr:x>
      <cdr:y>0.14011</cdr:y>
    </cdr:from>
    <cdr:to>
      <cdr:x>0.31117</cdr:x>
      <cdr:y>0.24268</cdr:y>
    </cdr:to>
    <cdr:sp macro="" textlink="">
      <cdr:nvSpPr>
        <cdr:cNvPr id="3" name="TextBox 9">
          <a:extLst xmlns:a="http://schemas.openxmlformats.org/drawingml/2006/main">
            <a:ext uri="{FF2B5EF4-FFF2-40B4-BE49-F238E27FC236}">
              <a16:creationId xmlns:a16="http://schemas.microsoft.com/office/drawing/2014/main" id="{64791CFA-3459-41B1-9871-6807AF91906F}"/>
            </a:ext>
          </a:extLst>
        </cdr:cNvPr>
        <cdr:cNvSpPr txBox="1"/>
      </cdr:nvSpPr>
      <cdr:spPr>
        <a:xfrm xmlns:a="http://schemas.openxmlformats.org/drawingml/2006/main">
          <a:off x="953581" y="557856"/>
          <a:ext cx="1041104"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Good</a:t>
          </a:r>
        </a:p>
      </cdr:txBody>
    </cdr:sp>
  </cdr:relSizeAnchor>
  <cdr:relSizeAnchor xmlns:cdr="http://schemas.openxmlformats.org/drawingml/2006/chartDrawing">
    <cdr:from>
      <cdr:x>0.00747</cdr:x>
      <cdr:y>0.13014</cdr:y>
    </cdr:from>
    <cdr:to>
      <cdr:x>0.07207</cdr:x>
      <cdr:y>0.98215</cdr:y>
    </cdr:to>
    <cdr:sp macro="" textlink="">
      <cdr:nvSpPr>
        <cdr:cNvPr id="5" name="TextBox 8">
          <a:extLst xmlns:a="http://schemas.openxmlformats.org/drawingml/2006/main">
            <a:ext uri="{FF2B5EF4-FFF2-40B4-BE49-F238E27FC236}">
              <a16:creationId xmlns:a16="http://schemas.microsoft.com/office/drawing/2014/main" id="{2E96CAF5-7A8B-4035-8C97-877FA2C6B743}"/>
            </a:ext>
          </a:extLst>
        </cdr:cNvPr>
        <cdr:cNvSpPr txBox="1"/>
      </cdr:nvSpPr>
      <cdr:spPr>
        <a:xfrm xmlns:a="http://schemas.openxmlformats.org/drawingml/2006/main">
          <a:off x="53364" y="510964"/>
          <a:ext cx="461492" cy="334521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l-GR" sz="1050" b="1">
              <a:latin typeface="Arial" panose="020B0604020202020204" pitchFamily="34" charset="0"/>
              <a:cs typeface="Arial" panose="020B0604020202020204" pitchFamily="34" charset="0"/>
            </a:rPr>
            <a:t>Δ</a:t>
          </a:r>
          <a:r>
            <a:rPr lang="en-US" sz="1050" b="1">
              <a:latin typeface="Arial" panose="020B0604020202020204" pitchFamily="34" charset="0"/>
              <a:cs typeface="Arial" panose="020B0604020202020204" pitchFamily="34" charset="0"/>
            </a:rPr>
            <a:t>10</a:t>
          </a: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6</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04</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06</a:t>
          </a:r>
          <a:endParaRPr lang="en-US" sz="105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0.78807</cdr:x>
      <cdr:y>0.15505</cdr:y>
    </cdr:from>
    <cdr:to>
      <cdr:x>0.96487</cdr:x>
      <cdr:y>0.25395</cdr:y>
    </cdr:to>
    <cdr:sp macro="" textlink="">
      <cdr:nvSpPr>
        <cdr:cNvPr id="7" name="TextBox 9">
          <a:extLst xmlns:a="http://schemas.openxmlformats.org/drawingml/2006/main">
            <a:ext uri="{FF2B5EF4-FFF2-40B4-BE49-F238E27FC236}">
              <a16:creationId xmlns:a16="http://schemas.microsoft.com/office/drawing/2014/main" id="{E5CE220B-0060-43EA-AA6D-B7AD10803C6A}"/>
            </a:ext>
          </a:extLst>
        </cdr:cNvPr>
        <cdr:cNvSpPr txBox="1"/>
      </cdr:nvSpPr>
      <cdr:spPr>
        <a:xfrm xmlns:a="http://schemas.openxmlformats.org/drawingml/2006/main">
          <a:off x="5611019" y="646112"/>
          <a:ext cx="1258805" cy="4121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600" b="1">
              <a:latin typeface="Arial" panose="020B0604020202020204" pitchFamily="34" charset="0"/>
              <a:cs typeface="Arial" panose="020B0604020202020204" pitchFamily="34" charset="0"/>
            </a:rPr>
            <a:t>Too Much</a:t>
          </a:r>
        </a:p>
      </cdr:txBody>
    </cdr:sp>
  </cdr:relSizeAnchor>
</c:userShapes>
</file>

<file path=xl/drawings/drawing20.xml><?xml version="1.0" encoding="utf-8"?>
<c:userShapes xmlns:c="http://schemas.openxmlformats.org/drawingml/2006/chart">
  <cdr:relSizeAnchor xmlns:cdr="http://schemas.openxmlformats.org/drawingml/2006/chartDrawing">
    <cdr:from>
      <cdr:x>0.08203</cdr:x>
      <cdr:y>0.83621</cdr:y>
    </cdr:from>
    <cdr:to>
      <cdr:x>0.37732</cdr:x>
      <cdr:y>0.93878</cdr:y>
    </cdr:to>
    <cdr:sp macro="" textlink="">
      <cdr:nvSpPr>
        <cdr:cNvPr id="2" name="TextBox 9">
          <a:extLst xmlns:a="http://schemas.openxmlformats.org/drawingml/2006/main">
            <a:ext uri="{FF2B5EF4-FFF2-40B4-BE49-F238E27FC236}">
              <a16:creationId xmlns:a16="http://schemas.microsoft.com/office/drawing/2014/main" id="{D53848C9-F4A8-4A65-9019-D6C07B4665AD}"/>
            </a:ext>
          </a:extLst>
        </cdr:cNvPr>
        <cdr:cNvSpPr txBox="1"/>
      </cdr:nvSpPr>
      <cdr:spPr>
        <a:xfrm xmlns:a="http://schemas.openxmlformats.org/drawingml/2006/main">
          <a:off x="525813" y="3329311"/>
          <a:ext cx="1892935"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Too Little</a:t>
          </a:r>
        </a:p>
      </cdr:txBody>
    </cdr:sp>
  </cdr:relSizeAnchor>
  <cdr:relSizeAnchor xmlns:cdr="http://schemas.openxmlformats.org/drawingml/2006/chartDrawing">
    <cdr:from>
      <cdr:x>0.14876</cdr:x>
      <cdr:y>0.14011</cdr:y>
    </cdr:from>
    <cdr:to>
      <cdr:x>0.31117</cdr:x>
      <cdr:y>0.24268</cdr:y>
    </cdr:to>
    <cdr:sp macro="" textlink="">
      <cdr:nvSpPr>
        <cdr:cNvPr id="3" name="TextBox 9">
          <a:extLst xmlns:a="http://schemas.openxmlformats.org/drawingml/2006/main">
            <a:ext uri="{FF2B5EF4-FFF2-40B4-BE49-F238E27FC236}">
              <a16:creationId xmlns:a16="http://schemas.microsoft.com/office/drawing/2014/main" id="{64791CFA-3459-41B1-9871-6807AF91906F}"/>
            </a:ext>
          </a:extLst>
        </cdr:cNvPr>
        <cdr:cNvSpPr txBox="1"/>
      </cdr:nvSpPr>
      <cdr:spPr>
        <a:xfrm xmlns:a="http://schemas.openxmlformats.org/drawingml/2006/main">
          <a:off x="953581" y="557856"/>
          <a:ext cx="1041104"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Good</a:t>
          </a:r>
        </a:p>
      </cdr:txBody>
    </cdr:sp>
  </cdr:relSizeAnchor>
  <cdr:relSizeAnchor xmlns:cdr="http://schemas.openxmlformats.org/drawingml/2006/chartDrawing">
    <cdr:from>
      <cdr:x>0.00747</cdr:x>
      <cdr:y>0.13014</cdr:y>
    </cdr:from>
    <cdr:to>
      <cdr:x>0.07207</cdr:x>
      <cdr:y>0.98215</cdr:y>
    </cdr:to>
    <cdr:sp macro="" textlink="">
      <cdr:nvSpPr>
        <cdr:cNvPr id="5" name="TextBox 8">
          <a:extLst xmlns:a="http://schemas.openxmlformats.org/drawingml/2006/main">
            <a:ext uri="{FF2B5EF4-FFF2-40B4-BE49-F238E27FC236}">
              <a16:creationId xmlns:a16="http://schemas.microsoft.com/office/drawing/2014/main" id="{2E96CAF5-7A8B-4035-8C97-877FA2C6B743}"/>
            </a:ext>
          </a:extLst>
        </cdr:cNvPr>
        <cdr:cNvSpPr txBox="1"/>
      </cdr:nvSpPr>
      <cdr:spPr>
        <a:xfrm xmlns:a="http://schemas.openxmlformats.org/drawingml/2006/main">
          <a:off x="50764" y="522178"/>
          <a:ext cx="439057" cy="34185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l-GR" sz="1050" b="1">
              <a:latin typeface="Arial" panose="020B0604020202020204" pitchFamily="34" charset="0"/>
              <a:cs typeface="Arial" panose="020B0604020202020204" pitchFamily="34" charset="0"/>
            </a:rPr>
            <a:t>Δ</a:t>
          </a:r>
          <a:r>
            <a:rPr lang="en-US" sz="1050" b="1">
              <a:latin typeface="Arial" panose="020B0604020202020204" pitchFamily="34" charset="0"/>
              <a:cs typeface="Arial" panose="020B0604020202020204" pitchFamily="34" charset="0"/>
            </a:rPr>
            <a:t>10</a:t>
          </a: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6</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04</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06</a:t>
          </a:r>
          <a:endParaRPr lang="en-US" sz="105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0.78807</cdr:x>
      <cdr:y>0.15505</cdr:y>
    </cdr:from>
    <cdr:to>
      <cdr:x>0.96487</cdr:x>
      <cdr:y>0.25395</cdr:y>
    </cdr:to>
    <cdr:sp macro="" textlink="">
      <cdr:nvSpPr>
        <cdr:cNvPr id="7" name="TextBox 9">
          <a:extLst xmlns:a="http://schemas.openxmlformats.org/drawingml/2006/main">
            <a:ext uri="{FF2B5EF4-FFF2-40B4-BE49-F238E27FC236}">
              <a16:creationId xmlns:a16="http://schemas.microsoft.com/office/drawing/2014/main" id="{E5CE220B-0060-43EA-AA6D-B7AD10803C6A}"/>
            </a:ext>
          </a:extLst>
        </cdr:cNvPr>
        <cdr:cNvSpPr txBox="1"/>
      </cdr:nvSpPr>
      <cdr:spPr>
        <a:xfrm xmlns:a="http://schemas.openxmlformats.org/drawingml/2006/main">
          <a:off x="5611019" y="646112"/>
          <a:ext cx="1258805" cy="4121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600" b="1">
              <a:latin typeface="Arial" panose="020B0604020202020204" pitchFamily="34" charset="0"/>
              <a:cs typeface="Arial" panose="020B0604020202020204" pitchFamily="34" charset="0"/>
            </a:rPr>
            <a:t>Too Much</a:t>
          </a:r>
        </a:p>
      </cdr:txBody>
    </cdr:sp>
  </cdr:relSizeAnchor>
</c:userShapes>
</file>

<file path=xl/drawings/drawing21.xml><?xml version="1.0" encoding="utf-8"?>
<xdr:wsDr xmlns:xdr="http://schemas.openxmlformats.org/drawingml/2006/spreadsheetDrawing" xmlns:a="http://schemas.openxmlformats.org/drawingml/2006/main">
  <xdr:twoCellAnchor editAs="absolute">
    <xdr:from>
      <xdr:col>0</xdr:col>
      <xdr:colOff>134091</xdr:colOff>
      <xdr:row>0</xdr:row>
      <xdr:rowOff>39544</xdr:rowOff>
    </xdr:from>
    <xdr:to>
      <xdr:col>15</xdr:col>
      <xdr:colOff>400791</xdr:colOff>
      <xdr:row>43</xdr:row>
      <xdr:rowOff>95460</xdr:rowOff>
    </xdr:to>
    <xdr:graphicFrame macro="">
      <xdr:nvGraphicFramePr>
        <xdr:cNvPr id="2" name="Chart 1" title="STULL CONE 10">
          <a:extLst>
            <a:ext uri="{FF2B5EF4-FFF2-40B4-BE49-F238E27FC236}">
              <a16:creationId xmlns:a16="http://schemas.microsoft.com/office/drawing/2014/main" id="{9BA22F5B-D2B7-4AE1-A705-F4291DF6824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119195</xdr:colOff>
      <xdr:row>15</xdr:row>
      <xdr:rowOff>93303</xdr:rowOff>
    </xdr:from>
    <xdr:to>
      <xdr:col>26</xdr:col>
      <xdr:colOff>507906</xdr:colOff>
      <xdr:row>43</xdr:row>
      <xdr:rowOff>141835</xdr:rowOff>
    </xdr:to>
    <xdr:graphicFrame macro="">
      <xdr:nvGraphicFramePr>
        <xdr:cNvPr id="3" name="Chart 2" title="U.M.F. Boron">
          <a:extLst>
            <a:ext uri="{FF2B5EF4-FFF2-40B4-BE49-F238E27FC236}">
              <a16:creationId xmlns:a16="http://schemas.microsoft.com/office/drawing/2014/main" id="{97AF2F4B-9407-4451-BC76-451BF9579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0.08203</cdr:x>
      <cdr:y>0.83621</cdr:y>
    </cdr:from>
    <cdr:to>
      <cdr:x>0.37732</cdr:x>
      <cdr:y>0.93878</cdr:y>
    </cdr:to>
    <cdr:sp macro="" textlink="">
      <cdr:nvSpPr>
        <cdr:cNvPr id="2" name="TextBox 9">
          <a:extLst xmlns:a="http://schemas.openxmlformats.org/drawingml/2006/main">
            <a:ext uri="{FF2B5EF4-FFF2-40B4-BE49-F238E27FC236}">
              <a16:creationId xmlns:a16="http://schemas.microsoft.com/office/drawing/2014/main" id="{D53848C9-F4A8-4A65-9019-D6C07B4665AD}"/>
            </a:ext>
          </a:extLst>
        </cdr:cNvPr>
        <cdr:cNvSpPr txBox="1"/>
      </cdr:nvSpPr>
      <cdr:spPr>
        <a:xfrm xmlns:a="http://schemas.openxmlformats.org/drawingml/2006/main">
          <a:off x="525813" y="3329311"/>
          <a:ext cx="1892935"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Too Little</a:t>
          </a:r>
        </a:p>
      </cdr:txBody>
    </cdr:sp>
  </cdr:relSizeAnchor>
  <cdr:relSizeAnchor xmlns:cdr="http://schemas.openxmlformats.org/drawingml/2006/chartDrawing">
    <cdr:from>
      <cdr:x>0.14876</cdr:x>
      <cdr:y>0.14011</cdr:y>
    </cdr:from>
    <cdr:to>
      <cdr:x>0.31117</cdr:x>
      <cdr:y>0.24268</cdr:y>
    </cdr:to>
    <cdr:sp macro="" textlink="">
      <cdr:nvSpPr>
        <cdr:cNvPr id="3" name="TextBox 9">
          <a:extLst xmlns:a="http://schemas.openxmlformats.org/drawingml/2006/main">
            <a:ext uri="{FF2B5EF4-FFF2-40B4-BE49-F238E27FC236}">
              <a16:creationId xmlns:a16="http://schemas.microsoft.com/office/drawing/2014/main" id="{64791CFA-3459-41B1-9871-6807AF91906F}"/>
            </a:ext>
          </a:extLst>
        </cdr:cNvPr>
        <cdr:cNvSpPr txBox="1"/>
      </cdr:nvSpPr>
      <cdr:spPr>
        <a:xfrm xmlns:a="http://schemas.openxmlformats.org/drawingml/2006/main">
          <a:off x="953581" y="557856"/>
          <a:ext cx="1041104"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Good</a:t>
          </a:r>
        </a:p>
      </cdr:txBody>
    </cdr:sp>
  </cdr:relSizeAnchor>
  <cdr:relSizeAnchor xmlns:cdr="http://schemas.openxmlformats.org/drawingml/2006/chartDrawing">
    <cdr:from>
      <cdr:x>0.00747</cdr:x>
      <cdr:y>0.13014</cdr:y>
    </cdr:from>
    <cdr:to>
      <cdr:x>0.07207</cdr:x>
      <cdr:y>0.98215</cdr:y>
    </cdr:to>
    <cdr:sp macro="" textlink="">
      <cdr:nvSpPr>
        <cdr:cNvPr id="5" name="TextBox 8">
          <a:extLst xmlns:a="http://schemas.openxmlformats.org/drawingml/2006/main">
            <a:ext uri="{FF2B5EF4-FFF2-40B4-BE49-F238E27FC236}">
              <a16:creationId xmlns:a16="http://schemas.microsoft.com/office/drawing/2014/main" id="{2E96CAF5-7A8B-4035-8C97-877FA2C6B743}"/>
            </a:ext>
          </a:extLst>
        </cdr:cNvPr>
        <cdr:cNvSpPr txBox="1"/>
      </cdr:nvSpPr>
      <cdr:spPr>
        <a:xfrm xmlns:a="http://schemas.openxmlformats.org/drawingml/2006/main">
          <a:off x="50764" y="522178"/>
          <a:ext cx="439057" cy="34185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l-GR" sz="1050" b="1">
              <a:latin typeface="Arial" panose="020B0604020202020204" pitchFamily="34" charset="0"/>
              <a:cs typeface="Arial" panose="020B0604020202020204" pitchFamily="34" charset="0"/>
            </a:rPr>
            <a:t>Δ</a:t>
          </a:r>
          <a:r>
            <a:rPr lang="en-US" sz="1050" b="1">
              <a:latin typeface="Arial" panose="020B0604020202020204" pitchFamily="34" charset="0"/>
              <a:cs typeface="Arial" panose="020B0604020202020204" pitchFamily="34" charset="0"/>
            </a:rPr>
            <a:t>10</a:t>
          </a: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6</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04</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06</a:t>
          </a:r>
          <a:endParaRPr lang="en-US" sz="105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0.78807</cdr:x>
      <cdr:y>0.15505</cdr:y>
    </cdr:from>
    <cdr:to>
      <cdr:x>0.96487</cdr:x>
      <cdr:y>0.25395</cdr:y>
    </cdr:to>
    <cdr:sp macro="" textlink="">
      <cdr:nvSpPr>
        <cdr:cNvPr id="7" name="TextBox 9">
          <a:extLst xmlns:a="http://schemas.openxmlformats.org/drawingml/2006/main">
            <a:ext uri="{FF2B5EF4-FFF2-40B4-BE49-F238E27FC236}">
              <a16:creationId xmlns:a16="http://schemas.microsoft.com/office/drawing/2014/main" id="{E5CE220B-0060-43EA-AA6D-B7AD10803C6A}"/>
            </a:ext>
          </a:extLst>
        </cdr:cNvPr>
        <cdr:cNvSpPr txBox="1"/>
      </cdr:nvSpPr>
      <cdr:spPr>
        <a:xfrm xmlns:a="http://schemas.openxmlformats.org/drawingml/2006/main">
          <a:off x="5611019" y="646112"/>
          <a:ext cx="1258805" cy="4121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600" b="1">
              <a:latin typeface="Arial" panose="020B0604020202020204" pitchFamily="34" charset="0"/>
              <a:cs typeface="Arial" panose="020B0604020202020204" pitchFamily="34" charset="0"/>
            </a:rPr>
            <a:t>Too Much</a:t>
          </a: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0</xdr:colOff>
      <xdr:row>17</xdr:row>
      <xdr:rowOff>100241</xdr:rowOff>
    </xdr:from>
    <xdr:to>
      <xdr:col>20</xdr:col>
      <xdr:colOff>389847</xdr:colOff>
      <xdr:row>33</xdr:row>
      <xdr:rowOff>6350</xdr:rowOff>
    </xdr:to>
    <xdr:graphicFrame macro="">
      <xdr:nvGraphicFramePr>
        <xdr:cNvPr id="5" name="Chart 4" title="U.M.F. Boron">
          <a:extLst>
            <a:ext uri="{FF2B5EF4-FFF2-40B4-BE49-F238E27FC236}">
              <a16:creationId xmlns:a16="http://schemas.microsoft.com/office/drawing/2014/main" id="{EAAB4D03-434A-49ED-82DA-BAFC0249C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12472</xdr:colOff>
      <xdr:row>1</xdr:row>
      <xdr:rowOff>0</xdr:rowOff>
    </xdr:from>
    <xdr:to>
      <xdr:col>20</xdr:col>
      <xdr:colOff>398192</xdr:colOff>
      <xdr:row>17</xdr:row>
      <xdr:rowOff>96289</xdr:rowOff>
    </xdr:to>
    <xdr:graphicFrame macro="">
      <xdr:nvGraphicFramePr>
        <xdr:cNvPr id="6" name="Chart 5" title="STULL CONE 10">
          <a:extLst>
            <a:ext uri="{FF2B5EF4-FFF2-40B4-BE49-F238E27FC236}">
              <a16:creationId xmlns:a16="http://schemas.microsoft.com/office/drawing/2014/main" id="{19FF724E-9087-44A6-B44A-83D40675013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0.08203</cdr:x>
      <cdr:y>0.83621</cdr:y>
    </cdr:from>
    <cdr:to>
      <cdr:x>0.37732</cdr:x>
      <cdr:y>0.93878</cdr:y>
    </cdr:to>
    <cdr:sp macro="" textlink="">
      <cdr:nvSpPr>
        <cdr:cNvPr id="2" name="TextBox 9">
          <a:extLst xmlns:a="http://schemas.openxmlformats.org/drawingml/2006/main">
            <a:ext uri="{FF2B5EF4-FFF2-40B4-BE49-F238E27FC236}">
              <a16:creationId xmlns:a16="http://schemas.microsoft.com/office/drawing/2014/main" id="{D53848C9-F4A8-4A65-9019-D6C07B4665AD}"/>
            </a:ext>
          </a:extLst>
        </cdr:cNvPr>
        <cdr:cNvSpPr txBox="1"/>
      </cdr:nvSpPr>
      <cdr:spPr>
        <a:xfrm xmlns:a="http://schemas.openxmlformats.org/drawingml/2006/main">
          <a:off x="525813" y="3329311"/>
          <a:ext cx="1892935"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Too Little</a:t>
          </a:r>
        </a:p>
      </cdr:txBody>
    </cdr:sp>
  </cdr:relSizeAnchor>
  <cdr:relSizeAnchor xmlns:cdr="http://schemas.openxmlformats.org/drawingml/2006/chartDrawing">
    <cdr:from>
      <cdr:x>0.14876</cdr:x>
      <cdr:y>0.14011</cdr:y>
    </cdr:from>
    <cdr:to>
      <cdr:x>0.31117</cdr:x>
      <cdr:y>0.24268</cdr:y>
    </cdr:to>
    <cdr:sp macro="" textlink="">
      <cdr:nvSpPr>
        <cdr:cNvPr id="3" name="TextBox 9">
          <a:extLst xmlns:a="http://schemas.openxmlformats.org/drawingml/2006/main">
            <a:ext uri="{FF2B5EF4-FFF2-40B4-BE49-F238E27FC236}">
              <a16:creationId xmlns:a16="http://schemas.microsoft.com/office/drawing/2014/main" id="{64791CFA-3459-41B1-9871-6807AF91906F}"/>
            </a:ext>
          </a:extLst>
        </cdr:cNvPr>
        <cdr:cNvSpPr txBox="1"/>
      </cdr:nvSpPr>
      <cdr:spPr>
        <a:xfrm xmlns:a="http://schemas.openxmlformats.org/drawingml/2006/main">
          <a:off x="953581" y="557856"/>
          <a:ext cx="1041104"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Good</a:t>
          </a:r>
        </a:p>
      </cdr:txBody>
    </cdr:sp>
  </cdr:relSizeAnchor>
  <cdr:relSizeAnchor xmlns:cdr="http://schemas.openxmlformats.org/drawingml/2006/chartDrawing">
    <cdr:from>
      <cdr:x>0.00747</cdr:x>
      <cdr:y>0.13014</cdr:y>
    </cdr:from>
    <cdr:to>
      <cdr:x>0.07207</cdr:x>
      <cdr:y>0.98215</cdr:y>
    </cdr:to>
    <cdr:sp macro="" textlink="">
      <cdr:nvSpPr>
        <cdr:cNvPr id="5" name="TextBox 8">
          <a:extLst xmlns:a="http://schemas.openxmlformats.org/drawingml/2006/main">
            <a:ext uri="{FF2B5EF4-FFF2-40B4-BE49-F238E27FC236}">
              <a16:creationId xmlns:a16="http://schemas.microsoft.com/office/drawing/2014/main" id="{2E96CAF5-7A8B-4035-8C97-877FA2C6B743}"/>
            </a:ext>
          </a:extLst>
        </cdr:cNvPr>
        <cdr:cNvSpPr txBox="1"/>
      </cdr:nvSpPr>
      <cdr:spPr>
        <a:xfrm xmlns:a="http://schemas.openxmlformats.org/drawingml/2006/main">
          <a:off x="50764" y="522178"/>
          <a:ext cx="439057" cy="34185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l-GR" sz="1050" b="1">
              <a:latin typeface="Arial" panose="020B0604020202020204" pitchFamily="34" charset="0"/>
              <a:cs typeface="Arial" panose="020B0604020202020204" pitchFamily="34" charset="0"/>
            </a:rPr>
            <a:t>Δ</a:t>
          </a:r>
          <a:r>
            <a:rPr lang="en-US" sz="1050" b="1">
              <a:latin typeface="Arial" panose="020B0604020202020204" pitchFamily="34" charset="0"/>
              <a:cs typeface="Arial" panose="020B0604020202020204" pitchFamily="34" charset="0"/>
            </a:rPr>
            <a:t>10</a:t>
          </a: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6</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04</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06</a:t>
          </a:r>
          <a:endParaRPr lang="en-US" sz="105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0.78807</cdr:x>
      <cdr:y>0.15505</cdr:y>
    </cdr:from>
    <cdr:to>
      <cdr:x>0.96487</cdr:x>
      <cdr:y>0.25395</cdr:y>
    </cdr:to>
    <cdr:sp macro="" textlink="">
      <cdr:nvSpPr>
        <cdr:cNvPr id="7" name="TextBox 9">
          <a:extLst xmlns:a="http://schemas.openxmlformats.org/drawingml/2006/main">
            <a:ext uri="{FF2B5EF4-FFF2-40B4-BE49-F238E27FC236}">
              <a16:creationId xmlns:a16="http://schemas.microsoft.com/office/drawing/2014/main" id="{E5CE220B-0060-43EA-AA6D-B7AD10803C6A}"/>
            </a:ext>
          </a:extLst>
        </cdr:cNvPr>
        <cdr:cNvSpPr txBox="1"/>
      </cdr:nvSpPr>
      <cdr:spPr>
        <a:xfrm xmlns:a="http://schemas.openxmlformats.org/drawingml/2006/main">
          <a:off x="5611019" y="646112"/>
          <a:ext cx="1258805" cy="4121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600" b="1">
              <a:latin typeface="Arial" panose="020B0604020202020204" pitchFamily="34" charset="0"/>
              <a:cs typeface="Arial" panose="020B0604020202020204" pitchFamily="34" charset="0"/>
            </a:rPr>
            <a:t>Too Much</a:t>
          </a: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6575</xdr:colOff>
      <xdr:row>17</xdr:row>
      <xdr:rowOff>102057</xdr:rowOff>
    </xdr:from>
    <xdr:to>
      <xdr:col>20</xdr:col>
      <xdr:colOff>395515</xdr:colOff>
      <xdr:row>33</xdr:row>
      <xdr:rowOff>19051</xdr:rowOff>
    </xdr:to>
    <xdr:graphicFrame macro="">
      <xdr:nvGraphicFramePr>
        <xdr:cNvPr id="3" name="Chart 2" title="U.M.F. Boron">
          <a:extLst>
            <a:ext uri="{FF2B5EF4-FFF2-40B4-BE49-F238E27FC236}">
              <a16:creationId xmlns:a16="http://schemas.microsoft.com/office/drawing/2014/main" id="{144D6BAD-CE9D-4255-AB02-DFFF2E431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10880</xdr:colOff>
      <xdr:row>1</xdr:row>
      <xdr:rowOff>1</xdr:rowOff>
    </xdr:from>
    <xdr:to>
      <xdr:col>20</xdr:col>
      <xdr:colOff>391158</xdr:colOff>
      <xdr:row>17</xdr:row>
      <xdr:rowOff>96290</xdr:rowOff>
    </xdr:to>
    <xdr:graphicFrame macro="">
      <xdr:nvGraphicFramePr>
        <xdr:cNvPr id="4" name="Chart 3" title="STULL CONE 10">
          <a:extLst>
            <a:ext uri="{FF2B5EF4-FFF2-40B4-BE49-F238E27FC236}">
              <a16:creationId xmlns:a16="http://schemas.microsoft.com/office/drawing/2014/main" id="{315D72A2-7D53-4D04-ACDC-F95D2BA5B33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0.08203</cdr:x>
      <cdr:y>0.83621</cdr:y>
    </cdr:from>
    <cdr:to>
      <cdr:x>0.37732</cdr:x>
      <cdr:y>0.93878</cdr:y>
    </cdr:to>
    <cdr:sp macro="" textlink="">
      <cdr:nvSpPr>
        <cdr:cNvPr id="2" name="TextBox 9">
          <a:extLst xmlns:a="http://schemas.openxmlformats.org/drawingml/2006/main">
            <a:ext uri="{FF2B5EF4-FFF2-40B4-BE49-F238E27FC236}">
              <a16:creationId xmlns:a16="http://schemas.microsoft.com/office/drawing/2014/main" id="{D53848C9-F4A8-4A65-9019-D6C07B4665AD}"/>
            </a:ext>
          </a:extLst>
        </cdr:cNvPr>
        <cdr:cNvSpPr txBox="1"/>
      </cdr:nvSpPr>
      <cdr:spPr>
        <a:xfrm xmlns:a="http://schemas.openxmlformats.org/drawingml/2006/main">
          <a:off x="525813" y="3329311"/>
          <a:ext cx="1892935"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Too Little</a:t>
          </a:r>
        </a:p>
      </cdr:txBody>
    </cdr:sp>
  </cdr:relSizeAnchor>
  <cdr:relSizeAnchor xmlns:cdr="http://schemas.openxmlformats.org/drawingml/2006/chartDrawing">
    <cdr:from>
      <cdr:x>0.14876</cdr:x>
      <cdr:y>0.14011</cdr:y>
    </cdr:from>
    <cdr:to>
      <cdr:x>0.31117</cdr:x>
      <cdr:y>0.24268</cdr:y>
    </cdr:to>
    <cdr:sp macro="" textlink="">
      <cdr:nvSpPr>
        <cdr:cNvPr id="3" name="TextBox 9">
          <a:extLst xmlns:a="http://schemas.openxmlformats.org/drawingml/2006/main">
            <a:ext uri="{FF2B5EF4-FFF2-40B4-BE49-F238E27FC236}">
              <a16:creationId xmlns:a16="http://schemas.microsoft.com/office/drawing/2014/main" id="{64791CFA-3459-41B1-9871-6807AF91906F}"/>
            </a:ext>
          </a:extLst>
        </cdr:cNvPr>
        <cdr:cNvSpPr txBox="1"/>
      </cdr:nvSpPr>
      <cdr:spPr>
        <a:xfrm xmlns:a="http://schemas.openxmlformats.org/drawingml/2006/main">
          <a:off x="953581" y="557856"/>
          <a:ext cx="1041104"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Good</a:t>
          </a:r>
        </a:p>
      </cdr:txBody>
    </cdr:sp>
  </cdr:relSizeAnchor>
  <cdr:relSizeAnchor xmlns:cdr="http://schemas.openxmlformats.org/drawingml/2006/chartDrawing">
    <cdr:from>
      <cdr:x>0.00747</cdr:x>
      <cdr:y>0.13014</cdr:y>
    </cdr:from>
    <cdr:to>
      <cdr:x>0.07207</cdr:x>
      <cdr:y>0.98215</cdr:y>
    </cdr:to>
    <cdr:sp macro="" textlink="">
      <cdr:nvSpPr>
        <cdr:cNvPr id="5" name="TextBox 8">
          <a:extLst xmlns:a="http://schemas.openxmlformats.org/drawingml/2006/main">
            <a:ext uri="{FF2B5EF4-FFF2-40B4-BE49-F238E27FC236}">
              <a16:creationId xmlns:a16="http://schemas.microsoft.com/office/drawing/2014/main" id="{2E96CAF5-7A8B-4035-8C97-877FA2C6B743}"/>
            </a:ext>
          </a:extLst>
        </cdr:cNvPr>
        <cdr:cNvSpPr txBox="1"/>
      </cdr:nvSpPr>
      <cdr:spPr>
        <a:xfrm xmlns:a="http://schemas.openxmlformats.org/drawingml/2006/main">
          <a:off x="50764" y="522178"/>
          <a:ext cx="439057" cy="34185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l-GR" sz="1050" b="1">
              <a:latin typeface="Arial" panose="020B0604020202020204" pitchFamily="34" charset="0"/>
              <a:cs typeface="Arial" panose="020B0604020202020204" pitchFamily="34" charset="0"/>
            </a:rPr>
            <a:t>Δ</a:t>
          </a:r>
          <a:r>
            <a:rPr lang="en-US" sz="1050" b="1">
              <a:latin typeface="Arial" panose="020B0604020202020204" pitchFamily="34" charset="0"/>
              <a:cs typeface="Arial" panose="020B0604020202020204" pitchFamily="34" charset="0"/>
            </a:rPr>
            <a:t>10</a:t>
          </a: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6</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04</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06</a:t>
          </a:r>
          <a:endParaRPr lang="en-US" sz="105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0.78807</cdr:x>
      <cdr:y>0.15505</cdr:y>
    </cdr:from>
    <cdr:to>
      <cdr:x>0.96487</cdr:x>
      <cdr:y>0.25395</cdr:y>
    </cdr:to>
    <cdr:sp macro="" textlink="">
      <cdr:nvSpPr>
        <cdr:cNvPr id="7" name="TextBox 9">
          <a:extLst xmlns:a="http://schemas.openxmlformats.org/drawingml/2006/main">
            <a:ext uri="{FF2B5EF4-FFF2-40B4-BE49-F238E27FC236}">
              <a16:creationId xmlns:a16="http://schemas.microsoft.com/office/drawing/2014/main" id="{E5CE220B-0060-43EA-AA6D-B7AD10803C6A}"/>
            </a:ext>
          </a:extLst>
        </cdr:cNvPr>
        <cdr:cNvSpPr txBox="1"/>
      </cdr:nvSpPr>
      <cdr:spPr>
        <a:xfrm xmlns:a="http://schemas.openxmlformats.org/drawingml/2006/main">
          <a:off x="5611019" y="646112"/>
          <a:ext cx="1258805" cy="4121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600" b="1">
              <a:latin typeface="Arial" panose="020B0604020202020204" pitchFamily="34" charset="0"/>
              <a:cs typeface="Arial" panose="020B0604020202020204" pitchFamily="34" charset="0"/>
            </a:rPr>
            <a:t>Too Much</a:t>
          </a:r>
        </a:p>
      </cdr:txBody>
    </cdr:sp>
  </cdr:relSizeAnchor>
</c:userShapes>
</file>

<file path=xl/drawings/drawing7.xml><?xml version="1.0" encoding="utf-8"?>
<xdr:wsDr xmlns:xdr="http://schemas.openxmlformats.org/drawingml/2006/spreadsheetDrawing" xmlns:a="http://schemas.openxmlformats.org/drawingml/2006/main">
  <xdr:twoCellAnchor>
    <xdr:from>
      <xdr:col>7</xdr:col>
      <xdr:colOff>2720</xdr:colOff>
      <xdr:row>17</xdr:row>
      <xdr:rowOff>102055</xdr:rowOff>
    </xdr:from>
    <xdr:to>
      <xdr:col>20</xdr:col>
      <xdr:colOff>388939</xdr:colOff>
      <xdr:row>33</xdr:row>
      <xdr:rowOff>6350</xdr:rowOff>
    </xdr:to>
    <xdr:graphicFrame macro="">
      <xdr:nvGraphicFramePr>
        <xdr:cNvPr id="4" name="Chart 3" title="U.M.F. Boron">
          <a:extLst>
            <a:ext uri="{FF2B5EF4-FFF2-40B4-BE49-F238E27FC236}">
              <a16:creationId xmlns:a16="http://schemas.microsoft.com/office/drawing/2014/main" id="{FD72C024-75FC-467E-93F1-53BA2F4EF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14285</xdr:colOff>
      <xdr:row>1</xdr:row>
      <xdr:rowOff>1815</xdr:rowOff>
    </xdr:from>
    <xdr:to>
      <xdr:col>20</xdr:col>
      <xdr:colOff>401819</xdr:colOff>
      <xdr:row>17</xdr:row>
      <xdr:rowOff>96290</xdr:rowOff>
    </xdr:to>
    <xdr:graphicFrame macro="">
      <xdr:nvGraphicFramePr>
        <xdr:cNvPr id="5" name="Chart 4" title="STULL CONE 10">
          <a:extLst>
            <a:ext uri="{FF2B5EF4-FFF2-40B4-BE49-F238E27FC236}">
              <a16:creationId xmlns:a16="http://schemas.microsoft.com/office/drawing/2014/main" id="{47979A45-5BB7-4554-9C5B-AC322FD53E1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0.08203</cdr:x>
      <cdr:y>0.83621</cdr:y>
    </cdr:from>
    <cdr:to>
      <cdr:x>0.37732</cdr:x>
      <cdr:y>0.93878</cdr:y>
    </cdr:to>
    <cdr:sp macro="" textlink="">
      <cdr:nvSpPr>
        <cdr:cNvPr id="2" name="TextBox 9">
          <a:extLst xmlns:a="http://schemas.openxmlformats.org/drawingml/2006/main">
            <a:ext uri="{FF2B5EF4-FFF2-40B4-BE49-F238E27FC236}">
              <a16:creationId xmlns:a16="http://schemas.microsoft.com/office/drawing/2014/main" id="{D53848C9-F4A8-4A65-9019-D6C07B4665AD}"/>
            </a:ext>
          </a:extLst>
        </cdr:cNvPr>
        <cdr:cNvSpPr txBox="1"/>
      </cdr:nvSpPr>
      <cdr:spPr>
        <a:xfrm xmlns:a="http://schemas.openxmlformats.org/drawingml/2006/main">
          <a:off x="525813" y="3329311"/>
          <a:ext cx="1892935"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Too Little</a:t>
          </a:r>
        </a:p>
      </cdr:txBody>
    </cdr:sp>
  </cdr:relSizeAnchor>
  <cdr:relSizeAnchor xmlns:cdr="http://schemas.openxmlformats.org/drawingml/2006/chartDrawing">
    <cdr:from>
      <cdr:x>0.14876</cdr:x>
      <cdr:y>0.14011</cdr:y>
    </cdr:from>
    <cdr:to>
      <cdr:x>0.31117</cdr:x>
      <cdr:y>0.24268</cdr:y>
    </cdr:to>
    <cdr:sp macro="" textlink="">
      <cdr:nvSpPr>
        <cdr:cNvPr id="3" name="TextBox 9">
          <a:extLst xmlns:a="http://schemas.openxmlformats.org/drawingml/2006/main">
            <a:ext uri="{FF2B5EF4-FFF2-40B4-BE49-F238E27FC236}">
              <a16:creationId xmlns:a16="http://schemas.microsoft.com/office/drawing/2014/main" id="{64791CFA-3459-41B1-9871-6807AF91906F}"/>
            </a:ext>
          </a:extLst>
        </cdr:cNvPr>
        <cdr:cNvSpPr txBox="1"/>
      </cdr:nvSpPr>
      <cdr:spPr>
        <a:xfrm xmlns:a="http://schemas.openxmlformats.org/drawingml/2006/main">
          <a:off x="953581" y="557856"/>
          <a:ext cx="1041104" cy="40837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latin typeface="Arial" panose="020B0604020202020204" pitchFamily="34" charset="0"/>
              <a:cs typeface="Arial" panose="020B0604020202020204" pitchFamily="34" charset="0"/>
            </a:rPr>
            <a:t>Good</a:t>
          </a:r>
        </a:p>
      </cdr:txBody>
    </cdr:sp>
  </cdr:relSizeAnchor>
  <cdr:relSizeAnchor xmlns:cdr="http://schemas.openxmlformats.org/drawingml/2006/chartDrawing">
    <cdr:from>
      <cdr:x>0.00747</cdr:x>
      <cdr:y>0.13014</cdr:y>
    </cdr:from>
    <cdr:to>
      <cdr:x>0.07207</cdr:x>
      <cdr:y>0.98215</cdr:y>
    </cdr:to>
    <cdr:sp macro="" textlink="">
      <cdr:nvSpPr>
        <cdr:cNvPr id="5" name="TextBox 8">
          <a:extLst xmlns:a="http://schemas.openxmlformats.org/drawingml/2006/main">
            <a:ext uri="{FF2B5EF4-FFF2-40B4-BE49-F238E27FC236}">
              <a16:creationId xmlns:a16="http://schemas.microsoft.com/office/drawing/2014/main" id="{2E96CAF5-7A8B-4035-8C97-877FA2C6B743}"/>
            </a:ext>
          </a:extLst>
        </cdr:cNvPr>
        <cdr:cNvSpPr txBox="1"/>
      </cdr:nvSpPr>
      <cdr:spPr>
        <a:xfrm xmlns:a="http://schemas.openxmlformats.org/drawingml/2006/main">
          <a:off x="50764" y="522178"/>
          <a:ext cx="439057" cy="34185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l-GR" sz="1050" b="1">
              <a:latin typeface="Arial" panose="020B0604020202020204" pitchFamily="34" charset="0"/>
              <a:cs typeface="Arial" panose="020B0604020202020204" pitchFamily="34" charset="0"/>
            </a:rPr>
            <a:t>Δ</a:t>
          </a:r>
          <a:r>
            <a:rPr lang="en-US" sz="1050" b="1">
              <a:latin typeface="Arial" panose="020B0604020202020204" pitchFamily="34" charset="0"/>
              <a:cs typeface="Arial" panose="020B0604020202020204" pitchFamily="34" charset="0"/>
            </a:rPr>
            <a:t>10</a:t>
          </a: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6</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02</a:t>
          </a: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endParaRPr lang="en-US" sz="1050" b="1">
            <a:latin typeface="Arial" panose="020B0604020202020204" pitchFamily="34" charset="0"/>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04</a:t>
          </a: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endParaRPr lang="en-US" sz="1050" b="1">
            <a:solidFill>
              <a:schemeClr val="dk1"/>
            </a:solidFill>
            <a:effectLst/>
            <a:latin typeface="Arial" panose="020B0604020202020204" pitchFamily="34" charset="0"/>
            <a:ea typeface="+mn-ea"/>
            <a:cs typeface="Arial" panose="020B0604020202020204" pitchFamily="34" charset="0"/>
          </a:endParaRPr>
        </a:p>
        <a:p xmlns:a="http://schemas.openxmlformats.org/drawingml/2006/main">
          <a:pPr algn="r"/>
          <a:r>
            <a:rPr lang="el-GR" sz="1050" b="1">
              <a:solidFill>
                <a:schemeClr val="dk1"/>
              </a:solidFill>
              <a:effectLst/>
              <a:latin typeface="Arial" panose="020B0604020202020204" pitchFamily="34" charset="0"/>
              <a:ea typeface="+mn-ea"/>
              <a:cs typeface="Arial" panose="020B0604020202020204" pitchFamily="34" charset="0"/>
            </a:rPr>
            <a:t>Δ</a:t>
          </a:r>
          <a:r>
            <a:rPr lang="en-US" sz="1050" b="1">
              <a:solidFill>
                <a:schemeClr val="dk1"/>
              </a:solidFill>
              <a:effectLst/>
              <a:latin typeface="Arial" panose="020B0604020202020204" pitchFamily="34" charset="0"/>
              <a:ea typeface="+mn-ea"/>
              <a:cs typeface="Arial" panose="020B0604020202020204" pitchFamily="34" charset="0"/>
            </a:rPr>
            <a:t>06</a:t>
          </a:r>
          <a:endParaRPr lang="en-US" sz="105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0.78807</cdr:x>
      <cdr:y>0.15505</cdr:y>
    </cdr:from>
    <cdr:to>
      <cdr:x>0.96487</cdr:x>
      <cdr:y>0.25395</cdr:y>
    </cdr:to>
    <cdr:sp macro="" textlink="">
      <cdr:nvSpPr>
        <cdr:cNvPr id="7" name="TextBox 9">
          <a:extLst xmlns:a="http://schemas.openxmlformats.org/drawingml/2006/main">
            <a:ext uri="{FF2B5EF4-FFF2-40B4-BE49-F238E27FC236}">
              <a16:creationId xmlns:a16="http://schemas.microsoft.com/office/drawing/2014/main" id="{E5CE220B-0060-43EA-AA6D-B7AD10803C6A}"/>
            </a:ext>
          </a:extLst>
        </cdr:cNvPr>
        <cdr:cNvSpPr txBox="1"/>
      </cdr:nvSpPr>
      <cdr:spPr>
        <a:xfrm xmlns:a="http://schemas.openxmlformats.org/drawingml/2006/main">
          <a:off x="5611019" y="646112"/>
          <a:ext cx="1258805" cy="4121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600" b="1">
              <a:latin typeface="Arial" panose="020B0604020202020204" pitchFamily="34" charset="0"/>
              <a:cs typeface="Arial" panose="020B0604020202020204" pitchFamily="34" charset="0"/>
            </a:rPr>
            <a:t>Too Much</a:t>
          </a:r>
        </a:p>
      </cdr:txBody>
    </cdr:sp>
  </cdr:relSizeAnchor>
</c:userShapes>
</file>

<file path=xl/drawings/drawing9.xml><?xml version="1.0" encoding="utf-8"?>
<xdr:wsDr xmlns:xdr="http://schemas.openxmlformats.org/drawingml/2006/spreadsheetDrawing" xmlns:a="http://schemas.openxmlformats.org/drawingml/2006/main">
  <xdr:twoCellAnchor>
    <xdr:from>
      <xdr:col>6</xdr:col>
      <xdr:colOff>1995714</xdr:colOff>
      <xdr:row>17</xdr:row>
      <xdr:rowOff>102055</xdr:rowOff>
    </xdr:from>
    <xdr:to>
      <xdr:col>20</xdr:col>
      <xdr:colOff>381683</xdr:colOff>
      <xdr:row>33</xdr:row>
      <xdr:rowOff>0</xdr:rowOff>
    </xdr:to>
    <xdr:graphicFrame macro="">
      <xdr:nvGraphicFramePr>
        <xdr:cNvPr id="4" name="Chart 3" title="U.M.F. Boron">
          <a:extLst>
            <a:ext uri="{FF2B5EF4-FFF2-40B4-BE49-F238E27FC236}">
              <a16:creationId xmlns:a16="http://schemas.microsoft.com/office/drawing/2014/main" id="{B450895B-223E-429D-991D-77F9C2E11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14285</xdr:colOff>
      <xdr:row>1</xdr:row>
      <xdr:rowOff>0</xdr:rowOff>
    </xdr:from>
    <xdr:to>
      <xdr:col>20</xdr:col>
      <xdr:colOff>395470</xdr:colOff>
      <xdr:row>17</xdr:row>
      <xdr:rowOff>96289</xdr:rowOff>
    </xdr:to>
    <xdr:graphicFrame macro="">
      <xdr:nvGraphicFramePr>
        <xdr:cNvPr id="5" name="Chart 4" title="STULL CONE 10">
          <a:extLst>
            <a:ext uri="{FF2B5EF4-FFF2-40B4-BE49-F238E27FC236}">
              <a16:creationId xmlns:a16="http://schemas.microsoft.com/office/drawing/2014/main" id="{77875B6F-35A5-4839-A100-BCAD8EFB3DE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65"/>
  <sheetViews>
    <sheetView showGridLines="0" showZeros="0" topLeftCell="A4" zoomScale="68" zoomScaleNormal="68" workbookViewId="0">
      <selection activeCell="B3" sqref="B3:E3"/>
    </sheetView>
  </sheetViews>
  <sheetFormatPr defaultRowHeight="20.25" x14ac:dyDescent="0.3"/>
  <cols>
    <col min="1" max="1" width="2.85546875" style="35" customWidth="1"/>
    <col min="2" max="2" width="29.42578125" style="35" customWidth="1"/>
    <col min="3" max="3" width="22.28515625" style="59" customWidth="1"/>
    <col min="4" max="4" width="25.28515625" style="59" bestFit="1" customWidth="1"/>
    <col min="5" max="5" width="17.28515625" style="59" customWidth="1"/>
    <col min="6" max="6" width="25.28515625" style="59" bestFit="1" customWidth="1"/>
    <col min="7" max="7" width="28.28515625" style="35" bestFit="1" customWidth="1"/>
    <col min="8" max="8" width="7.5703125" style="35" bestFit="1" customWidth="1"/>
    <col min="9" max="9" width="7.140625" bestFit="1" customWidth="1"/>
    <col min="10" max="10" width="6.7109375" bestFit="1" customWidth="1"/>
    <col min="11" max="11" width="8" bestFit="1" customWidth="1"/>
    <col min="12" max="13" width="6.7109375" bestFit="1" customWidth="1"/>
    <col min="14" max="15" width="8" bestFit="1" customWidth="1"/>
    <col min="16" max="16" width="6.7109375" bestFit="1" customWidth="1"/>
    <col min="17" max="17" width="8" bestFit="1" customWidth="1"/>
    <col min="18" max="18" width="7.28515625" bestFit="1" customWidth="1"/>
    <col min="19" max="19" width="6.7109375" bestFit="1" customWidth="1"/>
    <col min="20" max="21" width="8" bestFit="1" customWidth="1"/>
    <col min="22" max="24" width="8.28515625" bestFit="1" customWidth="1"/>
    <col min="25" max="25" width="10.140625" bestFit="1" customWidth="1"/>
    <col min="26" max="26" width="16.140625" customWidth="1"/>
    <col min="27" max="27" width="10.140625" customWidth="1"/>
    <col min="28" max="28" width="14.42578125" customWidth="1"/>
    <col min="29" max="30" width="18.85546875" customWidth="1"/>
    <col min="31" max="31" width="14.7109375" style="35" customWidth="1"/>
    <col min="32" max="241" width="9.140625" style="35"/>
    <col min="242" max="242" width="17.42578125" style="35" customWidth="1"/>
    <col min="243" max="243" width="30.7109375" style="35" customWidth="1"/>
    <col min="244" max="244" width="24.5703125" style="35" customWidth="1"/>
    <col min="245" max="245" width="30.5703125" style="35" customWidth="1"/>
    <col min="246" max="246" width="27.140625" style="35" customWidth="1"/>
    <col min="247" max="247" width="34" style="35" customWidth="1"/>
    <col min="248" max="248" width="31.42578125" style="35" customWidth="1"/>
    <col min="249" max="249" width="82.140625" style="35" customWidth="1"/>
    <col min="250" max="250" width="23.140625" style="35" customWidth="1"/>
    <col min="251" max="251" width="14.7109375" style="35" customWidth="1"/>
    <col min="252" max="252" width="10.140625" style="35" customWidth="1"/>
    <col min="253" max="253" width="15.85546875" style="35" customWidth="1"/>
    <col min="254" max="254" width="9.85546875" style="35" customWidth="1"/>
    <col min="255" max="255" width="14" style="35" customWidth="1"/>
    <col min="256" max="256" width="14.5703125" style="35" customWidth="1"/>
    <col min="257" max="257" width="9.5703125" style="35" customWidth="1"/>
    <col min="258" max="258" width="14.5703125" style="35" customWidth="1"/>
    <col min="259" max="260" width="16.28515625" style="35" customWidth="1"/>
    <col min="261" max="261" width="13.85546875" style="35" customWidth="1"/>
    <col min="262" max="266" width="16.140625" style="35" customWidth="1"/>
    <col min="267" max="267" width="14.42578125" style="35" customWidth="1"/>
    <col min="268" max="268" width="10.140625" style="35" customWidth="1"/>
    <col min="269" max="269" width="14.42578125" style="35" customWidth="1"/>
    <col min="270" max="271" width="18.85546875" style="35" customWidth="1"/>
    <col min="272" max="272" width="14.7109375" style="35" customWidth="1"/>
    <col min="273" max="273" width="9.28515625" style="35" customWidth="1"/>
    <col min="274" max="497" width="9.140625" style="35"/>
    <col min="498" max="498" width="17.42578125" style="35" customWidth="1"/>
    <col min="499" max="499" width="30.7109375" style="35" customWidth="1"/>
    <col min="500" max="500" width="24.5703125" style="35" customWidth="1"/>
    <col min="501" max="501" width="30.5703125" style="35" customWidth="1"/>
    <col min="502" max="502" width="27.140625" style="35" customWidth="1"/>
    <col min="503" max="503" width="34" style="35" customWidth="1"/>
    <col min="504" max="504" width="31.42578125" style="35" customWidth="1"/>
    <col min="505" max="505" width="82.140625" style="35" customWidth="1"/>
    <col min="506" max="506" width="23.140625" style="35" customWidth="1"/>
    <col min="507" max="507" width="14.7109375" style="35" customWidth="1"/>
    <col min="508" max="508" width="10.140625" style="35" customWidth="1"/>
    <col min="509" max="509" width="15.85546875" style="35" customWidth="1"/>
    <col min="510" max="510" width="9.85546875" style="35" customWidth="1"/>
    <col min="511" max="511" width="14" style="35" customWidth="1"/>
    <col min="512" max="512" width="14.5703125" style="35" customWidth="1"/>
    <col min="513" max="513" width="9.5703125" style="35" customWidth="1"/>
    <col min="514" max="514" width="14.5703125" style="35" customWidth="1"/>
    <col min="515" max="516" width="16.28515625" style="35" customWidth="1"/>
    <col min="517" max="517" width="13.85546875" style="35" customWidth="1"/>
    <col min="518" max="522" width="16.140625" style="35" customWidth="1"/>
    <col min="523" max="523" width="14.42578125" style="35" customWidth="1"/>
    <col min="524" max="524" width="10.140625" style="35" customWidth="1"/>
    <col min="525" max="525" width="14.42578125" style="35" customWidth="1"/>
    <col min="526" max="527" width="18.85546875" style="35" customWidth="1"/>
    <col min="528" max="528" width="14.7109375" style="35" customWidth="1"/>
    <col min="529" max="529" width="9.28515625" style="35" customWidth="1"/>
    <col min="530" max="753" width="9.140625" style="35"/>
    <col min="754" max="754" width="17.42578125" style="35" customWidth="1"/>
    <col min="755" max="755" width="30.7109375" style="35" customWidth="1"/>
    <col min="756" max="756" width="24.5703125" style="35" customWidth="1"/>
    <col min="757" max="757" width="30.5703125" style="35" customWidth="1"/>
    <col min="758" max="758" width="27.140625" style="35" customWidth="1"/>
    <col min="759" max="759" width="34" style="35" customWidth="1"/>
    <col min="760" max="760" width="31.42578125" style="35" customWidth="1"/>
    <col min="761" max="761" width="82.140625" style="35" customWidth="1"/>
    <col min="762" max="762" width="23.140625" style="35" customWidth="1"/>
    <col min="763" max="763" width="14.7109375" style="35" customWidth="1"/>
    <col min="764" max="764" width="10.140625" style="35" customWidth="1"/>
    <col min="765" max="765" width="15.85546875" style="35" customWidth="1"/>
    <col min="766" max="766" width="9.85546875" style="35" customWidth="1"/>
    <col min="767" max="767" width="14" style="35" customWidth="1"/>
    <col min="768" max="768" width="14.5703125" style="35" customWidth="1"/>
    <col min="769" max="769" width="9.5703125" style="35" customWidth="1"/>
    <col min="770" max="770" width="14.5703125" style="35" customWidth="1"/>
    <col min="771" max="772" width="16.28515625" style="35" customWidth="1"/>
    <col min="773" max="773" width="13.85546875" style="35" customWidth="1"/>
    <col min="774" max="778" width="16.140625" style="35" customWidth="1"/>
    <col min="779" max="779" width="14.42578125" style="35" customWidth="1"/>
    <col min="780" max="780" width="10.140625" style="35" customWidth="1"/>
    <col min="781" max="781" width="14.42578125" style="35" customWidth="1"/>
    <col min="782" max="783" width="18.85546875" style="35" customWidth="1"/>
    <col min="784" max="784" width="14.7109375" style="35" customWidth="1"/>
    <col min="785" max="785" width="9.28515625" style="35" customWidth="1"/>
    <col min="786" max="1009" width="9.140625" style="35"/>
    <col min="1010" max="1010" width="17.42578125" style="35" customWidth="1"/>
    <col min="1011" max="1011" width="30.7109375" style="35" customWidth="1"/>
    <col min="1012" max="1012" width="24.5703125" style="35" customWidth="1"/>
    <col min="1013" max="1013" width="30.5703125" style="35" customWidth="1"/>
    <col min="1014" max="1014" width="27.140625" style="35" customWidth="1"/>
    <col min="1015" max="1015" width="34" style="35" customWidth="1"/>
    <col min="1016" max="1016" width="31.42578125" style="35" customWidth="1"/>
    <col min="1017" max="1017" width="82.140625" style="35" customWidth="1"/>
    <col min="1018" max="1018" width="23.140625" style="35" customWidth="1"/>
    <col min="1019" max="1019" width="14.7109375" style="35" customWidth="1"/>
    <col min="1020" max="1020" width="10.140625" style="35" customWidth="1"/>
    <col min="1021" max="1021" width="15.85546875" style="35" customWidth="1"/>
    <col min="1022" max="1022" width="9.85546875" style="35" customWidth="1"/>
    <col min="1023" max="1023" width="14" style="35" customWidth="1"/>
    <col min="1024" max="1024" width="14.5703125" style="35" customWidth="1"/>
    <col min="1025" max="1025" width="9.5703125" style="35" customWidth="1"/>
    <col min="1026" max="1026" width="14.5703125" style="35" customWidth="1"/>
    <col min="1027" max="1028" width="16.28515625" style="35" customWidth="1"/>
    <col min="1029" max="1029" width="13.85546875" style="35" customWidth="1"/>
    <col min="1030" max="1034" width="16.140625" style="35" customWidth="1"/>
    <col min="1035" max="1035" width="14.42578125" style="35" customWidth="1"/>
    <col min="1036" max="1036" width="10.140625" style="35" customWidth="1"/>
    <col min="1037" max="1037" width="14.42578125" style="35" customWidth="1"/>
    <col min="1038" max="1039" width="18.85546875" style="35" customWidth="1"/>
    <col min="1040" max="1040" width="14.7109375" style="35" customWidth="1"/>
    <col min="1041" max="1041" width="9.28515625" style="35" customWidth="1"/>
    <col min="1042" max="1265" width="9.140625" style="35"/>
    <col min="1266" max="1266" width="17.42578125" style="35" customWidth="1"/>
    <col min="1267" max="1267" width="30.7109375" style="35" customWidth="1"/>
    <col min="1268" max="1268" width="24.5703125" style="35" customWidth="1"/>
    <col min="1269" max="1269" width="30.5703125" style="35" customWidth="1"/>
    <col min="1270" max="1270" width="27.140625" style="35" customWidth="1"/>
    <col min="1271" max="1271" width="34" style="35" customWidth="1"/>
    <col min="1272" max="1272" width="31.42578125" style="35" customWidth="1"/>
    <col min="1273" max="1273" width="82.140625" style="35" customWidth="1"/>
    <col min="1274" max="1274" width="23.140625" style="35" customWidth="1"/>
    <col min="1275" max="1275" width="14.7109375" style="35" customWidth="1"/>
    <col min="1276" max="1276" width="10.140625" style="35" customWidth="1"/>
    <col min="1277" max="1277" width="15.85546875" style="35" customWidth="1"/>
    <col min="1278" max="1278" width="9.85546875" style="35" customWidth="1"/>
    <col min="1279" max="1279" width="14" style="35" customWidth="1"/>
    <col min="1280" max="1280" width="14.5703125" style="35" customWidth="1"/>
    <col min="1281" max="1281" width="9.5703125" style="35" customWidth="1"/>
    <col min="1282" max="1282" width="14.5703125" style="35" customWidth="1"/>
    <col min="1283" max="1284" width="16.28515625" style="35" customWidth="1"/>
    <col min="1285" max="1285" width="13.85546875" style="35" customWidth="1"/>
    <col min="1286" max="1290" width="16.140625" style="35" customWidth="1"/>
    <col min="1291" max="1291" width="14.42578125" style="35" customWidth="1"/>
    <col min="1292" max="1292" width="10.140625" style="35" customWidth="1"/>
    <col min="1293" max="1293" width="14.42578125" style="35" customWidth="1"/>
    <col min="1294" max="1295" width="18.85546875" style="35" customWidth="1"/>
    <col min="1296" max="1296" width="14.7109375" style="35" customWidth="1"/>
    <col min="1297" max="1297" width="9.28515625" style="35" customWidth="1"/>
    <col min="1298" max="1521" width="9.140625" style="35"/>
    <col min="1522" max="1522" width="17.42578125" style="35" customWidth="1"/>
    <col min="1523" max="1523" width="30.7109375" style="35" customWidth="1"/>
    <col min="1524" max="1524" width="24.5703125" style="35" customWidth="1"/>
    <col min="1525" max="1525" width="30.5703125" style="35" customWidth="1"/>
    <col min="1526" max="1526" width="27.140625" style="35" customWidth="1"/>
    <col min="1527" max="1527" width="34" style="35" customWidth="1"/>
    <col min="1528" max="1528" width="31.42578125" style="35" customWidth="1"/>
    <col min="1529" max="1529" width="82.140625" style="35" customWidth="1"/>
    <col min="1530" max="1530" width="23.140625" style="35" customWidth="1"/>
    <col min="1531" max="1531" width="14.7109375" style="35" customWidth="1"/>
    <col min="1532" max="1532" width="10.140625" style="35" customWidth="1"/>
    <col min="1533" max="1533" width="15.85546875" style="35" customWidth="1"/>
    <col min="1534" max="1534" width="9.85546875" style="35" customWidth="1"/>
    <col min="1535" max="1535" width="14" style="35" customWidth="1"/>
    <col min="1536" max="1536" width="14.5703125" style="35" customWidth="1"/>
    <col min="1537" max="1537" width="9.5703125" style="35" customWidth="1"/>
    <col min="1538" max="1538" width="14.5703125" style="35" customWidth="1"/>
    <col min="1539" max="1540" width="16.28515625" style="35" customWidth="1"/>
    <col min="1541" max="1541" width="13.85546875" style="35" customWidth="1"/>
    <col min="1542" max="1546" width="16.140625" style="35" customWidth="1"/>
    <col min="1547" max="1547" width="14.42578125" style="35" customWidth="1"/>
    <col min="1548" max="1548" width="10.140625" style="35" customWidth="1"/>
    <col min="1549" max="1549" width="14.42578125" style="35" customWidth="1"/>
    <col min="1550" max="1551" width="18.85546875" style="35" customWidth="1"/>
    <col min="1552" max="1552" width="14.7109375" style="35" customWidth="1"/>
    <col min="1553" max="1553" width="9.28515625" style="35" customWidth="1"/>
    <col min="1554" max="1777" width="9.140625" style="35"/>
    <col min="1778" max="1778" width="17.42578125" style="35" customWidth="1"/>
    <col min="1779" max="1779" width="30.7109375" style="35" customWidth="1"/>
    <col min="1780" max="1780" width="24.5703125" style="35" customWidth="1"/>
    <col min="1781" max="1781" width="30.5703125" style="35" customWidth="1"/>
    <col min="1782" max="1782" width="27.140625" style="35" customWidth="1"/>
    <col min="1783" max="1783" width="34" style="35" customWidth="1"/>
    <col min="1784" max="1784" width="31.42578125" style="35" customWidth="1"/>
    <col min="1785" max="1785" width="82.140625" style="35" customWidth="1"/>
    <col min="1786" max="1786" width="23.140625" style="35" customWidth="1"/>
    <col min="1787" max="1787" width="14.7109375" style="35" customWidth="1"/>
    <col min="1788" max="1788" width="10.140625" style="35" customWidth="1"/>
    <col min="1789" max="1789" width="15.85546875" style="35" customWidth="1"/>
    <col min="1790" max="1790" width="9.85546875" style="35" customWidth="1"/>
    <col min="1791" max="1791" width="14" style="35" customWidth="1"/>
    <col min="1792" max="1792" width="14.5703125" style="35" customWidth="1"/>
    <col min="1793" max="1793" width="9.5703125" style="35" customWidth="1"/>
    <col min="1794" max="1794" width="14.5703125" style="35" customWidth="1"/>
    <col min="1795" max="1796" width="16.28515625" style="35" customWidth="1"/>
    <col min="1797" max="1797" width="13.85546875" style="35" customWidth="1"/>
    <col min="1798" max="1802" width="16.140625" style="35" customWidth="1"/>
    <col min="1803" max="1803" width="14.42578125" style="35" customWidth="1"/>
    <col min="1804" max="1804" width="10.140625" style="35" customWidth="1"/>
    <col min="1805" max="1805" width="14.42578125" style="35" customWidth="1"/>
    <col min="1806" max="1807" width="18.85546875" style="35" customWidth="1"/>
    <col min="1808" max="1808" width="14.7109375" style="35" customWidth="1"/>
    <col min="1809" max="1809" width="9.28515625" style="35" customWidth="1"/>
    <col min="1810" max="2033" width="9.140625" style="35"/>
    <col min="2034" max="2034" width="17.42578125" style="35" customWidth="1"/>
    <col min="2035" max="2035" width="30.7109375" style="35" customWidth="1"/>
    <col min="2036" max="2036" width="24.5703125" style="35" customWidth="1"/>
    <col min="2037" max="2037" width="30.5703125" style="35" customWidth="1"/>
    <col min="2038" max="2038" width="27.140625" style="35" customWidth="1"/>
    <col min="2039" max="2039" width="34" style="35" customWidth="1"/>
    <col min="2040" max="2040" width="31.42578125" style="35" customWidth="1"/>
    <col min="2041" max="2041" width="82.140625" style="35" customWidth="1"/>
    <col min="2042" max="2042" width="23.140625" style="35" customWidth="1"/>
    <col min="2043" max="2043" width="14.7109375" style="35" customWidth="1"/>
    <col min="2044" max="2044" width="10.140625" style="35" customWidth="1"/>
    <col min="2045" max="2045" width="15.85546875" style="35" customWidth="1"/>
    <col min="2046" max="2046" width="9.85546875" style="35" customWidth="1"/>
    <col min="2047" max="2047" width="14" style="35" customWidth="1"/>
    <col min="2048" max="2048" width="14.5703125" style="35" customWidth="1"/>
    <col min="2049" max="2049" width="9.5703125" style="35" customWidth="1"/>
    <col min="2050" max="2050" width="14.5703125" style="35" customWidth="1"/>
    <col min="2051" max="2052" width="16.28515625" style="35" customWidth="1"/>
    <col min="2053" max="2053" width="13.85546875" style="35" customWidth="1"/>
    <col min="2054" max="2058" width="16.140625" style="35" customWidth="1"/>
    <col min="2059" max="2059" width="14.42578125" style="35" customWidth="1"/>
    <col min="2060" max="2060" width="10.140625" style="35" customWidth="1"/>
    <col min="2061" max="2061" width="14.42578125" style="35" customWidth="1"/>
    <col min="2062" max="2063" width="18.85546875" style="35" customWidth="1"/>
    <col min="2064" max="2064" width="14.7109375" style="35" customWidth="1"/>
    <col min="2065" max="2065" width="9.28515625" style="35" customWidth="1"/>
    <col min="2066" max="2289" width="9.140625" style="35"/>
    <col min="2290" max="2290" width="17.42578125" style="35" customWidth="1"/>
    <col min="2291" max="2291" width="30.7109375" style="35" customWidth="1"/>
    <col min="2292" max="2292" width="24.5703125" style="35" customWidth="1"/>
    <col min="2293" max="2293" width="30.5703125" style="35" customWidth="1"/>
    <col min="2294" max="2294" width="27.140625" style="35" customWidth="1"/>
    <col min="2295" max="2295" width="34" style="35" customWidth="1"/>
    <col min="2296" max="2296" width="31.42578125" style="35" customWidth="1"/>
    <col min="2297" max="2297" width="82.140625" style="35" customWidth="1"/>
    <col min="2298" max="2298" width="23.140625" style="35" customWidth="1"/>
    <col min="2299" max="2299" width="14.7109375" style="35" customWidth="1"/>
    <col min="2300" max="2300" width="10.140625" style="35" customWidth="1"/>
    <col min="2301" max="2301" width="15.85546875" style="35" customWidth="1"/>
    <col min="2302" max="2302" width="9.85546875" style="35" customWidth="1"/>
    <col min="2303" max="2303" width="14" style="35" customWidth="1"/>
    <col min="2304" max="2304" width="14.5703125" style="35" customWidth="1"/>
    <col min="2305" max="2305" width="9.5703125" style="35" customWidth="1"/>
    <col min="2306" max="2306" width="14.5703125" style="35" customWidth="1"/>
    <col min="2307" max="2308" width="16.28515625" style="35" customWidth="1"/>
    <col min="2309" max="2309" width="13.85546875" style="35" customWidth="1"/>
    <col min="2310" max="2314" width="16.140625" style="35" customWidth="1"/>
    <col min="2315" max="2315" width="14.42578125" style="35" customWidth="1"/>
    <col min="2316" max="2316" width="10.140625" style="35" customWidth="1"/>
    <col min="2317" max="2317" width="14.42578125" style="35" customWidth="1"/>
    <col min="2318" max="2319" width="18.85546875" style="35" customWidth="1"/>
    <col min="2320" max="2320" width="14.7109375" style="35" customWidth="1"/>
    <col min="2321" max="2321" width="9.28515625" style="35" customWidth="1"/>
    <col min="2322" max="2545" width="9.140625" style="35"/>
    <col min="2546" max="2546" width="17.42578125" style="35" customWidth="1"/>
    <col min="2547" max="2547" width="30.7109375" style="35" customWidth="1"/>
    <col min="2548" max="2548" width="24.5703125" style="35" customWidth="1"/>
    <col min="2549" max="2549" width="30.5703125" style="35" customWidth="1"/>
    <col min="2550" max="2550" width="27.140625" style="35" customWidth="1"/>
    <col min="2551" max="2551" width="34" style="35" customWidth="1"/>
    <col min="2552" max="2552" width="31.42578125" style="35" customWidth="1"/>
    <col min="2553" max="2553" width="82.140625" style="35" customWidth="1"/>
    <col min="2554" max="2554" width="23.140625" style="35" customWidth="1"/>
    <col min="2555" max="2555" width="14.7109375" style="35" customWidth="1"/>
    <col min="2556" max="2556" width="10.140625" style="35" customWidth="1"/>
    <col min="2557" max="2557" width="15.85546875" style="35" customWidth="1"/>
    <col min="2558" max="2558" width="9.85546875" style="35" customWidth="1"/>
    <col min="2559" max="2559" width="14" style="35" customWidth="1"/>
    <col min="2560" max="2560" width="14.5703125" style="35" customWidth="1"/>
    <col min="2561" max="2561" width="9.5703125" style="35" customWidth="1"/>
    <col min="2562" max="2562" width="14.5703125" style="35" customWidth="1"/>
    <col min="2563" max="2564" width="16.28515625" style="35" customWidth="1"/>
    <col min="2565" max="2565" width="13.85546875" style="35" customWidth="1"/>
    <col min="2566" max="2570" width="16.140625" style="35" customWidth="1"/>
    <col min="2571" max="2571" width="14.42578125" style="35" customWidth="1"/>
    <col min="2572" max="2572" width="10.140625" style="35" customWidth="1"/>
    <col min="2573" max="2573" width="14.42578125" style="35" customWidth="1"/>
    <col min="2574" max="2575" width="18.85546875" style="35" customWidth="1"/>
    <col min="2576" max="2576" width="14.7109375" style="35" customWidth="1"/>
    <col min="2577" max="2577" width="9.28515625" style="35" customWidth="1"/>
    <col min="2578" max="2801" width="9.140625" style="35"/>
    <col min="2802" max="2802" width="17.42578125" style="35" customWidth="1"/>
    <col min="2803" max="2803" width="30.7109375" style="35" customWidth="1"/>
    <col min="2804" max="2804" width="24.5703125" style="35" customWidth="1"/>
    <col min="2805" max="2805" width="30.5703125" style="35" customWidth="1"/>
    <col min="2806" max="2806" width="27.140625" style="35" customWidth="1"/>
    <col min="2807" max="2807" width="34" style="35" customWidth="1"/>
    <col min="2808" max="2808" width="31.42578125" style="35" customWidth="1"/>
    <col min="2809" max="2809" width="82.140625" style="35" customWidth="1"/>
    <col min="2810" max="2810" width="23.140625" style="35" customWidth="1"/>
    <col min="2811" max="2811" width="14.7109375" style="35" customWidth="1"/>
    <col min="2812" max="2812" width="10.140625" style="35" customWidth="1"/>
    <col min="2813" max="2813" width="15.85546875" style="35" customWidth="1"/>
    <col min="2814" max="2814" width="9.85546875" style="35" customWidth="1"/>
    <col min="2815" max="2815" width="14" style="35" customWidth="1"/>
    <col min="2816" max="2816" width="14.5703125" style="35" customWidth="1"/>
    <col min="2817" max="2817" width="9.5703125" style="35" customWidth="1"/>
    <col min="2818" max="2818" width="14.5703125" style="35" customWidth="1"/>
    <col min="2819" max="2820" width="16.28515625" style="35" customWidth="1"/>
    <col min="2821" max="2821" width="13.85546875" style="35" customWidth="1"/>
    <col min="2822" max="2826" width="16.140625" style="35" customWidth="1"/>
    <col min="2827" max="2827" width="14.42578125" style="35" customWidth="1"/>
    <col min="2828" max="2828" width="10.140625" style="35" customWidth="1"/>
    <col min="2829" max="2829" width="14.42578125" style="35" customWidth="1"/>
    <col min="2830" max="2831" width="18.85546875" style="35" customWidth="1"/>
    <col min="2832" max="2832" width="14.7109375" style="35" customWidth="1"/>
    <col min="2833" max="2833" width="9.28515625" style="35" customWidth="1"/>
    <col min="2834" max="3057" width="9.140625" style="35"/>
    <col min="3058" max="3058" width="17.42578125" style="35" customWidth="1"/>
    <col min="3059" max="3059" width="30.7109375" style="35" customWidth="1"/>
    <col min="3060" max="3060" width="24.5703125" style="35" customWidth="1"/>
    <col min="3061" max="3061" width="30.5703125" style="35" customWidth="1"/>
    <col min="3062" max="3062" width="27.140625" style="35" customWidth="1"/>
    <col min="3063" max="3063" width="34" style="35" customWidth="1"/>
    <col min="3064" max="3064" width="31.42578125" style="35" customWidth="1"/>
    <col min="3065" max="3065" width="82.140625" style="35" customWidth="1"/>
    <col min="3066" max="3066" width="23.140625" style="35" customWidth="1"/>
    <col min="3067" max="3067" width="14.7109375" style="35" customWidth="1"/>
    <col min="3068" max="3068" width="10.140625" style="35" customWidth="1"/>
    <col min="3069" max="3069" width="15.85546875" style="35" customWidth="1"/>
    <col min="3070" max="3070" width="9.85546875" style="35" customWidth="1"/>
    <col min="3071" max="3071" width="14" style="35" customWidth="1"/>
    <col min="3072" max="3072" width="14.5703125" style="35" customWidth="1"/>
    <col min="3073" max="3073" width="9.5703125" style="35" customWidth="1"/>
    <col min="3074" max="3074" width="14.5703125" style="35" customWidth="1"/>
    <col min="3075" max="3076" width="16.28515625" style="35" customWidth="1"/>
    <col min="3077" max="3077" width="13.85546875" style="35" customWidth="1"/>
    <col min="3078" max="3082" width="16.140625" style="35" customWidth="1"/>
    <col min="3083" max="3083" width="14.42578125" style="35" customWidth="1"/>
    <col min="3084" max="3084" width="10.140625" style="35" customWidth="1"/>
    <col min="3085" max="3085" width="14.42578125" style="35" customWidth="1"/>
    <col min="3086" max="3087" width="18.85546875" style="35" customWidth="1"/>
    <col min="3088" max="3088" width="14.7109375" style="35" customWidth="1"/>
    <col min="3089" max="3089" width="9.28515625" style="35" customWidth="1"/>
    <col min="3090" max="3313" width="9.140625" style="35"/>
    <col min="3314" max="3314" width="17.42578125" style="35" customWidth="1"/>
    <col min="3315" max="3315" width="30.7109375" style="35" customWidth="1"/>
    <col min="3316" max="3316" width="24.5703125" style="35" customWidth="1"/>
    <col min="3317" max="3317" width="30.5703125" style="35" customWidth="1"/>
    <col min="3318" max="3318" width="27.140625" style="35" customWidth="1"/>
    <col min="3319" max="3319" width="34" style="35" customWidth="1"/>
    <col min="3320" max="3320" width="31.42578125" style="35" customWidth="1"/>
    <col min="3321" max="3321" width="82.140625" style="35" customWidth="1"/>
    <col min="3322" max="3322" width="23.140625" style="35" customWidth="1"/>
    <col min="3323" max="3323" width="14.7109375" style="35" customWidth="1"/>
    <col min="3324" max="3324" width="10.140625" style="35" customWidth="1"/>
    <col min="3325" max="3325" width="15.85546875" style="35" customWidth="1"/>
    <col min="3326" max="3326" width="9.85546875" style="35" customWidth="1"/>
    <col min="3327" max="3327" width="14" style="35" customWidth="1"/>
    <col min="3328" max="3328" width="14.5703125" style="35" customWidth="1"/>
    <col min="3329" max="3329" width="9.5703125" style="35" customWidth="1"/>
    <col min="3330" max="3330" width="14.5703125" style="35" customWidth="1"/>
    <col min="3331" max="3332" width="16.28515625" style="35" customWidth="1"/>
    <col min="3333" max="3333" width="13.85546875" style="35" customWidth="1"/>
    <col min="3334" max="3338" width="16.140625" style="35" customWidth="1"/>
    <col min="3339" max="3339" width="14.42578125" style="35" customWidth="1"/>
    <col min="3340" max="3340" width="10.140625" style="35" customWidth="1"/>
    <col min="3341" max="3341" width="14.42578125" style="35" customWidth="1"/>
    <col min="3342" max="3343" width="18.85546875" style="35" customWidth="1"/>
    <col min="3344" max="3344" width="14.7109375" style="35" customWidth="1"/>
    <col min="3345" max="3345" width="9.28515625" style="35" customWidth="1"/>
    <col min="3346" max="3569" width="9.140625" style="35"/>
    <col min="3570" max="3570" width="17.42578125" style="35" customWidth="1"/>
    <col min="3571" max="3571" width="30.7109375" style="35" customWidth="1"/>
    <col min="3572" max="3572" width="24.5703125" style="35" customWidth="1"/>
    <col min="3573" max="3573" width="30.5703125" style="35" customWidth="1"/>
    <col min="3574" max="3574" width="27.140625" style="35" customWidth="1"/>
    <col min="3575" max="3575" width="34" style="35" customWidth="1"/>
    <col min="3576" max="3576" width="31.42578125" style="35" customWidth="1"/>
    <col min="3577" max="3577" width="82.140625" style="35" customWidth="1"/>
    <col min="3578" max="3578" width="23.140625" style="35" customWidth="1"/>
    <col min="3579" max="3579" width="14.7109375" style="35" customWidth="1"/>
    <col min="3580" max="3580" width="10.140625" style="35" customWidth="1"/>
    <col min="3581" max="3581" width="15.85546875" style="35" customWidth="1"/>
    <col min="3582" max="3582" width="9.85546875" style="35" customWidth="1"/>
    <col min="3583" max="3583" width="14" style="35" customWidth="1"/>
    <col min="3584" max="3584" width="14.5703125" style="35" customWidth="1"/>
    <col min="3585" max="3585" width="9.5703125" style="35" customWidth="1"/>
    <col min="3586" max="3586" width="14.5703125" style="35" customWidth="1"/>
    <col min="3587" max="3588" width="16.28515625" style="35" customWidth="1"/>
    <col min="3589" max="3589" width="13.85546875" style="35" customWidth="1"/>
    <col min="3590" max="3594" width="16.140625" style="35" customWidth="1"/>
    <col min="3595" max="3595" width="14.42578125" style="35" customWidth="1"/>
    <col min="3596" max="3596" width="10.140625" style="35" customWidth="1"/>
    <col min="3597" max="3597" width="14.42578125" style="35" customWidth="1"/>
    <col min="3598" max="3599" width="18.85546875" style="35" customWidth="1"/>
    <col min="3600" max="3600" width="14.7109375" style="35" customWidth="1"/>
    <col min="3601" max="3601" width="9.28515625" style="35" customWidth="1"/>
    <col min="3602" max="3825" width="9.140625" style="35"/>
    <col min="3826" max="3826" width="17.42578125" style="35" customWidth="1"/>
    <col min="3827" max="3827" width="30.7109375" style="35" customWidth="1"/>
    <col min="3828" max="3828" width="24.5703125" style="35" customWidth="1"/>
    <col min="3829" max="3829" width="30.5703125" style="35" customWidth="1"/>
    <col min="3830" max="3830" width="27.140625" style="35" customWidth="1"/>
    <col min="3831" max="3831" width="34" style="35" customWidth="1"/>
    <col min="3832" max="3832" width="31.42578125" style="35" customWidth="1"/>
    <col min="3833" max="3833" width="82.140625" style="35" customWidth="1"/>
    <col min="3834" max="3834" width="23.140625" style="35" customWidth="1"/>
    <col min="3835" max="3835" width="14.7109375" style="35" customWidth="1"/>
    <col min="3836" max="3836" width="10.140625" style="35" customWidth="1"/>
    <col min="3837" max="3837" width="15.85546875" style="35" customWidth="1"/>
    <col min="3838" max="3838" width="9.85546875" style="35" customWidth="1"/>
    <col min="3839" max="3839" width="14" style="35" customWidth="1"/>
    <col min="3840" max="3840" width="14.5703125" style="35" customWidth="1"/>
    <col min="3841" max="3841" width="9.5703125" style="35" customWidth="1"/>
    <col min="3842" max="3842" width="14.5703125" style="35" customWidth="1"/>
    <col min="3843" max="3844" width="16.28515625" style="35" customWidth="1"/>
    <col min="3845" max="3845" width="13.85546875" style="35" customWidth="1"/>
    <col min="3846" max="3850" width="16.140625" style="35" customWidth="1"/>
    <col min="3851" max="3851" width="14.42578125" style="35" customWidth="1"/>
    <col min="3852" max="3852" width="10.140625" style="35" customWidth="1"/>
    <col min="3853" max="3853" width="14.42578125" style="35" customWidth="1"/>
    <col min="3854" max="3855" width="18.85546875" style="35" customWidth="1"/>
    <col min="3856" max="3856" width="14.7109375" style="35" customWidth="1"/>
    <col min="3857" max="3857" width="9.28515625" style="35" customWidth="1"/>
    <col min="3858" max="4081" width="9.140625" style="35"/>
    <col min="4082" max="4082" width="17.42578125" style="35" customWidth="1"/>
    <col min="4083" max="4083" width="30.7109375" style="35" customWidth="1"/>
    <col min="4084" max="4084" width="24.5703125" style="35" customWidth="1"/>
    <col min="4085" max="4085" width="30.5703125" style="35" customWidth="1"/>
    <col min="4086" max="4086" width="27.140625" style="35" customWidth="1"/>
    <col min="4087" max="4087" width="34" style="35" customWidth="1"/>
    <col min="4088" max="4088" width="31.42578125" style="35" customWidth="1"/>
    <col min="4089" max="4089" width="82.140625" style="35" customWidth="1"/>
    <col min="4090" max="4090" width="23.140625" style="35" customWidth="1"/>
    <col min="4091" max="4091" width="14.7109375" style="35" customWidth="1"/>
    <col min="4092" max="4092" width="10.140625" style="35" customWidth="1"/>
    <col min="4093" max="4093" width="15.85546875" style="35" customWidth="1"/>
    <col min="4094" max="4094" width="9.85546875" style="35" customWidth="1"/>
    <col min="4095" max="4095" width="14" style="35" customWidth="1"/>
    <col min="4096" max="4096" width="14.5703125" style="35" customWidth="1"/>
    <col min="4097" max="4097" width="9.5703125" style="35" customWidth="1"/>
    <col min="4098" max="4098" width="14.5703125" style="35" customWidth="1"/>
    <col min="4099" max="4100" width="16.28515625" style="35" customWidth="1"/>
    <col min="4101" max="4101" width="13.85546875" style="35" customWidth="1"/>
    <col min="4102" max="4106" width="16.140625" style="35" customWidth="1"/>
    <col min="4107" max="4107" width="14.42578125" style="35" customWidth="1"/>
    <col min="4108" max="4108" width="10.140625" style="35" customWidth="1"/>
    <col min="4109" max="4109" width="14.42578125" style="35" customWidth="1"/>
    <col min="4110" max="4111" width="18.85546875" style="35" customWidth="1"/>
    <col min="4112" max="4112" width="14.7109375" style="35" customWidth="1"/>
    <col min="4113" max="4113" width="9.28515625" style="35" customWidth="1"/>
    <col min="4114" max="4337" width="9.140625" style="35"/>
    <col min="4338" max="4338" width="17.42578125" style="35" customWidth="1"/>
    <col min="4339" max="4339" width="30.7109375" style="35" customWidth="1"/>
    <col min="4340" max="4340" width="24.5703125" style="35" customWidth="1"/>
    <col min="4341" max="4341" width="30.5703125" style="35" customWidth="1"/>
    <col min="4342" max="4342" width="27.140625" style="35" customWidth="1"/>
    <col min="4343" max="4343" width="34" style="35" customWidth="1"/>
    <col min="4344" max="4344" width="31.42578125" style="35" customWidth="1"/>
    <col min="4345" max="4345" width="82.140625" style="35" customWidth="1"/>
    <col min="4346" max="4346" width="23.140625" style="35" customWidth="1"/>
    <col min="4347" max="4347" width="14.7109375" style="35" customWidth="1"/>
    <col min="4348" max="4348" width="10.140625" style="35" customWidth="1"/>
    <col min="4349" max="4349" width="15.85546875" style="35" customWidth="1"/>
    <col min="4350" max="4350" width="9.85546875" style="35" customWidth="1"/>
    <col min="4351" max="4351" width="14" style="35" customWidth="1"/>
    <col min="4352" max="4352" width="14.5703125" style="35" customWidth="1"/>
    <col min="4353" max="4353" width="9.5703125" style="35" customWidth="1"/>
    <col min="4354" max="4354" width="14.5703125" style="35" customWidth="1"/>
    <col min="4355" max="4356" width="16.28515625" style="35" customWidth="1"/>
    <col min="4357" max="4357" width="13.85546875" style="35" customWidth="1"/>
    <col min="4358" max="4362" width="16.140625" style="35" customWidth="1"/>
    <col min="4363" max="4363" width="14.42578125" style="35" customWidth="1"/>
    <col min="4364" max="4364" width="10.140625" style="35" customWidth="1"/>
    <col min="4365" max="4365" width="14.42578125" style="35" customWidth="1"/>
    <col min="4366" max="4367" width="18.85546875" style="35" customWidth="1"/>
    <col min="4368" max="4368" width="14.7109375" style="35" customWidth="1"/>
    <col min="4369" max="4369" width="9.28515625" style="35" customWidth="1"/>
    <col min="4370" max="4593" width="9.140625" style="35"/>
    <col min="4594" max="4594" width="17.42578125" style="35" customWidth="1"/>
    <col min="4595" max="4595" width="30.7109375" style="35" customWidth="1"/>
    <col min="4596" max="4596" width="24.5703125" style="35" customWidth="1"/>
    <col min="4597" max="4597" width="30.5703125" style="35" customWidth="1"/>
    <col min="4598" max="4598" width="27.140625" style="35" customWidth="1"/>
    <col min="4599" max="4599" width="34" style="35" customWidth="1"/>
    <col min="4600" max="4600" width="31.42578125" style="35" customWidth="1"/>
    <col min="4601" max="4601" width="82.140625" style="35" customWidth="1"/>
    <col min="4602" max="4602" width="23.140625" style="35" customWidth="1"/>
    <col min="4603" max="4603" width="14.7109375" style="35" customWidth="1"/>
    <col min="4604" max="4604" width="10.140625" style="35" customWidth="1"/>
    <col min="4605" max="4605" width="15.85546875" style="35" customWidth="1"/>
    <col min="4606" max="4606" width="9.85546875" style="35" customWidth="1"/>
    <col min="4607" max="4607" width="14" style="35" customWidth="1"/>
    <col min="4608" max="4608" width="14.5703125" style="35" customWidth="1"/>
    <col min="4609" max="4609" width="9.5703125" style="35" customWidth="1"/>
    <col min="4610" max="4610" width="14.5703125" style="35" customWidth="1"/>
    <col min="4611" max="4612" width="16.28515625" style="35" customWidth="1"/>
    <col min="4613" max="4613" width="13.85546875" style="35" customWidth="1"/>
    <col min="4614" max="4618" width="16.140625" style="35" customWidth="1"/>
    <col min="4619" max="4619" width="14.42578125" style="35" customWidth="1"/>
    <col min="4620" max="4620" width="10.140625" style="35" customWidth="1"/>
    <col min="4621" max="4621" width="14.42578125" style="35" customWidth="1"/>
    <col min="4622" max="4623" width="18.85546875" style="35" customWidth="1"/>
    <col min="4624" max="4624" width="14.7109375" style="35" customWidth="1"/>
    <col min="4625" max="4625" width="9.28515625" style="35" customWidth="1"/>
    <col min="4626" max="4849" width="9.140625" style="35"/>
    <col min="4850" max="4850" width="17.42578125" style="35" customWidth="1"/>
    <col min="4851" max="4851" width="30.7109375" style="35" customWidth="1"/>
    <col min="4852" max="4852" width="24.5703125" style="35" customWidth="1"/>
    <col min="4853" max="4853" width="30.5703125" style="35" customWidth="1"/>
    <col min="4854" max="4854" width="27.140625" style="35" customWidth="1"/>
    <col min="4855" max="4855" width="34" style="35" customWidth="1"/>
    <col min="4856" max="4856" width="31.42578125" style="35" customWidth="1"/>
    <col min="4857" max="4857" width="82.140625" style="35" customWidth="1"/>
    <col min="4858" max="4858" width="23.140625" style="35" customWidth="1"/>
    <col min="4859" max="4859" width="14.7109375" style="35" customWidth="1"/>
    <col min="4860" max="4860" width="10.140625" style="35" customWidth="1"/>
    <col min="4861" max="4861" width="15.85546875" style="35" customWidth="1"/>
    <col min="4862" max="4862" width="9.85546875" style="35" customWidth="1"/>
    <col min="4863" max="4863" width="14" style="35" customWidth="1"/>
    <col min="4864" max="4864" width="14.5703125" style="35" customWidth="1"/>
    <col min="4865" max="4865" width="9.5703125" style="35" customWidth="1"/>
    <col min="4866" max="4866" width="14.5703125" style="35" customWidth="1"/>
    <col min="4867" max="4868" width="16.28515625" style="35" customWidth="1"/>
    <col min="4869" max="4869" width="13.85546875" style="35" customWidth="1"/>
    <col min="4870" max="4874" width="16.140625" style="35" customWidth="1"/>
    <col min="4875" max="4875" width="14.42578125" style="35" customWidth="1"/>
    <col min="4876" max="4876" width="10.140625" style="35" customWidth="1"/>
    <col min="4877" max="4877" width="14.42578125" style="35" customWidth="1"/>
    <col min="4878" max="4879" width="18.85546875" style="35" customWidth="1"/>
    <col min="4880" max="4880" width="14.7109375" style="35" customWidth="1"/>
    <col min="4881" max="4881" width="9.28515625" style="35" customWidth="1"/>
    <col min="4882" max="5105" width="9.140625" style="35"/>
    <col min="5106" max="5106" width="17.42578125" style="35" customWidth="1"/>
    <col min="5107" max="5107" width="30.7109375" style="35" customWidth="1"/>
    <col min="5108" max="5108" width="24.5703125" style="35" customWidth="1"/>
    <col min="5109" max="5109" width="30.5703125" style="35" customWidth="1"/>
    <col min="5110" max="5110" width="27.140625" style="35" customWidth="1"/>
    <col min="5111" max="5111" width="34" style="35" customWidth="1"/>
    <col min="5112" max="5112" width="31.42578125" style="35" customWidth="1"/>
    <col min="5113" max="5113" width="82.140625" style="35" customWidth="1"/>
    <col min="5114" max="5114" width="23.140625" style="35" customWidth="1"/>
    <col min="5115" max="5115" width="14.7109375" style="35" customWidth="1"/>
    <col min="5116" max="5116" width="10.140625" style="35" customWidth="1"/>
    <col min="5117" max="5117" width="15.85546875" style="35" customWidth="1"/>
    <col min="5118" max="5118" width="9.85546875" style="35" customWidth="1"/>
    <col min="5119" max="5119" width="14" style="35" customWidth="1"/>
    <col min="5120" max="5120" width="14.5703125" style="35" customWidth="1"/>
    <col min="5121" max="5121" width="9.5703125" style="35" customWidth="1"/>
    <col min="5122" max="5122" width="14.5703125" style="35" customWidth="1"/>
    <col min="5123" max="5124" width="16.28515625" style="35" customWidth="1"/>
    <col min="5125" max="5125" width="13.85546875" style="35" customWidth="1"/>
    <col min="5126" max="5130" width="16.140625" style="35" customWidth="1"/>
    <col min="5131" max="5131" width="14.42578125" style="35" customWidth="1"/>
    <col min="5132" max="5132" width="10.140625" style="35" customWidth="1"/>
    <col min="5133" max="5133" width="14.42578125" style="35" customWidth="1"/>
    <col min="5134" max="5135" width="18.85546875" style="35" customWidth="1"/>
    <col min="5136" max="5136" width="14.7109375" style="35" customWidth="1"/>
    <col min="5137" max="5137" width="9.28515625" style="35" customWidth="1"/>
    <col min="5138" max="5361" width="9.140625" style="35"/>
    <col min="5362" max="5362" width="17.42578125" style="35" customWidth="1"/>
    <col min="5363" max="5363" width="30.7109375" style="35" customWidth="1"/>
    <col min="5364" max="5364" width="24.5703125" style="35" customWidth="1"/>
    <col min="5365" max="5365" width="30.5703125" style="35" customWidth="1"/>
    <col min="5366" max="5366" width="27.140625" style="35" customWidth="1"/>
    <col min="5367" max="5367" width="34" style="35" customWidth="1"/>
    <col min="5368" max="5368" width="31.42578125" style="35" customWidth="1"/>
    <col min="5369" max="5369" width="82.140625" style="35" customWidth="1"/>
    <col min="5370" max="5370" width="23.140625" style="35" customWidth="1"/>
    <col min="5371" max="5371" width="14.7109375" style="35" customWidth="1"/>
    <col min="5372" max="5372" width="10.140625" style="35" customWidth="1"/>
    <col min="5373" max="5373" width="15.85546875" style="35" customWidth="1"/>
    <col min="5374" max="5374" width="9.85546875" style="35" customWidth="1"/>
    <col min="5375" max="5375" width="14" style="35" customWidth="1"/>
    <col min="5376" max="5376" width="14.5703125" style="35" customWidth="1"/>
    <col min="5377" max="5377" width="9.5703125" style="35" customWidth="1"/>
    <col min="5378" max="5378" width="14.5703125" style="35" customWidth="1"/>
    <col min="5379" max="5380" width="16.28515625" style="35" customWidth="1"/>
    <col min="5381" max="5381" width="13.85546875" style="35" customWidth="1"/>
    <col min="5382" max="5386" width="16.140625" style="35" customWidth="1"/>
    <col min="5387" max="5387" width="14.42578125" style="35" customWidth="1"/>
    <col min="5388" max="5388" width="10.140625" style="35" customWidth="1"/>
    <col min="5389" max="5389" width="14.42578125" style="35" customWidth="1"/>
    <col min="5390" max="5391" width="18.85546875" style="35" customWidth="1"/>
    <col min="5392" max="5392" width="14.7109375" style="35" customWidth="1"/>
    <col min="5393" max="5393" width="9.28515625" style="35" customWidth="1"/>
    <col min="5394" max="5617" width="9.140625" style="35"/>
    <col min="5618" max="5618" width="17.42578125" style="35" customWidth="1"/>
    <col min="5619" max="5619" width="30.7109375" style="35" customWidth="1"/>
    <col min="5620" max="5620" width="24.5703125" style="35" customWidth="1"/>
    <col min="5621" max="5621" width="30.5703125" style="35" customWidth="1"/>
    <col min="5622" max="5622" width="27.140625" style="35" customWidth="1"/>
    <col min="5623" max="5623" width="34" style="35" customWidth="1"/>
    <col min="5624" max="5624" width="31.42578125" style="35" customWidth="1"/>
    <col min="5625" max="5625" width="82.140625" style="35" customWidth="1"/>
    <col min="5626" max="5626" width="23.140625" style="35" customWidth="1"/>
    <col min="5627" max="5627" width="14.7109375" style="35" customWidth="1"/>
    <col min="5628" max="5628" width="10.140625" style="35" customWidth="1"/>
    <col min="5629" max="5629" width="15.85546875" style="35" customWidth="1"/>
    <col min="5630" max="5630" width="9.85546875" style="35" customWidth="1"/>
    <col min="5631" max="5631" width="14" style="35" customWidth="1"/>
    <col min="5632" max="5632" width="14.5703125" style="35" customWidth="1"/>
    <col min="5633" max="5633" width="9.5703125" style="35" customWidth="1"/>
    <col min="5634" max="5634" width="14.5703125" style="35" customWidth="1"/>
    <col min="5635" max="5636" width="16.28515625" style="35" customWidth="1"/>
    <col min="5637" max="5637" width="13.85546875" style="35" customWidth="1"/>
    <col min="5638" max="5642" width="16.140625" style="35" customWidth="1"/>
    <col min="5643" max="5643" width="14.42578125" style="35" customWidth="1"/>
    <col min="5644" max="5644" width="10.140625" style="35" customWidth="1"/>
    <col min="5645" max="5645" width="14.42578125" style="35" customWidth="1"/>
    <col min="5646" max="5647" width="18.85546875" style="35" customWidth="1"/>
    <col min="5648" max="5648" width="14.7109375" style="35" customWidth="1"/>
    <col min="5649" max="5649" width="9.28515625" style="35" customWidth="1"/>
    <col min="5650" max="5873" width="9.140625" style="35"/>
    <col min="5874" max="5874" width="17.42578125" style="35" customWidth="1"/>
    <col min="5875" max="5875" width="30.7109375" style="35" customWidth="1"/>
    <col min="5876" max="5876" width="24.5703125" style="35" customWidth="1"/>
    <col min="5877" max="5877" width="30.5703125" style="35" customWidth="1"/>
    <col min="5878" max="5878" width="27.140625" style="35" customWidth="1"/>
    <col min="5879" max="5879" width="34" style="35" customWidth="1"/>
    <col min="5880" max="5880" width="31.42578125" style="35" customWidth="1"/>
    <col min="5881" max="5881" width="82.140625" style="35" customWidth="1"/>
    <col min="5882" max="5882" width="23.140625" style="35" customWidth="1"/>
    <col min="5883" max="5883" width="14.7109375" style="35" customWidth="1"/>
    <col min="5884" max="5884" width="10.140625" style="35" customWidth="1"/>
    <col min="5885" max="5885" width="15.85546875" style="35" customWidth="1"/>
    <col min="5886" max="5886" width="9.85546875" style="35" customWidth="1"/>
    <col min="5887" max="5887" width="14" style="35" customWidth="1"/>
    <col min="5888" max="5888" width="14.5703125" style="35" customWidth="1"/>
    <col min="5889" max="5889" width="9.5703125" style="35" customWidth="1"/>
    <col min="5890" max="5890" width="14.5703125" style="35" customWidth="1"/>
    <col min="5891" max="5892" width="16.28515625" style="35" customWidth="1"/>
    <col min="5893" max="5893" width="13.85546875" style="35" customWidth="1"/>
    <col min="5894" max="5898" width="16.140625" style="35" customWidth="1"/>
    <col min="5899" max="5899" width="14.42578125" style="35" customWidth="1"/>
    <col min="5900" max="5900" width="10.140625" style="35" customWidth="1"/>
    <col min="5901" max="5901" width="14.42578125" style="35" customWidth="1"/>
    <col min="5902" max="5903" width="18.85546875" style="35" customWidth="1"/>
    <col min="5904" max="5904" width="14.7109375" style="35" customWidth="1"/>
    <col min="5905" max="5905" width="9.28515625" style="35" customWidth="1"/>
    <col min="5906" max="6129" width="9.140625" style="35"/>
    <col min="6130" max="6130" width="17.42578125" style="35" customWidth="1"/>
    <col min="6131" max="6131" width="30.7109375" style="35" customWidth="1"/>
    <col min="6132" max="6132" width="24.5703125" style="35" customWidth="1"/>
    <col min="6133" max="6133" width="30.5703125" style="35" customWidth="1"/>
    <col min="6134" max="6134" width="27.140625" style="35" customWidth="1"/>
    <col min="6135" max="6135" width="34" style="35" customWidth="1"/>
    <col min="6136" max="6136" width="31.42578125" style="35" customWidth="1"/>
    <col min="6137" max="6137" width="82.140625" style="35" customWidth="1"/>
    <col min="6138" max="6138" width="23.140625" style="35" customWidth="1"/>
    <col min="6139" max="6139" width="14.7109375" style="35" customWidth="1"/>
    <col min="6140" max="6140" width="10.140625" style="35" customWidth="1"/>
    <col min="6141" max="6141" width="15.85546875" style="35" customWidth="1"/>
    <col min="6142" max="6142" width="9.85546875" style="35" customWidth="1"/>
    <col min="6143" max="6143" width="14" style="35" customWidth="1"/>
    <col min="6144" max="6144" width="14.5703125" style="35" customWidth="1"/>
    <col min="6145" max="6145" width="9.5703125" style="35" customWidth="1"/>
    <col min="6146" max="6146" width="14.5703125" style="35" customWidth="1"/>
    <col min="6147" max="6148" width="16.28515625" style="35" customWidth="1"/>
    <col min="6149" max="6149" width="13.85546875" style="35" customWidth="1"/>
    <col min="6150" max="6154" width="16.140625" style="35" customWidth="1"/>
    <col min="6155" max="6155" width="14.42578125" style="35" customWidth="1"/>
    <col min="6156" max="6156" width="10.140625" style="35" customWidth="1"/>
    <col min="6157" max="6157" width="14.42578125" style="35" customWidth="1"/>
    <col min="6158" max="6159" width="18.85546875" style="35" customWidth="1"/>
    <col min="6160" max="6160" width="14.7109375" style="35" customWidth="1"/>
    <col min="6161" max="6161" width="9.28515625" style="35" customWidth="1"/>
    <col min="6162" max="6385" width="9.140625" style="35"/>
    <col min="6386" max="6386" width="17.42578125" style="35" customWidth="1"/>
    <col min="6387" max="6387" width="30.7109375" style="35" customWidth="1"/>
    <col min="6388" max="6388" width="24.5703125" style="35" customWidth="1"/>
    <col min="6389" max="6389" width="30.5703125" style="35" customWidth="1"/>
    <col min="6390" max="6390" width="27.140625" style="35" customWidth="1"/>
    <col min="6391" max="6391" width="34" style="35" customWidth="1"/>
    <col min="6392" max="6392" width="31.42578125" style="35" customWidth="1"/>
    <col min="6393" max="6393" width="82.140625" style="35" customWidth="1"/>
    <col min="6394" max="6394" width="23.140625" style="35" customWidth="1"/>
    <col min="6395" max="6395" width="14.7109375" style="35" customWidth="1"/>
    <col min="6396" max="6396" width="10.140625" style="35" customWidth="1"/>
    <col min="6397" max="6397" width="15.85546875" style="35" customWidth="1"/>
    <col min="6398" max="6398" width="9.85546875" style="35" customWidth="1"/>
    <col min="6399" max="6399" width="14" style="35" customWidth="1"/>
    <col min="6400" max="6400" width="14.5703125" style="35" customWidth="1"/>
    <col min="6401" max="6401" width="9.5703125" style="35" customWidth="1"/>
    <col min="6402" max="6402" width="14.5703125" style="35" customWidth="1"/>
    <col min="6403" max="6404" width="16.28515625" style="35" customWidth="1"/>
    <col min="6405" max="6405" width="13.85546875" style="35" customWidth="1"/>
    <col min="6406" max="6410" width="16.140625" style="35" customWidth="1"/>
    <col min="6411" max="6411" width="14.42578125" style="35" customWidth="1"/>
    <col min="6412" max="6412" width="10.140625" style="35" customWidth="1"/>
    <col min="6413" max="6413" width="14.42578125" style="35" customWidth="1"/>
    <col min="6414" max="6415" width="18.85546875" style="35" customWidth="1"/>
    <col min="6416" max="6416" width="14.7109375" style="35" customWidth="1"/>
    <col min="6417" max="6417" width="9.28515625" style="35" customWidth="1"/>
    <col min="6418" max="6641" width="9.140625" style="35"/>
    <col min="6642" max="6642" width="17.42578125" style="35" customWidth="1"/>
    <col min="6643" max="6643" width="30.7109375" style="35" customWidth="1"/>
    <col min="6644" max="6644" width="24.5703125" style="35" customWidth="1"/>
    <col min="6645" max="6645" width="30.5703125" style="35" customWidth="1"/>
    <col min="6646" max="6646" width="27.140625" style="35" customWidth="1"/>
    <col min="6647" max="6647" width="34" style="35" customWidth="1"/>
    <col min="6648" max="6648" width="31.42578125" style="35" customWidth="1"/>
    <col min="6649" max="6649" width="82.140625" style="35" customWidth="1"/>
    <col min="6650" max="6650" width="23.140625" style="35" customWidth="1"/>
    <col min="6651" max="6651" width="14.7109375" style="35" customWidth="1"/>
    <col min="6652" max="6652" width="10.140625" style="35" customWidth="1"/>
    <col min="6653" max="6653" width="15.85546875" style="35" customWidth="1"/>
    <col min="6654" max="6654" width="9.85546875" style="35" customWidth="1"/>
    <col min="6655" max="6655" width="14" style="35" customWidth="1"/>
    <col min="6656" max="6656" width="14.5703125" style="35" customWidth="1"/>
    <col min="6657" max="6657" width="9.5703125" style="35" customWidth="1"/>
    <col min="6658" max="6658" width="14.5703125" style="35" customWidth="1"/>
    <col min="6659" max="6660" width="16.28515625" style="35" customWidth="1"/>
    <col min="6661" max="6661" width="13.85546875" style="35" customWidth="1"/>
    <col min="6662" max="6666" width="16.140625" style="35" customWidth="1"/>
    <col min="6667" max="6667" width="14.42578125" style="35" customWidth="1"/>
    <col min="6668" max="6668" width="10.140625" style="35" customWidth="1"/>
    <col min="6669" max="6669" width="14.42578125" style="35" customWidth="1"/>
    <col min="6670" max="6671" width="18.85546875" style="35" customWidth="1"/>
    <col min="6672" max="6672" width="14.7109375" style="35" customWidth="1"/>
    <col min="6673" max="6673" width="9.28515625" style="35" customWidth="1"/>
    <col min="6674" max="6897" width="9.140625" style="35"/>
    <col min="6898" max="6898" width="17.42578125" style="35" customWidth="1"/>
    <col min="6899" max="6899" width="30.7109375" style="35" customWidth="1"/>
    <col min="6900" max="6900" width="24.5703125" style="35" customWidth="1"/>
    <col min="6901" max="6901" width="30.5703125" style="35" customWidth="1"/>
    <col min="6902" max="6902" width="27.140625" style="35" customWidth="1"/>
    <col min="6903" max="6903" width="34" style="35" customWidth="1"/>
    <col min="6904" max="6904" width="31.42578125" style="35" customWidth="1"/>
    <col min="6905" max="6905" width="82.140625" style="35" customWidth="1"/>
    <col min="6906" max="6906" width="23.140625" style="35" customWidth="1"/>
    <col min="6907" max="6907" width="14.7109375" style="35" customWidth="1"/>
    <col min="6908" max="6908" width="10.140625" style="35" customWidth="1"/>
    <col min="6909" max="6909" width="15.85546875" style="35" customWidth="1"/>
    <col min="6910" max="6910" width="9.85546875" style="35" customWidth="1"/>
    <col min="6911" max="6911" width="14" style="35" customWidth="1"/>
    <col min="6912" max="6912" width="14.5703125" style="35" customWidth="1"/>
    <col min="6913" max="6913" width="9.5703125" style="35" customWidth="1"/>
    <col min="6914" max="6914" width="14.5703125" style="35" customWidth="1"/>
    <col min="6915" max="6916" width="16.28515625" style="35" customWidth="1"/>
    <col min="6917" max="6917" width="13.85546875" style="35" customWidth="1"/>
    <col min="6918" max="6922" width="16.140625" style="35" customWidth="1"/>
    <col min="6923" max="6923" width="14.42578125" style="35" customWidth="1"/>
    <col min="6924" max="6924" width="10.140625" style="35" customWidth="1"/>
    <col min="6925" max="6925" width="14.42578125" style="35" customWidth="1"/>
    <col min="6926" max="6927" width="18.85546875" style="35" customWidth="1"/>
    <col min="6928" max="6928" width="14.7109375" style="35" customWidth="1"/>
    <col min="6929" max="6929" width="9.28515625" style="35" customWidth="1"/>
    <col min="6930" max="7153" width="9.140625" style="35"/>
    <col min="7154" max="7154" width="17.42578125" style="35" customWidth="1"/>
    <col min="7155" max="7155" width="30.7109375" style="35" customWidth="1"/>
    <col min="7156" max="7156" width="24.5703125" style="35" customWidth="1"/>
    <col min="7157" max="7157" width="30.5703125" style="35" customWidth="1"/>
    <col min="7158" max="7158" width="27.140625" style="35" customWidth="1"/>
    <col min="7159" max="7159" width="34" style="35" customWidth="1"/>
    <col min="7160" max="7160" width="31.42578125" style="35" customWidth="1"/>
    <col min="7161" max="7161" width="82.140625" style="35" customWidth="1"/>
    <col min="7162" max="7162" width="23.140625" style="35" customWidth="1"/>
    <col min="7163" max="7163" width="14.7109375" style="35" customWidth="1"/>
    <col min="7164" max="7164" width="10.140625" style="35" customWidth="1"/>
    <col min="7165" max="7165" width="15.85546875" style="35" customWidth="1"/>
    <col min="7166" max="7166" width="9.85546875" style="35" customWidth="1"/>
    <col min="7167" max="7167" width="14" style="35" customWidth="1"/>
    <col min="7168" max="7168" width="14.5703125" style="35" customWidth="1"/>
    <col min="7169" max="7169" width="9.5703125" style="35" customWidth="1"/>
    <col min="7170" max="7170" width="14.5703125" style="35" customWidth="1"/>
    <col min="7171" max="7172" width="16.28515625" style="35" customWidth="1"/>
    <col min="7173" max="7173" width="13.85546875" style="35" customWidth="1"/>
    <col min="7174" max="7178" width="16.140625" style="35" customWidth="1"/>
    <col min="7179" max="7179" width="14.42578125" style="35" customWidth="1"/>
    <col min="7180" max="7180" width="10.140625" style="35" customWidth="1"/>
    <col min="7181" max="7181" width="14.42578125" style="35" customWidth="1"/>
    <col min="7182" max="7183" width="18.85546875" style="35" customWidth="1"/>
    <col min="7184" max="7184" width="14.7109375" style="35" customWidth="1"/>
    <col min="7185" max="7185" width="9.28515625" style="35" customWidth="1"/>
    <col min="7186" max="7409" width="9.140625" style="35"/>
    <col min="7410" max="7410" width="17.42578125" style="35" customWidth="1"/>
    <col min="7411" max="7411" width="30.7109375" style="35" customWidth="1"/>
    <col min="7412" max="7412" width="24.5703125" style="35" customWidth="1"/>
    <col min="7413" max="7413" width="30.5703125" style="35" customWidth="1"/>
    <col min="7414" max="7414" width="27.140625" style="35" customWidth="1"/>
    <col min="7415" max="7415" width="34" style="35" customWidth="1"/>
    <col min="7416" max="7416" width="31.42578125" style="35" customWidth="1"/>
    <col min="7417" max="7417" width="82.140625" style="35" customWidth="1"/>
    <col min="7418" max="7418" width="23.140625" style="35" customWidth="1"/>
    <col min="7419" max="7419" width="14.7109375" style="35" customWidth="1"/>
    <col min="7420" max="7420" width="10.140625" style="35" customWidth="1"/>
    <col min="7421" max="7421" width="15.85546875" style="35" customWidth="1"/>
    <col min="7422" max="7422" width="9.85546875" style="35" customWidth="1"/>
    <col min="7423" max="7423" width="14" style="35" customWidth="1"/>
    <col min="7424" max="7424" width="14.5703125" style="35" customWidth="1"/>
    <col min="7425" max="7425" width="9.5703125" style="35" customWidth="1"/>
    <col min="7426" max="7426" width="14.5703125" style="35" customWidth="1"/>
    <col min="7427" max="7428" width="16.28515625" style="35" customWidth="1"/>
    <col min="7429" max="7429" width="13.85546875" style="35" customWidth="1"/>
    <col min="7430" max="7434" width="16.140625" style="35" customWidth="1"/>
    <col min="7435" max="7435" width="14.42578125" style="35" customWidth="1"/>
    <col min="7436" max="7436" width="10.140625" style="35" customWidth="1"/>
    <col min="7437" max="7437" width="14.42578125" style="35" customWidth="1"/>
    <col min="7438" max="7439" width="18.85546875" style="35" customWidth="1"/>
    <col min="7440" max="7440" width="14.7109375" style="35" customWidth="1"/>
    <col min="7441" max="7441" width="9.28515625" style="35" customWidth="1"/>
    <col min="7442" max="7665" width="9.140625" style="35"/>
    <col min="7666" max="7666" width="17.42578125" style="35" customWidth="1"/>
    <col min="7667" max="7667" width="30.7109375" style="35" customWidth="1"/>
    <col min="7668" max="7668" width="24.5703125" style="35" customWidth="1"/>
    <col min="7669" max="7669" width="30.5703125" style="35" customWidth="1"/>
    <col min="7670" max="7670" width="27.140625" style="35" customWidth="1"/>
    <col min="7671" max="7671" width="34" style="35" customWidth="1"/>
    <col min="7672" max="7672" width="31.42578125" style="35" customWidth="1"/>
    <col min="7673" max="7673" width="82.140625" style="35" customWidth="1"/>
    <col min="7674" max="7674" width="23.140625" style="35" customWidth="1"/>
    <col min="7675" max="7675" width="14.7109375" style="35" customWidth="1"/>
    <col min="7676" max="7676" width="10.140625" style="35" customWidth="1"/>
    <col min="7677" max="7677" width="15.85546875" style="35" customWidth="1"/>
    <col min="7678" max="7678" width="9.85546875" style="35" customWidth="1"/>
    <col min="7679" max="7679" width="14" style="35" customWidth="1"/>
    <col min="7680" max="7680" width="14.5703125" style="35" customWidth="1"/>
    <col min="7681" max="7681" width="9.5703125" style="35" customWidth="1"/>
    <col min="7682" max="7682" width="14.5703125" style="35" customWidth="1"/>
    <col min="7683" max="7684" width="16.28515625" style="35" customWidth="1"/>
    <col min="7685" max="7685" width="13.85546875" style="35" customWidth="1"/>
    <col min="7686" max="7690" width="16.140625" style="35" customWidth="1"/>
    <col min="7691" max="7691" width="14.42578125" style="35" customWidth="1"/>
    <col min="7692" max="7692" width="10.140625" style="35" customWidth="1"/>
    <col min="7693" max="7693" width="14.42578125" style="35" customWidth="1"/>
    <col min="7694" max="7695" width="18.85546875" style="35" customWidth="1"/>
    <col min="7696" max="7696" width="14.7109375" style="35" customWidth="1"/>
    <col min="7697" max="7697" width="9.28515625" style="35" customWidth="1"/>
    <col min="7698" max="7921" width="9.140625" style="35"/>
    <col min="7922" max="7922" width="17.42578125" style="35" customWidth="1"/>
    <col min="7923" max="7923" width="30.7109375" style="35" customWidth="1"/>
    <col min="7924" max="7924" width="24.5703125" style="35" customWidth="1"/>
    <col min="7925" max="7925" width="30.5703125" style="35" customWidth="1"/>
    <col min="7926" max="7926" width="27.140625" style="35" customWidth="1"/>
    <col min="7927" max="7927" width="34" style="35" customWidth="1"/>
    <col min="7928" max="7928" width="31.42578125" style="35" customWidth="1"/>
    <col min="7929" max="7929" width="82.140625" style="35" customWidth="1"/>
    <col min="7930" max="7930" width="23.140625" style="35" customWidth="1"/>
    <col min="7931" max="7931" width="14.7109375" style="35" customWidth="1"/>
    <col min="7932" max="7932" width="10.140625" style="35" customWidth="1"/>
    <col min="7933" max="7933" width="15.85546875" style="35" customWidth="1"/>
    <col min="7934" max="7934" width="9.85546875" style="35" customWidth="1"/>
    <col min="7935" max="7935" width="14" style="35" customWidth="1"/>
    <col min="7936" max="7936" width="14.5703125" style="35" customWidth="1"/>
    <col min="7937" max="7937" width="9.5703125" style="35" customWidth="1"/>
    <col min="7938" max="7938" width="14.5703125" style="35" customWidth="1"/>
    <col min="7939" max="7940" width="16.28515625" style="35" customWidth="1"/>
    <col min="7941" max="7941" width="13.85546875" style="35" customWidth="1"/>
    <col min="7942" max="7946" width="16.140625" style="35" customWidth="1"/>
    <col min="7947" max="7947" width="14.42578125" style="35" customWidth="1"/>
    <col min="7948" max="7948" width="10.140625" style="35" customWidth="1"/>
    <col min="7949" max="7949" width="14.42578125" style="35" customWidth="1"/>
    <col min="7950" max="7951" width="18.85546875" style="35" customWidth="1"/>
    <col min="7952" max="7952" width="14.7109375" style="35" customWidth="1"/>
    <col min="7953" max="7953" width="9.28515625" style="35" customWidth="1"/>
    <col min="7954" max="8177" width="9.140625" style="35"/>
    <col min="8178" max="8178" width="17.42578125" style="35" customWidth="1"/>
    <col min="8179" max="8179" width="30.7109375" style="35" customWidth="1"/>
    <col min="8180" max="8180" width="24.5703125" style="35" customWidth="1"/>
    <col min="8181" max="8181" width="30.5703125" style="35" customWidth="1"/>
    <col min="8182" max="8182" width="27.140625" style="35" customWidth="1"/>
    <col min="8183" max="8183" width="34" style="35" customWidth="1"/>
    <col min="8184" max="8184" width="31.42578125" style="35" customWidth="1"/>
    <col min="8185" max="8185" width="82.140625" style="35" customWidth="1"/>
    <col min="8186" max="8186" width="23.140625" style="35" customWidth="1"/>
    <col min="8187" max="8187" width="14.7109375" style="35" customWidth="1"/>
    <col min="8188" max="8188" width="10.140625" style="35" customWidth="1"/>
    <col min="8189" max="8189" width="15.85546875" style="35" customWidth="1"/>
    <col min="8190" max="8190" width="9.85546875" style="35" customWidth="1"/>
    <col min="8191" max="8191" width="14" style="35" customWidth="1"/>
    <col min="8192" max="8192" width="14.5703125" style="35" customWidth="1"/>
    <col min="8193" max="8193" width="9.5703125" style="35" customWidth="1"/>
    <col min="8194" max="8194" width="14.5703125" style="35" customWidth="1"/>
    <col min="8195" max="8196" width="16.28515625" style="35" customWidth="1"/>
    <col min="8197" max="8197" width="13.85546875" style="35" customWidth="1"/>
    <col min="8198" max="8202" width="16.140625" style="35" customWidth="1"/>
    <col min="8203" max="8203" width="14.42578125" style="35" customWidth="1"/>
    <col min="8204" max="8204" width="10.140625" style="35" customWidth="1"/>
    <col min="8205" max="8205" width="14.42578125" style="35" customWidth="1"/>
    <col min="8206" max="8207" width="18.85546875" style="35" customWidth="1"/>
    <col min="8208" max="8208" width="14.7109375" style="35" customWidth="1"/>
    <col min="8209" max="8209" width="9.28515625" style="35" customWidth="1"/>
    <col min="8210" max="8433" width="9.140625" style="35"/>
    <col min="8434" max="8434" width="17.42578125" style="35" customWidth="1"/>
    <col min="8435" max="8435" width="30.7109375" style="35" customWidth="1"/>
    <col min="8436" max="8436" width="24.5703125" style="35" customWidth="1"/>
    <col min="8437" max="8437" width="30.5703125" style="35" customWidth="1"/>
    <col min="8438" max="8438" width="27.140625" style="35" customWidth="1"/>
    <col min="8439" max="8439" width="34" style="35" customWidth="1"/>
    <col min="8440" max="8440" width="31.42578125" style="35" customWidth="1"/>
    <col min="8441" max="8441" width="82.140625" style="35" customWidth="1"/>
    <col min="8442" max="8442" width="23.140625" style="35" customWidth="1"/>
    <col min="8443" max="8443" width="14.7109375" style="35" customWidth="1"/>
    <col min="8444" max="8444" width="10.140625" style="35" customWidth="1"/>
    <col min="8445" max="8445" width="15.85546875" style="35" customWidth="1"/>
    <col min="8446" max="8446" width="9.85546875" style="35" customWidth="1"/>
    <col min="8447" max="8447" width="14" style="35" customWidth="1"/>
    <col min="8448" max="8448" width="14.5703125" style="35" customWidth="1"/>
    <col min="8449" max="8449" width="9.5703125" style="35" customWidth="1"/>
    <col min="8450" max="8450" width="14.5703125" style="35" customWidth="1"/>
    <col min="8451" max="8452" width="16.28515625" style="35" customWidth="1"/>
    <col min="8453" max="8453" width="13.85546875" style="35" customWidth="1"/>
    <col min="8454" max="8458" width="16.140625" style="35" customWidth="1"/>
    <col min="8459" max="8459" width="14.42578125" style="35" customWidth="1"/>
    <col min="8460" max="8460" width="10.140625" style="35" customWidth="1"/>
    <col min="8461" max="8461" width="14.42578125" style="35" customWidth="1"/>
    <col min="8462" max="8463" width="18.85546875" style="35" customWidth="1"/>
    <col min="8464" max="8464" width="14.7109375" style="35" customWidth="1"/>
    <col min="8465" max="8465" width="9.28515625" style="35" customWidth="1"/>
    <col min="8466" max="8689" width="9.140625" style="35"/>
    <col min="8690" max="8690" width="17.42578125" style="35" customWidth="1"/>
    <col min="8691" max="8691" width="30.7109375" style="35" customWidth="1"/>
    <col min="8692" max="8692" width="24.5703125" style="35" customWidth="1"/>
    <col min="8693" max="8693" width="30.5703125" style="35" customWidth="1"/>
    <col min="8694" max="8694" width="27.140625" style="35" customWidth="1"/>
    <col min="8695" max="8695" width="34" style="35" customWidth="1"/>
    <col min="8696" max="8696" width="31.42578125" style="35" customWidth="1"/>
    <col min="8697" max="8697" width="82.140625" style="35" customWidth="1"/>
    <col min="8698" max="8698" width="23.140625" style="35" customWidth="1"/>
    <col min="8699" max="8699" width="14.7109375" style="35" customWidth="1"/>
    <col min="8700" max="8700" width="10.140625" style="35" customWidth="1"/>
    <col min="8701" max="8701" width="15.85546875" style="35" customWidth="1"/>
    <col min="8702" max="8702" width="9.85546875" style="35" customWidth="1"/>
    <col min="8703" max="8703" width="14" style="35" customWidth="1"/>
    <col min="8704" max="8704" width="14.5703125" style="35" customWidth="1"/>
    <col min="8705" max="8705" width="9.5703125" style="35" customWidth="1"/>
    <col min="8706" max="8706" width="14.5703125" style="35" customWidth="1"/>
    <col min="8707" max="8708" width="16.28515625" style="35" customWidth="1"/>
    <col min="8709" max="8709" width="13.85546875" style="35" customWidth="1"/>
    <col min="8710" max="8714" width="16.140625" style="35" customWidth="1"/>
    <col min="8715" max="8715" width="14.42578125" style="35" customWidth="1"/>
    <col min="8716" max="8716" width="10.140625" style="35" customWidth="1"/>
    <col min="8717" max="8717" width="14.42578125" style="35" customWidth="1"/>
    <col min="8718" max="8719" width="18.85546875" style="35" customWidth="1"/>
    <col min="8720" max="8720" width="14.7109375" style="35" customWidth="1"/>
    <col min="8721" max="8721" width="9.28515625" style="35" customWidth="1"/>
    <col min="8722" max="8945" width="9.140625" style="35"/>
    <col min="8946" max="8946" width="17.42578125" style="35" customWidth="1"/>
    <col min="8947" max="8947" width="30.7109375" style="35" customWidth="1"/>
    <col min="8948" max="8948" width="24.5703125" style="35" customWidth="1"/>
    <col min="8949" max="8949" width="30.5703125" style="35" customWidth="1"/>
    <col min="8950" max="8950" width="27.140625" style="35" customWidth="1"/>
    <col min="8951" max="8951" width="34" style="35" customWidth="1"/>
    <col min="8952" max="8952" width="31.42578125" style="35" customWidth="1"/>
    <col min="8953" max="8953" width="82.140625" style="35" customWidth="1"/>
    <col min="8954" max="8954" width="23.140625" style="35" customWidth="1"/>
    <col min="8955" max="8955" width="14.7109375" style="35" customWidth="1"/>
    <col min="8956" max="8956" width="10.140625" style="35" customWidth="1"/>
    <col min="8957" max="8957" width="15.85546875" style="35" customWidth="1"/>
    <col min="8958" max="8958" width="9.85546875" style="35" customWidth="1"/>
    <col min="8959" max="8959" width="14" style="35" customWidth="1"/>
    <col min="8960" max="8960" width="14.5703125" style="35" customWidth="1"/>
    <col min="8961" max="8961" width="9.5703125" style="35" customWidth="1"/>
    <col min="8962" max="8962" width="14.5703125" style="35" customWidth="1"/>
    <col min="8963" max="8964" width="16.28515625" style="35" customWidth="1"/>
    <col min="8965" max="8965" width="13.85546875" style="35" customWidth="1"/>
    <col min="8966" max="8970" width="16.140625" style="35" customWidth="1"/>
    <col min="8971" max="8971" width="14.42578125" style="35" customWidth="1"/>
    <col min="8972" max="8972" width="10.140625" style="35" customWidth="1"/>
    <col min="8973" max="8973" width="14.42578125" style="35" customWidth="1"/>
    <col min="8974" max="8975" width="18.85546875" style="35" customWidth="1"/>
    <col min="8976" max="8976" width="14.7109375" style="35" customWidth="1"/>
    <col min="8977" max="8977" width="9.28515625" style="35" customWidth="1"/>
    <col min="8978" max="9201" width="9.140625" style="35"/>
    <col min="9202" max="9202" width="17.42578125" style="35" customWidth="1"/>
    <col min="9203" max="9203" width="30.7109375" style="35" customWidth="1"/>
    <col min="9204" max="9204" width="24.5703125" style="35" customWidth="1"/>
    <col min="9205" max="9205" width="30.5703125" style="35" customWidth="1"/>
    <col min="9206" max="9206" width="27.140625" style="35" customWidth="1"/>
    <col min="9207" max="9207" width="34" style="35" customWidth="1"/>
    <col min="9208" max="9208" width="31.42578125" style="35" customWidth="1"/>
    <col min="9209" max="9209" width="82.140625" style="35" customWidth="1"/>
    <col min="9210" max="9210" width="23.140625" style="35" customWidth="1"/>
    <col min="9211" max="9211" width="14.7109375" style="35" customWidth="1"/>
    <col min="9212" max="9212" width="10.140625" style="35" customWidth="1"/>
    <col min="9213" max="9213" width="15.85546875" style="35" customWidth="1"/>
    <col min="9214" max="9214" width="9.85546875" style="35" customWidth="1"/>
    <col min="9215" max="9215" width="14" style="35" customWidth="1"/>
    <col min="9216" max="9216" width="14.5703125" style="35" customWidth="1"/>
    <col min="9217" max="9217" width="9.5703125" style="35" customWidth="1"/>
    <col min="9218" max="9218" width="14.5703125" style="35" customWidth="1"/>
    <col min="9219" max="9220" width="16.28515625" style="35" customWidth="1"/>
    <col min="9221" max="9221" width="13.85546875" style="35" customWidth="1"/>
    <col min="9222" max="9226" width="16.140625" style="35" customWidth="1"/>
    <col min="9227" max="9227" width="14.42578125" style="35" customWidth="1"/>
    <col min="9228" max="9228" width="10.140625" style="35" customWidth="1"/>
    <col min="9229" max="9229" width="14.42578125" style="35" customWidth="1"/>
    <col min="9230" max="9231" width="18.85546875" style="35" customWidth="1"/>
    <col min="9232" max="9232" width="14.7109375" style="35" customWidth="1"/>
    <col min="9233" max="9233" width="9.28515625" style="35" customWidth="1"/>
    <col min="9234" max="9457" width="9.140625" style="35"/>
    <col min="9458" max="9458" width="17.42578125" style="35" customWidth="1"/>
    <col min="9459" max="9459" width="30.7109375" style="35" customWidth="1"/>
    <col min="9460" max="9460" width="24.5703125" style="35" customWidth="1"/>
    <col min="9461" max="9461" width="30.5703125" style="35" customWidth="1"/>
    <col min="9462" max="9462" width="27.140625" style="35" customWidth="1"/>
    <col min="9463" max="9463" width="34" style="35" customWidth="1"/>
    <col min="9464" max="9464" width="31.42578125" style="35" customWidth="1"/>
    <col min="9465" max="9465" width="82.140625" style="35" customWidth="1"/>
    <col min="9466" max="9466" width="23.140625" style="35" customWidth="1"/>
    <col min="9467" max="9467" width="14.7109375" style="35" customWidth="1"/>
    <col min="9468" max="9468" width="10.140625" style="35" customWidth="1"/>
    <col min="9469" max="9469" width="15.85546875" style="35" customWidth="1"/>
    <col min="9470" max="9470" width="9.85546875" style="35" customWidth="1"/>
    <col min="9471" max="9471" width="14" style="35" customWidth="1"/>
    <col min="9472" max="9472" width="14.5703125" style="35" customWidth="1"/>
    <col min="9473" max="9473" width="9.5703125" style="35" customWidth="1"/>
    <col min="9474" max="9474" width="14.5703125" style="35" customWidth="1"/>
    <col min="9475" max="9476" width="16.28515625" style="35" customWidth="1"/>
    <col min="9477" max="9477" width="13.85546875" style="35" customWidth="1"/>
    <col min="9478" max="9482" width="16.140625" style="35" customWidth="1"/>
    <col min="9483" max="9483" width="14.42578125" style="35" customWidth="1"/>
    <col min="9484" max="9484" width="10.140625" style="35" customWidth="1"/>
    <col min="9485" max="9485" width="14.42578125" style="35" customWidth="1"/>
    <col min="9486" max="9487" width="18.85546875" style="35" customWidth="1"/>
    <col min="9488" max="9488" width="14.7109375" style="35" customWidth="1"/>
    <col min="9489" max="9489" width="9.28515625" style="35" customWidth="1"/>
    <col min="9490" max="9713" width="9.140625" style="35"/>
    <col min="9714" max="9714" width="17.42578125" style="35" customWidth="1"/>
    <col min="9715" max="9715" width="30.7109375" style="35" customWidth="1"/>
    <col min="9716" max="9716" width="24.5703125" style="35" customWidth="1"/>
    <col min="9717" max="9717" width="30.5703125" style="35" customWidth="1"/>
    <col min="9718" max="9718" width="27.140625" style="35" customWidth="1"/>
    <col min="9719" max="9719" width="34" style="35" customWidth="1"/>
    <col min="9720" max="9720" width="31.42578125" style="35" customWidth="1"/>
    <col min="9721" max="9721" width="82.140625" style="35" customWidth="1"/>
    <col min="9722" max="9722" width="23.140625" style="35" customWidth="1"/>
    <col min="9723" max="9723" width="14.7109375" style="35" customWidth="1"/>
    <col min="9724" max="9724" width="10.140625" style="35" customWidth="1"/>
    <col min="9725" max="9725" width="15.85546875" style="35" customWidth="1"/>
    <col min="9726" max="9726" width="9.85546875" style="35" customWidth="1"/>
    <col min="9727" max="9727" width="14" style="35" customWidth="1"/>
    <col min="9728" max="9728" width="14.5703125" style="35" customWidth="1"/>
    <col min="9729" max="9729" width="9.5703125" style="35" customWidth="1"/>
    <col min="9730" max="9730" width="14.5703125" style="35" customWidth="1"/>
    <col min="9731" max="9732" width="16.28515625" style="35" customWidth="1"/>
    <col min="9733" max="9733" width="13.85546875" style="35" customWidth="1"/>
    <col min="9734" max="9738" width="16.140625" style="35" customWidth="1"/>
    <col min="9739" max="9739" width="14.42578125" style="35" customWidth="1"/>
    <col min="9740" max="9740" width="10.140625" style="35" customWidth="1"/>
    <col min="9741" max="9741" width="14.42578125" style="35" customWidth="1"/>
    <col min="9742" max="9743" width="18.85546875" style="35" customWidth="1"/>
    <col min="9744" max="9744" width="14.7109375" style="35" customWidth="1"/>
    <col min="9745" max="9745" width="9.28515625" style="35" customWidth="1"/>
    <col min="9746" max="9969" width="9.140625" style="35"/>
    <col min="9970" max="9970" width="17.42578125" style="35" customWidth="1"/>
    <col min="9971" max="9971" width="30.7109375" style="35" customWidth="1"/>
    <col min="9972" max="9972" width="24.5703125" style="35" customWidth="1"/>
    <col min="9973" max="9973" width="30.5703125" style="35" customWidth="1"/>
    <col min="9974" max="9974" width="27.140625" style="35" customWidth="1"/>
    <col min="9975" max="9975" width="34" style="35" customWidth="1"/>
    <col min="9976" max="9976" width="31.42578125" style="35" customWidth="1"/>
    <col min="9977" max="9977" width="82.140625" style="35" customWidth="1"/>
    <col min="9978" max="9978" width="23.140625" style="35" customWidth="1"/>
    <col min="9979" max="9979" width="14.7109375" style="35" customWidth="1"/>
    <col min="9980" max="9980" width="10.140625" style="35" customWidth="1"/>
    <col min="9981" max="9981" width="15.85546875" style="35" customWidth="1"/>
    <col min="9982" max="9982" width="9.85546875" style="35" customWidth="1"/>
    <col min="9983" max="9983" width="14" style="35" customWidth="1"/>
    <col min="9984" max="9984" width="14.5703125" style="35" customWidth="1"/>
    <col min="9985" max="9985" width="9.5703125" style="35" customWidth="1"/>
    <col min="9986" max="9986" width="14.5703125" style="35" customWidth="1"/>
    <col min="9987" max="9988" width="16.28515625" style="35" customWidth="1"/>
    <col min="9989" max="9989" width="13.85546875" style="35" customWidth="1"/>
    <col min="9990" max="9994" width="16.140625" style="35" customWidth="1"/>
    <col min="9995" max="9995" width="14.42578125" style="35" customWidth="1"/>
    <col min="9996" max="9996" width="10.140625" style="35" customWidth="1"/>
    <col min="9997" max="9997" width="14.42578125" style="35" customWidth="1"/>
    <col min="9998" max="9999" width="18.85546875" style="35" customWidth="1"/>
    <col min="10000" max="10000" width="14.7109375" style="35" customWidth="1"/>
    <col min="10001" max="10001" width="9.28515625" style="35" customWidth="1"/>
    <col min="10002" max="10225" width="9.140625" style="35"/>
    <col min="10226" max="10226" width="17.42578125" style="35" customWidth="1"/>
    <col min="10227" max="10227" width="30.7109375" style="35" customWidth="1"/>
    <col min="10228" max="10228" width="24.5703125" style="35" customWidth="1"/>
    <col min="10229" max="10229" width="30.5703125" style="35" customWidth="1"/>
    <col min="10230" max="10230" width="27.140625" style="35" customWidth="1"/>
    <col min="10231" max="10231" width="34" style="35" customWidth="1"/>
    <col min="10232" max="10232" width="31.42578125" style="35" customWidth="1"/>
    <col min="10233" max="10233" width="82.140625" style="35" customWidth="1"/>
    <col min="10234" max="10234" width="23.140625" style="35" customWidth="1"/>
    <col min="10235" max="10235" width="14.7109375" style="35" customWidth="1"/>
    <col min="10236" max="10236" width="10.140625" style="35" customWidth="1"/>
    <col min="10237" max="10237" width="15.85546875" style="35" customWidth="1"/>
    <col min="10238" max="10238" width="9.85546875" style="35" customWidth="1"/>
    <col min="10239" max="10239" width="14" style="35" customWidth="1"/>
    <col min="10240" max="10240" width="14.5703125" style="35" customWidth="1"/>
    <col min="10241" max="10241" width="9.5703125" style="35" customWidth="1"/>
    <col min="10242" max="10242" width="14.5703125" style="35" customWidth="1"/>
    <col min="10243" max="10244" width="16.28515625" style="35" customWidth="1"/>
    <col min="10245" max="10245" width="13.85546875" style="35" customWidth="1"/>
    <col min="10246" max="10250" width="16.140625" style="35" customWidth="1"/>
    <col min="10251" max="10251" width="14.42578125" style="35" customWidth="1"/>
    <col min="10252" max="10252" width="10.140625" style="35" customWidth="1"/>
    <col min="10253" max="10253" width="14.42578125" style="35" customWidth="1"/>
    <col min="10254" max="10255" width="18.85546875" style="35" customWidth="1"/>
    <col min="10256" max="10256" width="14.7109375" style="35" customWidth="1"/>
    <col min="10257" max="10257" width="9.28515625" style="35" customWidth="1"/>
    <col min="10258" max="10481" width="9.140625" style="35"/>
    <col min="10482" max="10482" width="17.42578125" style="35" customWidth="1"/>
    <col min="10483" max="10483" width="30.7109375" style="35" customWidth="1"/>
    <col min="10484" max="10484" width="24.5703125" style="35" customWidth="1"/>
    <col min="10485" max="10485" width="30.5703125" style="35" customWidth="1"/>
    <col min="10486" max="10486" width="27.140625" style="35" customWidth="1"/>
    <col min="10487" max="10487" width="34" style="35" customWidth="1"/>
    <col min="10488" max="10488" width="31.42578125" style="35" customWidth="1"/>
    <col min="10489" max="10489" width="82.140625" style="35" customWidth="1"/>
    <col min="10490" max="10490" width="23.140625" style="35" customWidth="1"/>
    <col min="10491" max="10491" width="14.7109375" style="35" customWidth="1"/>
    <col min="10492" max="10492" width="10.140625" style="35" customWidth="1"/>
    <col min="10493" max="10493" width="15.85546875" style="35" customWidth="1"/>
    <col min="10494" max="10494" width="9.85546875" style="35" customWidth="1"/>
    <col min="10495" max="10495" width="14" style="35" customWidth="1"/>
    <col min="10496" max="10496" width="14.5703125" style="35" customWidth="1"/>
    <col min="10497" max="10497" width="9.5703125" style="35" customWidth="1"/>
    <col min="10498" max="10498" width="14.5703125" style="35" customWidth="1"/>
    <col min="10499" max="10500" width="16.28515625" style="35" customWidth="1"/>
    <col min="10501" max="10501" width="13.85546875" style="35" customWidth="1"/>
    <col min="10502" max="10506" width="16.140625" style="35" customWidth="1"/>
    <col min="10507" max="10507" width="14.42578125" style="35" customWidth="1"/>
    <col min="10508" max="10508" width="10.140625" style="35" customWidth="1"/>
    <col min="10509" max="10509" width="14.42578125" style="35" customWidth="1"/>
    <col min="10510" max="10511" width="18.85546875" style="35" customWidth="1"/>
    <col min="10512" max="10512" width="14.7109375" style="35" customWidth="1"/>
    <col min="10513" max="10513" width="9.28515625" style="35" customWidth="1"/>
    <col min="10514" max="10737" width="9.140625" style="35"/>
    <col min="10738" max="10738" width="17.42578125" style="35" customWidth="1"/>
    <col min="10739" max="10739" width="30.7109375" style="35" customWidth="1"/>
    <col min="10740" max="10740" width="24.5703125" style="35" customWidth="1"/>
    <col min="10741" max="10741" width="30.5703125" style="35" customWidth="1"/>
    <col min="10742" max="10742" width="27.140625" style="35" customWidth="1"/>
    <col min="10743" max="10743" width="34" style="35" customWidth="1"/>
    <col min="10744" max="10744" width="31.42578125" style="35" customWidth="1"/>
    <col min="10745" max="10745" width="82.140625" style="35" customWidth="1"/>
    <col min="10746" max="10746" width="23.140625" style="35" customWidth="1"/>
    <col min="10747" max="10747" width="14.7109375" style="35" customWidth="1"/>
    <col min="10748" max="10748" width="10.140625" style="35" customWidth="1"/>
    <col min="10749" max="10749" width="15.85546875" style="35" customWidth="1"/>
    <col min="10750" max="10750" width="9.85546875" style="35" customWidth="1"/>
    <col min="10751" max="10751" width="14" style="35" customWidth="1"/>
    <col min="10752" max="10752" width="14.5703125" style="35" customWidth="1"/>
    <col min="10753" max="10753" width="9.5703125" style="35" customWidth="1"/>
    <col min="10754" max="10754" width="14.5703125" style="35" customWidth="1"/>
    <col min="10755" max="10756" width="16.28515625" style="35" customWidth="1"/>
    <col min="10757" max="10757" width="13.85546875" style="35" customWidth="1"/>
    <col min="10758" max="10762" width="16.140625" style="35" customWidth="1"/>
    <col min="10763" max="10763" width="14.42578125" style="35" customWidth="1"/>
    <col min="10764" max="10764" width="10.140625" style="35" customWidth="1"/>
    <col min="10765" max="10765" width="14.42578125" style="35" customWidth="1"/>
    <col min="10766" max="10767" width="18.85546875" style="35" customWidth="1"/>
    <col min="10768" max="10768" width="14.7109375" style="35" customWidth="1"/>
    <col min="10769" max="10769" width="9.28515625" style="35" customWidth="1"/>
    <col min="10770" max="10993" width="9.140625" style="35"/>
    <col min="10994" max="10994" width="17.42578125" style="35" customWidth="1"/>
    <col min="10995" max="10995" width="30.7109375" style="35" customWidth="1"/>
    <col min="10996" max="10996" width="24.5703125" style="35" customWidth="1"/>
    <col min="10997" max="10997" width="30.5703125" style="35" customWidth="1"/>
    <col min="10998" max="10998" width="27.140625" style="35" customWidth="1"/>
    <col min="10999" max="10999" width="34" style="35" customWidth="1"/>
    <col min="11000" max="11000" width="31.42578125" style="35" customWidth="1"/>
    <col min="11001" max="11001" width="82.140625" style="35" customWidth="1"/>
    <col min="11002" max="11002" width="23.140625" style="35" customWidth="1"/>
    <col min="11003" max="11003" width="14.7109375" style="35" customWidth="1"/>
    <col min="11004" max="11004" width="10.140625" style="35" customWidth="1"/>
    <col min="11005" max="11005" width="15.85546875" style="35" customWidth="1"/>
    <col min="11006" max="11006" width="9.85546875" style="35" customWidth="1"/>
    <col min="11007" max="11007" width="14" style="35" customWidth="1"/>
    <col min="11008" max="11008" width="14.5703125" style="35" customWidth="1"/>
    <col min="11009" max="11009" width="9.5703125" style="35" customWidth="1"/>
    <col min="11010" max="11010" width="14.5703125" style="35" customWidth="1"/>
    <col min="11011" max="11012" width="16.28515625" style="35" customWidth="1"/>
    <col min="11013" max="11013" width="13.85546875" style="35" customWidth="1"/>
    <col min="11014" max="11018" width="16.140625" style="35" customWidth="1"/>
    <col min="11019" max="11019" width="14.42578125" style="35" customWidth="1"/>
    <col min="11020" max="11020" width="10.140625" style="35" customWidth="1"/>
    <col min="11021" max="11021" width="14.42578125" style="35" customWidth="1"/>
    <col min="11022" max="11023" width="18.85546875" style="35" customWidth="1"/>
    <col min="11024" max="11024" width="14.7109375" style="35" customWidth="1"/>
    <col min="11025" max="11025" width="9.28515625" style="35" customWidth="1"/>
    <col min="11026" max="11249" width="9.140625" style="35"/>
    <col min="11250" max="11250" width="17.42578125" style="35" customWidth="1"/>
    <col min="11251" max="11251" width="30.7109375" style="35" customWidth="1"/>
    <col min="11252" max="11252" width="24.5703125" style="35" customWidth="1"/>
    <col min="11253" max="11253" width="30.5703125" style="35" customWidth="1"/>
    <col min="11254" max="11254" width="27.140625" style="35" customWidth="1"/>
    <col min="11255" max="11255" width="34" style="35" customWidth="1"/>
    <col min="11256" max="11256" width="31.42578125" style="35" customWidth="1"/>
    <col min="11257" max="11257" width="82.140625" style="35" customWidth="1"/>
    <col min="11258" max="11258" width="23.140625" style="35" customWidth="1"/>
    <col min="11259" max="11259" width="14.7109375" style="35" customWidth="1"/>
    <col min="11260" max="11260" width="10.140625" style="35" customWidth="1"/>
    <col min="11261" max="11261" width="15.85546875" style="35" customWidth="1"/>
    <col min="11262" max="11262" width="9.85546875" style="35" customWidth="1"/>
    <col min="11263" max="11263" width="14" style="35" customWidth="1"/>
    <col min="11264" max="11264" width="14.5703125" style="35" customWidth="1"/>
    <col min="11265" max="11265" width="9.5703125" style="35" customWidth="1"/>
    <col min="11266" max="11266" width="14.5703125" style="35" customWidth="1"/>
    <col min="11267" max="11268" width="16.28515625" style="35" customWidth="1"/>
    <col min="11269" max="11269" width="13.85546875" style="35" customWidth="1"/>
    <col min="11270" max="11274" width="16.140625" style="35" customWidth="1"/>
    <col min="11275" max="11275" width="14.42578125" style="35" customWidth="1"/>
    <col min="11276" max="11276" width="10.140625" style="35" customWidth="1"/>
    <col min="11277" max="11277" width="14.42578125" style="35" customWidth="1"/>
    <col min="11278" max="11279" width="18.85546875" style="35" customWidth="1"/>
    <col min="11280" max="11280" width="14.7109375" style="35" customWidth="1"/>
    <col min="11281" max="11281" width="9.28515625" style="35" customWidth="1"/>
    <col min="11282" max="11505" width="9.140625" style="35"/>
    <col min="11506" max="11506" width="17.42578125" style="35" customWidth="1"/>
    <col min="11507" max="11507" width="30.7109375" style="35" customWidth="1"/>
    <col min="11508" max="11508" width="24.5703125" style="35" customWidth="1"/>
    <col min="11509" max="11509" width="30.5703125" style="35" customWidth="1"/>
    <col min="11510" max="11510" width="27.140625" style="35" customWidth="1"/>
    <col min="11511" max="11511" width="34" style="35" customWidth="1"/>
    <col min="11512" max="11512" width="31.42578125" style="35" customWidth="1"/>
    <col min="11513" max="11513" width="82.140625" style="35" customWidth="1"/>
    <col min="11514" max="11514" width="23.140625" style="35" customWidth="1"/>
    <col min="11515" max="11515" width="14.7109375" style="35" customWidth="1"/>
    <col min="11516" max="11516" width="10.140625" style="35" customWidth="1"/>
    <col min="11517" max="11517" width="15.85546875" style="35" customWidth="1"/>
    <col min="11518" max="11518" width="9.85546875" style="35" customWidth="1"/>
    <col min="11519" max="11519" width="14" style="35" customWidth="1"/>
    <col min="11520" max="11520" width="14.5703125" style="35" customWidth="1"/>
    <col min="11521" max="11521" width="9.5703125" style="35" customWidth="1"/>
    <col min="11522" max="11522" width="14.5703125" style="35" customWidth="1"/>
    <col min="11523" max="11524" width="16.28515625" style="35" customWidth="1"/>
    <col min="11525" max="11525" width="13.85546875" style="35" customWidth="1"/>
    <col min="11526" max="11530" width="16.140625" style="35" customWidth="1"/>
    <col min="11531" max="11531" width="14.42578125" style="35" customWidth="1"/>
    <col min="11532" max="11532" width="10.140625" style="35" customWidth="1"/>
    <col min="11533" max="11533" width="14.42578125" style="35" customWidth="1"/>
    <col min="11534" max="11535" width="18.85546875" style="35" customWidth="1"/>
    <col min="11536" max="11536" width="14.7109375" style="35" customWidth="1"/>
    <col min="11537" max="11537" width="9.28515625" style="35" customWidth="1"/>
    <col min="11538" max="11761" width="9.140625" style="35"/>
    <col min="11762" max="11762" width="17.42578125" style="35" customWidth="1"/>
    <col min="11763" max="11763" width="30.7109375" style="35" customWidth="1"/>
    <col min="11764" max="11764" width="24.5703125" style="35" customWidth="1"/>
    <col min="11765" max="11765" width="30.5703125" style="35" customWidth="1"/>
    <col min="11766" max="11766" width="27.140625" style="35" customWidth="1"/>
    <col min="11767" max="11767" width="34" style="35" customWidth="1"/>
    <col min="11768" max="11768" width="31.42578125" style="35" customWidth="1"/>
    <col min="11769" max="11769" width="82.140625" style="35" customWidth="1"/>
    <col min="11770" max="11770" width="23.140625" style="35" customWidth="1"/>
    <col min="11771" max="11771" width="14.7109375" style="35" customWidth="1"/>
    <col min="11772" max="11772" width="10.140625" style="35" customWidth="1"/>
    <col min="11773" max="11773" width="15.85546875" style="35" customWidth="1"/>
    <col min="11774" max="11774" width="9.85546875" style="35" customWidth="1"/>
    <col min="11775" max="11775" width="14" style="35" customWidth="1"/>
    <col min="11776" max="11776" width="14.5703125" style="35" customWidth="1"/>
    <col min="11777" max="11777" width="9.5703125" style="35" customWidth="1"/>
    <col min="11778" max="11778" width="14.5703125" style="35" customWidth="1"/>
    <col min="11779" max="11780" width="16.28515625" style="35" customWidth="1"/>
    <col min="11781" max="11781" width="13.85546875" style="35" customWidth="1"/>
    <col min="11782" max="11786" width="16.140625" style="35" customWidth="1"/>
    <col min="11787" max="11787" width="14.42578125" style="35" customWidth="1"/>
    <col min="11788" max="11788" width="10.140625" style="35" customWidth="1"/>
    <col min="11789" max="11789" width="14.42578125" style="35" customWidth="1"/>
    <col min="11790" max="11791" width="18.85546875" style="35" customWidth="1"/>
    <col min="11792" max="11792" width="14.7109375" style="35" customWidth="1"/>
    <col min="11793" max="11793" width="9.28515625" style="35" customWidth="1"/>
    <col min="11794" max="12017" width="9.140625" style="35"/>
    <col min="12018" max="12018" width="17.42578125" style="35" customWidth="1"/>
    <col min="12019" max="12019" width="30.7109375" style="35" customWidth="1"/>
    <col min="12020" max="12020" width="24.5703125" style="35" customWidth="1"/>
    <col min="12021" max="12021" width="30.5703125" style="35" customWidth="1"/>
    <col min="12022" max="12022" width="27.140625" style="35" customWidth="1"/>
    <col min="12023" max="12023" width="34" style="35" customWidth="1"/>
    <col min="12024" max="12024" width="31.42578125" style="35" customWidth="1"/>
    <col min="12025" max="12025" width="82.140625" style="35" customWidth="1"/>
    <col min="12026" max="12026" width="23.140625" style="35" customWidth="1"/>
    <col min="12027" max="12027" width="14.7109375" style="35" customWidth="1"/>
    <col min="12028" max="12028" width="10.140625" style="35" customWidth="1"/>
    <col min="12029" max="12029" width="15.85546875" style="35" customWidth="1"/>
    <col min="12030" max="12030" width="9.85546875" style="35" customWidth="1"/>
    <col min="12031" max="12031" width="14" style="35" customWidth="1"/>
    <col min="12032" max="12032" width="14.5703125" style="35" customWidth="1"/>
    <col min="12033" max="12033" width="9.5703125" style="35" customWidth="1"/>
    <col min="12034" max="12034" width="14.5703125" style="35" customWidth="1"/>
    <col min="12035" max="12036" width="16.28515625" style="35" customWidth="1"/>
    <col min="12037" max="12037" width="13.85546875" style="35" customWidth="1"/>
    <col min="12038" max="12042" width="16.140625" style="35" customWidth="1"/>
    <col min="12043" max="12043" width="14.42578125" style="35" customWidth="1"/>
    <col min="12044" max="12044" width="10.140625" style="35" customWidth="1"/>
    <col min="12045" max="12045" width="14.42578125" style="35" customWidth="1"/>
    <col min="12046" max="12047" width="18.85546875" style="35" customWidth="1"/>
    <col min="12048" max="12048" width="14.7109375" style="35" customWidth="1"/>
    <col min="12049" max="12049" width="9.28515625" style="35" customWidth="1"/>
    <col min="12050" max="12273" width="9.140625" style="35"/>
    <col min="12274" max="12274" width="17.42578125" style="35" customWidth="1"/>
    <col min="12275" max="12275" width="30.7109375" style="35" customWidth="1"/>
    <col min="12276" max="12276" width="24.5703125" style="35" customWidth="1"/>
    <col min="12277" max="12277" width="30.5703125" style="35" customWidth="1"/>
    <col min="12278" max="12278" width="27.140625" style="35" customWidth="1"/>
    <col min="12279" max="12279" width="34" style="35" customWidth="1"/>
    <col min="12280" max="12280" width="31.42578125" style="35" customWidth="1"/>
    <col min="12281" max="12281" width="82.140625" style="35" customWidth="1"/>
    <col min="12282" max="12282" width="23.140625" style="35" customWidth="1"/>
    <col min="12283" max="12283" width="14.7109375" style="35" customWidth="1"/>
    <col min="12284" max="12284" width="10.140625" style="35" customWidth="1"/>
    <col min="12285" max="12285" width="15.85546875" style="35" customWidth="1"/>
    <col min="12286" max="12286" width="9.85546875" style="35" customWidth="1"/>
    <col min="12287" max="12287" width="14" style="35" customWidth="1"/>
    <col min="12288" max="12288" width="14.5703125" style="35" customWidth="1"/>
    <col min="12289" max="12289" width="9.5703125" style="35" customWidth="1"/>
    <col min="12290" max="12290" width="14.5703125" style="35" customWidth="1"/>
    <col min="12291" max="12292" width="16.28515625" style="35" customWidth="1"/>
    <col min="12293" max="12293" width="13.85546875" style="35" customWidth="1"/>
    <col min="12294" max="12298" width="16.140625" style="35" customWidth="1"/>
    <col min="12299" max="12299" width="14.42578125" style="35" customWidth="1"/>
    <col min="12300" max="12300" width="10.140625" style="35" customWidth="1"/>
    <col min="12301" max="12301" width="14.42578125" style="35" customWidth="1"/>
    <col min="12302" max="12303" width="18.85546875" style="35" customWidth="1"/>
    <col min="12304" max="12304" width="14.7109375" style="35" customWidth="1"/>
    <col min="12305" max="12305" width="9.28515625" style="35" customWidth="1"/>
    <col min="12306" max="12529" width="9.140625" style="35"/>
    <col min="12530" max="12530" width="17.42578125" style="35" customWidth="1"/>
    <col min="12531" max="12531" width="30.7109375" style="35" customWidth="1"/>
    <col min="12532" max="12532" width="24.5703125" style="35" customWidth="1"/>
    <col min="12533" max="12533" width="30.5703125" style="35" customWidth="1"/>
    <col min="12534" max="12534" width="27.140625" style="35" customWidth="1"/>
    <col min="12535" max="12535" width="34" style="35" customWidth="1"/>
    <col min="12536" max="12536" width="31.42578125" style="35" customWidth="1"/>
    <col min="12537" max="12537" width="82.140625" style="35" customWidth="1"/>
    <col min="12538" max="12538" width="23.140625" style="35" customWidth="1"/>
    <col min="12539" max="12539" width="14.7109375" style="35" customWidth="1"/>
    <col min="12540" max="12540" width="10.140625" style="35" customWidth="1"/>
    <col min="12541" max="12541" width="15.85546875" style="35" customWidth="1"/>
    <col min="12542" max="12542" width="9.85546875" style="35" customWidth="1"/>
    <col min="12543" max="12543" width="14" style="35" customWidth="1"/>
    <col min="12544" max="12544" width="14.5703125" style="35" customWidth="1"/>
    <col min="12545" max="12545" width="9.5703125" style="35" customWidth="1"/>
    <col min="12546" max="12546" width="14.5703125" style="35" customWidth="1"/>
    <col min="12547" max="12548" width="16.28515625" style="35" customWidth="1"/>
    <col min="12549" max="12549" width="13.85546875" style="35" customWidth="1"/>
    <col min="12550" max="12554" width="16.140625" style="35" customWidth="1"/>
    <col min="12555" max="12555" width="14.42578125" style="35" customWidth="1"/>
    <col min="12556" max="12556" width="10.140625" style="35" customWidth="1"/>
    <col min="12557" max="12557" width="14.42578125" style="35" customWidth="1"/>
    <col min="12558" max="12559" width="18.85546875" style="35" customWidth="1"/>
    <col min="12560" max="12560" width="14.7109375" style="35" customWidth="1"/>
    <col min="12561" max="12561" width="9.28515625" style="35" customWidth="1"/>
    <col min="12562" max="12785" width="9.140625" style="35"/>
    <col min="12786" max="12786" width="17.42578125" style="35" customWidth="1"/>
    <col min="12787" max="12787" width="30.7109375" style="35" customWidth="1"/>
    <col min="12788" max="12788" width="24.5703125" style="35" customWidth="1"/>
    <col min="12789" max="12789" width="30.5703125" style="35" customWidth="1"/>
    <col min="12790" max="12790" width="27.140625" style="35" customWidth="1"/>
    <col min="12791" max="12791" width="34" style="35" customWidth="1"/>
    <col min="12792" max="12792" width="31.42578125" style="35" customWidth="1"/>
    <col min="12793" max="12793" width="82.140625" style="35" customWidth="1"/>
    <col min="12794" max="12794" width="23.140625" style="35" customWidth="1"/>
    <col min="12795" max="12795" width="14.7109375" style="35" customWidth="1"/>
    <col min="12796" max="12796" width="10.140625" style="35" customWidth="1"/>
    <col min="12797" max="12797" width="15.85546875" style="35" customWidth="1"/>
    <col min="12798" max="12798" width="9.85546875" style="35" customWidth="1"/>
    <col min="12799" max="12799" width="14" style="35" customWidth="1"/>
    <col min="12800" max="12800" width="14.5703125" style="35" customWidth="1"/>
    <col min="12801" max="12801" width="9.5703125" style="35" customWidth="1"/>
    <col min="12802" max="12802" width="14.5703125" style="35" customWidth="1"/>
    <col min="12803" max="12804" width="16.28515625" style="35" customWidth="1"/>
    <col min="12805" max="12805" width="13.85546875" style="35" customWidth="1"/>
    <col min="12806" max="12810" width="16.140625" style="35" customWidth="1"/>
    <col min="12811" max="12811" width="14.42578125" style="35" customWidth="1"/>
    <col min="12812" max="12812" width="10.140625" style="35" customWidth="1"/>
    <col min="12813" max="12813" width="14.42578125" style="35" customWidth="1"/>
    <col min="12814" max="12815" width="18.85546875" style="35" customWidth="1"/>
    <col min="12816" max="12816" width="14.7109375" style="35" customWidth="1"/>
    <col min="12817" max="12817" width="9.28515625" style="35" customWidth="1"/>
    <col min="12818" max="13041" width="9.140625" style="35"/>
    <col min="13042" max="13042" width="17.42578125" style="35" customWidth="1"/>
    <col min="13043" max="13043" width="30.7109375" style="35" customWidth="1"/>
    <col min="13044" max="13044" width="24.5703125" style="35" customWidth="1"/>
    <col min="13045" max="13045" width="30.5703125" style="35" customWidth="1"/>
    <col min="13046" max="13046" width="27.140625" style="35" customWidth="1"/>
    <col min="13047" max="13047" width="34" style="35" customWidth="1"/>
    <col min="13048" max="13048" width="31.42578125" style="35" customWidth="1"/>
    <col min="13049" max="13049" width="82.140625" style="35" customWidth="1"/>
    <col min="13050" max="13050" width="23.140625" style="35" customWidth="1"/>
    <col min="13051" max="13051" width="14.7109375" style="35" customWidth="1"/>
    <col min="13052" max="13052" width="10.140625" style="35" customWidth="1"/>
    <col min="13053" max="13053" width="15.85546875" style="35" customWidth="1"/>
    <col min="13054" max="13054" width="9.85546875" style="35" customWidth="1"/>
    <col min="13055" max="13055" width="14" style="35" customWidth="1"/>
    <col min="13056" max="13056" width="14.5703125" style="35" customWidth="1"/>
    <col min="13057" max="13057" width="9.5703125" style="35" customWidth="1"/>
    <col min="13058" max="13058" width="14.5703125" style="35" customWidth="1"/>
    <col min="13059" max="13060" width="16.28515625" style="35" customWidth="1"/>
    <col min="13061" max="13061" width="13.85546875" style="35" customWidth="1"/>
    <col min="13062" max="13066" width="16.140625" style="35" customWidth="1"/>
    <col min="13067" max="13067" width="14.42578125" style="35" customWidth="1"/>
    <col min="13068" max="13068" width="10.140625" style="35" customWidth="1"/>
    <col min="13069" max="13069" width="14.42578125" style="35" customWidth="1"/>
    <col min="13070" max="13071" width="18.85546875" style="35" customWidth="1"/>
    <col min="13072" max="13072" width="14.7109375" style="35" customWidth="1"/>
    <col min="13073" max="13073" width="9.28515625" style="35" customWidth="1"/>
    <col min="13074" max="13297" width="9.140625" style="35"/>
    <col min="13298" max="13298" width="17.42578125" style="35" customWidth="1"/>
    <col min="13299" max="13299" width="30.7109375" style="35" customWidth="1"/>
    <col min="13300" max="13300" width="24.5703125" style="35" customWidth="1"/>
    <col min="13301" max="13301" width="30.5703125" style="35" customWidth="1"/>
    <col min="13302" max="13302" width="27.140625" style="35" customWidth="1"/>
    <col min="13303" max="13303" width="34" style="35" customWidth="1"/>
    <col min="13304" max="13304" width="31.42578125" style="35" customWidth="1"/>
    <col min="13305" max="13305" width="82.140625" style="35" customWidth="1"/>
    <col min="13306" max="13306" width="23.140625" style="35" customWidth="1"/>
    <col min="13307" max="13307" width="14.7109375" style="35" customWidth="1"/>
    <col min="13308" max="13308" width="10.140625" style="35" customWidth="1"/>
    <col min="13309" max="13309" width="15.85546875" style="35" customWidth="1"/>
    <col min="13310" max="13310" width="9.85546875" style="35" customWidth="1"/>
    <col min="13311" max="13311" width="14" style="35" customWidth="1"/>
    <col min="13312" max="13312" width="14.5703125" style="35" customWidth="1"/>
    <col min="13313" max="13313" width="9.5703125" style="35" customWidth="1"/>
    <col min="13314" max="13314" width="14.5703125" style="35" customWidth="1"/>
    <col min="13315" max="13316" width="16.28515625" style="35" customWidth="1"/>
    <col min="13317" max="13317" width="13.85546875" style="35" customWidth="1"/>
    <col min="13318" max="13322" width="16.140625" style="35" customWidth="1"/>
    <col min="13323" max="13323" width="14.42578125" style="35" customWidth="1"/>
    <col min="13324" max="13324" width="10.140625" style="35" customWidth="1"/>
    <col min="13325" max="13325" width="14.42578125" style="35" customWidth="1"/>
    <col min="13326" max="13327" width="18.85546875" style="35" customWidth="1"/>
    <col min="13328" max="13328" width="14.7109375" style="35" customWidth="1"/>
    <col min="13329" max="13329" width="9.28515625" style="35" customWidth="1"/>
    <col min="13330" max="13553" width="9.140625" style="35"/>
    <col min="13554" max="13554" width="17.42578125" style="35" customWidth="1"/>
    <col min="13555" max="13555" width="30.7109375" style="35" customWidth="1"/>
    <col min="13556" max="13556" width="24.5703125" style="35" customWidth="1"/>
    <col min="13557" max="13557" width="30.5703125" style="35" customWidth="1"/>
    <col min="13558" max="13558" width="27.140625" style="35" customWidth="1"/>
    <col min="13559" max="13559" width="34" style="35" customWidth="1"/>
    <col min="13560" max="13560" width="31.42578125" style="35" customWidth="1"/>
    <col min="13561" max="13561" width="82.140625" style="35" customWidth="1"/>
    <col min="13562" max="13562" width="23.140625" style="35" customWidth="1"/>
    <col min="13563" max="13563" width="14.7109375" style="35" customWidth="1"/>
    <col min="13564" max="13564" width="10.140625" style="35" customWidth="1"/>
    <col min="13565" max="13565" width="15.85546875" style="35" customWidth="1"/>
    <col min="13566" max="13566" width="9.85546875" style="35" customWidth="1"/>
    <col min="13567" max="13567" width="14" style="35" customWidth="1"/>
    <col min="13568" max="13568" width="14.5703125" style="35" customWidth="1"/>
    <col min="13569" max="13569" width="9.5703125" style="35" customWidth="1"/>
    <col min="13570" max="13570" width="14.5703125" style="35" customWidth="1"/>
    <col min="13571" max="13572" width="16.28515625" style="35" customWidth="1"/>
    <col min="13573" max="13573" width="13.85546875" style="35" customWidth="1"/>
    <col min="13574" max="13578" width="16.140625" style="35" customWidth="1"/>
    <col min="13579" max="13579" width="14.42578125" style="35" customWidth="1"/>
    <col min="13580" max="13580" width="10.140625" style="35" customWidth="1"/>
    <col min="13581" max="13581" width="14.42578125" style="35" customWidth="1"/>
    <col min="13582" max="13583" width="18.85546875" style="35" customWidth="1"/>
    <col min="13584" max="13584" width="14.7109375" style="35" customWidth="1"/>
    <col min="13585" max="13585" width="9.28515625" style="35" customWidth="1"/>
    <col min="13586" max="13809" width="9.140625" style="35"/>
    <col min="13810" max="13810" width="17.42578125" style="35" customWidth="1"/>
    <col min="13811" max="13811" width="30.7109375" style="35" customWidth="1"/>
    <col min="13812" max="13812" width="24.5703125" style="35" customWidth="1"/>
    <col min="13813" max="13813" width="30.5703125" style="35" customWidth="1"/>
    <col min="13814" max="13814" width="27.140625" style="35" customWidth="1"/>
    <col min="13815" max="13815" width="34" style="35" customWidth="1"/>
    <col min="13816" max="13816" width="31.42578125" style="35" customWidth="1"/>
    <col min="13817" max="13817" width="82.140625" style="35" customWidth="1"/>
    <col min="13818" max="13818" width="23.140625" style="35" customWidth="1"/>
    <col min="13819" max="13819" width="14.7109375" style="35" customWidth="1"/>
    <col min="13820" max="13820" width="10.140625" style="35" customWidth="1"/>
    <col min="13821" max="13821" width="15.85546875" style="35" customWidth="1"/>
    <col min="13822" max="13822" width="9.85546875" style="35" customWidth="1"/>
    <col min="13823" max="13823" width="14" style="35" customWidth="1"/>
    <col min="13824" max="13824" width="14.5703125" style="35" customWidth="1"/>
    <col min="13825" max="13825" width="9.5703125" style="35" customWidth="1"/>
    <col min="13826" max="13826" width="14.5703125" style="35" customWidth="1"/>
    <col min="13827" max="13828" width="16.28515625" style="35" customWidth="1"/>
    <col min="13829" max="13829" width="13.85546875" style="35" customWidth="1"/>
    <col min="13830" max="13834" width="16.140625" style="35" customWidth="1"/>
    <col min="13835" max="13835" width="14.42578125" style="35" customWidth="1"/>
    <col min="13836" max="13836" width="10.140625" style="35" customWidth="1"/>
    <col min="13837" max="13837" width="14.42578125" style="35" customWidth="1"/>
    <col min="13838" max="13839" width="18.85546875" style="35" customWidth="1"/>
    <col min="13840" max="13840" width="14.7109375" style="35" customWidth="1"/>
    <col min="13841" max="13841" width="9.28515625" style="35" customWidth="1"/>
    <col min="13842" max="14065" width="9.140625" style="35"/>
    <col min="14066" max="14066" width="17.42578125" style="35" customWidth="1"/>
    <col min="14067" max="14067" width="30.7109375" style="35" customWidth="1"/>
    <col min="14068" max="14068" width="24.5703125" style="35" customWidth="1"/>
    <col min="14069" max="14069" width="30.5703125" style="35" customWidth="1"/>
    <col min="14070" max="14070" width="27.140625" style="35" customWidth="1"/>
    <col min="14071" max="14071" width="34" style="35" customWidth="1"/>
    <col min="14072" max="14072" width="31.42578125" style="35" customWidth="1"/>
    <col min="14073" max="14073" width="82.140625" style="35" customWidth="1"/>
    <col min="14074" max="14074" width="23.140625" style="35" customWidth="1"/>
    <col min="14075" max="14075" width="14.7109375" style="35" customWidth="1"/>
    <col min="14076" max="14076" width="10.140625" style="35" customWidth="1"/>
    <col min="14077" max="14077" width="15.85546875" style="35" customWidth="1"/>
    <col min="14078" max="14078" width="9.85546875" style="35" customWidth="1"/>
    <col min="14079" max="14079" width="14" style="35" customWidth="1"/>
    <col min="14080" max="14080" width="14.5703125" style="35" customWidth="1"/>
    <col min="14081" max="14081" width="9.5703125" style="35" customWidth="1"/>
    <col min="14082" max="14082" width="14.5703125" style="35" customWidth="1"/>
    <col min="14083" max="14084" width="16.28515625" style="35" customWidth="1"/>
    <col min="14085" max="14085" width="13.85546875" style="35" customWidth="1"/>
    <col min="14086" max="14090" width="16.140625" style="35" customWidth="1"/>
    <col min="14091" max="14091" width="14.42578125" style="35" customWidth="1"/>
    <col min="14092" max="14092" width="10.140625" style="35" customWidth="1"/>
    <col min="14093" max="14093" width="14.42578125" style="35" customWidth="1"/>
    <col min="14094" max="14095" width="18.85546875" style="35" customWidth="1"/>
    <col min="14096" max="14096" width="14.7109375" style="35" customWidth="1"/>
    <col min="14097" max="14097" width="9.28515625" style="35" customWidth="1"/>
    <col min="14098" max="14321" width="9.140625" style="35"/>
    <col min="14322" max="14322" width="17.42578125" style="35" customWidth="1"/>
    <col min="14323" max="14323" width="30.7109375" style="35" customWidth="1"/>
    <col min="14324" max="14324" width="24.5703125" style="35" customWidth="1"/>
    <col min="14325" max="14325" width="30.5703125" style="35" customWidth="1"/>
    <col min="14326" max="14326" width="27.140625" style="35" customWidth="1"/>
    <col min="14327" max="14327" width="34" style="35" customWidth="1"/>
    <col min="14328" max="14328" width="31.42578125" style="35" customWidth="1"/>
    <col min="14329" max="14329" width="82.140625" style="35" customWidth="1"/>
    <col min="14330" max="14330" width="23.140625" style="35" customWidth="1"/>
    <col min="14331" max="14331" width="14.7109375" style="35" customWidth="1"/>
    <col min="14332" max="14332" width="10.140625" style="35" customWidth="1"/>
    <col min="14333" max="14333" width="15.85546875" style="35" customWidth="1"/>
    <col min="14334" max="14334" width="9.85546875" style="35" customWidth="1"/>
    <col min="14335" max="14335" width="14" style="35" customWidth="1"/>
    <col min="14336" max="14336" width="14.5703125" style="35" customWidth="1"/>
    <col min="14337" max="14337" width="9.5703125" style="35" customWidth="1"/>
    <col min="14338" max="14338" width="14.5703125" style="35" customWidth="1"/>
    <col min="14339" max="14340" width="16.28515625" style="35" customWidth="1"/>
    <col min="14341" max="14341" width="13.85546875" style="35" customWidth="1"/>
    <col min="14342" max="14346" width="16.140625" style="35" customWidth="1"/>
    <col min="14347" max="14347" width="14.42578125" style="35" customWidth="1"/>
    <col min="14348" max="14348" width="10.140625" style="35" customWidth="1"/>
    <col min="14349" max="14349" width="14.42578125" style="35" customWidth="1"/>
    <col min="14350" max="14351" width="18.85546875" style="35" customWidth="1"/>
    <col min="14352" max="14352" width="14.7109375" style="35" customWidth="1"/>
    <col min="14353" max="14353" width="9.28515625" style="35" customWidth="1"/>
    <col min="14354" max="14577" width="9.140625" style="35"/>
    <col min="14578" max="14578" width="17.42578125" style="35" customWidth="1"/>
    <col min="14579" max="14579" width="30.7109375" style="35" customWidth="1"/>
    <col min="14580" max="14580" width="24.5703125" style="35" customWidth="1"/>
    <col min="14581" max="14581" width="30.5703125" style="35" customWidth="1"/>
    <col min="14582" max="14582" width="27.140625" style="35" customWidth="1"/>
    <col min="14583" max="14583" width="34" style="35" customWidth="1"/>
    <col min="14584" max="14584" width="31.42578125" style="35" customWidth="1"/>
    <col min="14585" max="14585" width="82.140625" style="35" customWidth="1"/>
    <col min="14586" max="14586" width="23.140625" style="35" customWidth="1"/>
    <col min="14587" max="14587" width="14.7109375" style="35" customWidth="1"/>
    <col min="14588" max="14588" width="10.140625" style="35" customWidth="1"/>
    <col min="14589" max="14589" width="15.85546875" style="35" customWidth="1"/>
    <col min="14590" max="14590" width="9.85546875" style="35" customWidth="1"/>
    <col min="14591" max="14591" width="14" style="35" customWidth="1"/>
    <col min="14592" max="14592" width="14.5703125" style="35" customWidth="1"/>
    <col min="14593" max="14593" width="9.5703125" style="35" customWidth="1"/>
    <col min="14594" max="14594" width="14.5703125" style="35" customWidth="1"/>
    <col min="14595" max="14596" width="16.28515625" style="35" customWidth="1"/>
    <col min="14597" max="14597" width="13.85546875" style="35" customWidth="1"/>
    <col min="14598" max="14602" width="16.140625" style="35" customWidth="1"/>
    <col min="14603" max="14603" width="14.42578125" style="35" customWidth="1"/>
    <col min="14604" max="14604" width="10.140625" style="35" customWidth="1"/>
    <col min="14605" max="14605" width="14.42578125" style="35" customWidth="1"/>
    <col min="14606" max="14607" width="18.85546875" style="35" customWidth="1"/>
    <col min="14608" max="14608" width="14.7109375" style="35" customWidth="1"/>
    <col min="14609" max="14609" width="9.28515625" style="35" customWidth="1"/>
    <col min="14610" max="14833" width="9.140625" style="35"/>
    <col min="14834" max="14834" width="17.42578125" style="35" customWidth="1"/>
    <col min="14835" max="14835" width="30.7109375" style="35" customWidth="1"/>
    <col min="14836" max="14836" width="24.5703125" style="35" customWidth="1"/>
    <col min="14837" max="14837" width="30.5703125" style="35" customWidth="1"/>
    <col min="14838" max="14838" width="27.140625" style="35" customWidth="1"/>
    <col min="14839" max="14839" width="34" style="35" customWidth="1"/>
    <col min="14840" max="14840" width="31.42578125" style="35" customWidth="1"/>
    <col min="14841" max="14841" width="82.140625" style="35" customWidth="1"/>
    <col min="14842" max="14842" width="23.140625" style="35" customWidth="1"/>
    <col min="14843" max="14843" width="14.7109375" style="35" customWidth="1"/>
    <col min="14844" max="14844" width="10.140625" style="35" customWidth="1"/>
    <col min="14845" max="14845" width="15.85546875" style="35" customWidth="1"/>
    <col min="14846" max="14846" width="9.85546875" style="35" customWidth="1"/>
    <col min="14847" max="14847" width="14" style="35" customWidth="1"/>
    <col min="14848" max="14848" width="14.5703125" style="35" customWidth="1"/>
    <col min="14849" max="14849" width="9.5703125" style="35" customWidth="1"/>
    <col min="14850" max="14850" width="14.5703125" style="35" customWidth="1"/>
    <col min="14851" max="14852" width="16.28515625" style="35" customWidth="1"/>
    <col min="14853" max="14853" width="13.85546875" style="35" customWidth="1"/>
    <col min="14854" max="14858" width="16.140625" style="35" customWidth="1"/>
    <col min="14859" max="14859" width="14.42578125" style="35" customWidth="1"/>
    <col min="14860" max="14860" width="10.140625" style="35" customWidth="1"/>
    <col min="14861" max="14861" width="14.42578125" style="35" customWidth="1"/>
    <col min="14862" max="14863" width="18.85546875" style="35" customWidth="1"/>
    <col min="14864" max="14864" width="14.7109375" style="35" customWidth="1"/>
    <col min="14865" max="14865" width="9.28515625" style="35" customWidth="1"/>
    <col min="14866" max="15089" width="9.140625" style="35"/>
    <col min="15090" max="15090" width="17.42578125" style="35" customWidth="1"/>
    <col min="15091" max="15091" width="30.7109375" style="35" customWidth="1"/>
    <col min="15092" max="15092" width="24.5703125" style="35" customWidth="1"/>
    <col min="15093" max="15093" width="30.5703125" style="35" customWidth="1"/>
    <col min="15094" max="15094" width="27.140625" style="35" customWidth="1"/>
    <col min="15095" max="15095" width="34" style="35" customWidth="1"/>
    <col min="15096" max="15096" width="31.42578125" style="35" customWidth="1"/>
    <col min="15097" max="15097" width="82.140625" style="35" customWidth="1"/>
    <col min="15098" max="15098" width="23.140625" style="35" customWidth="1"/>
    <col min="15099" max="15099" width="14.7109375" style="35" customWidth="1"/>
    <col min="15100" max="15100" width="10.140625" style="35" customWidth="1"/>
    <col min="15101" max="15101" width="15.85546875" style="35" customWidth="1"/>
    <col min="15102" max="15102" width="9.85546875" style="35" customWidth="1"/>
    <col min="15103" max="15103" width="14" style="35" customWidth="1"/>
    <col min="15104" max="15104" width="14.5703125" style="35" customWidth="1"/>
    <col min="15105" max="15105" width="9.5703125" style="35" customWidth="1"/>
    <col min="15106" max="15106" width="14.5703125" style="35" customWidth="1"/>
    <col min="15107" max="15108" width="16.28515625" style="35" customWidth="1"/>
    <col min="15109" max="15109" width="13.85546875" style="35" customWidth="1"/>
    <col min="15110" max="15114" width="16.140625" style="35" customWidth="1"/>
    <col min="15115" max="15115" width="14.42578125" style="35" customWidth="1"/>
    <col min="15116" max="15116" width="10.140625" style="35" customWidth="1"/>
    <col min="15117" max="15117" width="14.42578125" style="35" customWidth="1"/>
    <col min="15118" max="15119" width="18.85546875" style="35" customWidth="1"/>
    <col min="15120" max="15120" width="14.7109375" style="35" customWidth="1"/>
    <col min="15121" max="15121" width="9.28515625" style="35" customWidth="1"/>
    <col min="15122" max="15345" width="9.140625" style="35"/>
    <col min="15346" max="15346" width="17.42578125" style="35" customWidth="1"/>
    <col min="15347" max="15347" width="30.7109375" style="35" customWidth="1"/>
    <col min="15348" max="15348" width="24.5703125" style="35" customWidth="1"/>
    <col min="15349" max="15349" width="30.5703125" style="35" customWidth="1"/>
    <col min="15350" max="15350" width="27.140625" style="35" customWidth="1"/>
    <col min="15351" max="15351" width="34" style="35" customWidth="1"/>
    <col min="15352" max="15352" width="31.42578125" style="35" customWidth="1"/>
    <col min="15353" max="15353" width="82.140625" style="35" customWidth="1"/>
    <col min="15354" max="15354" width="23.140625" style="35" customWidth="1"/>
    <col min="15355" max="15355" width="14.7109375" style="35" customWidth="1"/>
    <col min="15356" max="15356" width="10.140625" style="35" customWidth="1"/>
    <col min="15357" max="15357" width="15.85546875" style="35" customWidth="1"/>
    <col min="15358" max="15358" width="9.85546875" style="35" customWidth="1"/>
    <col min="15359" max="15359" width="14" style="35" customWidth="1"/>
    <col min="15360" max="15360" width="14.5703125" style="35" customWidth="1"/>
    <col min="15361" max="15361" width="9.5703125" style="35" customWidth="1"/>
    <col min="15362" max="15362" width="14.5703125" style="35" customWidth="1"/>
    <col min="15363" max="15364" width="16.28515625" style="35" customWidth="1"/>
    <col min="15365" max="15365" width="13.85546875" style="35" customWidth="1"/>
    <col min="15366" max="15370" width="16.140625" style="35" customWidth="1"/>
    <col min="15371" max="15371" width="14.42578125" style="35" customWidth="1"/>
    <col min="15372" max="15372" width="10.140625" style="35" customWidth="1"/>
    <col min="15373" max="15373" width="14.42578125" style="35" customWidth="1"/>
    <col min="15374" max="15375" width="18.85546875" style="35" customWidth="1"/>
    <col min="15376" max="15376" width="14.7109375" style="35" customWidth="1"/>
    <col min="15377" max="15377" width="9.28515625" style="35" customWidth="1"/>
    <col min="15378" max="15601" width="9.140625" style="35"/>
    <col min="15602" max="15602" width="17.42578125" style="35" customWidth="1"/>
    <col min="15603" max="15603" width="30.7109375" style="35" customWidth="1"/>
    <col min="15604" max="15604" width="24.5703125" style="35" customWidth="1"/>
    <col min="15605" max="15605" width="30.5703125" style="35" customWidth="1"/>
    <col min="15606" max="15606" width="27.140625" style="35" customWidth="1"/>
    <col min="15607" max="15607" width="34" style="35" customWidth="1"/>
    <col min="15608" max="15608" width="31.42578125" style="35" customWidth="1"/>
    <col min="15609" max="15609" width="82.140625" style="35" customWidth="1"/>
    <col min="15610" max="15610" width="23.140625" style="35" customWidth="1"/>
    <col min="15611" max="15611" width="14.7109375" style="35" customWidth="1"/>
    <col min="15612" max="15612" width="10.140625" style="35" customWidth="1"/>
    <col min="15613" max="15613" width="15.85546875" style="35" customWidth="1"/>
    <col min="15614" max="15614" width="9.85546875" style="35" customWidth="1"/>
    <col min="15615" max="15615" width="14" style="35" customWidth="1"/>
    <col min="15616" max="15616" width="14.5703125" style="35" customWidth="1"/>
    <col min="15617" max="15617" width="9.5703125" style="35" customWidth="1"/>
    <col min="15618" max="15618" width="14.5703125" style="35" customWidth="1"/>
    <col min="15619" max="15620" width="16.28515625" style="35" customWidth="1"/>
    <col min="15621" max="15621" width="13.85546875" style="35" customWidth="1"/>
    <col min="15622" max="15626" width="16.140625" style="35" customWidth="1"/>
    <col min="15627" max="15627" width="14.42578125" style="35" customWidth="1"/>
    <col min="15628" max="15628" width="10.140625" style="35" customWidth="1"/>
    <col min="15629" max="15629" width="14.42578125" style="35" customWidth="1"/>
    <col min="15630" max="15631" width="18.85546875" style="35" customWidth="1"/>
    <col min="15632" max="15632" width="14.7109375" style="35" customWidth="1"/>
    <col min="15633" max="15633" width="9.28515625" style="35" customWidth="1"/>
    <col min="15634" max="15857" width="9.140625" style="35"/>
    <col min="15858" max="15858" width="17.42578125" style="35" customWidth="1"/>
    <col min="15859" max="15859" width="30.7109375" style="35" customWidth="1"/>
    <col min="15860" max="15860" width="24.5703125" style="35" customWidth="1"/>
    <col min="15861" max="15861" width="30.5703125" style="35" customWidth="1"/>
    <col min="15862" max="15862" width="27.140625" style="35" customWidth="1"/>
    <col min="15863" max="15863" width="34" style="35" customWidth="1"/>
    <col min="15864" max="15864" width="31.42578125" style="35" customWidth="1"/>
    <col min="15865" max="15865" width="82.140625" style="35" customWidth="1"/>
    <col min="15866" max="15866" width="23.140625" style="35" customWidth="1"/>
    <col min="15867" max="15867" width="14.7109375" style="35" customWidth="1"/>
    <col min="15868" max="15868" width="10.140625" style="35" customWidth="1"/>
    <col min="15869" max="15869" width="15.85546875" style="35" customWidth="1"/>
    <col min="15870" max="15870" width="9.85546875" style="35" customWidth="1"/>
    <col min="15871" max="15871" width="14" style="35" customWidth="1"/>
    <col min="15872" max="15872" width="14.5703125" style="35" customWidth="1"/>
    <col min="15873" max="15873" width="9.5703125" style="35" customWidth="1"/>
    <col min="15874" max="15874" width="14.5703125" style="35" customWidth="1"/>
    <col min="15875" max="15876" width="16.28515625" style="35" customWidth="1"/>
    <col min="15877" max="15877" width="13.85546875" style="35" customWidth="1"/>
    <col min="15878" max="15882" width="16.140625" style="35" customWidth="1"/>
    <col min="15883" max="15883" width="14.42578125" style="35" customWidth="1"/>
    <col min="15884" max="15884" width="10.140625" style="35" customWidth="1"/>
    <col min="15885" max="15885" width="14.42578125" style="35" customWidth="1"/>
    <col min="15886" max="15887" width="18.85546875" style="35" customWidth="1"/>
    <col min="15888" max="15888" width="14.7109375" style="35" customWidth="1"/>
    <col min="15889" max="15889" width="9.28515625" style="35" customWidth="1"/>
    <col min="15890" max="16113" width="9.140625" style="35"/>
    <col min="16114" max="16114" width="17.42578125" style="35" customWidth="1"/>
    <col min="16115" max="16115" width="30.7109375" style="35" customWidth="1"/>
    <col min="16116" max="16116" width="24.5703125" style="35" customWidth="1"/>
    <col min="16117" max="16117" width="30.5703125" style="35" customWidth="1"/>
    <col min="16118" max="16118" width="27.140625" style="35" customWidth="1"/>
    <col min="16119" max="16119" width="34" style="35" customWidth="1"/>
    <col min="16120" max="16120" width="31.42578125" style="35" customWidth="1"/>
    <col min="16121" max="16121" width="82.140625" style="35" customWidth="1"/>
    <col min="16122" max="16122" width="23.140625" style="35" customWidth="1"/>
    <col min="16123" max="16123" width="14.7109375" style="35" customWidth="1"/>
    <col min="16124" max="16124" width="10.140625" style="35" customWidth="1"/>
    <col min="16125" max="16125" width="15.85546875" style="35" customWidth="1"/>
    <col min="16126" max="16126" width="9.85546875" style="35" customWidth="1"/>
    <col min="16127" max="16127" width="14" style="35" customWidth="1"/>
    <col min="16128" max="16128" width="14.5703125" style="35" customWidth="1"/>
    <col min="16129" max="16129" width="9.5703125" style="35" customWidth="1"/>
    <col min="16130" max="16130" width="14.5703125" style="35" customWidth="1"/>
    <col min="16131" max="16132" width="16.28515625" style="35" customWidth="1"/>
    <col min="16133" max="16133" width="13.85546875" style="35" customWidth="1"/>
    <col min="16134" max="16138" width="16.140625" style="35" customWidth="1"/>
    <col min="16139" max="16139" width="14.42578125" style="35" customWidth="1"/>
    <col min="16140" max="16140" width="10.140625" style="35" customWidth="1"/>
    <col min="16141" max="16141" width="14.42578125" style="35" customWidth="1"/>
    <col min="16142" max="16143" width="18.85546875" style="35" customWidth="1"/>
    <col min="16144" max="16144" width="14.7109375" style="35" customWidth="1"/>
    <col min="16145" max="16145" width="9.28515625" style="35" customWidth="1"/>
    <col min="16146" max="16360" width="9.140625" style="35"/>
    <col min="16361" max="16384" width="9.140625" style="35" customWidth="1"/>
  </cols>
  <sheetData>
    <row r="1" spans="1:33" ht="15.4" customHeight="1" thickBot="1" x14ac:dyDescent="0.35">
      <c r="A1" s="33"/>
      <c r="H1" s="33"/>
    </row>
    <row r="2" spans="1:33" ht="33" customHeight="1" thickBot="1" x14ac:dyDescent="0.3">
      <c r="A2" s="33"/>
      <c r="B2" s="36" t="str">
        <f>Date!B2</f>
        <v>310822</v>
      </c>
      <c r="C2" s="251">
        <v>-1</v>
      </c>
      <c r="D2" s="251"/>
      <c r="E2" s="252"/>
      <c r="F2" s="253" t="s">
        <v>136</v>
      </c>
      <c r="G2" s="254"/>
      <c r="H2" s="37"/>
      <c r="AB2" s="38"/>
      <c r="AC2" s="217"/>
      <c r="AD2" s="21"/>
    </row>
    <row r="3" spans="1:33" ht="41.25" customHeight="1" thickBot="1" x14ac:dyDescent="0.55000000000000004">
      <c r="A3" s="33"/>
      <c r="B3" s="255" t="s">
        <v>204</v>
      </c>
      <c r="C3" s="256"/>
      <c r="D3" s="256"/>
      <c r="E3" s="257"/>
      <c r="F3" s="39" t="s">
        <v>100</v>
      </c>
      <c r="G3" s="40">
        <v>6</v>
      </c>
      <c r="H3" s="37"/>
      <c r="AB3" s="38"/>
      <c r="AC3" s="217"/>
      <c r="AD3" s="21"/>
    </row>
    <row r="4" spans="1:33" ht="32.450000000000003" customHeight="1" x14ac:dyDescent="0.4">
      <c r="A4" s="33"/>
      <c r="B4" s="258" t="s">
        <v>113</v>
      </c>
      <c r="C4" s="259"/>
      <c r="D4" s="260" t="s">
        <v>12</v>
      </c>
      <c r="E4" s="261"/>
      <c r="F4" s="262" t="s">
        <v>181</v>
      </c>
      <c r="G4" s="263"/>
      <c r="H4" s="41"/>
      <c r="W4" s="248"/>
      <c r="X4" s="248"/>
      <c r="Y4" s="248"/>
      <c r="Z4" s="210"/>
      <c r="AA4" s="249"/>
      <c r="AB4" s="249"/>
      <c r="AC4" s="250"/>
    </row>
    <row r="5" spans="1:33" ht="18" customHeight="1" thickBot="1" x14ac:dyDescent="0.35">
      <c r="A5" s="33"/>
      <c r="B5" s="141">
        <f>SUM(B7/C7)</f>
        <v>5.9673293840043433</v>
      </c>
      <c r="C5" s="142" t="s">
        <v>13</v>
      </c>
      <c r="D5" s="266">
        <f>SUM(D7+E7+D9+E9+D11+E11)</f>
        <v>0.11915611341479244</v>
      </c>
      <c r="E5" s="267"/>
      <c r="F5" s="268">
        <f>SUM(F7+G7+F9+G9+G13+F11+G11+F13+AG13)</f>
        <v>0.88084388658520762</v>
      </c>
      <c r="G5" s="269"/>
      <c r="H5" s="41"/>
      <c r="W5" s="248"/>
      <c r="X5" s="248"/>
      <c r="Y5" s="248"/>
      <c r="Z5" s="210"/>
      <c r="AA5" s="249"/>
      <c r="AB5" s="249"/>
      <c r="AC5" s="250"/>
    </row>
    <row r="6" spans="1:33" ht="24" customHeight="1" x14ac:dyDescent="0.2">
      <c r="A6" s="33"/>
      <c r="B6" s="69" t="s">
        <v>124</v>
      </c>
      <c r="C6" s="114" t="s">
        <v>171</v>
      </c>
      <c r="D6" s="80" t="s">
        <v>78</v>
      </c>
      <c r="E6" s="81" t="s">
        <v>79</v>
      </c>
      <c r="F6" s="89" t="s">
        <v>34</v>
      </c>
      <c r="G6" s="118" t="s">
        <v>35</v>
      </c>
      <c r="H6" s="41"/>
      <c r="W6" s="245"/>
      <c r="X6" s="245"/>
      <c r="Y6" s="246"/>
      <c r="Z6" s="246"/>
      <c r="AA6" s="245"/>
      <c r="AB6" s="245"/>
      <c r="AC6" s="247"/>
      <c r="AD6" s="247"/>
    </row>
    <row r="7" spans="1:33" ht="18" customHeight="1" thickBot="1" x14ac:dyDescent="0.35">
      <c r="A7" s="33"/>
      <c r="B7" s="70">
        <f>B59</f>
        <v>0.85339216867154533</v>
      </c>
      <c r="C7" s="99">
        <f>SUM(C9+B11+C11)</f>
        <v>0.14301073625315472</v>
      </c>
      <c r="D7" s="211">
        <f>H59</f>
        <v>5.2697931664949186E-3</v>
      </c>
      <c r="E7" s="83">
        <f>I59</f>
        <v>3.5138701274442428E-2</v>
      </c>
      <c r="F7" s="213">
        <f>L59</f>
        <v>3.0073405490210339E-2</v>
      </c>
      <c r="G7" s="87">
        <f>M59</f>
        <v>3.6142024736699006E-3</v>
      </c>
      <c r="H7" s="41"/>
      <c r="W7" s="245"/>
      <c r="X7" s="245"/>
      <c r="Y7" s="246"/>
      <c r="Z7" s="246"/>
      <c r="AA7" s="245"/>
      <c r="AB7" s="245"/>
      <c r="AC7" s="247"/>
      <c r="AD7" s="247"/>
    </row>
    <row r="8" spans="1:33" ht="24" customHeight="1" x14ac:dyDescent="0.25">
      <c r="A8" s="33"/>
      <c r="B8" s="116" t="s">
        <v>36</v>
      </c>
      <c r="C8" s="65" t="s">
        <v>77</v>
      </c>
      <c r="D8" s="81" t="s">
        <v>37</v>
      </c>
      <c r="E8" s="82" t="s">
        <v>138</v>
      </c>
      <c r="F8" s="90" t="s">
        <v>8</v>
      </c>
      <c r="G8" s="118" t="s">
        <v>9</v>
      </c>
      <c r="H8" s="42"/>
      <c r="W8" s="245"/>
      <c r="X8" s="245"/>
      <c r="Y8" s="246"/>
      <c r="Z8" s="246"/>
      <c r="AA8" s="245"/>
      <c r="AB8" s="245"/>
      <c r="AC8" s="247"/>
      <c r="AD8" s="247"/>
    </row>
    <row r="9" spans="1:33" ht="18.75" customHeight="1" thickBot="1" x14ac:dyDescent="0.35">
      <c r="A9" s="33"/>
      <c r="B9" s="117">
        <f>C59</f>
        <v>0</v>
      </c>
      <c r="C9" s="67">
        <f>D59</f>
        <v>0.14296427905153833</v>
      </c>
      <c r="D9" s="83">
        <f>G59</f>
        <v>0</v>
      </c>
      <c r="E9" s="212">
        <f>J59</f>
        <v>7.8747618973855099E-2</v>
      </c>
      <c r="F9" s="213">
        <f>N59</f>
        <v>0</v>
      </c>
      <c r="G9" s="87">
        <f>O59</f>
        <v>0</v>
      </c>
      <c r="H9" s="42"/>
      <c r="AB9" s="43"/>
    </row>
    <row r="10" spans="1:33" ht="23.25" x14ac:dyDescent="0.4">
      <c r="A10" s="33"/>
      <c r="B10" s="63" t="s">
        <v>129</v>
      </c>
      <c r="C10" s="66" t="s">
        <v>139</v>
      </c>
      <c r="D10" s="81" t="s">
        <v>140</v>
      </c>
      <c r="E10" s="199" t="s">
        <v>156</v>
      </c>
      <c r="F10" s="88" t="s">
        <v>10</v>
      </c>
      <c r="G10" s="86" t="s">
        <v>183</v>
      </c>
      <c r="H10" s="33"/>
      <c r="AB10" s="44"/>
    </row>
    <row r="11" spans="1:33" ht="21" thickBot="1" x14ac:dyDescent="0.35">
      <c r="A11" s="33"/>
      <c r="B11" s="64">
        <f>E59</f>
        <v>4.6457201616380484E-5</v>
      </c>
      <c r="C11" s="68">
        <f>F59</f>
        <v>0</v>
      </c>
      <c r="D11" s="83">
        <f>K59</f>
        <v>0</v>
      </c>
      <c r="E11" s="200">
        <f>U59</f>
        <v>0</v>
      </c>
      <c r="F11" s="87">
        <f>P59</f>
        <v>0</v>
      </c>
      <c r="G11" s="87">
        <f>Q59</f>
        <v>0.13706552924309903</v>
      </c>
      <c r="H11" s="33"/>
      <c r="AB11" s="43"/>
    </row>
    <row r="12" spans="1:33" ht="23.25" x14ac:dyDescent="0.4">
      <c r="A12" s="33"/>
      <c r="B12" s="98" t="s">
        <v>160</v>
      </c>
      <c r="C12" s="143" t="s">
        <v>159</v>
      </c>
      <c r="D12" s="115" t="s">
        <v>155</v>
      </c>
      <c r="E12" s="76"/>
      <c r="F12" s="86" t="s">
        <v>127</v>
      </c>
      <c r="G12" s="86" t="s">
        <v>141</v>
      </c>
      <c r="H12" s="33"/>
      <c r="AB12" s="43"/>
      <c r="AG12" s="119"/>
    </row>
    <row r="13" spans="1:33" ht="21" thickBot="1" x14ac:dyDescent="0.35">
      <c r="A13" s="33"/>
      <c r="B13" s="209">
        <f>W59</f>
        <v>0</v>
      </c>
      <c r="C13" s="77">
        <f>X59</f>
        <v>0</v>
      </c>
      <c r="D13" s="78">
        <f>V59</f>
        <v>0</v>
      </c>
      <c r="E13" s="77"/>
      <c r="F13" s="87">
        <f>R59</f>
        <v>0.65873784626773702</v>
      </c>
      <c r="G13" s="87">
        <f>S59</f>
        <v>5.1352903110491316E-2</v>
      </c>
      <c r="H13" s="33"/>
      <c r="AB13" s="43"/>
      <c r="AG13" s="119"/>
    </row>
    <row r="14" spans="1:33" ht="37.5" customHeight="1" thickBot="1" x14ac:dyDescent="0.65">
      <c r="A14" s="33"/>
      <c r="B14" s="134" t="s">
        <v>80</v>
      </c>
      <c r="C14" s="135"/>
      <c r="D14" s="135"/>
      <c r="E14" s="135"/>
      <c r="F14" s="35"/>
      <c r="G14" s="136"/>
      <c r="H14" s="33"/>
      <c r="AB14" s="43"/>
    </row>
    <row r="15" spans="1:33" ht="24.95" customHeight="1" x14ac:dyDescent="0.2">
      <c r="A15" s="33"/>
      <c r="B15" s="137" t="s">
        <v>32</v>
      </c>
      <c r="C15" s="270" t="s">
        <v>31</v>
      </c>
      <c r="D15" s="214"/>
      <c r="E15" s="273" t="s">
        <v>130</v>
      </c>
      <c r="F15" s="132"/>
      <c r="G15" s="275" t="s">
        <v>14</v>
      </c>
      <c r="H15" s="33"/>
      <c r="AB15" s="44"/>
    </row>
    <row r="16" spans="1:33" ht="20.100000000000001" customHeight="1" x14ac:dyDescent="0.2">
      <c r="A16" s="33"/>
      <c r="B16" s="264" t="s">
        <v>33</v>
      </c>
      <c r="C16" s="271"/>
      <c r="D16" s="215" t="s">
        <v>44</v>
      </c>
      <c r="E16" s="274"/>
      <c r="F16" s="215" t="s">
        <v>44</v>
      </c>
      <c r="G16" s="276"/>
      <c r="H16" s="33"/>
      <c r="AE16" s="48"/>
    </row>
    <row r="17" spans="1:31" ht="21" thickBot="1" x14ac:dyDescent="0.35">
      <c r="A17" s="33"/>
      <c r="B17" s="265"/>
      <c r="C17" s="272"/>
      <c r="D17" s="218"/>
      <c r="E17" s="274"/>
      <c r="F17" s="133"/>
      <c r="G17" s="140">
        <v>100</v>
      </c>
      <c r="H17" s="33"/>
      <c r="I17" s="49"/>
      <c r="AD17" s="35"/>
      <c r="AE17" s="50"/>
    </row>
    <row r="18" spans="1:31" x14ac:dyDescent="0.3">
      <c r="A18" s="33"/>
      <c r="B18" s="242" t="s">
        <v>26</v>
      </c>
      <c r="C18" s="243">
        <v>7</v>
      </c>
      <c r="D18" s="225" t="str">
        <f>B18</f>
        <v xml:space="preserve">Flint </v>
      </c>
      <c r="E18" s="226">
        <f t="shared" ref="E18:E35" si="0">C18/$Y$56*100</f>
        <v>3.9931545921277811</v>
      </c>
      <c r="F18" s="221" t="str">
        <f>B18</f>
        <v xml:space="preserve">Flint </v>
      </c>
      <c r="G18" s="95">
        <f t="shared" ref="G18:G29" si="1">E18*$G$17/100</f>
        <v>3.9931545921277816</v>
      </c>
      <c r="H18" s="33"/>
      <c r="AD18" s="35"/>
      <c r="AE18" s="50"/>
    </row>
    <row r="19" spans="1:31" x14ac:dyDescent="0.3">
      <c r="A19" s="33"/>
      <c r="B19" s="242" t="s">
        <v>25</v>
      </c>
      <c r="C19" s="243">
        <v>7</v>
      </c>
      <c r="D19" s="225" t="str">
        <f t="shared" ref="D19" si="2">B19</f>
        <v>OM4</v>
      </c>
      <c r="E19" s="226">
        <f t="shared" si="0"/>
        <v>3.9931545921277811</v>
      </c>
      <c r="F19" s="222" t="str">
        <f>B19</f>
        <v>OM4</v>
      </c>
      <c r="G19" s="97">
        <f t="shared" si="1"/>
        <v>3.9931545921277816</v>
      </c>
      <c r="H19" s="33"/>
      <c r="AE19" s="50"/>
    </row>
    <row r="20" spans="1:31" ht="18.75" customHeight="1" x14ac:dyDescent="0.3">
      <c r="A20" s="33"/>
      <c r="B20" s="242" t="s">
        <v>67</v>
      </c>
      <c r="C20" s="243">
        <v>86</v>
      </c>
      <c r="D20" s="225" t="str">
        <f>B20</f>
        <v>Red Art</v>
      </c>
      <c r="E20" s="226">
        <f t="shared" si="0"/>
        <v>49.058756417569874</v>
      </c>
      <c r="F20" s="222" t="str">
        <f t="shared" ref="F20:F29" si="3">B20</f>
        <v>Red Art</v>
      </c>
      <c r="G20" s="97">
        <f t="shared" si="1"/>
        <v>49.058756417569874</v>
      </c>
      <c r="H20" s="33"/>
      <c r="AE20" s="50"/>
    </row>
    <row r="21" spans="1:31" x14ac:dyDescent="0.3">
      <c r="A21" s="33"/>
      <c r="B21" s="242" t="s">
        <v>84</v>
      </c>
      <c r="C21" s="243">
        <v>64</v>
      </c>
      <c r="D21" s="225" t="str">
        <f>B21</f>
        <v>Manganese Dioxide</v>
      </c>
      <c r="E21" s="226">
        <f t="shared" si="0"/>
        <v>36.508841985168281</v>
      </c>
      <c r="F21" s="222" t="str">
        <f t="shared" si="3"/>
        <v>Manganese Dioxide</v>
      </c>
      <c r="G21" s="97">
        <f t="shared" si="1"/>
        <v>36.508841985168281</v>
      </c>
      <c r="H21" s="33"/>
      <c r="AE21" s="50"/>
    </row>
    <row r="22" spans="1:31" ht="20.25" customHeight="1" x14ac:dyDescent="0.3">
      <c r="A22" s="33"/>
      <c r="B22" s="242" t="s">
        <v>82</v>
      </c>
      <c r="C22" s="243">
        <v>7</v>
      </c>
      <c r="D22" s="225" t="str">
        <f t="shared" ref="D22:D35" si="4">B22</f>
        <v>Black Copper Oxide</v>
      </c>
      <c r="E22" s="226">
        <f t="shared" si="0"/>
        <v>3.9931545921277811</v>
      </c>
      <c r="F22" s="222" t="str">
        <f t="shared" si="3"/>
        <v>Black Copper Oxide</v>
      </c>
      <c r="G22" s="97">
        <f t="shared" si="1"/>
        <v>3.9931545921277816</v>
      </c>
      <c r="H22" s="33"/>
      <c r="AC22" s="35"/>
      <c r="AE22" s="50"/>
    </row>
    <row r="23" spans="1:31" x14ac:dyDescent="0.3">
      <c r="A23" s="33"/>
      <c r="B23" s="242" t="s">
        <v>92</v>
      </c>
      <c r="C23" s="243">
        <v>4.3</v>
      </c>
      <c r="D23" s="225" t="str">
        <f t="shared" si="4"/>
        <v>Cobalt Oxide</v>
      </c>
      <c r="E23" s="226">
        <f t="shared" si="0"/>
        <v>2.452937820878494</v>
      </c>
      <c r="F23" s="222" t="str">
        <f t="shared" si="3"/>
        <v>Cobalt Oxide</v>
      </c>
      <c r="G23" s="97">
        <f t="shared" si="1"/>
        <v>2.452937820878494</v>
      </c>
      <c r="H23" s="33"/>
      <c r="I23" s="51"/>
      <c r="AC23" s="35"/>
      <c r="AE23" s="50"/>
    </row>
    <row r="24" spans="1:31" x14ac:dyDescent="0.3">
      <c r="A24" s="33"/>
      <c r="B24" s="242"/>
      <c r="C24" s="243"/>
      <c r="D24" s="225">
        <f t="shared" si="4"/>
        <v>0</v>
      </c>
      <c r="E24" s="226">
        <f t="shared" si="0"/>
        <v>0</v>
      </c>
      <c r="F24" s="222">
        <f t="shared" si="3"/>
        <v>0</v>
      </c>
      <c r="G24" s="97">
        <f t="shared" si="1"/>
        <v>0</v>
      </c>
      <c r="H24" s="52"/>
      <c r="I24" s="51"/>
      <c r="AC24" s="35"/>
      <c r="AE24" s="50"/>
    </row>
    <row r="25" spans="1:31" ht="21" customHeight="1" x14ac:dyDescent="0.3">
      <c r="A25" s="33"/>
      <c r="B25" s="242">
        <v>0</v>
      </c>
      <c r="C25" s="243">
        <v>0</v>
      </c>
      <c r="D25" s="225">
        <f>B25</f>
        <v>0</v>
      </c>
      <c r="E25" s="226">
        <f t="shared" si="0"/>
        <v>0</v>
      </c>
      <c r="F25" s="222">
        <f t="shared" si="3"/>
        <v>0</v>
      </c>
      <c r="G25" s="97">
        <f t="shared" si="1"/>
        <v>0</v>
      </c>
      <c r="H25" s="33"/>
      <c r="I25" s="10"/>
      <c r="AC25" s="35"/>
      <c r="AE25" s="50"/>
    </row>
    <row r="26" spans="1:31" ht="19.5" customHeight="1" x14ac:dyDescent="0.3">
      <c r="A26" s="33"/>
      <c r="B26" s="91">
        <v>0</v>
      </c>
      <c r="C26" s="219">
        <v>0</v>
      </c>
      <c r="D26" s="225">
        <f t="shared" si="4"/>
        <v>0</v>
      </c>
      <c r="E26" s="226">
        <f t="shared" si="0"/>
        <v>0</v>
      </c>
      <c r="F26" s="222">
        <f t="shared" si="3"/>
        <v>0</v>
      </c>
      <c r="G26" s="97">
        <f t="shared" si="1"/>
        <v>0</v>
      </c>
      <c r="H26" s="33"/>
      <c r="I26" s="18"/>
      <c r="AC26" s="35"/>
      <c r="AE26" s="50"/>
    </row>
    <row r="27" spans="1:31" ht="20.25" customHeight="1" x14ac:dyDescent="0.3">
      <c r="A27" s="33"/>
      <c r="B27" s="91">
        <v>0</v>
      </c>
      <c r="C27" s="219">
        <v>0</v>
      </c>
      <c r="D27" s="225">
        <f t="shared" si="4"/>
        <v>0</v>
      </c>
      <c r="E27" s="226">
        <f t="shared" si="0"/>
        <v>0</v>
      </c>
      <c r="F27" s="222">
        <f t="shared" si="3"/>
        <v>0</v>
      </c>
      <c r="G27" s="97">
        <f t="shared" si="1"/>
        <v>0</v>
      </c>
      <c r="H27" s="33"/>
      <c r="I27" s="18"/>
      <c r="AC27" s="35"/>
      <c r="AE27" s="50"/>
    </row>
    <row r="28" spans="1:31" x14ac:dyDescent="0.3">
      <c r="A28" s="33"/>
      <c r="B28" s="91">
        <v>0</v>
      </c>
      <c r="C28" s="219">
        <v>0</v>
      </c>
      <c r="D28" s="225">
        <f t="shared" si="4"/>
        <v>0</v>
      </c>
      <c r="E28" s="226">
        <f t="shared" si="0"/>
        <v>0</v>
      </c>
      <c r="F28" s="222">
        <f t="shared" si="3"/>
        <v>0</v>
      </c>
      <c r="G28" s="97">
        <f t="shared" si="1"/>
        <v>0</v>
      </c>
      <c r="H28" s="33"/>
      <c r="I28" s="18"/>
      <c r="AC28" s="35"/>
      <c r="AE28" s="50"/>
    </row>
    <row r="29" spans="1:31" x14ac:dyDescent="0.3">
      <c r="A29" s="33"/>
      <c r="B29" s="91">
        <v>0</v>
      </c>
      <c r="C29" s="220">
        <v>0</v>
      </c>
      <c r="D29" s="225">
        <f t="shared" si="4"/>
        <v>0</v>
      </c>
      <c r="E29" s="226">
        <f t="shared" si="0"/>
        <v>0</v>
      </c>
      <c r="F29" s="222">
        <f t="shared" si="3"/>
        <v>0</v>
      </c>
      <c r="G29" s="97">
        <f t="shared" si="1"/>
        <v>0</v>
      </c>
      <c r="H29" s="33"/>
      <c r="I29" s="18"/>
      <c r="AC29" s="35"/>
      <c r="AE29" s="50"/>
    </row>
    <row r="30" spans="1:31" x14ac:dyDescent="0.3">
      <c r="A30" s="33"/>
      <c r="B30" s="91">
        <v>0</v>
      </c>
      <c r="C30" s="219">
        <v>0</v>
      </c>
      <c r="D30" s="225">
        <f t="shared" si="4"/>
        <v>0</v>
      </c>
      <c r="E30" s="226">
        <f t="shared" si="0"/>
        <v>0</v>
      </c>
      <c r="F30" s="222">
        <f t="shared" ref="F30:F33" si="5">B30</f>
        <v>0</v>
      </c>
      <c r="G30" s="97">
        <f t="shared" ref="G30:G33" si="6">E30*$G$17/100</f>
        <v>0</v>
      </c>
      <c r="H30" s="54"/>
      <c r="I30" s="18"/>
      <c r="AE30" s="50"/>
    </row>
    <row r="31" spans="1:31" x14ac:dyDescent="0.3">
      <c r="A31" s="33"/>
      <c r="B31" s="91">
        <v>0</v>
      </c>
      <c r="C31" s="219">
        <v>0</v>
      </c>
      <c r="D31" s="225">
        <f t="shared" si="4"/>
        <v>0</v>
      </c>
      <c r="E31" s="226">
        <f t="shared" si="0"/>
        <v>0</v>
      </c>
      <c r="F31" s="222">
        <f t="shared" si="5"/>
        <v>0</v>
      </c>
      <c r="G31" s="97">
        <f t="shared" si="6"/>
        <v>0</v>
      </c>
      <c r="H31" s="55"/>
      <c r="AE31" s="50"/>
    </row>
    <row r="32" spans="1:31" x14ac:dyDescent="0.3">
      <c r="A32" s="33"/>
      <c r="B32" s="91">
        <v>0</v>
      </c>
      <c r="C32" s="219">
        <v>0</v>
      </c>
      <c r="D32" s="225">
        <f t="shared" si="4"/>
        <v>0</v>
      </c>
      <c r="E32" s="226">
        <f t="shared" si="0"/>
        <v>0</v>
      </c>
      <c r="F32" s="222">
        <f t="shared" si="5"/>
        <v>0</v>
      </c>
      <c r="G32" s="97">
        <f t="shared" si="6"/>
        <v>0</v>
      </c>
      <c r="H32" s="55"/>
      <c r="AD32" s="50"/>
    </row>
    <row r="33" spans="1:35" x14ac:dyDescent="0.3">
      <c r="A33" s="33"/>
      <c r="B33" s="91">
        <v>0</v>
      </c>
      <c r="C33" s="219">
        <v>0</v>
      </c>
      <c r="D33" s="225">
        <f t="shared" si="4"/>
        <v>0</v>
      </c>
      <c r="E33" s="226">
        <f t="shared" si="0"/>
        <v>0</v>
      </c>
      <c r="F33" s="222">
        <f t="shared" si="5"/>
        <v>0</v>
      </c>
      <c r="G33" s="97">
        <f t="shared" si="6"/>
        <v>0</v>
      </c>
      <c r="H33" s="55"/>
      <c r="AD33" s="50"/>
    </row>
    <row r="34" spans="1:35" x14ac:dyDescent="0.3">
      <c r="A34" s="33"/>
      <c r="B34" s="33"/>
      <c r="C34" s="34"/>
      <c r="D34" s="223">
        <f t="shared" si="4"/>
        <v>0</v>
      </c>
      <c r="E34" s="224">
        <f t="shared" si="0"/>
        <v>0</v>
      </c>
      <c r="F34" s="34"/>
      <c r="G34" s="54"/>
      <c r="H34" s="55"/>
      <c r="AD34" s="50"/>
    </row>
    <row r="35" spans="1:35" ht="21" thickBot="1" x14ac:dyDescent="0.35">
      <c r="A35" s="33"/>
      <c r="B35" s="33"/>
      <c r="C35" s="34"/>
      <c r="D35" s="223">
        <f t="shared" si="4"/>
        <v>0</v>
      </c>
      <c r="E35" s="224">
        <f t="shared" si="0"/>
        <v>0</v>
      </c>
      <c r="F35" s="34"/>
      <c r="G35" s="54"/>
      <c r="H35" s="54"/>
      <c r="I35" s="38"/>
      <c r="AE35" s="50"/>
    </row>
    <row r="36" spans="1:35" ht="18.75" x14ac:dyDescent="0.35">
      <c r="A36" s="33"/>
      <c r="B36" s="45" t="s">
        <v>0</v>
      </c>
      <c r="C36" s="24" t="s">
        <v>1</v>
      </c>
      <c r="D36" s="24" t="s">
        <v>2</v>
      </c>
      <c r="E36" s="24" t="s">
        <v>11</v>
      </c>
      <c r="F36" s="71" t="s">
        <v>139</v>
      </c>
      <c r="G36" s="24" t="s">
        <v>3</v>
      </c>
      <c r="H36" s="24" t="s">
        <v>4</v>
      </c>
      <c r="I36" s="24" t="s">
        <v>5</v>
      </c>
      <c r="J36" s="71" t="s">
        <v>138</v>
      </c>
      <c r="K36" s="71" t="s">
        <v>142</v>
      </c>
      <c r="L36" s="24" t="s">
        <v>6</v>
      </c>
      <c r="M36" s="24" t="s">
        <v>7</v>
      </c>
      <c r="N36" s="24" t="s">
        <v>8</v>
      </c>
      <c r="O36" s="24" t="s">
        <v>29</v>
      </c>
      <c r="P36" s="24" t="s">
        <v>10</v>
      </c>
      <c r="Q36" s="236" t="s">
        <v>183</v>
      </c>
      <c r="R36" s="24" t="s">
        <v>131</v>
      </c>
      <c r="S36" s="24" t="s">
        <v>141</v>
      </c>
      <c r="T36" s="24" t="s">
        <v>128</v>
      </c>
      <c r="U36" s="24" t="s">
        <v>158</v>
      </c>
      <c r="V36" s="24" t="s">
        <v>157</v>
      </c>
      <c r="W36" s="237" t="s">
        <v>161</v>
      </c>
      <c r="X36" s="46" t="s">
        <v>76</v>
      </c>
      <c r="Y36" s="47"/>
      <c r="Z36" s="35"/>
      <c r="AE36"/>
      <c r="AF36"/>
      <c r="AG36"/>
      <c r="AH36"/>
      <c r="AI36" s="50"/>
    </row>
    <row r="37" spans="1:35" ht="16.5" thickBot="1" x14ac:dyDescent="0.3">
      <c r="A37" s="33"/>
      <c r="B37" s="238">
        <v>60.09</v>
      </c>
      <c r="C37" s="239">
        <v>69.62</v>
      </c>
      <c r="D37" s="240">
        <v>101.96</v>
      </c>
      <c r="E37" s="240">
        <v>79.866</v>
      </c>
      <c r="F37" s="72">
        <v>74.692799999999991</v>
      </c>
      <c r="G37" s="240">
        <v>29.88</v>
      </c>
      <c r="H37" s="240">
        <v>61.98</v>
      </c>
      <c r="I37" s="240">
        <v>94.2</v>
      </c>
      <c r="J37" s="72">
        <v>79.545000000000002</v>
      </c>
      <c r="K37" s="72">
        <v>465.96</v>
      </c>
      <c r="L37" s="240">
        <v>40.31</v>
      </c>
      <c r="M37" s="240">
        <v>56.08</v>
      </c>
      <c r="N37" s="240">
        <v>103.62</v>
      </c>
      <c r="O37" s="240">
        <v>153.69999999999999</v>
      </c>
      <c r="P37" s="240">
        <v>81.39</v>
      </c>
      <c r="Q37" s="240">
        <v>71.84</v>
      </c>
      <c r="R37" s="240">
        <v>86.94</v>
      </c>
      <c r="S37" s="240">
        <v>74.930000000000007</v>
      </c>
      <c r="T37" s="240">
        <v>223.2</v>
      </c>
      <c r="U37" s="240">
        <v>150.69999999999999</v>
      </c>
      <c r="V37" s="240">
        <v>141.94</v>
      </c>
      <c r="W37" s="240">
        <v>152</v>
      </c>
      <c r="X37" s="241">
        <v>214.44</v>
      </c>
      <c r="Y37" s="44"/>
      <c r="Z37" s="35"/>
      <c r="AE37"/>
      <c r="AF37"/>
      <c r="AG37"/>
      <c r="AH37"/>
      <c r="AI37" s="50"/>
    </row>
    <row r="38" spans="1:35" ht="13.5" thickBot="1" x14ac:dyDescent="0.25">
      <c r="A38" s="33"/>
      <c r="B38" s="235">
        <f>IF(ISNA(VLOOKUP($B18,'Chemical Analysis'!$B$4:$Y$131,2,0)),"",(VLOOKUP($B18,'Chemical Analysis'!$B$4:$Y$131,2,0))*$E18/100)</f>
        <v>3.9348545350827155</v>
      </c>
      <c r="C38" s="235">
        <f>IF(ISNA(VLOOKUP($B18,'Chemical Analysis'!$B$4:$Y$131,3,0)),"",(VLOOKUP($B18,'Chemical Analysis'!$B$4:$Y$131,3,0))*$E18/100)</f>
        <v>0</v>
      </c>
      <c r="D38" s="235">
        <f>IF(ISNA(VLOOKUP($B18,'Chemical Analysis'!$B$4:$Y$131,4,0)),"",(VLOOKUP($B18,'Chemical Analysis'!$B$4:$Y$131,4,0))*$E18/100)</f>
        <v>1.6771249286936681E-2</v>
      </c>
      <c r="E38" s="235">
        <f>IF(ISNA(VLOOKUP($B18,'Chemical Analysis'!$B$4:$Y$131,5,0)),"",(VLOOKUP($B18,'Chemical Analysis'!$B$4:$Y$131,5,0))*$E18/100)</f>
        <v>2.3958927552766686E-3</v>
      </c>
      <c r="F38" s="235">
        <f>IF(ISNA(VLOOKUP($B18,'Chemical Analysis'!$B$4:$Y$131,6,0)),"",(VLOOKUP($B18,'Chemical Analysis'!$B$4:$Y$131,6,0))*$E18/100)</f>
        <v>0</v>
      </c>
      <c r="G38" s="235">
        <f>IF(ISNA(VLOOKUP($B18,'Chemical Analysis'!$B$4:$Y$131,7,0)),"",(VLOOKUP($B18,'Chemical Analysis'!$B$4:$Y$131,7,0))*$E18/100)</f>
        <v>0</v>
      </c>
      <c r="H38" s="235">
        <f>IF(ISNA(VLOOKUP($B18,'Chemical Analysis'!$B$4:$Y$131,8,0)),"",(VLOOKUP($B18,'Chemical Analysis'!$B$4:$Y$131,8,0))*$E18/100)</f>
        <v>0</v>
      </c>
      <c r="I38" s="235">
        <f>IF(ISNA(VLOOKUP($B18,'Chemical Analysis'!$B$4:$Y$131,9,0)),"",(VLOOKUP($B18,'Chemical Analysis'!$B$4:$Y$131,9,0))*$E18/100)</f>
        <v>0</v>
      </c>
      <c r="J38" s="235">
        <f>IF(ISNA(VLOOKUP($B18,'Chemical Analysis'!$B$4:$Y$131,10,0)),"",(VLOOKUP($B18,'Chemical Analysis'!$B$4:$Y$131,10,0))*$E18/100)</f>
        <v>0</v>
      </c>
      <c r="K38" s="235">
        <f>IF(ISNA(VLOOKUP($B18,'Chemical Analysis'!$B$4:$Y$131,11,0)),"",(VLOOKUP($B18,'Chemical Analysis'!$B$4:$Y$131,11,0))*$E18/100)</f>
        <v>0</v>
      </c>
      <c r="L38" s="235">
        <f>IF(ISNA(VLOOKUP($B18,'Chemical Analysis'!$B$4:$Y$131,12,0)),"",(VLOOKUP($B18,'Chemical Analysis'!$B$4:$Y$131,12,0))*$E18/100)</f>
        <v>3.9931545921277812E-4</v>
      </c>
      <c r="M38" s="235">
        <f>IF(ISNA(VLOOKUP($B18,'Chemical Analysis'!$B$4:$Y$131,13,0)),"",(VLOOKUP($B18,'Chemical Analysis'!$B$4:$Y$131,13,0))*$E18/100)</f>
        <v>3.9931545921277812E-4</v>
      </c>
      <c r="N38" s="235">
        <f>IF(ISNA(VLOOKUP($B18,'Chemical Analysis'!$B$4:$Y$131,14,0)),"",(VLOOKUP($B18,'Chemical Analysis'!$B$4:$Y$131,14,0))*$E18/100)</f>
        <v>0</v>
      </c>
      <c r="O38" s="235">
        <f>IF(ISNA(VLOOKUP($B18,'Chemical Analysis'!$B$4:$Y$131,15,0)),"",(VLOOKUP($B18,'Chemical Analysis'!$B$4:$Y$131,15,0))*$E18/100)</f>
        <v>0</v>
      </c>
      <c r="P38" s="235">
        <f>IF(ISNA(VLOOKUP($B18,'Chemical Analysis'!$B$4:$Y$131,16,0)),"",(VLOOKUP($B18,'Chemical Analysis'!$B$4:$Y$131,16,0))*$E18/100)</f>
        <v>0</v>
      </c>
      <c r="Q38" s="235">
        <f>IF(ISNA(VLOOKUP($B18,'Chemical Analysis'!$B$4:$Y$131,17,0)),"",(VLOOKUP($B18,'Chemical Analysis'!$B$4:$Y$131,17,0))*$E18/100)</f>
        <v>4.2726754135767259E-3</v>
      </c>
      <c r="R38" s="235">
        <f>IF(ISNA(VLOOKUP($B18,'Chemical Analysis'!$B$4:$Y$131,18,0)),"",(VLOOKUP($B18,'Chemical Analysis'!$B$4:$Y$131,18,0))*$E18/100)</f>
        <v>0</v>
      </c>
      <c r="S38" s="235">
        <f>IF(ISNA(VLOOKUP($B18,'Chemical Analysis'!$B$4:$Y$131,19,0)),"",(VLOOKUP($B18,'Chemical Analysis'!$B$4:$Y$131,19,0))*$E18/100)</f>
        <v>0</v>
      </c>
      <c r="T38" s="235">
        <f>IF(ISNA(VLOOKUP($B18,'Chemical Analysis'!$B$4:$Y$131,20,0)),"",(VLOOKUP($B18,'Chemical Analysis'!$B$4:$Y$131,20,0))*$E18/100)</f>
        <v>0</v>
      </c>
      <c r="U38" s="235">
        <f>IF(ISNA(VLOOKUP($B18,'Chemical Analysis'!$B$4:$Y$131,21,0)),"",(VLOOKUP($B18,'Chemical Analysis'!$B$4:$Y$131,21,0))*$E18/100)</f>
        <v>0</v>
      </c>
      <c r="V38" s="235">
        <f>IF(ISNA(VLOOKUP($B18,'Chemical Analysis'!$B$4:$Y$131,22,0)),"",(VLOOKUP($B18,'Chemical Analysis'!$B$4:$Y$131,22,0))*$E18/100)</f>
        <v>0</v>
      </c>
      <c r="W38" s="235">
        <f>IF(ISNA(VLOOKUP($B18,'Chemical Analysis'!$B$4:$Y$131,23,0)),"",(VLOOKUP($B18,'Chemical Analysis'!$B$4:$Y$131,23,0))*$E18/100)</f>
        <v>0</v>
      </c>
      <c r="X38" s="235">
        <f>IF(ISNA(VLOOKUP($B18,'Chemical Analysis'!$B$4:$Y$131,24,0)),"",(VLOOKUP($B18,'Chemical Analysis'!$B$4:$Y$131,24,0))*$E18/100)</f>
        <v>0</v>
      </c>
      <c r="Y38" s="44"/>
      <c r="Z38" s="35"/>
      <c r="AE38"/>
      <c r="AF38"/>
      <c r="AG38"/>
      <c r="AH38"/>
      <c r="AI38" s="50"/>
    </row>
    <row r="39" spans="1:35" ht="13.5" thickBot="1" x14ac:dyDescent="0.25">
      <c r="B39" s="29">
        <f>IF(ISNA(VLOOKUP($B19,'Chemical Analysis'!$B$4:$Y$131,2,0)),"",(VLOOKUP($B19,'Chemical Analysis'!$B$4:$Y$131,2,0))*$E19/100)</f>
        <v>2.116371933827724</v>
      </c>
      <c r="C39" s="29">
        <f>IF(ISNA(VLOOKUP($B19,'Chemical Analysis'!$B$4:$Y$131,3,0)),"",(VLOOKUP($B19,'Chemical Analysis'!$B$4:$Y$131,3,0))*$E19/100)</f>
        <v>0</v>
      </c>
      <c r="D39" s="29">
        <f>IF(ISNA(VLOOKUP($B19,'Chemical Analysis'!$B$4:$Y$131,4,0)),"",(VLOOKUP($B19,'Chemical Analysis'!$B$4:$Y$131,4,0))*$E19/100)</f>
        <v>1.2298916143753567</v>
      </c>
      <c r="E39" s="29">
        <f>IF(ISNA(VLOOKUP($B19,'Chemical Analysis'!$B$4:$Y$131,5,0)),"",(VLOOKUP($B19,'Chemical Analysis'!$B$4:$Y$131,5,0))*$E19/100)</f>
        <v>0</v>
      </c>
      <c r="F39" s="29">
        <f>IF(ISNA(VLOOKUP($B19,'Chemical Analysis'!$B$4:$Y$131,6,0)),"",(VLOOKUP($B19,'Chemical Analysis'!$B$4:$Y$131,6,0))*$E19/100)</f>
        <v>0</v>
      </c>
      <c r="G39" s="29">
        <f>IF(ISNA(VLOOKUP($B19,'Chemical Analysis'!$B$4:$Y$131,7,0)),"",(VLOOKUP($B19,'Chemical Analysis'!$B$4:$Y$131,7,0))*$E19/100)</f>
        <v>0</v>
      </c>
      <c r="H39" s="29">
        <f>IF(ISNA(VLOOKUP($B19,'Chemical Analysis'!$B$4:$Y$131,8,0)),"",(VLOOKUP($B19,'Chemical Analysis'!$B$4:$Y$131,8,0))*$E19/100)</f>
        <v>1.1979463776383344E-2</v>
      </c>
      <c r="I39" s="29">
        <f>IF(ISNA(VLOOKUP($B19,'Chemical Analysis'!$B$4:$Y$131,9,0)),"",(VLOOKUP($B19,'Chemical Analysis'!$B$4:$Y$131,9,0))*$E19/100)</f>
        <v>0.11340559041642898</v>
      </c>
      <c r="J39" s="29">
        <f>IF(ISNA(VLOOKUP($B19,'Chemical Analysis'!$B$4:$Y$131,10,0)),"",(VLOOKUP($B19,'Chemical Analysis'!$B$4:$Y$131,10,0))*$E19/100)</f>
        <v>0</v>
      </c>
      <c r="K39" s="29">
        <f>IF(ISNA(VLOOKUP($B19,'Chemical Analysis'!$B$4:$Y$131,11,0)),"",(VLOOKUP($B19,'Chemical Analysis'!$B$4:$Y$131,11,0))*$E19/100)</f>
        <v>0</v>
      </c>
      <c r="L39" s="29">
        <f>IF(ISNA(VLOOKUP($B19,'Chemical Analysis'!$B$4:$Y$131,12,0)),"",(VLOOKUP($B19,'Chemical Analysis'!$B$4:$Y$131,12,0))*$E19/100)</f>
        <v>1.1979463776383344E-2</v>
      </c>
      <c r="M39" s="29">
        <f>IF(ISNA(VLOOKUP($B19,'Chemical Analysis'!$B$4:$Y$131,13,0)),"",(VLOOKUP($B19,'Chemical Analysis'!$B$4:$Y$131,13,0))*$E19/100)</f>
        <v>1.5972618368511125E-2</v>
      </c>
      <c r="N39" s="29">
        <f>IF(ISNA(VLOOKUP($B19,'Chemical Analysis'!$B$4:$Y$131,14,0)),"",(VLOOKUP($B19,'Chemical Analysis'!$B$4:$Y$131,14,0))*$E19/100)</f>
        <v>0</v>
      </c>
      <c r="O39" s="29">
        <f>IF(ISNA(VLOOKUP($B19,'Chemical Analysis'!$B$4:$Y$131,15,0)),"",(VLOOKUP($B19,'Chemical Analysis'!$B$4:$Y$131,15,0))*$E19/100)</f>
        <v>0</v>
      </c>
      <c r="P39" s="29">
        <f>IF(ISNA(VLOOKUP($B19,'Chemical Analysis'!$B$4:$Y$131,16,0)),"",(VLOOKUP($B19,'Chemical Analysis'!$B$4:$Y$131,16,0))*$E19/100)</f>
        <v>0</v>
      </c>
      <c r="Q39" s="29">
        <f>IF(ISNA(VLOOKUP($B19,'Chemical Analysis'!$B$4:$Y$131,17,0)),"",(VLOOKUP($B19,'Chemical Analysis'!$B$4:$Y$131,17,0))*$E19/100)</f>
        <v>5.7102110667427271E-2</v>
      </c>
      <c r="R39" s="29">
        <f>IF(ISNA(VLOOKUP($B19,'Chemical Analysis'!$B$4:$Y$131,18,0)),"",(VLOOKUP($B19,'Chemical Analysis'!$B$4:$Y$131,18,0))*$E19/100)</f>
        <v>0</v>
      </c>
      <c r="S39" s="29">
        <f>IF(ISNA(VLOOKUP($B19,'Chemical Analysis'!$B$4:$Y$131,19,0)),"",(VLOOKUP($B19,'Chemical Analysis'!$B$4:$Y$131,19,0))*$E19/100)</f>
        <v>0</v>
      </c>
      <c r="T39" s="29">
        <f>IF(ISNA(VLOOKUP($B19,'Chemical Analysis'!$B$4:$Y$131,20,0)),"",(VLOOKUP($B19,'Chemical Analysis'!$B$4:$Y$131,20,0))*$E19/100)</f>
        <v>0</v>
      </c>
      <c r="U39" s="29">
        <f>IF(ISNA(VLOOKUP($B19,'Chemical Analysis'!$B$4:$Y$131,21,0)),"",(VLOOKUP($B19,'Chemical Analysis'!$B$4:$Y$131,21,0))*$E19/100)</f>
        <v>0</v>
      </c>
      <c r="V39" s="29">
        <f>IF(ISNA(VLOOKUP($B19,'Chemical Analysis'!$B$4:$Y$131,22,0)),"",(VLOOKUP($B19,'Chemical Analysis'!$B$4:$Y$131,22,0))*$E19/100)</f>
        <v>0</v>
      </c>
      <c r="W39" s="29">
        <f>IF(ISNA(VLOOKUP($B19,'Chemical Analysis'!$B$4:$Y$131,23,0)),"",(VLOOKUP($B19,'Chemical Analysis'!$B$4:$Y$131,23,0))*$E19/100)</f>
        <v>0</v>
      </c>
      <c r="X39" s="29">
        <f>IF(ISNA(VLOOKUP($B19,'Chemical Analysis'!$B$4:$Y$131,24,0)),"",(VLOOKUP($B19,'Chemical Analysis'!$B$4:$Y$131,24,0))*$E19/100)</f>
        <v>0</v>
      </c>
      <c r="Y39" s="44"/>
      <c r="Z39" s="35"/>
      <c r="AE39"/>
      <c r="AF39"/>
      <c r="AG39"/>
      <c r="AH39"/>
    </row>
    <row r="40" spans="1:35" ht="13.5" thickBot="1" x14ac:dyDescent="0.25">
      <c r="B40" s="29">
        <f>IF(ISNA(VLOOKUP($B20,'Chemical Analysis'!$B$4:$Y$131,2,0)),"",(VLOOKUP($B20,'Chemical Analysis'!$B$4:$Y$131,2,0))*$E20/100)</f>
        <v>26.638904734740439</v>
      </c>
      <c r="C40" s="29">
        <f>IF(ISNA(VLOOKUP($B20,'Chemical Analysis'!$B$4:$Y$131,3,0)),"",(VLOOKUP($B20,'Chemical Analysis'!$B$4:$Y$131,3,0))*$E20/100)</f>
        <v>0</v>
      </c>
      <c r="D40" s="29">
        <f>IF(ISNA(VLOOKUP($B20,'Chemical Analysis'!$B$4:$Y$131,4,0)),"",(VLOOKUP($B20,'Chemical Analysis'!$B$4:$Y$131,4,0))*$E20/100)</f>
        <v>8.0456360524814592</v>
      </c>
      <c r="E40" s="29">
        <f>IF(ISNA(VLOOKUP($B20,'Chemical Analysis'!$B$4:$Y$131,5,0)),"",(VLOOKUP($B20,'Chemical Analysis'!$B$4:$Y$131,5,0))*$E20/100)</f>
        <v>0</v>
      </c>
      <c r="F40" s="29">
        <f>IF(ISNA(VLOOKUP($B20,'Chemical Analysis'!$B$4:$Y$131,6,0)),"",(VLOOKUP($B20,'Chemical Analysis'!$B$4:$Y$131,6,0))*$E20/100)</f>
        <v>0</v>
      </c>
      <c r="G40" s="29">
        <f>IF(ISNA(VLOOKUP($B20,'Chemical Analysis'!$B$4:$Y$131,7,0)),"",(VLOOKUP($B20,'Chemical Analysis'!$B$4:$Y$131,7,0))*$E20/100)</f>
        <v>0</v>
      </c>
      <c r="H40" s="29">
        <f>IF(ISNA(VLOOKUP($B20,'Chemical Analysis'!$B$4:$Y$131,8,0)),"",(VLOOKUP($B20,'Chemical Analysis'!$B$4:$Y$131,8,0))*$E20/100)</f>
        <v>0.19623502567027951</v>
      </c>
      <c r="I40" s="29">
        <f>IF(ISNA(VLOOKUP($B20,'Chemical Analysis'!$B$4:$Y$131,9,0)),"",(VLOOKUP($B20,'Chemical Analysis'!$B$4:$Y$131,9,0))*$E20/100)</f>
        <v>1.9966913861950939</v>
      </c>
      <c r="J40" s="29">
        <f>IF(ISNA(VLOOKUP($B20,'Chemical Analysis'!$B$4:$Y$131,10,0)),"",(VLOOKUP($B20,'Chemical Analysis'!$B$4:$Y$131,10,0))*$E20/100)</f>
        <v>0</v>
      </c>
      <c r="K40" s="29">
        <f>IF(ISNA(VLOOKUP($B20,'Chemical Analysis'!$B$4:$Y$131,11,0)),"",(VLOOKUP($B20,'Chemical Analysis'!$B$4:$Y$131,11,0))*$E20/100)</f>
        <v>0</v>
      </c>
      <c r="L40" s="29">
        <f>IF(ISNA(VLOOKUP($B20,'Chemical Analysis'!$B$4:$Y$131,12,0)),"",(VLOOKUP($B20,'Chemical Analysis'!$B$4:$Y$131,12,0))*$E20/100)</f>
        <v>0.76041072447233304</v>
      </c>
      <c r="M40" s="29">
        <f>IF(ISNA(VLOOKUP($B20,'Chemical Analysis'!$B$4:$Y$131,13,0)),"",(VLOOKUP($B20,'Chemical Analysis'!$B$4:$Y$131,13,0))*$E20/100)</f>
        <v>0.11283513976041071</v>
      </c>
      <c r="N40" s="29">
        <f>IF(ISNA(VLOOKUP($B20,'Chemical Analysis'!$B$4:$Y$131,14,0)),"",(VLOOKUP($B20,'Chemical Analysis'!$B$4:$Y$131,14,0))*$E20/100)</f>
        <v>0</v>
      </c>
      <c r="O40" s="29">
        <f>IF(ISNA(VLOOKUP($B20,'Chemical Analysis'!$B$4:$Y$131,15,0)),"",(VLOOKUP($B20,'Chemical Analysis'!$B$4:$Y$131,15,0))*$E20/100)</f>
        <v>0</v>
      </c>
      <c r="P40" s="29">
        <f>IF(ISNA(VLOOKUP($B20,'Chemical Analysis'!$B$4:$Y$131,16,0)),"",(VLOOKUP($B20,'Chemical Analysis'!$B$4:$Y$131,16,0))*$E20/100)</f>
        <v>0</v>
      </c>
      <c r="Q40" s="29">
        <f>IF(ISNA(VLOOKUP($B20,'Chemical Analysis'!$B$4:$Y$131,17,0)),"",(VLOOKUP($B20,'Chemical Analysis'!$B$4:$Y$131,17,0))*$E20/100)</f>
        <v>6.2157444381061033</v>
      </c>
      <c r="R40" s="29">
        <f>IF(ISNA(VLOOKUP($B20,'Chemical Analysis'!$B$4:$Y$131,18,0)),"",(VLOOKUP($B20,'Chemical Analysis'!$B$4:$Y$131,18,0))*$E20/100)</f>
        <v>0</v>
      </c>
      <c r="S40" s="29">
        <f>IF(ISNA(VLOOKUP($B20,'Chemical Analysis'!$B$4:$Y$131,19,0)),"",(VLOOKUP($B20,'Chemical Analysis'!$B$4:$Y$131,19,0))*$E20/100)</f>
        <v>0</v>
      </c>
      <c r="T40" s="29">
        <f>IF(ISNA(VLOOKUP($B20,'Chemical Analysis'!$B$4:$Y$131,20,0)),"",(VLOOKUP($B20,'Chemical Analysis'!$B$4:$Y$131,20,0))*$E20/100)</f>
        <v>0</v>
      </c>
      <c r="U40" s="29">
        <f>IF(ISNA(VLOOKUP($B20,'Chemical Analysis'!$B$4:$Y$131,21,0)),"",(VLOOKUP($B20,'Chemical Analysis'!$B$4:$Y$131,21,0))*$E20/100)</f>
        <v>0</v>
      </c>
      <c r="V40" s="29">
        <f>IF(ISNA(VLOOKUP($B20,'Chemical Analysis'!$B$4:$Y$131,22,0)),"",(VLOOKUP($B20,'Chemical Analysis'!$B$4:$Y$131,22,0))*$E20/100)</f>
        <v>0</v>
      </c>
      <c r="W40" s="29">
        <f>IF(ISNA(VLOOKUP($B20,'Chemical Analysis'!$B$4:$Y$131,23,0)),"",(VLOOKUP($B20,'Chemical Analysis'!$B$4:$Y$131,23,0))*$E20/100)</f>
        <v>0</v>
      </c>
      <c r="X40" s="29">
        <f>IF(ISNA(VLOOKUP($B20,'Chemical Analysis'!$B$4:$Y$131,24,0)),"",(VLOOKUP($B20,'Chemical Analysis'!$B$4:$Y$131,24,0))*$E20/100)</f>
        <v>0</v>
      </c>
      <c r="Y40" s="44"/>
      <c r="Z40" s="35"/>
      <c r="AE40"/>
      <c r="AF40"/>
      <c r="AG40"/>
      <c r="AH40"/>
    </row>
    <row r="41" spans="1:35" ht="13.5" thickBot="1" x14ac:dyDescent="0.25">
      <c r="B41" s="29">
        <f>IF(ISNA(VLOOKUP($B21,'Chemical Analysis'!$B$4:$Y$131,2,0)),"",(VLOOKUP($B21,'Chemical Analysis'!$B$4:$Y$131,2,0))*$E21/100)</f>
        <v>0</v>
      </c>
      <c r="C41" s="29">
        <f>IF(ISNA(VLOOKUP($B21,'Chemical Analysis'!$B$4:$Y$131,3,0)),"",(VLOOKUP($B21,'Chemical Analysis'!$B$4:$Y$131,3,0))*$E21/100)</f>
        <v>0</v>
      </c>
      <c r="D41" s="29">
        <f>IF(ISNA(VLOOKUP($B21,'Chemical Analysis'!$B$4:$Y$131,4,0)),"",(VLOOKUP($B21,'Chemical Analysis'!$B$4:$Y$131,4,0))*$E21/100)</f>
        <v>0</v>
      </c>
      <c r="E41" s="29">
        <f>IF(ISNA(VLOOKUP($B21,'Chemical Analysis'!$B$4:$Y$131,5,0)),"",(VLOOKUP($B21,'Chemical Analysis'!$B$4:$Y$131,5,0))*$E21/100)</f>
        <v>0</v>
      </c>
      <c r="F41" s="29">
        <f>IF(ISNA(VLOOKUP($B21,'Chemical Analysis'!$B$4:$Y$131,6,0)),"",(VLOOKUP($B21,'Chemical Analysis'!$B$4:$Y$131,6,0))*$E21/100)</f>
        <v>0</v>
      </c>
      <c r="G41" s="29">
        <f>IF(ISNA(VLOOKUP($B21,'Chemical Analysis'!$B$4:$Y$131,7,0)),"",(VLOOKUP($B21,'Chemical Analysis'!$B$4:$Y$131,7,0))*$E21/100)</f>
        <v>0</v>
      </c>
      <c r="H41" s="29">
        <f>IF(ISNA(VLOOKUP($B21,'Chemical Analysis'!$B$4:$Y$131,8,0)),"",(VLOOKUP($B21,'Chemical Analysis'!$B$4:$Y$131,8,0))*$E21/100)</f>
        <v>0</v>
      </c>
      <c r="I41" s="29">
        <f>IF(ISNA(VLOOKUP($B21,'Chemical Analysis'!$B$4:$Y$131,9,0)),"",(VLOOKUP($B21,'Chemical Analysis'!$B$4:$Y$131,9,0))*$E21/100)</f>
        <v>0</v>
      </c>
      <c r="J41" s="29">
        <f>IF(ISNA(VLOOKUP($B21,'Chemical Analysis'!$B$4:$Y$131,10,0)),"",(VLOOKUP($B21,'Chemical Analysis'!$B$4:$Y$131,10,0))*$E21/100)</f>
        <v>0</v>
      </c>
      <c r="K41" s="29">
        <f>IF(ISNA(VLOOKUP($B21,'Chemical Analysis'!$B$4:$Y$131,11,0)),"",(VLOOKUP($B21,'Chemical Analysis'!$B$4:$Y$131,11,0))*$E21/100)</f>
        <v>0</v>
      </c>
      <c r="L41" s="29">
        <f>IF(ISNA(VLOOKUP($B21,'Chemical Analysis'!$B$4:$Y$131,12,0)),"",(VLOOKUP($B21,'Chemical Analysis'!$B$4:$Y$131,12,0))*$E21/100)</f>
        <v>0</v>
      </c>
      <c r="M41" s="29">
        <f>IF(ISNA(VLOOKUP($B21,'Chemical Analysis'!$B$4:$Y$131,13,0)),"",(VLOOKUP($B21,'Chemical Analysis'!$B$4:$Y$131,13,0))*$E21/100)</f>
        <v>0</v>
      </c>
      <c r="N41" s="29">
        <f>IF(ISNA(VLOOKUP($B21,'Chemical Analysis'!$B$4:$Y$131,14,0)),"",(VLOOKUP($B21,'Chemical Analysis'!$B$4:$Y$131,14,0))*$E21/100)</f>
        <v>0</v>
      </c>
      <c r="O41" s="29">
        <f>IF(ISNA(VLOOKUP($B21,'Chemical Analysis'!$B$4:$Y$131,15,0)),"",(VLOOKUP($B21,'Chemical Analysis'!$B$4:$Y$131,15,0))*$E21/100)</f>
        <v>0</v>
      </c>
      <c r="P41" s="29">
        <f>IF(ISNA(VLOOKUP($B21,'Chemical Analysis'!$B$4:$Y$131,16,0)),"",(VLOOKUP($B21,'Chemical Analysis'!$B$4:$Y$131,16,0))*$E21/100)</f>
        <v>0</v>
      </c>
      <c r="Q41" s="29">
        <f>IF(ISNA(VLOOKUP($B21,'Chemical Analysis'!$B$4:$Y$131,17,0)),"",(VLOOKUP($B21,'Chemical Analysis'!$B$4:$Y$131,17,0))*$E21/100)</f>
        <v>0</v>
      </c>
      <c r="R41" s="29">
        <f>IF(ISNA(VLOOKUP($B21,'Chemical Analysis'!$B$4:$Y$131,18,0)),"",(VLOOKUP($B21,'Chemical Analysis'!$B$4:$Y$131,18,0))*$E21/100)</f>
        <v>36.508841985168281</v>
      </c>
      <c r="S41" s="29">
        <f>IF(ISNA(VLOOKUP($B21,'Chemical Analysis'!$B$4:$Y$131,19,0)),"",(VLOOKUP($B21,'Chemical Analysis'!$B$4:$Y$131,19,0))*$E21/100)</f>
        <v>0</v>
      </c>
      <c r="T41" s="29">
        <f>IF(ISNA(VLOOKUP($B21,'Chemical Analysis'!$B$4:$Y$131,20,0)),"",(VLOOKUP($B21,'Chemical Analysis'!$B$4:$Y$131,20,0))*$E21/100)</f>
        <v>0</v>
      </c>
      <c r="U41" s="29">
        <f>IF(ISNA(VLOOKUP($B21,'Chemical Analysis'!$B$4:$Y$131,21,0)),"",(VLOOKUP($B21,'Chemical Analysis'!$B$4:$Y$131,21,0))*$E21/100)</f>
        <v>0</v>
      </c>
      <c r="V41" s="29">
        <f>IF(ISNA(VLOOKUP($B21,'Chemical Analysis'!$B$4:$Y$131,22,0)),"",(VLOOKUP($B21,'Chemical Analysis'!$B$4:$Y$131,22,0))*$E21/100)</f>
        <v>0</v>
      </c>
      <c r="W41" s="29">
        <f>IF(ISNA(VLOOKUP($B21,'Chemical Analysis'!$B$4:$Y$131,23,0)),"",(VLOOKUP($B21,'Chemical Analysis'!$B$4:$Y$131,23,0))*$E21/100)</f>
        <v>0</v>
      </c>
      <c r="X41" s="29">
        <f>IF(ISNA(VLOOKUP($B21,'Chemical Analysis'!$B$4:$Y$131,24,0)),"",(VLOOKUP($B21,'Chemical Analysis'!$B$4:$Y$131,24,0))*$E21/100)</f>
        <v>0</v>
      </c>
      <c r="Y41" s="44"/>
      <c r="Z41" s="35"/>
      <c r="AE41"/>
      <c r="AF41"/>
      <c r="AG41"/>
      <c r="AH41"/>
    </row>
    <row r="42" spans="1:35" ht="13.5" thickBot="1" x14ac:dyDescent="0.25">
      <c r="B42" s="29">
        <f>IF(ISNA(VLOOKUP($B22,'Chemical Analysis'!$B$4:$Y$131,2,0)),"",(VLOOKUP($B22,'Chemical Analysis'!$B$4:$Y$131,2,0))*$E22/100)</f>
        <v>0</v>
      </c>
      <c r="C42" s="29">
        <f>IF(ISNA(VLOOKUP($B22,'Chemical Analysis'!$B$4:$Y$131,3,0)),"",(VLOOKUP($B22,'Chemical Analysis'!$B$4:$Y$131,3,0))*$E22/100)</f>
        <v>0</v>
      </c>
      <c r="D42" s="29">
        <f>IF(ISNA(VLOOKUP($B22,'Chemical Analysis'!$B$4:$Y$131,4,0)),"",(VLOOKUP($B22,'Chemical Analysis'!$B$4:$Y$131,4,0))*$E22/100)</f>
        <v>0</v>
      </c>
      <c r="E42" s="29">
        <f>IF(ISNA(VLOOKUP($B22,'Chemical Analysis'!$B$4:$Y$131,5,0)),"",(VLOOKUP($B22,'Chemical Analysis'!$B$4:$Y$131,5,0))*$E22/100)</f>
        <v>0</v>
      </c>
      <c r="F42" s="29">
        <f>IF(ISNA(VLOOKUP($B22,'Chemical Analysis'!$B$4:$Y$131,6,0)),"",(VLOOKUP($B22,'Chemical Analysis'!$B$4:$Y$131,6,0))*$E22/100)</f>
        <v>0</v>
      </c>
      <c r="G42" s="29">
        <f>IF(ISNA(VLOOKUP($B22,'Chemical Analysis'!$B$4:$Y$131,7,0)),"",(VLOOKUP($B22,'Chemical Analysis'!$B$4:$Y$131,7,0))*$E22/100)</f>
        <v>0</v>
      </c>
      <c r="H42" s="29">
        <f>IF(ISNA(VLOOKUP($B22,'Chemical Analysis'!$B$4:$Y$131,8,0)),"",(VLOOKUP($B22,'Chemical Analysis'!$B$4:$Y$131,8,0))*$E22/100)</f>
        <v>0</v>
      </c>
      <c r="I42" s="29">
        <f>IF(ISNA(VLOOKUP($B22,'Chemical Analysis'!$B$4:$Y$131,9,0)),"",(VLOOKUP($B22,'Chemical Analysis'!$B$4:$Y$131,9,0))*$E22/100)</f>
        <v>0</v>
      </c>
      <c r="J42" s="29">
        <f>IF(ISNA(VLOOKUP($B22,'Chemical Analysis'!$B$4:$Y$131,10,0)),"",(VLOOKUP($B22,'Chemical Analysis'!$B$4:$Y$131,10,0))*$E22/100)</f>
        <v>3.9931545921277816</v>
      </c>
      <c r="K42" s="29">
        <f>IF(ISNA(VLOOKUP($B22,'Chemical Analysis'!$B$4:$Y$131,11,0)),"",(VLOOKUP($B22,'Chemical Analysis'!$B$4:$Y$131,11,0))*$E22/100)</f>
        <v>0</v>
      </c>
      <c r="L42" s="29">
        <f>IF(ISNA(VLOOKUP($B22,'Chemical Analysis'!$B$4:$Y$131,12,0)),"",(VLOOKUP($B22,'Chemical Analysis'!$B$4:$Y$131,12,0))*$E22/100)</f>
        <v>0</v>
      </c>
      <c r="M42" s="29">
        <f>IF(ISNA(VLOOKUP($B22,'Chemical Analysis'!$B$4:$Y$131,13,0)),"",(VLOOKUP($B22,'Chemical Analysis'!$B$4:$Y$131,13,0))*$E22/100)</f>
        <v>0</v>
      </c>
      <c r="N42" s="29">
        <f>IF(ISNA(VLOOKUP($B22,'Chemical Analysis'!$B$4:$Y$131,14,0)),"",(VLOOKUP($B22,'Chemical Analysis'!$B$4:$Y$131,14,0))*$E22/100)</f>
        <v>0</v>
      </c>
      <c r="O42" s="29">
        <f>IF(ISNA(VLOOKUP($B22,'Chemical Analysis'!$B$4:$Y$131,15,0)),"",(VLOOKUP($B22,'Chemical Analysis'!$B$4:$Y$131,15,0))*$E22/100)</f>
        <v>0</v>
      </c>
      <c r="P42" s="29">
        <f>IF(ISNA(VLOOKUP($B22,'Chemical Analysis'!$B$4:$Y$131,16,0)),"",(VLOOKUP($B22,'Chemical Analysis'!$B$4:$Y$131,16,0))*$E22/100)</f>
        <v>0</v>
      </c>
      <c r="Q42" s="29">
        <f>IF(ISNA(VLOOKUP($B22,'Chemical Analysis'!$B$4:$Y$131,17,0)),"",(VLOOKUP($B22,'Chemical Analysis'!$B$4:$Y$131,17,0))*$E22/100)</f>
        <v>0</v>
      </c>
      <c r="R42" s="29">
        <f>IF(ISNA(VLOOKUP($B22,'Chemical Analysis'!$B$4:$Y$131,18,0)),"",(VLOOKUP($B22,'Chemical Analysis'!$B$4:$Y$131,18,0))*$E22/100)</f>
        <v>0</v>
      </c>
      <c r="S42" s="29">
        <f>IF(ISNA(VLOOKUP($B22,'Chemical Analysis'!$B$4:$Y$131,19,0)),"",(VLOOKUP($B22,'Chemical Analysis'!$B$4:$Y$131,19,0))*$E22/100)</f>
        <v>0</v>
      </c>
      <c r="T42" s="29">
        <f>IF(ISNA(VLOOKUP($B22,'Chemical Analysis'!$B$4:$Y$131,20,0)),"",(VLOOKUP($B22,'Chemical Analysis'!$B$4:$Y$131,20,0))*$E22/100)</f>
        <v>0</v>
      </c>
      <c r="U42" s="29">
        <f>IF(ISNA(VLOOKUP($B22,'Chemical Analysis'!$B$4:$Y$131,21,0)),"",(VLOOKUP($B22,'Chemical Analysis'!$B$4:$Y$131,21,0))*$E22/100)</f>
        <v>0</v>
      </c>
      <c r="V42" s="29">
        <f>IF(ISNA(VLOOKUP($B22,'Chemical Analysis'!$B$4:$Y$131,22,0)),"",(VLOOKUP($B22,'Chemical Analysis'!$B$4:$Y$131,22,0))*$E22/100)</f>
        <v>0</v>
      </c>
      <c r="W42" s="29">
        <f>IF(ISNA(VLOOKUP($B22,'Chemical Analysis'!$B$4:$Y$131,23,0)),"",(VLOOKUP($B22,'Chemical Analysis'!$B$4:$Y$131,23,0))*$E22/100)</f>
        <v>0</v>
      </c>
      <c r="X42" s="29">
        <f>IF(ISNA(VLOOKUP($B22,'Chemical Analysis'!$B$4:$Y$131,24,0)),"",(VLOOKUP($B22,'Chemical Analysis'!$B$4:$Y$131,24,0))*$E22/100)</f>
        <v>0</v>
      </c>
      <c r="Y42" s="47"/>
      <c r="Z42" s="35"/>
      <c r="AE42"/>
      <c r="AF42"/>
      <c r="AG42"/>
      <c r="AH42"/>
    </row>
    <row r="43" spans="1:35" ht="13.5" thickBot="1" x14ac:dyDescent="0.25">
      <c r="B43" s="29">
        <f>IF(ISNA(VLOOKUP($B23,'Chemical Analysis'!$B$4:$Y$131,2,0)),"",(VLOOKUP($B23,'Chemical Analysis'!$B$4:$Y$131,2,0))*$E23/100)</f>
        <v>0</v>
      </c>
      <c r="C43" s="29">
        <f>IF(ISNA(VLOOKUP($B23,'Chemical Analysis'!$B$4:$Y$131,3,0)),"",(VLOOKUP($B23,'Chemical Analysis'!$B$4:$Y$131,3,0))*$E23/100)</f>
        <v>0</v>
      </c>
      <c r="D43" s="29">
        <f>IF(ISNA(VLOOKUP($B23,'Chemical Analysis'!$B$4:$Y$131,4,0)),"",(VLOOKUP($B23,'Chemical Analysis'!$B$4:$Y$131,4,0))*$E23/100)</f>
        <v>0</v>
      </c>
      <c r="E43" s="29">
        <f>IF(ISNA(VLOOKUP($B23,'Chemical Analysis'!$B$4:$Y$131,5,0)),"",(VLOOKUP($B23,'Chemical Analysis'!$B$4:$Y$131,5,0))*$E23/100)</f>
        <v>0</v>
      </c>
      <c r="F43" s="29">
        <f>IF(ISNA(VLOOKUP($B23,'Chemical Analysis'!$B$4:$Y$131,6,0)),"",(VLOOKUP($B23,'Chemical Analysis'!$B$4:$Y$131,6,0))*$E23/100)</f>
        <v>0</v>
      </c>
      <c r="G43" s="29">
        <f>IF(ISNA(VLOOKUP($B23,'Chemical Analysis'!$B$4:$Y$131,7,0)),"",(VLOOKUP($B23,'Chemical Analysis'!$B$4:$Y$131,7,0))*$E23/100)</f>
        <v>0</v>
      </c>
      <c r="H43" s="29">
        <f>IF(ISNA(VLOOKUP($B23,'Chemical Analysis'!$B$4:$Y$131,8,0)),"",(VLOOKUP($B23,'Chemical Analysis'!$B$4:$Y$131,8,0))*$E23/100)</f>
        <v>0</v>
      </c>
      <c r="I43" s="29">
        <f>IF(ISNA(VLOOKUP($B23,'Chemical Analysis'!$B$4:$Y$131,9,0)),"",(VLOOKUP($B23,'Chemical Analysis'!$B$4:$Y$131,9,0))*$E23/100)</f>
        <v>0</v>
      </c>
      <c r="J43" s="29">
        <f>IF(ISNA(VLOOKUP($B23,'Chemical Analysis'!$B$4:$Y$131,10,0)),"",(VLOOKUP($B23,'Chemical Analysis'!$B$4:$Y$131,10,0))*$E23/100)</f>
        <v>0</v>
      </c>
      <c r="K43" s="29">
        <f>IF(ISNA(VLOOKUP($B23,'Chemical Analysis'!$B$4:$Y$131,11,0)),"",(VLOOKUP($B23,'Chemical Analysis'!$B$4:$Y$131,11,0))*$E23/100)</f>
        <v>0</v>
      </c>
      <c r="L43" s="29">
        <f>IF(ISNA(VLOOKUP($B23,'Chemical Analysis'!$B$4:$Y$131,12,0)),"",(VLOOKUP($B23,'Chemical Analysis'!$B$4:$Y$131,12,0))*$E23/100)</f>
        <v>0</v>
      </c>
      <c r="M43" s="29">
        <f>IF(ISNA(VLOOKUP($B23,'Chemical Analysis'!$B$4:$Y$131,13,0)),"",(VLOOKUP($B23,'Chemical Analysis'!$B$4:$Y$131,13,0))*$E23/100)</f>
        <v>0</v>
      </c>
      <c r="N43" s="29">
        <f>IF(ISNA(VLOOKUP($B23,'Chemical Analysis'!$B$4:$Y$131,14,0)),"",(VLOOKUP($B23,'Chemical Analysis'!$B$4:$Y$131,14,0))*$E23/100)</f>
        <v>0</v>
      </c>
      <c r="O43" s="29">
        <f>IF(ISNA(VLOOKUP($B23,'Chemical Analysis'!$B$4:$Y$131,15,0)),"",(VLOOKUP($B23,'Chemical Analysis'!$B$4:$Y$131,15,0))*$E23/100)</f>
        <v>0</v>
      </c>
      <c r="P43" s="29">
        <f>IF(ISNA(VLOOKUP($B23,'Chemical Analysis'!$B$4:$Y$131,16,0)),"",(VLOOKUP($B23,'Chemical Analysis'!$B$4:$Y$131,16,0))*$E23/100)</f>
        <v>0</v>
      </c>
      <c r="Q43" s="29">
        <f>IF(ISNA(VLOOKUP($B23,'Chemical Analysis'!$B$4:$Y$131,17,0)),"",(VLOOKUP($B23,'Chemical Analysis'!$B$4:$Y$131,17,0))*$E23/100)</f>
        <v>0</v>
      </c>
      <c r="R43" s="29">
        <f>IF(ISNA(VLOOKUP($B23,'Chemical Analysis'!$B$4:$Y$131,18,0)),"",(VLOOKUP($B23,'Chemical Analysis'!$B$4:$Y$131,18,0))*$E23/100)</f>
        <v>0</v>
      </c>
      <c r="S43" s="29">
        <f>IF(ISNA(VLOOKUP($B23,'Chemical Analysis'!$B$4:$Y$131,19,0)),"",(VLOOKUP($B23,'Chemical Analysis'!$B$4:$Y$131,19,0))*$E23/100)</f>
        <v>2.452937820878494</v>
      </c>
      <c r="T43" s="29">
        <f>IF(ISNA(VLOOKUP($B23,'Chemical Analysis'!$B$4:$Y$131,20,0)),"",(VLOOKUP($B23,'Chemical Analysis'!$B$4:$Y$131,20,0))*$E23/100)</f>
        <v>0</v>
      </c>
      <c r="U43" s="29">
        <f>IF(ISNA(VLOOKUP($B23,'Chemical Analysis'!$B$4:$Y$131,21,0)),"",(VLOOKUP($B23,'Chemical Analysis'!$B$4:$Y$131,21,0))*$E23/100)</f>
        <v>0</v>
      </c>
      <c r="V43" s="29">
        <f>IF(ISNA(VLOOKUP($B23,'Chemical Analysis'!$B$4:$Y$131,22,0)),"",(VLOOKUP($B23,'Chemical Analysis'!$B$4:$Y$131,22,0))*$E23/100)</f>
        <v>0</v>
      </c>
      <c r="W43" s="29">
        <f>IF(ISNA(VLOOKUP($B23,'Chemical Analysis'!$B$4:$Y$131,23,0)),"",(VLOOKUP($B23,'Chemical Analysis'!$B$4:$Y$131,23,0))*$E23/100)</f>
        <v>0</v>
      </c>
      <c r="X43" s="29">
        <f>IF(ISNA(VLOOKUP($B23,'Chemical Analysis'!$B$4:$Y$131,24,0)),"",(VLOOKUP($B23,'Chemical Analysis'!$B$4:$Y$131,24,0))*$E23/100)</f>
        <v>0</v>
      </c>
      <c r="Y43" s="44"/>
      <c r="Z43" s="35"/>
      <c r="AE43"/>
      <c r="AF43"/>
      <c r="AG43"/>
      <c r="AH43"/>
    </row>
    <row r="44" spans="1:35" ht="13.5" thickBot="1" x14ac:dyDescent="0.25">
      <c r="B44" s="29" t="str">
        <f>IF(ISNA(VLOOKUP($B24,'Chemical Analysis'!$B$4:$Y$131,2,0)),"",(VLOOKUP($B24,'Chemical Analysis'!$B$4:$Y$131,2,0))*$E24/100)</f>
        <v/>
      </c>
      <c r="C44" s="29" t="str">
        <f>IF(ISNA(VLOOKUP($B24,'Chemical Analysis'!$B$4:$Y$131,3,0)),"",(VLOOKUP($B24,'Chemical Analysis'!$B$4:$Y$131,3,0))*$E24/100)</f>
        <v/>
      </c>
      <c r="D44" s="29" t="str">
        <f>IF(ISNA(VLOOKUP($B24,'Chemical Analysis'!$B$4:$Y$131,4,0)),"",(VLOOKUP($B24,'Chemical Analysis'!$B$4:$Y$131,4,0))*$E24/100)</f>
        <v/>
      </c>
      <c r="E44" s="29" t="str">
        <f>IF(ISNA(VLOOKUP($B24,'Chemical Analysis'!$B$4:$Y$131,5,0)),"",(VLOOKUP($B24,'Chemical Analysis'!$B$4:$Y$131,5,0))*$E24/100)</f>
        <v/>
      </c>
      <c r="F44" s="29" t="str">
        <f>IF(ISNA(VLOOKUP($B24,'Chemical Analysis'!$B$4:$Y$131,6,0)),"",(VLOOKUP($B24,'Chemical Analysis'!$B$4:$Y$131,6,0))*$E24/100)</f>
        <v/>
      </c>
      <c r="G44" s="29" t="str">
        <f>IF(ISNA(VLOOKUP($B24,'Chemical Analysis'!$B$4:$Y$131,7,0)),"",(VLOOKUP($B24,'Chemical Analysis'!$B$4:$Y$131,7,0))*$E24/100)</f>
        <v/>
      </c>
      <c r="H44" s="29" t="str">
        <f>IF(ISNA(VLOOKUP($B24,'Chemical Analysis'!$B$4:$Y$131,8,0)),"",(VLOOKUP($B24,'Chemical Analysis'!$B$4:$Y$131,8,0))*$E24/100)</f>
        <v/>
      </c>
      <c r="I44" s="29" t="str">
        <f>IF(ISNA(VLOOKUP($B24,'Chemical Analysis'!$B$4:$Y$131,9,0)),"",(VLOOKUP($B24,'Chemical Analysis'!$B$4:$Y$131,9,0))*$E24/100)</f>
        <v/>
      </c>
      <c r="J44" s="29" t="str">
        <f>IF(ISNA(VLOOKUP($B24,'Chemical Analysis'!$B$4:$Y$131,10,0)),"",(VLOOKUP($B24,'Chemical Analysis'!$B$4:$Y$131,10,0))*$E24/100)</f>
        <v/>
      </c>
      <c r="K44" s="29" t="str">
        <f>IF(ISNA(VLOOKUP($B24,'Chemical Analysis'!$B$4:$Y$131,11,0)),"",(VLOOKUP($B24,'Chemical Analysis'!$B$4:$Y$131,11,0))*$E24/100)</f>
        <v/>
      </c>
      <c r="L44" s="29" t="str">
        <f>IF(ISNA(VLOOKUP($B24,'Chemical Analysis'!$B$4:$Y$131,12,0)),"",(VLOOKUP($B24,'Chemical Analysis'!$B$4:$Y$131,12,0))*$E24/100)</f>
        <v/>
      </c>
      <c r="M44" s="29" t="str">
        <f>IF(ISNA(VLOOKUP($B24,'Chemical Analysis'!$B$4:$Y$131,13,0)),"",(VLOOKUP($B24,'Chemical Analysis'!$B$4:$Y$131,13,0))*$E24/100)</f>
        <v/>
      </c>
      <c r="N44" s="29" t="str">
        <f>IF(ISNA(VLOOKUP($B24,'Chemical Analysis'!$B$4:$Y$131,14,0)),"",(VLOOKUP($B24,'Chemical Analysis'!$B$4:$Y$131,14,0))*$E24/100)</f>
        <v/>
      </c>
      <c r="O44" s="29" t="str">
        <f>IF(ISNA(VLOOKUP($B24,'Chemical Analysis'!$B$4:$Y$131,15,0)),"",(VLOOKUP($B24,'Chemical Analysis'!$B$4:$Y$131,15,0))*$E24/100)</f>
        <v/>
      </c>
      <c r="P44" s="29" t="str">
        <f>IF(ISNA(VLOOKUP($B24,'Chemical Analysis'!$B$4:$Y$131,16,0)),"",(VLOOKUP($B24,'Chemical Analysis'!$B$4:$Y$131,16,0))*$E24/100)</f>
        <v/>
      </c>
      <c r="Q44" s="29" t="str">
        <f>IF(ISNA(VLOOKUP($B24,'Chemical Analysis'!$B$4:$Y$131,17,0)),"",(VLOOKUP($B24,'Chemical Analysis'!$B$4:$Y$131,17,0))*$E24/100)</f>
        <v/>
      </c>
      <c r="R44" s="29" t="str">
        <f>IF(ISNA(VLOOKUP($B24,'Chemical Analysis'!$B$4:$Y$131,18,0)),"",(VLOOKUP($B24,'Chemical Analysis'!$B$4:$Y$131,18,0))*$E24/100)</f>
        <v/>
      </c>
      <c r="S44" s="29" t="str">
        <f>IF(ISNA(VLOOKUP($B24,'Chemical Analysis'!$B$4:$Y$131,19,0)),"",(VLOOKUP($B24,'Chemical Analysis'!$B$4:$Y$131,19,0))*$E24/100)</f>
        <v/>
      </c>
      <c r="T44" s="29" t="str">
        <f>IF(ISNA(VLOOKUP($B24,'Chemical Analysis'!$B$4:$Y$131,20,0)),"",(VLOOKUP($B24,'Chemical Analysis'!$B$4:$Y$131,20,0))*$E24/100)</f>
        <v/>
      </c>
      <c r="U44" s="29" t="str">
        <f>IF(ISNA(VLOOKUP($B24,'Chemical Analysis'!$B$4:$Y$131,21,0)),"",(VLOOKUP($B24,'Chemical Analysis'!$B$4:$Y$131,21,0))*$E24/100)</f>
        <v/>
      </c>
      <c r="V44" s="29" t="str">
        <f>IF(ISNA(VLOOKUP($B24,'Chemical Analysis'!$B$4:$Y$131,22,0)),"",(VLOOKUP($B24,'Chemical Analysis'!$B$4:$Y$131,22,0))*$E24/100)</f>
        <v/>
      </c>
      <c r="W44" s="29" t="str">
        <f>IF(ISNA(VLOOKUP($B24,'Chemical Analysis'!$B$4:$Y$131,23,0)),"",(VLOOKUP($B24,'Chemical Analysis'!$B$4:$Y$131,23,0))*$E24/100)</f>
        <v/>
      </c>
      <c r="X44" s="29" t="str">
        <f>IF(ISNA(VLOOKUP($B24,'Chemical Analysis'!$B$4:$Y$131,24,0)),"",(VLOOKUP($B24,'Chemical Analysis'!$B$4:$Y$131,24,0))*$E24/100)</f>
        <v/>
      </c>
      <c r="Y44" s="44"/>
      <c r="Z44" s="35"/>
      <c r="AE44"/>
      <c r="AF44"/>
      <c r="AG44"/>
      <c r="AH44"/>
    </row>
    <row r="45" spans="1:35" ht="13.5" thickBot="1" x14ac:dyDescent="0.25">
      <c r="B45" s="29" t="str">
        <f>IF(ISNA(VLOOKUP($B25,'Chemical Analysis'!$B$4:$Y$131,2,0)),"",(VLOOKUP($B25,'Chemical Analysis'!$B$4:$Y$131,2,0))*$E25/100)</f>
        <v/>
      </c>
      <c r="C45" s="29" t="str">
        <f>IF(ISNA(VLOOKUP($B25,'Chemical Analysis'!$B$4:$Y$131,3,0)),"",(VLOOKUP($B25,'Chemical Analysis'!$B$4:$Y$131,3,0))*$E25/100)</f>
        <v/>
      </c>
      <c r="D45" s="29" t="str">
        <f>IF(ISNA(VLOOKUP($B25,'Chemical Analysis'!$B$4:$Y$131,4,0)),"",(VLOOKUP($B25,'Chemical Analysis'!$B$4:$Y$131,4,0))*$E25/100)</f>
        <v/>
      </c>
      <c r="E45" s="29" t="str">
        <f>IF(ISNA(VLOOKUP($B25,'Chemical Analysis'!$B$4:$Y$131,5,0)),"",(VLOOKUP($B25,'Chemical Analysis'!$B$4:$Y$131,5,0))*$E25/100)</f>
        <v/>
      </c>
      <c r="F45" s="29" t="str">
        <f>IF(ISNA(VLOOKUP($B25,'Chemical Analysis'!$B$4:$Y$131,6,0)),"",(VLOOKUP($B25,'Chemical Analysis'!$B$4:$Y$131,6,0))*$E25/100)</f>
        <v/>
      </c>
      <c r="G45" s="29" t="str">
        <f>IF(ISNA(VLOOKUP($B25,'Chemical Analysis'!$B$4:$Y$131,7,0)),"",(VLOOKUP($B25,'Chemical Analysis'!$B$4:$Y$131,7,0))*$E25/100)</f>
        <v/>
      </c>
      <c r="H45" s="29" t="str">
        <f>IF(ISNA(VLOOKUP($B25,'Chemical Analysis'!$B$4:$Y$131,8,0)),"",(VLOOKUP($B25,'Chemical Analysis'!$B$4:$Y$131,8,0))*$E25/100)</f>
        <v/>
      </c>
      <c r="I45" s="29" t="str">
        <f>IF(ISNA(VLOOKUP($B25,'Chemical Analysis'!$B$4:$Y$131,9,0)),"",(VLOOKUP($B25,'Chemical Analysis'!$B$4:$Y$131,9,0))*$E25/100)</f>
        <v/>
      </c>
      <c r="J45" s="29" t="str">
        <f>IF(ISNA(VLOOKUP($B25,'Chemical Analysis'!$B$4:$Y$131,10,0)),"",(VLOOKUP($B25,'Chemical Analysis'!$B$4:$Y$131,10,0))*$E25/100)</f>
        <v/>
      </c>
      <c r="K45" s="29" t="str">
        <f>IF(ISNA(VLOOKUP($B25,'Chemical Analysis'!$B$4:$Y$131,11,0)),"",(VLOOKUP($B25,'Chemical Analysis'!$B$4:$Y$131,11,0))*$E25/100)</f>
        <v/>
      </c>
      <c r="L45" s="29" t="str">
        <f>IF(ISNA(VLOOKUP($B25,'Chemical Analysis'!$B$4:$Y$131,12,0)),"",(VLOOKUP($B25,'Chemical Analysis'!$B$4:$Y$131,12,0))*$E25/100)</f>
        <v/>
      </c>
      <c r="M45" s="29" t="str">
        <f>IF(ISNA(VLOOKUP($B25,'Chemical Analysis'!$B$4:$Y$131,13,0)),"",(VLOOKUP($B25,'Chemical Analysis'!$B$4:$Y$131,13,0))*$E25/100)</f>
        <v/>
      </c>
      <c r="N45" s="29" t="str">
        <f>IF(ISNA(VLOOKUP($B25,'Chemical Analysis'!$B$4:$Y$131,14,0)),"",(VLOOKUP($B25,'Chemical Analysis'!$B$4:$Y$131,14,0))*$E25/100)</f>
        <v/>
      </c>
      <c r="O45" s="29" t="str">
        <f>IF(ISNA(VLOOKUP($B25,'Chemical Analysis'!$B$4:$Y$131,15,0)),"",(VLOOKUP($B25,'Chemical Analysis'!$B$4:$Y$131,15,0))*$E25/100)</f>
        <v/>
      </c>
      <c r="P45" s="29" t="str">
        <f>IF(ISNA(VLOOKUP($B25,'Chemical Analysis'!$B$4:$Y$131,16,0)),"",(VLOOKUP($B25,'Chemical Analysis'!$B$4:$Y$131,16,0))*$E25/100)</f>
        <v/>
      </c>
      <c r="Q45" s="29" t="str">
        <f>IF(ISNA(VLOOKUP($B25,'Chemical Analysis'!$B$4:$Y$131,17,0)),"",(VLOOKUP($B25,'Chemical Analysis'!$B$4:$Y$131,17,0))*$E25/100)</f>
        <v/>
      </c>
      <c r="R45" s="29" t="str">
        <f>IF(ISNA(VLOOKUP($B25,'Chemical Analysis'!$B$4:$Y$131,18,0)),"",(VLOOKUP($B25,'Chemical Analysis'!$B$4:$Y$131,18,0))*$E25/100)</f>
        <v/>
      </c>
      <c r="S45" s="29" t="str">
        <f>IF(ISNA(VLOOKUP($B25,'Chemical Analysis'!$B$4:$Y$131,19,0)),"",(VLOOKUP($B25,'Chemical Analysis'!$B$4:$Y$131,19,0))*$E25/100)</f>
        <v/>
      </c>
      <c r="T45" s="29" t="str">
        <f>IF(ISNA(VLOOKUP($B25,'Chemical Analysis'!$B$4:$Y$131,20,0)),"",(VLOOKUP($B25,'Chemical Analysis'!$B$4:$Y$131,20,0))*$E25/100)</f>
        <v/>
      </c>
      <c r="U45" s="29" t="str">
        <f>IF(ISNA(VLOOKUP($B25,'Chemical Analysis'!$B$4:$Y$131,21,0)),"",(VLOOKUP($B25,'Chemical Analysis'!$B$4:$Y$131,21,0))*$E25/100)</f>
        <v/>
      </c>
      <c r="V45" s="29" t="str">
        <f>IF(ISNA(VLOOKUP($B25,'Chemical Analysis'!$B$4:$Y$131,22,0)),"",(VLOOKUP($B25,'Chemical Analysis'!$B$4:$Y$131,22,0))*$E25/100)</f>
        <v/>
      </c>
      <c r="W45" s="29" t="str">
        <f>IF(ISNA(VLOOKUP($B25,'Chemical Analysis'!$B$4:$Y$131,23,0)),"",(VLOOKUP($B25,'Chemical Analysis'!$B$4:$Y$131,23,0))*$E25/100)</f>
        <v/>
      </c>
      <c r="X45" s="29" t="str">
        <f>IF(ISNA(VLOOKUP($B25,'Chemical Analysis'!$B$4:$Y$131,24,0)),"",(VLOOKUP($B25,'Chemical Analysis'!$B$4:$Y$131,24,0))*$E25/100)</f>
        <v/>
      </c>
      <c r="Y45" s="44"/>
      <c r="Z45" s="35"/>
      <c r="AE45"/>
      <c r="AF45"/>
      <c r="AG45"/>
      <c r="AH45"/>
    </row>
    <row r="46" spans="1:35" ht="13.5" thickBot="1" x14ac:dyDescent="0.25">
      <c r="B46" s="29" t="str">
        <f>IF(ISNA(VLOOKUP($B26,'Chemical Analysis'!$B$4:$Y$131,2,0)),"",(VLOOKUP($B26,'Chemical Analysis'!$B$4:$Y$131,2,0))*$E26/100)</f>
        <v/>
      </c>
      <c r="C46" s="29" t="str">
        <f>IF(ISNA(VLOOKUP($B26,'Chemical Analysis'!$B$4:$Y$131,3,0)),"",(VLOOKUP($B26,'Chemical Analysis'!$B$4:$Y$131,3,0))*$E26/100)</f>
        <v/>
      </c>
      <c r="D46" s="29" t="str">
        <f>IF(ISNA(VLOOKUP($B26,'Chemical Analysis'!$B$4:$Y$131,4,0)),"",(VLOOKUP($B26,'Chemical Analysis'!$B$4:$Y$131,4,0))*$E26/100)</f>
        <v/>
      </c>
      <c r="E46" s="29" t="str">
        <f>IF(ISNA(VLOOKUP($B26,'Chemical Analysis'!$B$4:$Y$131,5,0)),"",(VLOOKUP($B26,'Chemical Analysis'!$B$4:$Y$131,5,0))*$E26/100)</f>
        <v/>
      </c>
      <c r="F46" s="29" t="str">
        <f>IF(ISNA(VLOOKUP($B26,'Chemical Analysis'!$B$4:$Y$131,6,0)),"",(VLOOKUP($B26,'Chemical Analysis'!$B$4:$Y$131,6,0))*$E26/100)</f>
        <v/>
      </c>
      <c r="G46" s="29" t="str">
        <f>IF(ISNA(VLOOKUP($B26,'Chemical Analysis'!$B$4:$Y$131,7,0)),"",(VLOOKUP($B26,'Chemical Analysis'!$B$4:$Y$131,7,0))*$E26/100)</f>
        <v/>
      </c>
      <c r="H46" s="29" t="str">
        <f>IF(ISNA(VLOOKUP($B26,'Chemical Analysis'!$B$4:$Y$131,8,0)),"",(VLOOKUP($B26,'Chemical Analysis'!$B$4:$Y$131,8,0))*$E26/100)</f>
        <v/>
      </c>
      <c r="I46" s="29" t="str">
        <f>IF(ISNA(VLOOKUP($B26,'Chemical Analysis'!$B$4:$Y$131,9,0)),"",(VLOOKUP($B26,'Chemical Analysis'!$B$4:$Y$131,9,0))*$E26/100)</f>
        <v/>
      </c>
      <c r="J46" s="29" t="str">
        <f>IF(ISNA(VLOOKUP($B26,'Chemical Analysis'!$B$4:$Y$131,10,0)),"",(VLOOKUP($B26,'Chemical Analysis'!$B$4:$Y$131,10,0))*$E26/100)</f>
        <v/>
      </c>
      <c r="K46" s="29" t="str">
        <f>IF(ISNA(VLOOKUP($B26,'Chemical Analysis'!$B$4:$Y$131,11,0)),"",(VLOOKUP($B26,'Chemical Analysis'!$B$4:$Y$131,11,0))*$E26/100)</f>
        <v/>
      </c>
      <c r="L46" s="29" t="str">
        <f>IF(ISNA(VLOOKUP($B26,'Chemical Analysis'!$B$4:$Y$131,12,0)),"",(VLOOKUP($B26,'Chemical Analysis'!$B$4:$Y$131,12,0))*$E26/100)</f>
        <v/>
      </c>
      <c r="M46" s="29" t="str">
        <f>IF(ISNA(VLOOKUP($B26,'Chemical Analysis'!$B$4:$Y$131,13,0)),"",(VLOOKUP($B26,'Chemical Analysis'!$B$4:$Y$131,13,0))*$E26/100)</f>
        <v/>
      </c>
      <c r="N46" s="29" t="str">
        <f>IF(ISNA(VLOOKUP($B26,'Chemical Analysis'!$B$4:$Y$131,14,0)),"",(VLOOKUP($B26,'Chemical Analysis'!$B$4:$Y$131,14,0))*$E26/100)</f>
        <v/>
      </c>
      <c r="O46" s="29" t="str">
        <f>IF(ISNA(VLOOKUP($B26,'Chemical Analysis'!$B$4:$Y$131,15,0)),"",(VLOOKUP($B26,'Chemical Analysis'!$B$4:$Y$131,15,0))*$E26/100)</f>
        <v/>
      </c>
      <c r="P46" s="29" t="str">
        <f>IF(ISNA(VLOOKUP($B26,'Chemical Analysis'!$B$4:$Y$131,16,0)),"",(VLOOKUP($B26,'Chemical Analysis'!$B$4:$Y$131,16,0))*$E26/100)</f>
        <v/>
      </c>
      <c r="Q46" s="29" t="str">
        <f>IF(ISNA(VLOOKUP($B26,'Chemical Analysis'!$B$4:$Y$131,17,0)),"",(VLOOKUP($B26,'Chemical Analysis'!$B$4:$Y$131,17,0))*$E26/100)</f>
        <v/>
      </c>
      <c r="R46" s="29" t="str">
        <f>IF(ISNA(VLOOKUP($B26,'Chemical Analysis'!$B$4:$Y$131,18,0)),"",(VLOOKUP($B26,'Chemical Analysis'!$B$4:$Y$131,18,0))*$E26/100)</f>
        <v/>
      </c>
      <c r="S46" s="29" t="str">
        <f>IF(ISNA(VLOOKUP($B26,'Chemical Analysis'!$B$4:$Y$131,19,0)),"",(VLOOKUP($B26,'Chemical Analysis'!$B$4:$Y$131,19,0))*$E26/100)</f>
        <v/>
      </c>
      <c r="T46" s="29" t="str">
        <f>IF(ISNA(VLOOKUP($B26,'Chemical Analysis'!$B$4:$Y$131,20,0)),"",(VLOOKUP($B26,'Chemical Analysis'!$B$4:$Y$131,20,0))*$E26/100)</f>
        <v/>
      </c>
      <c r="U46" s="29" t="str">
        <f>IF(ISNA(VLOOKUP($B26,'Chemical Analysis'!$B$4:$Y$131,21,0)),"",(VLOOKUP($B26,'Chemical Analysis'!$B$4:$Y$131,21,0))*$E26/100)</f>
        <v/>
      </c>
      <c r="V46" s="29" t="str">
        <f>IF(ISNA(VLOOKUP($B26,'Chemical Analysis'!$B$4:$Y$131,22,0)),"",(VLOOKUP($B26,'Chemical Analysis'!$B$4:$Y$131,22,0))*$E26/100)</f>
        <v/>
      </c>
      <c r="W46" s="29" t="str">
        <f>IF(ISNA(VLOOKUP($B26,'Chemical Analysis'!$B$4:$Y$131,23,0)),"",(VLOOKUP($B26,'Chemical Analysis'!$B$4:$Y$131,23,0))*$E26/100)</f>
        <v/>
      </c>
      <c r="X46" s="29" t="str">
        <f>IF(ISNA(VLOOKUP($B26,'Chemical Analysis'!$B$4:$Y$131,24,0)),"",(VLOOKUP($B26,'Chemical Analysis'!$B$4:$Y$131,24,0))*$E26/100)</f>
        <v/>
      </c>
      <c r="Y46" s="44"/>
      <c r="Z46" s="35"/>
      <c r="AE46"/>
      <c r="AF46"/>
      <c r="AG46"/>
      <c r="AH46"/>
    </row>
    <row r="47" spans="1:35" ht="13.5" thickBot="1" x14ac:dyDescent="0.25">
      <c r="B47" s="29" t="str">
        <f>IF(ISNA(VLOOKUP($B27,'Chemical Analysis'!$B$4:$Y$131,2,0)),"",(VLOOKUP($B27,'Chemical Analysis'!$B$4:$Y$131,2,0))*$E27/100)</f>
        <v/>
      </c>
      <c r="C47" s="29" t="str">
        <f>IF(ISNA(VLOOKUP($B27,'Chemical Analysis'!$B$4:$Y$131,3,0)),"",(VLOOKUP($B27,'Chemical Analysis'!$B$4:$Y$131,3,0))*$E27/100)</f>
        <v/>
      </c>
      <c r="D47" s="29" t="str">
        <f>IF(ISNA(VLOOKUP($B27,'Chemical Analysis'!$B$4:$Y$131,4,0)),"",(VLOOKUP($B27,'Chemical Analysis'!$B$4:$Y$131,4,0))*$E27/100)</f>
        <v/>
      </c>
      <c r="E47" s="29" t="str">
        <f>IF(ISNA(VLOOKUP($B27,'Chemical Analysis'!$B$4:$Y$131,5,0)),"",(VLOOKUP($B27,'Chemical Analysis'!$B$4:$Y$131,5,0))*$E27/100)</f>
        <v/>
      </c>
      <c r="F47" s="29" t="str">
        <f>IF(ISNA(VLOOKUP($B27,'Chemical Analysis'!$B$4:$Y$131,6,0)),"",(VLOOKUP($B27,'Chemical Analysis'!$B$4:$Y$131,6,0))*$E27/100)</f>
        <v/>
      </c>
      <c r="G47" s="29" t="str">
        <f>IF(ISNA(VLOOKUP($B27,'Chemical Analysis'!$B$4:$Y$131,7,0)),"",(VLOOKUP($B27,'Chemical Analysis'!$B$4:$Y$131,7,0))*$E27/100)</f>
        <v/>
      </c>
      <c r="H47" s="29" t="str">
        <f>IF(ISNA(VLOOKUP($B27,'Chemical Analysis'!$B$4:$Y$131,8,0)),"",(VLOOKUP($B27,'Chemical Analysis'!$B$4:$Y$131,8,0))*$E27/100)</f>
        <v/>
      </c>
      <c r="I47" s="29" t="str">
        <f>IF(ISNA(VLOOKUP($B27,'Chemical Analysis'!$B$4:$Y$131,9,0)),"",(VLOOKUP($B27,'Chemical Analysis'!$B$4:$Y$131,9,0))*$E27/100)</f>
        <v/>
      </c>
      <c r="J47" s="29" t="str">
        <f>IF(ISNA(VLOOKUP($B27,'Chemical Analysis'!$B$4:$Y$131,10,0)),"",(VLOOKUP($B27,'Chemical Analysis'!$B$4:$Y$131,10,0))*$E27/100)</f>
        <v/>
      </c>
      <c r="K47" s="29" t="str">
        <f>IF(ISNA(VLOOKUP($B27,'Chemical Analysis'!$B$4:$Y$131,11,0)),"",(VLOOKUP($B27,'Chemical Analysis'!$B$4:$Y$131,11,0))*$E27/100)</f>
        <v/>
      </c>
      <c r="L47" s="29" t="str">
        <f>IF(ISNA(VLOOKUP($B27,'Chemical Analysis'!$B$4:$Y$131,12,0)),"",(VLOOKUP($B27,'Chemical Analysis'!$B$4:$Y$131,12,0))*$E27/100)</f>
        <v/>
      </c>
      <c r="M47" s="29" t="str">
        <f>IF(ISNA(VLOOKUP($B27,'Chemical Analysis'!$B$4:$Y$131,13,0)),"",(VLOOKUP($B27,'Chemical Analysis'!$B$4:$Y$131,13,0))*$E27/100)</f>
        <v/>
      </c>
      <c r="N47" s="29" t="str">
        <f>IF(ISNA(VLOOKUP($B27,'Chemical Analysis'!$B$4:$Y$131,14,0)),"",(VLOOKUP($B27,'Chemical Analysis'!$B$4:$Y$131,14,0))*$E27/100)</f>
        <v/>
      </c>
      <c r="O47" s="29" t="str">
        <f>IF(ISNA(VLOOKUP($B27,'Chemical Analysis'!$B$4:$Y$131,15,0)),"",(VLOOKUP($B27,'Chemical Analysis'!$B$4:$Y$131,15,0))*$E27/100)</f>
        <v/>
      </c>
      <c r="P47" s="29" t="str">
        <f>IF(ISNA(VLOOKUP($B27,'Chemical Analysis'!$B$4:$Y$131,16,0)),"",(VLOOKUP($B27,'Chemical Analysis'!$B$4:$Y$131,16,0))*$E27/100)</f>
        <v/>
      </c>
      <c r="Q47" s="29" t="str">
        <f>IF(ISNA(VLOOKUP($B27,'Chemical Analysis'!$B$4:$Y$131,17,0)),"",(VLOOKUP($B27,'Chemical Analysis'!$B$4:$Y$131,17,0))*$E27/100)</f>
        <v/>
      </c>
      <c r="R47" s="29" t="str">
        <f>IF(ISNA(VLOOKUP($B27,'Chemical Analysis'!$B$4:$Y$131,18,0)),"",(VLOOKUP($B27,'Chemical Analysis'!$B$4:$Y$131,18,0))*$E27/100)</f>
        <v/>
      </c>
      <c r="S47" s="29" t="str">
        <f>IF(ISNA(VLOOKUP($B27,'Chemical Analysis'!$B$4:$Y$131,19,0)),"",(VLOOKUP($B27,'Chemical Analysis'!$B$4:$Y$131,19,0))*$E27/100)</f>
        <v/>
      </c>
      <c r="T47" s="29" t="str">
        <f>IF(ISNA(VLOOKUP($B27,'Chemical Analysis'!$B$4:$Y$131,20,0)),"",(VLOOKUP($B27,'Chemical Analysis'!$B$4:$Y$131,20,0))*$E27/100)</f>
        <v/>
      </c>
      <c r="U47" s="29" t="str">
        <f>IF(ISNA(VLOOKUP($B27,'Chemical Analysis'!$B$4:$Y$131,21,0)),"",(VLOOKUP($B27,'Chemical Analysis'!$B$4:$Y$131,21,0))*$E27/100)</f>
        <v/>
      </c>
      <c r="V47" s="29" t="str">
        <f>IF(ISNA(VLOOKUP($B27,'Chemical Analysis'!$B$4:$Y$131,22,0)),"",(VLOOKUP($B27,'Chemical Analysis'!$B$4:$Y$131,22,0))*$E27/100)</f>
        <v/>
      </c>
      <c r="W47" s="29" t="str">
        <f>IF(ISNA(VLOOKUP($B27,'Chemical Analysis'!$B$4:$Y$131,23,0)),"",(VLOOKUP($B27,'Chemical Analysis'!$B$4:$Y$131,23,0))*$E27/100)</f>
        <v/>
      </c>
      <c r="X47" s="29" t="str">
        <f>IF(ISNA(VLOOKUP($B27,'Chemical Analysis'!$B$4:$Y$131,24,0)),"",(VLOOKUP($B27,'Chemical Analysis'!$B$4:$Y$131,24,0))*$E27/100)</f>
        <v/>
      </c>
      <c r="Y47" s="43"/>
      <c r="Z47" s="35"/>
      <c r="AE47"/>
      <c r="AF47"/>
      <c r="AG47"/>
      <c r="AH47"/>
    </row>
    <row r="48" spans="1:35" ht="13.5" thickBot="1" x14ac:dyDescent="0.25">
      <c r="B48" s="29" t="str">
        <f>IF(ISNA(VLOOKUP($B28,'Chemical Analysis'!$B$4:$Y$131,2,0)),"",(VLOOKUP($B28,'Chemical Analysis'!$B$4:$Y$131,2,0))*$E28/100)</f>
        <v/>
      </c>
      <c r="C48" s="29" t="str">
        <f>IF(ISNA(VLOOKUP($B28,'Chemical Analysis'!$B$4:$Y$131,3,0)),"",(VLOOKUP($B28,'Chemical Analysis'!$B$4:$Y$131,3,0))*$E28/100)</f>
        <v/>
      </c>
      <c r="D48" s="29" t="str">
        <f>IF(ISNA(VLOOKUP($B28,'Chemical Analysis'!$B$4:$Y$131,4,0)),"",(VLOOKUP($B28,'Chemical Analysis'!$B$4:$Y$131,4,0))*$E28/100)</f>
        <v/>
      </c>
      <c r="E48" s="29" t="str">
        <f>IF(ISNA(VLOOKUP($B28,'Chemical Analysis'!$B$4:$Y$131,5,0)),"",(VLOOKUP($B28,'Chemical Analysis'!$B$4:$Y$131,5,0))*$E28/100)</f>
        <v/>
      </c>
      <c r="F48" s="29" t="str">
        <f>IF(ISNA(VLOOKUP($B28,'Chemical Analysis'!$B$4:$Y$131,6,0)),"",(VLOOKUP($B28,'Chemical Analysis'!$B$4:$Y$131,6,0))*$E28/100)</f>
        <v/>
      </c>
      <c r="G48" s="29" t="str">
        <f>IF(ISNA(VLOOKUP($B28,'Chemical Analysis'!$B$4:$Y$131,7,0)),"",(VLOOKUP($B28,'Chemical Analysis'!$B$4:$Y$131,7,0))*$E28/100)</f>
        <v/>
      </c>
      <c r="H48" s="29" t="str">
        <f>IF(ISNA(VLOOKUP($B28,'Chemical Analysis'!$B$4:$Y$131,8,0)),"",(VLOOKUP($B28,'Chemical Analysis'!$B$4:$Y$131,8,0))*$E28/100)</f>
        <v/>
      </c>
      <c r="I48" s="29" t="str">
        <f>IF(ISNA(VLOOKUP($B28,'Chemical Analysis'!$B$4:$Y$131,9,0)),"",(VLOOKUP($B28,'Chemical Analysis'!$B$4:$Y$131,9,0))*$E28/100)</f>
        <v/>
      </c>
      <c r="J48" s="29" t="str">
        <f>IF(ISNA(VLOOKUP($B28,'Chemical Analysis'!$B$4:$Y$131,10,0)),"",(VLOOKUP($B28,'Chemical Analysis'!$B$4:$Y$131,10,0))*$E28/100)</f>
        <v/>
      </c>
      <c r="K48" s="29" t="str">
        <f>IF(ISNA(VLOOKUP($B28,'Chemical Analysis'!$B$4:$Y$131,11,0)),"",(VLOOKUP($B28,'Chemical Analysis'!$B$4:$Y$131,11,0))*$E28/100)</f>
        <v/>
      </c>
      <c r="L48" s="29" t="str">
        <f>IF(ISNA(VLOOKUP($B28,'Chemical Analysis'!$B$4:$Y$131,12,0)),"",(VLOOKUP($B28,'Chemical Analysis'!$B$4:$Y$131,12,0))*$E28/100)</f>
        <v/>
      </c>
      <c r="M48" s="29" t="str">
        <f>IF(ISNA(VLOOKUP($B28,'Chemical Analysis'!$B$4:$Y$131,13,0)),"",(VLOOKUP($B28,'Chemical Analysis'!$B$4:$Y$131,13,0))*$E28/100)</f>
        <v/>
      </c>
      <c r="N48" s="29" t="str">
        <f>IF(ISNA(VLOOKUP($B28,'Chemical Analysis'!$B$4:$Y$131,14,0)),"",(VLOOKUP($B28,'Chemical Analysis'!$B$4:$Y$131,14,0))*$E28/100)</f>
        <v/>
      </c>
      <c r="O48" s="29" t="str">
        <f>IF(ISNA(VLOOKUP($B28,'Chemical Analysis'!$B$4:$Y$131,15,0)),"",(VLOOKUP($B28,'Chemical Analysis'!$B$4:$Y$131,15,0))*$E28/100)</f>
        <v/>
      </c>
      <c r="P48" s="29" t="str">
        <f>IF(ISNA(VLOOKUP($B28,'Chemical Analysis'!$B$4:$Y$131,16,0)),"",(VLOOKUP($B28,'Chemical Analysis'!$B$4:$Y$131,16,0))*$E28/100)</f>
        <v/>
      </c>
      <c r="Q48" s="29" t="str">
        <f>IF(ISNA(VLOOKUP($B28,'Chemical Analysis'!$B$4:$Y$131,17,0)),"",(VLOOKUP($B28,'Chemical Analysis'!$B$4:$Y$131,17,0))*$E28/100)</f>
        <v/>
      </c>
      <c r="R48" s="29" t="str">
        <f>IF(ISNA(VLOOKUP($B28,'Chemical Analysis'!$B$4:$Y$131,18,0)),"",(VLOOKUP($B28,'Chemical Analysis'!$B$4:$Y$131,18,0))*$E28/100)</f>
        <v/>
      </c>
      <c r="S48" s="29" t="str">
        <f>IF(ISNA(VLOOKUP($B28,'Chemical Analysis'!$B$4:$Y$131,19,0)),"",(VLOOKUP($B28,'Chemical Analysis'!$B$4:$Y$131,19,0))*$E28/100)</f>
        <v/>
      </c>
      <c r="T48" s="29" t="str">
        <f>IF(ISNA(VLOOKUP($B28,'Chemical Analysis'!$B$4:$Y$131,20,0)),"",(VLOOKUP($B28,'Chemical Analysis'!$B$4:$Y$131,20,0))*$E28/100)</f>
        <v/>
      </c>
      <c r="U48" s="29" t="str">
        <f>IF(ISNA(VLOOKUP($B28,'Chemical Analysis'!$B$4:$Y$131,21,0)),"",(VLOOKUP($B28,'Chemical Analysis'!$B$4:$Y$131,21,0))*$E28/100)</f>
        <v/>
      </c>
      <c r="V48" s="29" t="str">
        <f>IF(ISNA(VLOOKUP($B28,'Chemical Analysis'!$B$4:$Y$131,22,0)),"",(VLOOKUP($B28,'Chemical Analysis'!$B$4:$Y$131,22,0))*$E28/100)</f>
        <v/>
      </c>
      <c r="W48" s="29" t="str">
        <f>IF(ISNA(VLOOKUP($B28,'Chemical Analysis'!$B$4:$Y$131,23,0)),"",(VLOOKUP($B28,'Chemical Analysis'!$B$4:$Y$131,23,0))*$E28/100)</f>
        <v/>
      </c>
      <c r="X48" s="29" t="str">
        <f>IF(ISNA(VLOOKUP($B28,'Chemical Analysis'!$B$4:$Y$131,24,0)),"",(VLOOKUP($B28,'Chemical Analysis'!$B$4:$Y$131,24,0))*$E28/100)</f>
        <v/>
      </c>
      <c r="Y48" s="43"/>
      <c r="Z48" s="35"/>
      <c r="AE48"/>
      <c r="AF48"/>
      <c r="AG48"/>
      <c r="AH48"/>
    </row>
    <row r="49" spans="2:34" ht="13.5" thickBot="1" x14ac:dyDescent="0.25">
      <c r="B49" s="29" t="str">
        <f>IF(ISNA(VLOOKUP($B29,'Chemical Analysis'!$B$4:$Y$131,2,0)),"",(VLOOKUP($B29,'Chemical Analysis'!$B$4:$Y$131,2,0))*$E29/100)</f>
        <v/>
      </c>
      <c r="C49" s="29" t="str">
        <f>IF(ISNA(VLOOKUP($B29,'Chemical Analysis'!$B$4:$Y$131,3,0)),"",(VLOOKUP($B29,'Chemical Analysis'!$B$4:$Y$131,3,0))*$E29/100)</f>
        <v/>
      </c>
      <c r="D49" s="29" t="str">
        <f>IF(ISNA(VLOOKUP($B29,'Chemical Analysis'!$B$4:$Y$131,4,0)),"",(VLOOKUP($B29,'Chemical Analysis'!$B$4:$Y$131,4,0))*$E29/100)</f>
        <v/>
      </c>
      <c r="E49" s="29" t="str">
        <f>IF(ISNA(VLOOKUP($B29,'Chemical Analysis'!$B$4:$Y$131,5,0)),"",(VLOOKUP($B29,'Chemical Analysis'!$B$4:$Y$131,5,0))*$E29/100)</f>
        <v/>
      </c>
      <c r="F49" s="29" t="str">
        <f>IF(ISNA(VLOOKUP($B29,'Chemical Analysis'!$B$4:$Y$131,6,0)),"",(VLOOKUP($B29,'Chemical Analysis'!$B$4:$Y$131,6,0))*$E29/100)</f>
        <v/>
      </c>
      <c r="G49" s="29" t="str">
        <f>IF(ISNA(VLOOKUP($B29,'Chemical Analysis'!$B$4:$Y$131,7,0)),"",(VLOOKUP($B29,'Chemical Analysis'!$B$4:$Y$131,7,0))*$E29/100)</f>
        <v/>
      </c>
      <c r="H49" s="29" t="str">
        <f>IF(ISNA(VLOOKUP($B29,'Chemical Analysis'!$B$4:$Y$131,8,0)),"",(VLOOKUP($B29,'Chemical Analysis'!$B$4:$Y$131,8,0))*$E29/100)</f>
        <v/>
      </c>
      <c r="I49" s="29" t="str">
        <f>IF(ISNA(VLOOKUP($B29,'Chemical Analysis'!$B$4:$Y$131,9,0)),"",(VLOOKUP($B29,'Chemical Analysis'!$B$4:$Y$131,9,0))*$E29/100)</f>
        <v/>
      </c>
      <c r="J49" s="29" t="str">
        <f>IF(ISNA(VLOOKUP($B29,'Chemical Analysis'!$B$4:$Y$131,10,0)),"",(VLOOKUP($B29,'Chemical Analysis'!$B$4:$Y$131,10,0))*$E29/100)</f>
        <v/>
      </c>
      <c r="K49" s="29" t="str">
        <f>IF(ISNA(VLOOKUP($B29,'Chemical Analysis'!$B$4:$Y$131,11,0)),"",(VLOOKUP($B29,'Chemical Analysis'!$B$4:$Y$131,11,0))*$E29/100)</f>
        <v/>
      </c>
      <c r="L49" s="29" t="str">
        <f>IF(ISNA(VLOOKUP($B29,'Chemical Analysis'!$B$4:$Y$131,12,0)),"",(VLOOKUP($B29,'Chemical Analysis'!$B$4:$Y$131,12,0))*$E29/100)</f>
        <v/>
      </c>
      <c r="M49" s="29" t="str">
        <f>IF(ISNA(VLOOKUP($B29,'Chemical Analysis'!$B$4:$Y$131,13,0)),"",(VLOOKUP($B29,'Chemical Analysis'!$B$4:$Y$131,13,0))*$E29/100)</f>
        <v/>
      </c>
      <c r="N49" s="29" t="str">
        <f>IF(ISNA(VLOOKUP($B29,'Chemical Analysis'!$B$4:$Y$131,14,0)),"",(VLOOKUP($B29,'Chemical Analysis'!$B$4:$Y$131,14,0))*$E29/100)</f>
        <v/>
      </c>
      <c r="O49" s="29" t="str">
        <f>IF(ISNA(VLOOKUP($B29,'Chemical Analysis'!$B$4:$Y$131,15,0)),"",(VLOOKUP($B29,'Chemical Analysis'!$B$4:$Y$131,15,0))*$E29/100)</f>
        <v/>
      </c>
      <c r="P49" s="29" t="str">
        <f>IF(ISNA(VLOOKUP($B29,'Chemical Analysis'!$B$4:$Y$131,16,0)),"",(VLOOKUP($B29,'Chemical Analysis'!$B$4:$Y$131,16,0))*$E29/100)</f>
        <v/>
      </c>
      <c r="Q49" s="29" t="str">
        <f>IF(ISNA(VLOOKUP($B29,'Chemical Analysis'!$B$4:$Y$131,17,0)),"",(VLOOKUP($B29,'Chemical Analysis'!$B$4:$Y$131,17,0))*$E29/100)</f>
        <v/>
      </c>
      <c r="R49" s="29" t="str">
        <f>IF(ISNA(VLOOKUP($B29,'Chemical Analysis'!$B$4:$Y$131,18,0)),"",(VLOOKUP($B29,'Chemical Analysis'!$B$4:$Y$131,18,0))*$E29/100)</f>
        <v/>
      </c>
      <c r="S49" s="29" t="str">
        <f>IF(ISNA(VLOOKUP($B29,'Chemical Analysis'!$B$4:$Y$131,19,0)),"",(VLOOKUP($B29,'Chemical Analysis'!$B$4:$Y$131,19,0))*$E29/100)</f>
        <v/>
      </c>
      <c r="T49" s="29" t="str">
        <f>IF(ISNA(VLOOKUP($B29,'Chemical Analysis'!$B$4:$Y$131,20,0)),"",(VLOOKUP($B29,'Chemical Analysis'!$B$4:$Y$131,20,0))*$E29/100)</f>
        <v/>
      </c>
      <c r="U49" s="29" t="str">
        <f>IF(ISNA(VLOOKUP($B29,'Chemical Analysis'!$B$4:$Y$131,21,0)),"",(VLOOKUP($B29,'Chemical Analysis'!$B$4:$Y$131,21,0))*$E29/100)</f>
        <v/>
      </c>
      <c r="V49" s="29" t="str">
        <f>IF(ISNA(VLOOKUP($B29,'Chemical Analysis'!$B$4:$Y$131,22,0)),"",(VLOOKUP($B29,'Chemical Analysis'!$B$4:$Y$131,22,0))*$E29/100)</f>
        <v/>
      </c>
      <c r="W49" s="29" t="str">
        <f>IF(ISNA(VLOOKUP($B29,'Chemical Analysis'!$B$4:$Y$131,23,0)),"",(VLOOKUP($B29,'Chemical Analysis'!$B$4:$Y$131,23,0))*$E29/100)</f>
        <v/>
      </c>
      <c r="X49" s="29" t="str">
        <f>IF(ISNA(VLOOKUP($B29,'Chemical Analysis'!$B$4:$Y$131,24,0)),"",(VLOOKUP($B29,'Chemical Analysis'!$B$4:$Y$131,24,0))*$E29/100)</f>
        <v/>
      </c>
      <c r="Y49" s="43"/>
      <c r="Z49" s="35"/>
      <c r="AE49"/>
      <c r="AF49"/>
      <c r="AG49"/>
      <c r="AH49"/>
    </row>
    <row r="50" spans="2:34" ht="13.5" thickBot="1" x14ac:dyDescent="0.25">
      <c r="B50" s="29" t="str">
        <f>IF(ISNA(VLOOKUP($B30,'Chemical Analysis'!$B$4:$Y$131,2,0)),"",(VLOOKUP($B30,'Chemical Analysis'!$B$4:$Y$131,2,0))*$E30/100)</f>
        <v/>
      </c>
      <c r="C50" s="29" t="str">
        <f>IF(ISNA(VLOOKUP($B30,'Chemical Analysis'!$B$4:$Y$131,3,0)),"",(VLOOKUP($B30,'Chemical Analysis'!$B$4:$Y$131,3,0))*$E30/100)</f>
        <v/>
      </c>
      <c r="D50" s="29" t="str">
        <f>IF(ISNA(VLOOKUP($B30,'Chemical Analysis'!$B$4:$Y$131,4,0)),"",(VLOOKUP($B30,'Chemical Analysis'!$B$4:$Y$131,4,0))*$E30/100)</f>
        <v/>
      </c>
      <c r="E50" s="29" t="str">
        <f>IF(ISNA(VLOOKUP($B30,'Chemical Analysis'!$B$4:$Y$131,5,0)),"",(VLOOKUP($B30,'Chemical Analysis'!$B$4:$Y$131,5,0))*$E30/100)</f>
        <v/>
      </c>
      <c r="F50" s="29" t="str">
        <f>IF(ISNA(VLOOKUP($B30,'Chemical Analysis'!$B$4:$Y$131,6,0)),"",(VLOOKUP($B30,'Chemical Analysis'!$B$4:$Y$131,6,0))*$E30/100)</f>
        <v/>
      </c>
      <c r="G50" s="29" t="str">
        <f>IF(ISNA(VLOOKUP($B30,'Chemical Analysis'!$B$4:$Y$131,7,0)),"",(VLOOKUP($B30,'Chemical Analysis'!$B$4:$Y$131,7,0))*$E30/100)</f>
        <v/>
      </c>
      <c r="H50" s="29" t="str">
        <f>IF(ISNA(VLOOKUP($B30,'Chemical Analysis'!$B$4:$Y$131,8,0)),"",(VLOOKUP($B30,'Chemical Analysis'!$B$4:$Y$131,8,0))*$E30/100)</f>
        <v/>
      </c>
      <c r="I50" s="29" t="str">
        <f>IF(ISNA(VLOOKUP($B30,'Chemical Analysis'!$B$4:$Y$131,9,0)),"",(VLOOKUP($B30,'Chemical Analysis'!$B$4:$Y$131,9,0))*$E30/100)</f>
        <v/>
      </c>
      <c r="J50" s="29" t="str">
        <f>IF(ISNA(VLOOKUP($B30,'Chemical Analysis'!$B$4:$Y$131,10,0)),"",(VLOOKUP($B30,'Chemical Analysis'!$B$4:$Y$131,10,0))*$E30/100)</f>
        <v/>
      </c>
      <c r="K50" s="29" t="str">
        <f>IF(ISNA(VLOOKUP($B30,'Chemical Analysis'!$B$4:$Y$131,11,0)),"",(VLOOKUP($B30,'Chemical Analysis'!$B$4:$Y$131,11,0))*$E30/100)</f>
        <v/>
      </c>
      <c r="L50" s="29" t="str">
        <f>IF(ISNA(VLOOKUP($B30,'Chemical Analysis'!$B$4:$Y$131,12,0)),"",(VLOOKUP($B30,'Chemical Analysis'!$B$4:$Y$131,12,0))*$E30/100)</f>
        <v/>
      </c>
      <c r="M50" s="29" t="str">
        <f>IF(ISNA(VLOOKUP($B30,'Chemical Analysis'!$B$4:$Y$131,13,0)),"",(VLOOKUP($B30,'Chemical Analysis'!$B$4:$Y$131,13,0))*$E30/100)</f>
        <v/>
      </c>
      <c r="N50" s="29" t="str">
        <f>IF(ISNA(VLOOKUP($B30,'Chemical Analysis'!$B$4:$Y$131,14,0)),"",(VLOOKUP($B30,'Chemical Analysis'!$B$4:$Y$131,14,0))*$E30/100)</f>
        <v/>
      </c>
      <c r="O50" s="29" t="str">
        <f>IF(ISNA(VLOOKUP($B30,'Chemical Analysis'!$B$4:$Y$131,15,0)),"",(VLOOKUP($B30,'Chemical Analysis'!$B$4:$Y$131,15,0))*$E30/100)</f>
        <v/>
      </c>
      <c r="P50" s="29" t="str">
        <f>IF(ISNA(VLOOKUP($B30,'Chemical Analysis'!$B$4:$Y$131,16,0)),"",(VLOOKUP($B30,'Chemical Analysis'!$B$4:$Y$131,16,0))*$E30/100)</f>
        <v/>
      </c>
      <c r="Q50" s="29" t="str">
        <f>IF(ISNA(VLOOKUP($B30,'Chemical Analysis'!$B$4:$Y$131,17,0)),"",(VLOOKUP($B30,'Chemical Analysis'!$B$4:$Y$131,17,0))*$E30/100)</f>
        <v/>
      </c>
      <c r="R50" s="29" t="str">
        <f>IF(ISNA(VLOOKUP($B30,'Chemical Analysis'!$B$4:$Y$131,18,0)),"",(VLOOKUP($B30,'Chemical Analysis'!$B$4:$Y$131,18,0))*$E30/100)</f>
        <v/>
      </c>
      <c r="S50" s="29" t="str">
        <f>IF(ISNA(VLOOKUP($B30,'Chemical Analysis'!$B$4:$Y$131,19,0)),"",(VLOOKUP($B30,'Chemical Analysis'!$B$4:$Y$131,19,0))*$E30/100)</f>
        <v/>
      </c>
      <c r="T50" s="29" t="str">
        <f>IF(ISNA(VLOOKUP($B30,'Chemical Analysis'!$B$4:$Y$131,20,0)),"",(VLOOKUP($B30,'Chemical Analysis'!$B$4:$Y$131,20,0))*$E30/100)</f>
        <v/>
      </c>
      <c r="U50" s="29" t="str">
        <f>IF(ISNA(VLOOKUP($B30,'Chemical Analysis'!$B$4:$Y$131,21,0)),"",(VLOOKUP($B30,'Chemical Analysis'!$B$4:$Y$131,21,0))*$E30/100)</f>
        <v/>
      </c>
      <c r="V50" s="29" t="str">
        <f>IF(ISNA(VLOOKUP($B30,'Chemical Analysis'!$B$4:$Y$131,22,0)),"",(VLOOKUP($B30,'Chemical Analysis'!$B$4:$Y$131,22,0))*$E30/100)</f>
        <v/>
      </c>
      <c r="W50" s="29" t="str">
        <f>IF(ISNA(VLOOKUP($B30,'Chemical Analysis'!$B$4:$Y$131,23,0)),"",(VLOOKUP($B30,'Chemical Analysis'!$B$4:$Y$131,23,0))*$E30/100)</f>
        <v/>
      </c>
      <c r="X50" s="29" t="str">
        <f>IF(ISNA(VLOOKUP($B30,'Chemical Analysis'!$B$4:$Y$131,24,0)),"",(VLOOKUP($B30,'Chemical Analysis'!$B$4:$Y$131,24,0))*$E30/100)</f>
        <v/>
      </c>
      <c r="Y50" s="43"/>
      <c r="Z50" s="35"/>
      <c r="AE50"/>
      <c r="AF50"/>
      <c r="AG50"/>
      <c r="AH50"/>
    </row>
    <row r="51" spans="2:34" ht="13.5" thickBot="1" x14ac:dyDescent="0.25">
      <c r="B51" s="29" t="str">
        <f>IF(ISNA(VLOOKUP($B31,'Chemical Analysis'!$B$4:$Y$131,2,0)),"",(VLOOKUP($B31,'Chemical Analysis'!$B$4:$Y$131,2,0))*$E31/100)</f>
        <v/>
      </c>
      <c r="C51" s="29" t="str">
        <f>IF(ISNA(VLOOKUP($B31,'Chemical Analysis'!$B$4:$Y$131,3,0)),"",(VLOOKUP($B31,'Chemical Analysis'!$B$4:$Y$131,3,0))*$E31/100)</f>
        <v/>
      </c>
      <c r="D51" s="29" t="str">
        <f>IF(ISNA(VLOOKUP($B31,'Chemical Analysis'!$B$4:$Y$131,4,0)),"",(VLOOKUP($B31,'Chemical Analysis'!$B$4:$Y$131,4,0))*$E31/100)</f>
        <v/>
      </c>
      <c r="E51" s="29" t="str">
        <f>IF(ISNA(VLOOKUP($B31,'Chemical Analysis'!$B$4:$Y$131,5,0)),"",(VLOOKUP($B31,'Chemical Analysis'!$B$4:$Y$131,5,0))*$E31/100)</f>
        <v/>
      </c>
      <c r="F51" s="29" t="str">
        <f>IF(ISNA(VLOOKUP($B31,'Chemical Analysis'!$B$4:$Y$131,6,0)),"",(VLOOKUP($B31,'Chemical Analysis'!$B$4:$Y$131,6,0))*$E31/100)</f>
        <v/>
      </c>
      <c r="G51" s="29" t="str">
        <f>IF(ISNA(VLOOKUP($B31,'Chemical Analysis'!$B$4:$Y$131,7,0)),"",(VLOOKUP($B31,'Chemical Analysis'!$B$4:$Y$131,7,0))*$E31/100)</f>
        <v/>
      </c>
      <c r="H51" s="29" t="str">
        <f>IF(ISNA(VLOOKUP($B31,'Chemical Analysis'!$B$4:$Y$131,8,0)),"",(VLOOKUP($B31,'Chemical Analysis'!$B$4:$Y$131,8,0))*$E31/100)</f>
        <v/>
      </c>
      <c r="I51" s="29" t="str">
        <f>IF(ISNA(VLOOKUP($B31,'Chemical Analysis'!$B$4:$Y$131,9,0)),"",(VLOOKUP($B31,'Chemical Analysis'!$B$4:$Y$131,9,0))*$E31/100)</f>
        <v/>
      </c>
      <c r="J51" s="29" t="str">
        <f>IF(ISNA(VLOOKUP($B31,'Chemical Analysis'!$B$4:$Y$131,10,0)),"",(VLOOKUP($B31,'Chemical Analysis'!$B$4:$Y$131,10,0))*$E31/100)</f>
        <v/>
      </c>
      <c r="K51" s="29" t="str">
        <f>IF(ISNA(VLOOKUP($B31,'Chemical Analysis'!$B$4:$Y$131,11,0)),"",(VLOOKUP($B31,'Chemical Analysis'!$B$4:$Y$131,11,0))*$E31/100)</f>
        <v/>
      </c>
      <c r="L51" s="29" t="str">
        <f>IF(ISNA(VLOOKUP($B31,'Chemical Analysis'!$B$4:$Y$131,12,0)),"",(VLOOKUP($B31,'Chemical Analysis'!$B$4:$Y$131,12,0))*$E31/100)</f>
        <v/>
      </c>
      <c r="M51" s="29" t="str">
        <f>IF(ISNA(VLOOKUP($B31,'Chemical Analysis'!$B$4:$Y$131,13,0)),"",(VLOOKUP($B31,'Chemical Analysis'!$B$4:$Y$131,13,0))*$E31/100)</f>
        <v/>
      </c>
      <c r="N51" s="29" t="str">
        <f>IF(ISNA(VLOOKUP($B31,'Chemical Analysis'!$B$4:$Y$131,14,0)),"",(VLOOKUP($B31,'Chemical Analysis'!$B$4:$Y$131,14,0))*$E31/100)</f>
        <v/>
      </c>
      <c r="O51" s="29" t="str">
        <f>IF(ISNA(VLOOKUP($B31,'Chemical Analysis'!$B$4:$Y$131,15,0)),"",(VLOOKUP($B31,'Chemical Analysis'!$B$4:$Y$131,15,0))*$E31/100)</f>
        <v/>
      </c>
      <c r="P51" s="29" t="str">
        <f>IF(ISNA(VLOOKUP($B31,'Chemical Analysis'!$B$4:$Y$131,16,0)),"",(VLOOKUP($B31,'Chemical Analysis'!$B$4:$Y$131,16,0))*$E31/100)</f>
        <v/>
      </c>
      <c r="Q51" s="29" t="str">
        <f>IF(ISNA(VLOOKUP($B31,'Chemical Analysis'!$B$4:$Y$131,17,0)),"",(VLOOKUP($B31,'Chemical Analysis'!$B$4:$Y$131,17,0))*$E31/100)</f>
        <v/>
      </c>
      <c r="R51" s="29" t="str">
        <f>IF(ISNA(VLOOKUP($B31,'Chemical Analysis'!$B$4:$Y$131,18,0)),"",(VLOOKUP($B31,'Chemical Analysis'!$B$4:$Y$131,18,0))*$E31/100)</f>
        <v/>
      </c>
      <c r="S51" s="29" t="str">
        <f>IF(ISNA(VLOOKUP($B31,'Chemical Analysis'!$B$4:$Y$131,19,0)),"",(VLOOKUP($B31,'Chemical Analysis'!$B$4:$Y$131,19,0))*$E31/100)</f>
        <v/>
      </c>
      <c r="T51" s="29" t="str">
        <f>IF(ISNA(VLOOKUP($B31,'Chemical Analysis'!$B$4:$Y$131,20,0)),"",(VLOOKUP($B31,'Chemical Analysis'!$B$4:$Y$131,20,0))*$E31/100)</f>
        <v/>
      </c>
      <c r="U51" s="29" t="str">
        <f>IF(ISNA(VLOOKUP($B31,'Chemical Analysis'!$B$4:$Y$131,21,0)),"",(VLOOKUP($B31,'Chemical Analysis'!$B$4:$Y$131,21,0))*$E31/100)</f>
        <v/>
      </c>
      <c r="V51" s="29" t="str">
        <f>IF(ISNA(VLOOKUP($B31,'Chemical Analysis'!$B$4:$Y$131,22,0)),"",(VLOOKUP($B31,'Chemical Analysis'!$B$4:$Y$131,22,0))*$E31/100)</f>
        <v/>
      </c>
      <c r="W51" s="29" t="str">
        <f>IF(ISNA(VLOOKUP($B31,'Chemical Analysis'!$B$4:$Y$131,23,0)),"",(VLOOKUP($B31,'Chemical Analysis'!$B$4:$Y$131,23,0))*$E31/100)</f>
        <v/>
      </c>
      <c r="X51" s="29" t="str">
        <f>IF(ISNA(VLOOKUP($B31,'Chemical Analysis'!$B$4:$Y$131,24,0)),"",(VLOOKUP($B31,'Chemical Analysis'!$B$4:$Y$131,24,0))*$E31/100)</f>
        <v/>
      </c>
      <c r="Y51" s="43"/>
      <c r="Z51" s="35"/>
      <c r="AE51"/>
      <c r="AF51"/>
      <c r="AG51"/>
      <c r="AH51"/>
    </row>
    <row r="52" spans="2:34" ht="13.5" thickBot="1" x14ac:dyDescent="0.25">
      <c r="B52" s="29" t="str">
        <f>IF(ISNA(VLOOKUP($B32,'Chemical Analysis'!$B$4:$Y$131,2,0)),"",(VLOOKUP($B32,'Chemical Analysis'!$B$4:$Y$131,2,0))*$E32/100)</f>
        <v/>
      </c>
      <c r="C52" s="29" t="str">
        <f>IF(ISNA(VLOOKUP($B32,'Chemical Analysis'!$B$4:$Y$131,3,0)),"",(VLOOKUP($B32,'Chemical Analysis'!$B$4:$Y$131,3,0))*$E32/100)</f>
        <v/>
      </c>
      <c r="D52" s="29" t="str">
        <f>IF(ISNA(VLOOKUP($B32,'Chemical Analysis'!$B$4:$Y$131,4,0)),"",(VLOOKUP($B32,'Chemical Analysis'!$B$4:$Y$131,4,0))*$E32/100)</f>
        <v/>
      </c>
      <c r="E52" s="29" t="str">
        <f>IF(ISNA(VLOOKUP($B32,'Chemical Analysis'!$B$4:$Y$131,5,0)),"",(VLOOKUP($B32,'Chemical Analysis'!$B$4:$Y$131,5,0))*$E32/100)</f>
        <v/>
      </c>
      <c r="F52" s="29" t="str">
        <f>IF(ISNA(VLOOKUP($B32,'Chemical Analysis'!$B$4:$Y$131,6,0)),"",(VLOOKUP($B32,'Chemical Analysis'!$B$4:$Y$131,6,0))*$E32/100)</f>
        <v/>
      </c>
      <c r="G52" s="29" t="str">
        <f>IF(ISNA(VLOOKUP($B32,'Chemical Analysis'!$B$4:$Y$131,7,0)),"",(VLOOKUP($B32,'Chemical Analysis'!$B$4:$Y$131,7,0))*$E32/100)</f>
        <v/>
      </c>
      <c r="H52" s="29" t="str">
        <f>IF(ISNA(VLOOKUP($B32,'Chemical Analysis'!$B$4:$Y$131,8,0)),"",(VLOOKUP($B32,'Chemical Analysis'!$B$4:$Y$131,8,0))*$E32/100)</f>
        <v/>
      </c>
      <c r="I52" s="29" t="str">
        <f>IF(ISNA(VLOOKUP($B32,'Chemical Analysis'!$B$4:$Y$131,9,0)),"",(VLOOKUP($B32,'Chemical Analysis'!$B$4:$Y$131,9,0))*$E32/100)</f>
        <v/>
      </c>
      <c r="J52" s="29" t="str">
        <f>IF(ISNA(VLOOKUP($B32,'Chemical Analysis'!$B$4:$Y$131,10,0)),"",(VLOOKUP($B32,'Chemical Analysis'!$B$4:$Y$131,10,0))*$E32/100)</f>
        <v/>
      </c>
      <c r="K52" s="29" t="str">
        <f>IF(ISNA(VLOOKUP($B32,'Chemical Analysis'!$B$4:$Y$131,11,0)),"",(VLOOKUP($B32,'Chemical Analysis'!$B$4:$Y$131,11,0))*$E32/100)</f>
        <v/>
      </c>
      <c r="L52" s="29" t="str">
        <f>IF(ISNA(VLOOKUP($B32,'Chemical Analysis'!$B$4:$Y$131,12,0)),"",(VLOOKUP($B32,'Chemical Analysis'!$B$4:$Y$131,12,0))*$E32/100)</f>
        <v/>
      </c>
      <c r="M52" s="29" t="str">
        <f>IF(ISNA(VLOOKUP($B32,'Chemical Analysis'!$B$4:$Y$131,13,0)),"",(VLOOKUP($B32,'Chemical Analysis'!$B$4:$Y$131,13,0))*$E32/100)</f>
        <v/>
      </c>
      <c r="N52" s="29" t="str">
        <f>IF(ISNA(VLOOKUP($B32,'Chemical Analysis'!$B$4:$Y$131,14,0)),"",(VLOOKUP($B32,'Chemical Analysis'!$B$4:$Y$131,14,0))*$E32/100)</f>
        <v/>
      </c>
      <c r="O52" s="29" t="str">
        <f>IF(ISNA(VLOOKUP($B32,'Chemical Analysis'!$B$4:$Y$131,15,0)),"",(VLOOKUP($B32,'Chemical Analysis'!$B$4:$Y$131,15,0))*$E32/100)</f>
        <v/>
      </c>
      <c r="P52" s="29" t="str">
        <f>IF(ISNA(VLOOKUP($B32,'Chemical Analysis'!$B$4:$Y$131,16,0)),"",(VLOOKUP($B32,'Chemical Analysis'!$B$4:$Y$131,16,0))*$E32/100)</f>
        <v/>
      </c>
      <c r="Q52" s="29" t="str">
        <f>IF(ISNA(VLOOKUP($B32,'Chemical Analysis'!$B$4:$Y$131,17,0)),"",(VLOOKUP($B32,'Chemical Analysis'!$B$4:$Y$131,17,0))*$E32/100)</f>
        <v/>
      </c>
      <c r="R52" s="29" t="str">
        <f>IF(ISNA(VLOOKUP($B32,'Chemical Analysis'!$B$4:$Y$131,18,0)),"",(VLOOKUP($B32,'Chemical Analysis'!$B$4:$Y$131,18,0))*$E32/100)</f>
        <v/>
      </c>
      <c r="S52" s="29" t="str">
        <f>IF(ISNA(VLOOKUP($B32,'Chemical Analysis'!$B$4:$Y$131,19,0)),"",(VLOOKUP($B32,'Chemical Analysis'!$B$4:$Y$131,19,0))*$E32/100)</f>
        <v/>
      </c>
      <c r="T52" s="29" t="str">
        <f>IF(ISNA(VLOOKUP($B32,'Chemical Analysis'!$B$4:$Y$131,20,0)),"",(VLOOKUP($B32,'Chemical Analysis'!$B$4:$Y$131,20,0))*$E32/100)</f>
        <v/>
      </c>
      <c r="U52" s="29" t="str">
        <f>IF(ISNA(VLOOKUP($B32,'Chemical Analysis'!$B$4:$Y$131,21,0)),"",(VLOOKUP($B32,'Chemical Analysis'!$B$4:$Y$131,21,0))*$E32/100)</f>
        <v/>
      </c>
      <c r="V52" s="29" t="str">
        <f>IF(ISNA(VLOOKUP($B32,'Chemical Analysis'!$B$4:$Y$131,22,0)),"",(VLOOKUP($B32,'Chemical Analysis'!$B$4:$Y$131,22,0))*$E32/100)</f>
        <v/>
      </c>
      <c r="W52" s="29" t="str">
        <f>IF(ISNA(VLOOKUP($B32,'Chemical Analysis'!$B$4:$Y$131,23,0)),"",(VLOOKUP($B32,'Chemical Analysis'!$B$4:$Y$131,23,0))*$E32/100)</f>
        <v/>
      </c>
      <c r="X52" s="29" t="str">
        <f>IF(ISNA(VLOOKUP($B32,'Chemical Analysis'!$B$4:$Y$131,24,0)),"",(VLOOKUP($B32,'Chemical Analysis'!$B$4:$Y$131,24,0))*$E32/100)</f>
        <v/>
      </c>
      <c r="Y52" s="43"/>
      <c r="Z52" s="35"/>
      <c r="AE52"/>
      <c r="AF52"/>
      <c r="AG52"/>
      <c r="AH52"/>
    </row>
    <row r="53" spans="2:34" ht="13.5" thickBot="1" x14ac:dyDescent="0.25">
      <c r="B53" s="29" t="str">
        <f>IF(ISNA(VLOOKUP($B33,'Chemical Analysis'!$B$4:$Y$131,2,0)),"",(VLOOKUP($B33,'Chemical Analysis'!$B$4:$Y$131,2,0))*$E33/100)</f>
        <v/>
      </c>
      <c r="C53" s="29" t="str">
        <f>IF(ISNA(VLOOKUP($B33,'Chemical Analysis'!$B$4:$Y$131,3,0)),"",(VLOOKUP($B33,'Chemical Analysis'!$B$4:$Y$131,3,0))*$E33/100)</f>
        <v/>
      </c>
      <c r="D53" s="29" t="str">
        <f>IF(ISNA(VLOOKUP($B33,'Chemical Analysis'!$B$4:$Y$131,4,0)),"",(VLOOKUP($B33,'Chemical Analysis'!$B$4:$Y$131,4,0))*$E33/100)</f>
        <v/>
      </c>
      <c r="E53" s="29" t="str">
        <f>IF(ISNA(VLOOKUP($B33,'Chemical Analysis'!$B$4:$Y$131,5,0)),"",(VLOOKUP($B33,'Chemical Analysis'!$B$4:$Y$131,5,0))*$E33/100)</f>
        <v/>
      </c>
      <c r="F53" s="29" t="str">
        <f>IF(ISNA(VLOOKUP($B33,'Chemical Analysis'!$B$4:$Y$131,6,0)),"",(VLOOKUP($B33,'Chemical Analysis'!$B$4:$Y$131,6,0))*$E33/100)</f>
        <v/>
      </c>
      <c r="G53" s="29" t="str">
        <f>IF(ISNA(VLOOKUP($B33,'Chemical Analysis'!$B$4:$Y$131,7,0)),"",(VLOOKUP($B33,'Chemical Analysis'!$B$4:$Y$131,7,0))*$E33/100)</f>
        <v/>
      </c>
      <c r="H53" s="29" t="str">
        <f>IF(ISNA(VLOOKUP($B33,'Chemical Analysis'!$B$4:$Y$131,8,0)),"",(VLOOKUP($B33,'Chemical Analysis'!$B$4:$Y$131,8,0))*$E33/100)</f>
        <v/>
      </c>
      <c r="I53" s="29" t="str">
        <f>IF(ISNA(VLOOKUP($B33,'Chemical Analysis'!$B$4:$Y$131,9,0)),"",(VLOOKUP($B33,'Chemical Analysis'!$B$4:$Y$131,9,0))*$E33/100)</f>
        <v/>
      </c>
      <c r="J53" s="29" t="str">
        <f>IF(ISNA(VLOOKUP($B33,'Chemical Analysis'!$B$4:$Y$131,10,0)),"",(VLOOKUP($B33,'Chemical Analysis'!$B$4:$Y$131,10,0))*$E33/100)</f>
        <v/>
      </c>
      <c r="K53" s="29" t="str">
        <f>IF(ISNA(VLOOKUP($B33,'Chemical Analysis'!$B$4:$Y$131,11,0)),"",(VLOOKUP($B33,'Chemical Analysis'!$B$4:$Y$131,11,0))*$E33/100)</f>
        <v/>
      </c>
      <c r="L53" s="29" t="str">
        <f>IF(ISNA(VLOOKUP($B33,'Chemical Analysis'!$B$4:$Y$131,12,0)),"",(VLOOKUP($B33,'Chemical Analysis'!$B$4:$Y$131,12,0))*$E33/100)</f>
        <v/>
      </c>
      <c r="M53" s="29" t="str">
        <f>IF(ISNA(VLOOKUP($B33,'Chemical Analysis'!$B$4:$Y$131,13,0)),"",(VLOOKUP($B33,'Chemical Analysis'!$B$4:$Y$131,13,0))*$E33/100)</f>
        <v/>
      </c>
      <c r="N53" s="29" t="str">
        <f>IF(ISNA(VLOOKUP($B33,'Chemical Analysis'!$B$4:$Y$131,14,0)),"",(VLOOKUP($B33,'Chemical Analysis'!$B$4:$Y$131,14,0))*$E33/100)</f>
        <v/>
      </c>
      <c r="O53" s="29" t="str">
        <f>IF(ISNA(VLOOKUP($B33,'Chemical Analysis'!$B$4:$Y$131,15,0)),"",(VLOOKUP($B33,'Chemical Analysis'!$B$4:$Y$131,15,0))*$E33/100)</f>
        <v/>
      </c>
      <c r="P53" s="29" t="str">
        <f>IF(ISNA(VLOOKUP($B33,'Chemical Analysis'!$B$4:$Y$131,16,0)),"",(VLOOKUP($B33,'Chemical Analysis'!$B$4:$Y$131,16,0))*$E33/100)</f>
        <v/>
      </c>
      <c r="Q53" s="29" t="str">
        <f>IF(ISNA(VLOOKUP($B33,'Chemical Analysis'!$B$4:$Y$131,17,0)),"",(VLOOKUP($B33,'Chemical Analysis'!$B$4:$Y$131,17,0))*$E33/100)</f>
        <v/>
      </c>
      <c r="R53" s="29" t="str">
        <f>IF(ISNA(VLOOKUP($B33,'Chemical Analysis'!$B$4:$Y$131,18,0)),"",(VLOOKUP($B33,'Chemical Analysis'!$B$4:$Y$131,18,0))*$E33/100)</f>
        <v/>
      </c>
      <c r="S53" s="29" t="str">
        <f>IF(ISNA(VLOOKUP($B33,'Chemical Analysis'!$B$4:$Y$131,19,0)),"",(VLOOKUP($B33,'Chemical Analysis'!$B$4:$Y$131,19,0))*$E33/100)</f>
        <v/>
      </c>
      <c r="T53" s="29" t="str">
        <f>IF(ISNA(VLOOKUP($B33,'Chemical Analysis'!$B$4:$Y$131,20,0)),"",(VLOOKUP($B33,'Chemical Analysis'!$B$4:$Y$131,20,0))*$E33/100)</f>
        <v/>
      </c>
      <c r="U53" s="29" t="str">
        <f>IF(ISNA(VLOOKUP($B33,'Chemical Analysis'!$B$4:$Y$131,21,0)),"",(VLOOKUP($B33,'Chemical Analysis'!$B$4:$Y$131,21,0))*$E33/100)</f>
        <v/>
      </c>
      <c r="V53" s="29" t="str">
        <f>IF(ISNA(VLOOKUP($B33,'Chemical Analysis'!$B$4:$Y$131,22,0)),"",(VLOOKUP($B33,'Chemical Analysis'!$B$4:$Y$131,22,0))*$E33/100)</f>
        <v/>
      </c>
      <c r="W53" s="29" t="str">
        <f>IF(ISNA(VLOOKUP($B33,'Chemical Analysis'!$B$4:$Y$131,23,0)),"",(VLOOKUP($B33,'Chemical Analysis'!$B$4:$Y$131,23,0))*$E33/100)</f>
        <v/>
      </c>
      <c r="X53" s="29" t="str">
        <f>IF(ISNA(VLOOKUP($B33,'Chemical Analysis'!$B$4:$Y$131,24,0)),"",(VLOOKUP($B33,'Chemical Analysis'!$B$4:$Y$131,24,0))*$E33/100)</f>
        <v/>
      </c>
      <c r="Y53" s="44"/>
      <c r="Z53" s="35"/>
      <c r="AE53"/>
      <c r="AF53"/>
      <c r="AG53"/>
      <c r="AH53"/>
    </row>
    <row r="54" spans="2:34" ht="13.5" thickBot="1" x14ac:dyDescent="0.25">
      <c r="B54" s="53">
        <f>SUM(B38:B53)</f>
        <v>32.690131203650878</v>
      </c>
      <c r="C54" s="53">
        <f t="shared" ref="C54:W54" si="7">SUM(C38:C53)</f>
        <v>0</v>
      </c>
      <c r="D54" s="53">
        <f t="shared" si="7"/>
        <v>9.2922989161437535</v>
      </c>
      <c r="E54" s="53">
        <f t="shared" si="7"/>
        <v>2.3958927552766686E-3</v>
      </c>
      <c r="F54" s="53">
        <f t="shared" si="7"/>
        <v>0</v>
      </c>
      <c r="G54" s="53">
        <f t="shared" si="7"/>
        <v>0</v>
      </c>
      <c r="H54" s="53">
        <f t="shared" si="7"/>
        <v>0.20821448944666285</v>
      </c>
      <c r="I54" s="53">
        <f t="shared" si="7"/>
        <v>2.1100969766115227</v>
      </c>
      <c r="J54" s="53">
        <f t="shared" si="7"/>
        <v>3.9931545921277816</v>
      </c>
      <c r="K54" s="53">
        <f t="shared" si="7"/>
        <v>0</v>
      </c>
      <c r="L54" s="53">
        <f t="shared" si="7"/>
        <v>0.7727895037079292</v>
      </c>
      <c r="M54" s="53">
        <f t="shared" si="7"/>
        <v>0.1292070735881346</v>
      </c>
      <c r="N54" s="53">
        <f t="shared" si="7"/>
        <v>0</v>
      </c>
      <c r="O54" s="53">
        <f t="shared" si="7"/>
        <v>0</v>
      </c>
      <c r="P54" s="53">
        <f t="shared" si="7"/>
        <v>0</v>
      </c>
      <c r="Q54" s="53">
        <f t="shared" si="7"/>
        <v>6.277119224187107</v>
      </c>
      <c r="R54" s="53">
        <f t="shared" si="7"/>
        <v>36.508841985168281</v>
      </c>
      <c r="S54" s="53">
        <f t="shared" si="7"/>
        <v>2.452937820878494</v>
      </c>
      <c r="T54" s="53">
        <f t="shared" si="7"/>
        <v>0</v>
      </c>
      <c r="U54" s="53">
        <f t="shared" si="7"/>
        <v>0</v>
      </c>
      <c r="V54" s="53">
        <f t="shared" si="7"/>
        <v>0</v>
      </c>
      <c r="W54" s="53">
        <f t="shared" si="7"/>
        <v>0</v>
      </c>
      <c r="X54" s="53">
        <f>SUM(X38:X53)</f>
        <v>0</v>
      </c>
      <c r="Z54" s="35"/>
      <c r="AE54"/>
      <c r="AF54"/>
      <c r="AG54"/>
      <c r="AH54"/>
    </row>
    <row r="55" spans="2:34" ht="19.5" thickBot="1" x14ac:dyDescent="0.4">
      <c r="B55" s="227" t="s">
        <v>0</v>
      </c>
      <c r="C55" s="228" t="s">
        <v>1</v>
      </c>
      <c r="D55" s="228" t="s">
        <v>2</v>
      </c>
      <c r="E55" s="228" t="s">
        <v>11</v>
      </c>
      <c r="F55" s="229" t="s">
        <v>139</v>
      </c>
      <c r="G55" s="228" t="s">
        <v>3</v>
      </c>
      <c r="H55" s="228" t="s">
        <v>4</v>
      </c>
      <c r="I55" s="228" t="s">
        <v>5</v>
      </c>
      <c r="J55" s="230" t="s">
        <v>138</v>
      </c>
      <c r="K55" s="230" t="s">
        <v>142</v>
      </c>
      <c r="L55" s="228" t="s">
        <v>6</v>
      </c>
      <c r="M55" s="228" t="s">
        <v>7</v>
      </c>
      <c r="N55" s="228" t="s">
        <v>8</v>
      </c>
      <c r="O55" s="228" t="s">
        <v>29</v>
      </c>
      <c r="P55" s="228" t="s">
        <v>10</v>
      </c>
      <c r="Q55" s="231" t="s">
        <v>183</v>
      </c>
      <c r="R55" s="228" t="s">
        <v>131</v>
      </c>
      <c r="S55" s="228" t="s">
        <v>141</v>
      </c>
      <c r="T55" s="228" t="s">
        <v>128</v>
      </c>
      <c r="U55" s="232" t="s">
        <v>158</v>
      </c>
      <c r="V55" s="232" t="s">
        <v>157</v>
      </c>
      <c r="W55" s="79" t="s">
        <v>161</v>
      </c>
      <c r="X55" s="233" t="s">
        <v>76</v>
      </c>
      <c r="Z55" s="35"/>
      <c r="AE55"/>
      <c r="AF55"/>
      <c r="AG55"/>
      <c r="AH55"/>
    </row>
    <row r="56" spans="2:34" ht="21" thickBot="1" x14ac:dyDescent="0.35">
      <c r="B56" s="191">
        <v>60.09</v>
      </c>
      <c r="C56" s="192">
        <v>69.62</v>
      </c>
      <c r="D56" s="193">
        <v>101.96</v>
      </c>
      <c r="E56" s="193">
        <v>80.900000000000006</v>
      </c>
      <c r="F56" s="193">
        <v>74.692799999999991</v>
      </c>
      <c r="G56" s="193">
        <v>29.88</v>
      </c>
      <c r="H56" s="193">
        <v>61.98</v>
      </c>
      <c r="I56" s="193">
        <v>94.2</v>
      </c>
      <c r="J56" s="193">
        <v>79.545000000000002</v>
      </c>
      <c r="K56" s="193">
        <v>465.96</v>
      </c>
      <c r="L56" s="193">
        <v>40.31</v>
      </c>
      <c r="M56" s="193">
        <v>56.08</v>
      </c>
      <c r="N56" s="193">
        <v>103.62</v>
      </c>
      <c r="O56" s="193">
        <v>153.69999999999999</v>
      </c>
      <c r="P56" s="193">
        <v>81.39</v>
      </c>
      <c r="Q56" s="234">
        <v>71.84</v>
      </c>
      <c r="R56" s="193">
        <v>86.94</v>
      </c>
      <c r="S56" s="193">
        <v>74.930000000000007</v>
      </c>
      <c r="T56" s="194">
        <v>223.2</v>
      </c>
      <c r="U56" s="193">
        <v>150.69999999999999</v>
      </c>
      <c r="V56" s="193">
        <v>141.94</v>
      </c>
      <c r="W56" s="193">
        <v>152</v>
      </c>
      <c r="X56" s="195">
        <v>214.44</v>
      </c>
      <c r="Y56" s="119">
        <f>SUM(C18:C33)</f>
        <v>175.3</v>
      </c>
      <c r="Z56" s="35"/>
      <c r="AE56"/>
      <c r="AF56"/>
      <c r="AG56"/>
      <c r="AH56"/>
    </row>
    <row r="57" spans="2:34" ht="13.5" thickBot="1" x14ac:dyDescent="0.25">
      <c r="B57" s="188">
        <f t="shared" ref="B57:X57" si="8">B$54/B$56</f>
        <v>0.54401949082461099</v>
      </c>
      <c r="C57" s="189">
        <f t="shared" si="8"/>
        <v>0</v>
      </c>
      <c r="D57" s="189">
        <f t="shared" si="8"/>
        <v>9.1136709652253373E-2</v>
      </c>
      <c r="E57" s="189">
        <f t="shared" si="8"/>
        <v>2.961548523209726E-5</v>
      </c>
      <c r="F57" s="189">
        <f t="shared" si="8"/>
        <v>0</v>
      </c>
      <c r="G57" s="189">
        <f t="shared" si="8"/>
        <v>0</v>
      </c>
      <c r="H57" s="189">
        <f t="shared" si="8"/>
        <v>3.3593818884585813E-3</v>
      </c>
      <c r="I57" s="189">
        <f t="shared" si="8"/>
        <v>2.2400180218805972E-2</v>
      </c>
      <c r="J57" s="189">
        <f t="shared" si="8"/>
        <v>5.0199944586432607E-2</v>
      </c>
      <c r="K57" s="189">
        <f t="shared" si="8"/>
        <v>0</v>
      </c>
      <c r="L57" s="189">
        <f t="shared" si="8"/>
        <v>1.9171161094218039E-2</v>
      </c>
      <c r="M57" s="189">
        <f t="shared" si="8"/>
        <v>2.3039777743961236E-3</v>
      </c>
      <c r="N57" s="189">
        <f t="shared" si="8"/>
        <v>0</v>
      </c>
      <c r="O57" s="189">
        <f t="shared" si="8"/>
        <v>0</v>
      </c>
      <c r="P57" s="189">
        <f t="shared" si="8"/>
        <v>0</v>
      </c>
      <c r="Q57" s="189">
        <f t="shared" si="8"/>
        <v>8.7376381183005378E-2</v>
      </c>
      <c r="R57" s="189">
        <f t="shared" si="8"/>
        <v>0.41993146980869889</v>
      </c>
      <c r="S57" s="189">
        <f t="shared" si="8"/>
        <v>3.2736391577185289E-2</v>
      </c>
      <c r="T57" s="189">
        <f t="shared" si="8"/>
        <v>0</v>
      </c>
      <c r="U57" s="189">
        <f t="shared" si="8"/>
        <v>0</v>
      </c>
      <c r="V57" s="189">
        <f t="shared" si="8"/>
        <v>0</v>
      </c>
      <c r="W57" s="189">
        <f t="shared" si="8"/>
        <v>0</v>
      </c>
      <c r="X57" s="190">
        <f t="shared" si="8"/>
        <v>0</v>
      </c>
      <c r="Y57" s="100">
        <f>SUM(B57:X57)</f>
        <v>1.2726647040932972</v>
      </c>
      <c r="Z57" s="35"/>
      <c r="AE57"/>
      <c r="AF57"/>
      <c r="AG57"/>
      <c r="AH57"/>
    </row>
    <row r="58" spans="2:34" ht="13.5" thickBot="1" x14ac:dyDescent="0.25">
      <c r="B58" s="183">
        <f t="shared" ref="B58:X58" si="9">B57/$Y$57*100</f>
        <v>42.746490027960235</v>
      </c>
      <c r="C58" s="30">
        <f t="shared" si="9"/>
        <v>0</v>
      </c>
      <c r="D58" s="30">
        <f t="shared" si="9"/>
        <v>7.1610935196936429</v>
      </c>
      <c r="E58" s="30">
        <f t="shared" si="9"/>
        <v>2.3270453825618305E-3</v>
      </c>
      <c r="F58" s="30">
        <f t="shared" si="9"/>
        <v>0</v>
      </c>
      <c r="G58" s="30">
        <f t="shared" si="9"/>
        <v>0</v>
      </c>
      <c r="H58" s="30">
        <f t="shared" si="9"/>
        <v>0.26396441086593608</v>
      </c>
      <c r="I58" s="30">
        <f t="shared" si="9"/>
        <v>1.7601006884814057</v>
      </c>
      <c r="J58" s="30">
        <f t="shared" si="9"/>
        <v>3.9444752749859022</v>
      </c>
      <c r="K58" s="30">
        <f t="shared" si="9"/>
        <v>0</v>
      </c>
      <c r="L58" s="30">
        <f t="shared" si="9"/>
        <v>1.5063795697765048</v>
      </c>
      <c r="M58" s="30">
        <f t="shared" si="9"/>
        <v>0.18103572504099419</v>
      </c>
      <c r="N58" s="30">
        <f t="shared" si="9"/>
        <v>0</v>
      </c>
      <c r="O58" s="30">
        <f t="shared" si="9"/>
        <v>0</v>
      </c>
      <c r="P58" s="30">
        <f t="shared" si="9"/>
        <v>0</v>
      </c>
      <c r="Q58" s="30">
        <f t="shared" si="9"/>
        <v>6.8656246143996098</v>
      </c>
      <c r="R58" s="30">
        <f t="shared" si="9"/>
        <v>32.996237615301567</v>
      </c>
      <c r="S58" s="30">
        <f t="shared" si="9"/>
        <v>2.5722715081116472</v>
      </c>
      <c r="T58" s="30">
        <f t="shared" si="9"/>
        <v>0</v>
      </c>
      <c r="U58" s="30">
        <f t="shared" si="9"/>
        <v>0</v>
      </c>
      <c r="V58" s="30">
        <f t="shared" si="9"/>
        <v>0</v>
      </c>
      <c r="W58" s="30">
        <f t="shared" si="9"/>
        <v>0</v>
      </c>
      <c r="X58" s="184">
        <f t="shared" si="9"/>
        <v>0</v>
      </c>
      <c r="Y58" s="100">
        <f>SUM(G58:U58)</f>
        <v>50.090089406963564</v>
      </c>
      <c r="Z58" s="35"/>
      <c r="AE58"/>
      <c r="AF58"/>
      <c r="AG58"/>
      <c r="AH58"/>
    </row>
    <row r="59" spans="2:34" ht="13.5" thickBot="1" x14ac:dyDescent="0.25">
      <c r="B59" s="185">
        <f t="shared" ref="B59:X59" si="10">B58/$Y$58</f>
        <v>0.85339216867154533</v>
      </c>
      <c r="C59" s="186">
        <f t="shared" si="10"/>
        <v>0</v>
      </c>
      <c r="D59" s="186">
        <f t="shared" si="10"/>
        <v>0.14296427905153833</v>
      </c>
      <c r="E59" s="186">
        <f t="shared" si="10"/>
        <v>4.6457201616380484E-5</v>
      </c>
      <c r="F59" s="186">
        <f t="shared" si="10"/>
        <v>0</v>
      </c>
      <c r="G59" s="186">
        <f t="shared" si="10"/>
        <v>0</v>
      </c>
      <c r="H59" s="186">
        <f t="shared" si="10"/>
        <v>5.2697931664949186E-3</v>
      </c>
      <c r="I59" s="186">
        <f t="shared" si="10"/>
        <v>3.5138701274442428E-2</v>
      </c>
      <c r="J59" s="186">
        <f t="shared" si="10"/>
        <v>7.8747618973855099E-2</v>
      </c>
      <c r="K59" s="186">
        <f t="shared" si="10"/>
        <v>0</v>
      </c>
      <c r="L59" s="186">
        <f t="shared" si="10"/>
        <v>3.0073405490210339E-2</v>
      </c>
      <c r="M59" s="186">
        <f t="shared" si="10"/>
        <v>3.6142024736699006E-3</v>
      </c>
      <c r="N59" s="186">
        <f t="shared" si="10"/>
        <v>0</v>
      </c>
      <c r="O59" s="186">
        <f t="shared" si="10"/>
        <v>0</v>
      </c>
      <c r="P59" s="186">
        <f t="shared" si="10"/>
        <v>0</v>
      </c>
      <c r="Q59" s="186">
        <f t="shared" si="10"/>
        <v>0.13706552924309903</v>
      </c>
      <c r="R59" s="186">
        <f t="shared" si="10"/>
        <v>0.65873784626773702</v>
      </c>
      <c r="S59" s="186">
        <f t="shared" si="10"/>
        <v>5.1352903110491316E-2</v>
      </c>
      <c r="T59" s="186">
        <f t="shared" si="10"/>
        <v>0</v>
      </c>
      <c r="U59" s="186">
        <f t="shared" si="10"/>
        <v>0</v>
      </c>
      <c r="V59" s="186">
        <f t="shared" si="10"/>
        <v>0</v>
      </c>
      <c r="W59" s="186">
        <f t="shared" si="10"/>
        <v>0</v>
      </c>
      <c r="X59" s="187">
        <f t="shared" si="10"/>
        <v>0</v>
      </c>
      <c r="Y59" s="216">
        <f>IF(ISNA(VLOOKUP($G3,'Chemical Analysis'!$AA$4:$AB$39,2,0)),"",(VLOOKUP($G3,'Chemical Analysis'!$AA$4:$AB$39,2,0)))</f>
        <v>1243</v>
      </c>
      <c r="Z59" s="35"/>
      <c r="AE59"/>
      <c r="AF59"/>
      <c r="AG59"/>
      <c r="AH59"/>
    </row>
    <row r="60" spans="2:34" ht="15.75" x14ac:dyDescent="0.25">
      <c r="B60" s="56"/>
      <c r="C60" s="57"/>
      <c r="D60" s="18"/>
      <c r="E60" s="18"/>
      <c r="F60" s="18"/>
      <c r="G60" s="18"/>
      <c r="H60" s="18"/>
      <c r="I60" s="38"/>
      <c r="J60" s="38"/>
      <c r="K60" s="38"/>
      <c r="L60" s="38"/>
      <c r="M60" s="56"/>
      <c r="N60" s="217"/>
      <c r="O60" s="217"/>
      <c r="P60" s="57"/>
      <c r="Q60" s="58"/>
      <c r="R60" s="58"/>
      <c r="S60" s="58"/>
      <c r="T60" s="58"/>
      <c r="U60" s="58"/>
      <c r="V60" s="58"/>
      <c r="W60" s="58"/>
      <c r="X60" s="58"/>
      <c r="Y60" s="58"/>
      <c r="Z60" s="35"/>
      <c r="AE60"/>
      <c r="AF60"/>
      <c r="AG60"/>
      <c r="AH60"/>
    </row>
    <row r="61" spans="2:34" ht="15.75" x14ac:dyDescent="0.25">
      <c r="B61" s="57"/>
      <c r="C61" s="57"/>
      <c r="D61" s="57"/>
      <c r="E61" s="57"/>
      <c r="F61" s="57"/>
      <c r="G61" s="57"/>
      <c r="H61" s="18"/>
      <c r="I61" s="38"/>
      <c r="J61" s="38"/>
      <c r="K61" s="38"/>
      <c r="L61" s="38"/>
      <c r="M61" s="57"/>
      <c r="N61" s="38"/>
      <c r="O61" s="58"/>
      <c r="P61" s="57"/>
      <c r="Q61" s="58"/>
      <c r="R61" s="58"/>
      <c r="S61" s="58"/>
      <c r="T61" s="58"/>
      <c r="U61" s="58"/>
      <c r="V61" s="58"/>
      <c r="W61" s="58"/>
      <c r="X61" s="58"/>
      <c r="Y61" s="58"/>
      <c r="Z61" s="35"/>
      <c r="AE61"/>
      <c r="AF61"/>
      <c r="AG61"/>
      <c r="AH61"/>
    </row>
    <row r="62" spans="2:34" ht="12.75" x14ac:dyDescent="0.2">
      <c r="B62"/>
      <c r="C62"/>
      <c r="D62"/>
      <c r="E62"/>
      <c r="F62"/>
      <c r="G62"/>
      <c r="H62"/>
      <c r="M62" s="61"/>
      <c r="N62" s="61"/>
      <c r="O62" s="61"/>
      <c r="Z62" s="35"/>
      <c r="AE62"/>
      <c r="AF62"/>
      <c r="AG62"/>
      <c r="AH62"/>
    </row>
    <row r="63" spans="2:34" ht="12.75" x14ac:dyDescent="0.2">
      <c r="B63"/>
      <c r="C63"/>
      <c r="D63"/>
      <c r="E63"/>
      <c r="F63"/>
      <c r="G63"/>
      <c r="H63"/>
      <c r="Z63" s="35"/>
      <c r="AE63"/>
      <c r="AF63"/>
      <c r="AG63"/>
      <c r="AH63"/>
    </row>
    <row r="64" spans="2:34" x14ac:dyDescent="0.3">
      <c r="AE64"/>
      <c r="AF64"/>
    </row>
    <row r="65" spans="31:31" x14ac:dyDescent="0.3">
      <c r="AE65"/>
    </row>
  </sheetData>
  <mergeCells count="20">
    <mergeCell ref="B16:B17"/>
    <mergeCell ref="D5:E5"/>
    <mergeCell ref="F5:G5"/>
    <mergeCell ref="C15:C17"/>
    <mergeCell ref="E15:E17"/>
    <mergeCell ref="G15:G16"/>
    <mergeCell ref="C2:E2"/>
    <mergeCell ref="F2:G2"/>
    <mergeCell ref="B3:E3"/>
    <mergeCell ref="B4:C4"/>
    <mergeCell ref="D4:E4"/>
    <mergeCell ref="F4:G4"/>
    <mergeCell ref="W6:X8"/>
    <mergeCell ref="Y6:Z8"/>
    <mergeCell ref="AA6:AB8"/>
    <mergeCell ref="AC6:AD8"/>
    <mergeCell ref="W4:X5"/>
    <mergeCell ref="Y4:Y5"/>
    <mergeCell ref="AA4:AB5"/>
    <mergeCell ref="AC4:AC5"/>
  </mergeCells>
  <dataValidations count="4">
    <dataValidation type="list" allowBlank="1" showInputMessage="1" showErrorMessage="1" sqref="WVV982950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AC65445 JJ65446 TF65446 ADB65446 AMX65446 AWT65446 BGP65446 BQL65446 CAH65446 CKD65446 CTZ65446 DDV65446 DNR65446 DXN65446 EHJ65446 ERF65446 FBB65446 FKX65446 FUT65446 GEP65446 GOL65446 GYH65446 HID65446 HRZ65446 IBV65446 ILR65446 IVN65446 JFJ65446 JPF65446 JZB65446 KIX65446 KST65446 LCP65446 LML65446 LWH65446 MGD65446 MPZ65446 MZV65446 NJR65446 NTN65446 ODJ65446 ONF65446 OXB65446 PGX65446 PQT65446 QAP65446 QKL65446 QUH65446 RED65446 RNZ65446 RXV65446 SHR65446 SRN65446 TBJ65446 TLF65446 TVB65446 UEX65446 UOT65446 UYP65446 VIL65446 VSH65446 WCD65446 WLZ65446 WVV65446 AC130981 JJ130982 TF130982 ADB130982 AMX130982 AWT130982 BGP130982 BQL130982 CAH130982 CKD130982 CTZ130982 DDV130982 DNR130982 DXN130982 EHJ130982 ERF130982 FBB130982 FKX130982 FUT130982 GEP130982 GOL130982 GYH130982 HID130982 HRZ130982 IBV130982 ILR130982 IVN130982 JFJ130982 JPF130982 JZB130982 KIX130982 KST130982 LCP130982 LML130982 LWH130982 MGD130982 MPZ130982 MZV130982 NJR130982 NTN130982 ODJ130982 ONF130982 OXB130982 PGX130982 PQT130982 QAP130982 QKL130982 QUH130982 RED130982 RNZ130982 RXV130982 SHR130982 SRN130982 TBJ130982 TLF130982 TVB130982 UEX130982 UOT130982 UYP130982 VIL130982 VSH130982 WCD130982 WLZ130982 WVV130982 AC196517 JJ196518 TF196518 ADB196518 AMX196518 AWT196518 BGP196518 BQL196518 CAH196518 CKD196518 CTZ196518 DDV196518 DNR196518 DXN196518 EHJ196518 ERF196518 FBB196518 FKX196518 FUT196518 GEP196518 GOL196518 GYH196518 HID196518 HRZ196518 IBV196518 ILR196518 IVN196518 JFJ196518 JPF196518 JZB196518 KIX196518 KST196518 LCP196518 LML196518 LWH196518 MGD196518 MPZ196518 MZV196518 NJR196518 NTN196518 ODJ196518 ONF196518 OXB196518 PGX196518 PQT196518 QAP196518 QKL196518 QUH196518 RED196518 RNZ196518 RXV196518 SHR196518 SRN196518 TBJ196518 TLF196518 TVB196518 UEX196518 UOT196518 UYP196518 VIL196518 VSH196518 WCD196518 WLZ196518 WVV196518 AC262053 JJ262054 TF262054 ADB262054 AMX262054 AWT262054 BGP262054 BQL262054 CAH262054 CKD262054 CTZ262054 DDV262054 DNR262054 DXN262054 EHJ262054 ERF262054 FBB262054 FKX262054 FUT262054 GEP262054 GOL262054 GYH262054 HID262054 HRZ262054 IBV262054 ILR262054 IVN262054 JFJ262054 JPF262054 JZB262054 KIX262054 KST262054 LCP262054 LML262054 LWH262054 MGD262054 MPZ262054 MZV262054 NJR262054 NTN262054 ODJ262054 ONF262054 OXB262054 PGX262054 PQT262054 QAP262054 QKL262054 QUH262054 RED262054 RNZ262054 RXV262054 SHR262054 SRN262054 TBJ262054 TLF262054 TVB262054 UEX262054 UOT262054 UYP262054 VIL262054 VSH262054 WCD262054 WLZ262054 WVV262054 AC327589 JJ327590 TF327590 ADB327590 AMX327590 AWT327590 BGP327590 BQL327590 CAH327590 CKD327590 CTZ327590 DDV327590 DNR327590 DXN327590 EHJ327590 ERF327590 FBB327590 FKX327590 FUT327590 GEP327590 GOL327590 GYH327590 HID327590 HRZ327590 IBV327590 ILR327590 IVN327590 JFJ327590 JPF327590 JZB327590 KIX327590 KST327590 LCP327590 LML327590 LWH327590 MGD327590 MPZ327590 MZV327590 NJR327590 NTN327590 ODJ327590 ONF327590 OXB327590 PGX327590 PQT327590 QAP327590 QKL327590 QUH327590 RED327590 RNZ327590 RXV327590 SHR327590 SRN327590 TBJ327590 TLF327590 TVB327590 UEX327590 UOT327590 UYP327590 VIL327590 VSH327590 WCD327590 WLZ327590 WVV327590 AC393125 JJ393126 TF393126 ADB393126 AMX393126 AWT393126 BGP393126 BQL393126 CAH393126 CKD393126 CTZ393126 DDV393126 DNR393126 DXN393126 EHJ393126 ERF393126 FBB393126 FKX393126 FUT393126 GEP393126 GOL393126 GYH393126 HID393126 HRZ393126 IBV393126 ILR393126 IVN393126 JFJ393126 JPF393126 JZB393126 KIX393126 KST393126 LCP393126 LML393126 LWH393126 MGD393126 MPZ393126 MZV393126 NJR393126 NTN393126 ODJ393126 ONF393126 OXB393126 PGX393126 PQT393126 QAP393126 QKL393126 QUH393126 RED393126 RNZ393126 RXV393126 SHR393126 SRN393126 TBJ393126 TLF393126 TVB393126 UEX393126 UOT393126 UYP393126 VIL393126 VSH393126 WCD393126 WLZ393126 WVV393126 AC458661 JJ458662 TF458662 ADB458662 AMX458662 AWT458662 BGP458662 BQL458662 CAH458662 CKD458662 CTZ458662 DDV458662 DNR458662 DXN458662 EHJ458662 ERF458662 FBB458662 FKX458662 FUT458662 GEP458662 GOL458662 GYH458662 HID458662 HRZ458662 IBV458662 ILR458662 IVN458662 JFJ458662 JPF458662 JZB458662 KIX458662 KST458662 LCP458662 LML458662 LWH458662 MGD458662 MPZ458662 MZV458662 NJR458662 NTN458662 ODJ458662 ONF458662 OXB458662 PGX458662 PQT458662 QAP458662 QKL458662 QUH458662 RED458662 RNZ458662 RXV458662 SHR458662 SRN458662 TBJ458662 TLF458662 TVB458662 UEX458662 UOT458662 UYP458662 VIL458662 VSH458662 WCD458662 WLZ458662 WVV458662 AC524197 JJ524198 TF524198 ADB524198 AMX524198 AWT524198 BGP524198 BQL524198 CAH524198 CKD524198 CTZ524198 DDV524198 DNR524198 DXN524198 EHJ524198 ERF524198 FBB524198 FKX524198 FUT524198 GEP524198 GOL524198 GYH524198 HID524198 HRZ524198 IBV524198 ILR524198 IVN524198 JFJ524198 JPF524198 JZB524198 KIX524198 KST524198 LCP524198 LML524198 LWH524198 MGD524198 MPZ524198 MZV524198 NJR524198 NTN524198 ODJ524198 ONF524198 OXB524198 PGX524198 PQT524198 QAP524198 QKL524198 QUH524198 RED524198 RNZ524198 RXV524198 SHR524198 SRN524198 TBJ524198 TLF524198 TVB524198 UEX524198 UOT524198 UYP524198 VIL524198 VSH524198 WCD524198 WLZ524198 WVV524198 AC589733 JJ589734 TF589734 ADB589734 AMX589734 AWT589734 BGP589734 BQL589734 CAH589734 CKD589734 CTZ589734 DDV589734 DNR589734 DXN589734 EHJ589734 ERF589734 FBB589734 FKX589734 FUT589734 GEP589734 GOL589734 GYH589734 HID589734 HRZ589734 IBV589734 ILR589734 IVN589734 JFJ589734 JPF589734 JZB589734 KIX589734 KST589734 LCP589734 LML589734 LWH589734 MGD589734 MPZ589734 MZV589734 NJR589734 NTN589734 ODJ589734 ONF589734 OXB589734 PGX589734 PQT589734 QAP589734 QKL589734 QUH589734 RED589734 RNZ589734 RXV589734 SHR589734 SRN589734 TBJ589734 TLF589734 TVB589734 UEX589734 UOT589734 UYP589734 VIL589734 VSH589734 WCD589734 WLZ589734 WVV589734 AC655269 JJ655270 TF655270 ADB655270 AMX655270 AWT655270 BGP655270 BQL655270 CAH655270 CKD655270 CTZ655270 DDV655270 DNR655270 DXN655270 EHJ655270 ERF655270 FBB655270 FKX655270 FUT655270 GEP655270 GOL655270 GYH655270 HID655270 HRZ655270 IBV655270 ILR655270 IVN655270 JFJ655270 JPF655270 JZB655270 KIX655270 KST655270 LCP655270 LML655270 LWH655270 MGD655270 MPZ655270 MZV655270 NJR655270 NTN655270 ODJ655270 ONF655270 OXB655270 PGX655270 PQT655270 QAP655270 QKL655270 QUH655270 RED655270 RNZ655270 RXV655270 SHR655270 SRN655270 TBJ655270 TLF655270 TVB655270 UEX655270 UOT655270 UYP655270 VIL655270 VSH655270 WCD655270 WLZ655270 WVV655270 AC720805 JJ720806 TF720806 ADB720806 AMX720806 AWT720806 BGP720806 BQL720806 CAH720806 CKD720806 CTZ720806 DDV720806 DNR720806 DXN720806 EHJ720806 ERF720806 FBB720806 FKX720806 FUT720806 GEP720806 GOL720806 GYH720806 HID720806 HRZ720806 IBV720806 ILR720806 IVN720806 JFJ720806 JPF720806 JZB720806 KIX720806 KST720806 LCP720806 LML720806 LWH720806 MGD720806 MPZ720806 MZV720806 NJR720806 NTN720806 ODJ720806 ONF720806 OXB720806 PGX720806 PQT720806 QAP720806 QKL720806 QUH720806 RED720806 RNZ720806 RXV720806 SHR720806 SRN720806 TBJ720806 TLF720806 TVB720806 UEX720806 UOT720806 UYP720806 VIL720806 VSH720806 WCD720806 WLZ720806 WVV720806 AC786341 JJ786342 TF786342 ADB786342 AMX786342 AWT786342 BGP786342 BQL786342 CAH786342 CKD786342 CTZ786342 DDV786342 DNR786342 DXN786342 EHJ786342 ERF786342 FBB786342 FKX786342 FUT786342 GEP786342 GOL786342 GYH786342 HID786342 HRZ786342 IBV786342 ILR786342 IVN786342 JFJ786342 JPF786342 JZB786342 KIX786342 KST786342 LCP786342 LML786342 LWH786342 MGD786342 MPZ786342 MZV786342 NJR786342 NTN786342 ODJ786342 ONF786342 OXB786342 PGX786342 PQT786342 QAP786342 QKL786342 QUH786342 RED786342 RNZ786342 RXV786342 SHR786342 SRN786342 TBJ786342 TLF786342 TVB786342 UEX786342 UOT786342 UYP786342 VIL786342 VSH786342 WCD786342 WLZ786342 WVV786342 AC851877 JJ851878 TF851878 ADB851878 AMX851878 AWT851878 BGP851878 BQL851878 CAH851878 CKD851878 CTZ851878 DDV851878 DNR851878 DXN851878 EHJ851878 ERF851878 FBB851878 FKX851878 FUT851878 GEP851878 GOL851878 GYH851878 HID851878 HRZ851878 IBV851878 ILR851878 IVN851878 JFJ851878 JPF851878 JZB851878 KIX851878 KST851878 LCP851878 LML851878 LWH851878 MGD851878 MPZ851878 MZV851878 NJR851878 NTN851878 ODJ851878 ONF851878 OXB851878 PGX851878 PQT851878 QAP851878 QKL851878 QUH851878 RED851878 RNZ851878 RXV851878 SHR851878 SRN851878 TBJ851878 TLF851878 TVB851878 UEX851878 UOT851878 UYP851878 VIL851878 VSH851878 WCD851878 WLZ851878 WVV851878 AC917413 JJ917414 TF917414 ADB917414 AMX917414 AWT917414 BGP917414 BQL917414 CAH917414 CKD917414 CTZ917414 DDV917414 DNR917414 DXN917414 EHJ917414 ERF917414 FBB917414 FKX917414 FUT917414 GEP917414 GOL917414 GYH917414 HID917414 HRZ917414 IBV917414 ILR917414 IVN917414 JFJ917414 JPF917414 JZB917414 KIX917414 KST917414 LCP917414 LML917414 LWH917414 MGD917414 MPZ917414 MZV917414 NJR917414 NTN917414 ODJ917414 ONF917414 OXB917414 PGX917414 PQT917414 QAP917414 QKL917414 QUH917414 RED917414 RNZ917414 RXV917414 SHR917414 SRN917414 TBJ917414 TLF917414 TVB917414 UEX917414 UOT917414 UYP917414 VIL917414 VSH917414 WCD917414 WLZ917414 WVV917414 AC982949 JJ982950 TF982950 ADB982950 AMX982950 AWT982950 BGP982950 BQL982950 CAH982950 CKD982950 CTZ982950 DDV982950 DNR982950 DXN982950 EHJ982950 ERF982950 FBB982950 FKX982950 FUT982950 GEP982950 GOL982950 GYH982950 HID982950 HRZ982950 IBV982950 ILR982950 IVN982950 JFJ982950 JPF982950 JZB982950 KIX982950 KST982950 LCP982950 LML982950 LWH982950 MGD982950 MPZ982950 MZV982950 NJR982950 NTN982950 ODJ982950 ONF982950 OXB982950 PGX982950 PQT982950 QAP982950 QKL982950 QUH982950 RED982950 RNZ982950 RXV982950 SHR982950 SRN982950 TBJ982950 TLF982950 TVB982950 UEX982950 UOT982950 UYP982950 VIL982950 VSH982950 WCD982950 WLZ982950 AC4" xr:uid="{45FB5A48-0C9C-4D48-998E-86B581A301EB}">
      <formula1>#REF!</formula1>
    </dataValidation>
    <dataValidation type="list" allowBlank="1" showInputMessage="1" showErrorMessage="1" sqref="WVN982950:WVR982951 WLR982950:WLV982951 WBV982950:WBZ982951 VRZ982950:VSD982951 VID982950:VIH982951 UYH982950:UYL982951 UOL982950:UOP982951 UEP982950:UET982951 TUT982950:TUX982951 TKX982950:TLB982951 TBB982950:TBF982951 SRF982950:SRJ982951 SHJ982950:SHN982951 RXN982950:RXR982951 RNR982950:RNV982951 RDV982950:RDZ982951 QTZ982950:QUD982951 QKD982950:QKH982951 QAH982950:QAL982951 PQL982950:PQP982951 PGP982950:PGT982951 OWT982950:OWX982951 OMX982950:ONB982951 ODB982950:ODF982951 NTF982950:NTJ982951 NJJ982950:NJN982951 MZN982950:MZR982951 MPR982950:MPV982951 MFV982950:MFZ982951 LVZ982950:LWD982951 LMD982950:LMH982951 LCH982950:LCL982951 KSL982950:KSP982951 KIP982950:KIT982951 JYT982950:JYX982951 JOX982950:JPB982951 JFB982950:JFF982951 IVF982950:IVJ982951 ILJ982950:ILN982951 IBN982950:IBR982951 HRR982950:HRV982951 HHV982950:HHZ982951 GXZ982950:GYD982951 GOD982950:GOH982951 GEH982950:GEL982951 FUL982950:FUP982951 FKP982950:FKT982951 FAT982950:FAX982951 EQX982950:ERB982951 EHB982950:EHF982951 DXF982950:DXJ982951 DNJ982950:DNN982951 DDN982950:DDR982951 CTR982950:CTV982951 CJV982950:CJZ982951 BZZ982950:CAD982951 BQD982950:BQH982951 BGH982950:BGL982951 AWL982950:AWP982951 AMP982950:AMT982951 ACT982950:ACX982951 SX982950:TB982951 JB982950:JF982951 WVN917414:WVR917415 WLR917414:WLV917415 WBV917414:WBZ917415 VRZ917414:VSD917415 VID917414:VIH917415 UYH917414:UYL917415 UOL917414:UOP917415 UEP917414:UET917415 TUT917414:TUX917415 TKX917414:TLB917415 TBB917414:TBF917415 SRF917414:SRJ917415 SHJ917414:SHN917415 RXN917414:RXR917415 RNR917414:RNV917415 RDV917414:RDZ917415 QTZ917414:QUD917415 QKD917414:QKH917415 QAH917414:QAL917415 PQL917414:PQP917415 PGP917414:PGT917415 OWT917414:OWX917415 OMX917414:ONB917415 ODB917414:ODF917415 NTF917414:NTJ917415 NJJ917414:NJN917415 MZN917414:MZR917415 MPR917414:MPV917415 MFV917414:MFZ917415 LVZ917414:LWD917415 LMD917414:LMH917415 LCH917414:LCL917415 KSL917414:KSP917415 KIP917414:KIT917415 JYT917414:JYX917415 JOX917414:JPB917415 JFB917414:JFF917415 IVF917414:IVJ917415 ILJ917414:ILN917415 IBN917414:IBR917415 HRR917414:HRV917415 HHV917414:HHZ917415 GXZ917414:GYD917415 GOD917414:GOH917415 GEH917414:GEL917415 FUL917414:FUP917415 FKP917414:FKT917415 FAT917414:FAX917415 EQX917414:ERB917415 EHB917414:EHF917415 DXF917414:DXJ917415 DNJ917414:DNN917415 DDN917414:DDR917415 CTR917414:CTV917415 CJV917414:CJZ917415 BZZ917414:CAD917415 BQD917414:BQH917415 BGH917414:BGL917415 AWL917414:AWP917415 AMP917414:AMT917415 ACT917414:ACX917415 SX917414:TB917415 JB917414:JF917415 WVN851878:WVR851879 WLR851878:WLV851879 WBV851878:WBZ851879 VRZ851878:VSD851879 VID851878:VIH851879 UYH851878:UYL851879 UOL851878:UOP851879 UEP851878:UET851879 TUT851878:TUX851879 TKX851878:TLB851879 TBB851878:TBF851879 SRF851878:SRJ851879 SHJ851878:SHN851879 RXN851878:RXR851879 RNR851878:RNV851879 RDV851878:RDZ851879 QTZ851878:QUD851879 QKD851878:QKH851879 QAH851878:QAL851879 PQL851878:PQP851879 PGP851878:PGT851879 OWT851878:OWX851879 OMX851878:ONB851879 ODB851878:ODF851879 NTF851878:NTJ851879 NJJ851878:NJN851879 MZN851878:MZR851879 MPR851878:MPV851879 MFV851878:MFZ851879 LVZ851878:LWD851879 LMD851878:LMH851879 LCH851878:LCL851879 KSL851878:KSP851879 KIP851878:KIT851879 JYT851878:JYX851879 JOX851878:JPB851879 JFB851878:JFF851879 IVF851878:IVJ851879 ILJ851878:ILN851879 IBN851878:IBR851879 HRR851878:HRV851879 HHV851878:HHZ851879 GXZ851878:GYD851879 GOD851878:GOH851879 GEH851878:GEL851879 FUL851878:FUP851879 FKP851878:FKT851879 FAT851878:FAX851879 EQX851878:ERB851879 EHB851878:EHF851879 DXF851878:DXJ851879 DNJ851878:DNN851879 DDN851878:DDR851879 CTR851878:CTV851879 CJV851878:CJZ851879 BZZ851878:CAD851879 BQD851878:BQH851879 BGH851878:BGL851879 AWL851878:AWP851879 AMP851878:AMT851879 ACT851878:ACX851879 SX851878:TB851879 JB851878:JF851879 WVN786342:WVR786343 WLR786342:WLV786343 WBV786342:WBZ786343 VRZ786342:VSD786343 VID786342:VIH786343 UYH786342:UYL786343 UOL786342:UOP786343 UEP786342:UET786343 TUT786342:TUX786343 TKX786342:TLB786343 TBB786342:TBF786343 SRF786342:SRJ786343 SHJ786342:SHN786343 RXN786342:RXR786343 RNR786342:RNV786343 RDV786342:RDZ786343 QTZ786342:QUD786343 QKD786342:QKH786343 QAH786342:QAL786343 PQL786342:PQP786343 PGP786342:PGT786343 OWT786342:OWX786343 OMX786342:ONB786343 ODB786342:ODF786343 NTF786342:NTJ786343 NJJ786342:NJN786343 MZN786342:MZR786343 MPR786342:MPV786343 MFV786342:MFZ786343 LVZ786342:LWD786343 LMD786342:LMH786343 LCH786342:LCL786343 KSL786342:KSP786343 KIP786342:KIT786343 JYT786342:JYX786343 JOX786342:JPB786343 JFB786342:JFF786343 IVF786342:IVJ786343 ILJ786342:ILN786343 IBN786342:IBR786343 HRR786342:HRV786343 HHV786342:HHZ786343 GXZ786342:GYD786343 GOD786342:GOH786343 GEH786342:GEL786343 FUL786342:FUP786343 FKP786342:FKT786343 FAT786342:FAX786343 EQX786342:ERB786343 EHB786342:EHF786343 DXF786342:DXJ786343 DNJ786342:DNN786343 DDN786342:DDR786343 CTR786342:CTV786343 CJV786342:CJZ786343 BZZ786342:CAD786343 BQD786342:BQH786343 BGH786342:BGL786343 AWL786342:AWP786343 AMP786342:AMT786343 ACT786342:ACX786343 SX786342:TB786343 JB786342:JF786343 WVN720806:WVR720807 WLR720806:WLV720807 WBV720806:WBZ720807 VRZ720806:VSD720807 VID720806:VIH720807 UYH720806:UYL720807 UOL720806:UOP720807 UEP720806:UET720807 TUT720806:TUX720807 TKX720806:TLB720807 TBB720806:TBF720807 SRF720806:SRJ720807 SHJ720806:SHN720807 RXN720806:RXR720807 RNR720806:RNV720807 RDV720806:RDZ720807 QTZ720806:QUD720807 QKD720806:QKH720807 QAH720806:QAL720807 PQL720806:PQP720807 PGP720806:PGT720807 OWT720806:OWX720807 OMX720806:ONB720807 ODB720806:ODF720807 NTF720806:NTJ720807 NJJ720806:NJN720807 MZN720806:MZR720807 MPR720806:MPV720807 MFV720806:MFZ720807 LVZ720806:LWD720807 LMD720806:LMH720807 LCH720806:LCL720807 KSL720806:KSP720807 KIP720806:KIT720807 JYT720806:JYX720807 JOX720806:JPB720807 JFB720806:JFF720807 IVF720806:IVJ720807 ILJ720806:ILN720807 IBN720806:IBR720807 HRR720806:HRV720807 HHV720806:HHZ720807 GXZ720806:GYD720807 GOD720806:GOH720807 GEH720806:GEL720807 FUL720806:FUP720807 FKP720806:FKT720807 FAT720806:FAX720807 EQX720806:ERB720807 EHB720806:EHF720807 DXF720806:DXJ720807 DNJ720806:DNN720807 DDN720806:DDR720807 CTR720806:CTV720807 CJV720806:CJZ720807 BZZ720806:CAD720807 BQD720806:BQH720807 BGH720806:BGL720807 AWL720806:AWP720807 AMP720806:AMT720807 ACT720806:ACX720807 SX720806:TB720807 JB720806:JF720807 WVN655270:WVR655271 WLR655270:WLV655271 WBV655270:WBZ655271 VRZ655270:VSD655271 VID655270:VIH655271 UYH655270:UYL655271 UOL655270:UOP655271 UEP655270:UET655271 TUT655270:TUX655271 TKX655270:TLB655271 TBB655270:TBF655271 SRF655270:SRJ655271 SHJ655270:SHN655271 RXN655270:RXR655271 RNR655270:RNV655271 RDV655270:RDZ655271 QTZ655270:QUD655271 QKD655270:QKH655271 QAH655270:QAL655271 PQL655270:PQP655271 PGP655270:PGT655271 OWT655270:OWX655271 OMX655270:ONB655271 ODB655270:ODF655271 NTF655270:NTJ655271 NJJ655270:NJN655271 MZN655270:MZR655271 MPR655270:MPV655271 MFV655270:MFZ655271 LVZ655270:LWD655271 LMD655270:LMH655271 LCH655270:LCL655271 KSL655270:KSP655271 KIP655270:KIT655271 JYT655270:JYX655271 JOX655270:JPB655271 JFB655270:JFF655271 IVF655270:IVJ655271 ILJ655270:ILN655271 IBN655270:IBR655271 HRR655270:HRV655271 HHV655270:HHZ655271 GXZ655270:GYD655271 GOD655270:GOH655271 GEH655270:GEL655271 FUL655270:FUP655271 FKP655270:FKT655271 FAT655270:FAX655271 EQX655270:ERB655271 EHB655270:EHF655271 DXF655270:DXJ655271 DNJ655270:DNN655271 DDN655270:DDR655271 CTR655270:CTV655271 CJV655270:CJZ655271 BZZ655270:CAD655271 BQD655270:BQH655271 BGH655270:BGL655271 AWL655270:AWP655271 AMP655270:AMT655271 ACT655270:ACX655271 SX655270:TB655271 JB655270:JF655271 WVN589734:WVR589735 WLR589734:WLV589735 WBV589734:WBZ589735 VRZ589734:VSD589735 VID589734:VIH589735 UYH589734:UYL589735 UOL589734:UOP589735 UEP589734:UET589735 TUT589734:TUX589735 TKX589734:TLB589735 TBB589734:TBF589735 SRF589734:SRJ589735 SHJ589734:SHN589735 RXN589734:RXR589735 RNR589734:RNV589735 RDV589734:RDZ589735 QTZ589734:QUD589735 QKD589734:QKH589735 QAH589734:QAL589735 PQL589734:PQP589735 PGP589734:PGT589735 OWT589734:OWX589735 OMX589734:ONB589735 ODB589734:ODF589735 NTF589734:NTJ589735 NJJ589734:NJN589735 MZN589734:MZR589735 MPR589734:MPV589735 MFV589734:MFZ589735 LVZ589734:LWD589735 LMD589734:LMH589735 LCH589734:LCL589735 KSL589734:KSP589735 KIP589734:KIT589735 JYT589734:JYX589735 JOX589734:JPB589735 JFB589734:JFF589735 IVF589734:IVJ589735 ILJ589734:ILN589735 IBN589734:IBR589735 HRR589734:HRV589735 HHV589734:HHZ589735 GXZ589734:GYD589735 GOD589734:GOH589735 GEH589734:GEL589735 FUL589734:FUP589735 FKP589734:FKT589735 FAT589734:FAX589735 EQX589734:ERB589735 EHB589734:EHF589735 DXF589734:DXJ589735 DNJ589734:DNN589735 DDN589734:DDR589735 CTR589734:CTV589735 CJV589734:CJZ589735 BZZ589734:CAD589735 BQD589734:BQH589735 BGH589734:BGL589735 AWL589734:AWP589735 AMP589734:AMT589735 ACT589734:ACX589735 SX589734:TB589735 JB589734:JF589735 WVN524198:WVR524199 WLR524198:WLV524199 WBV524198:WBZ524199 VRZ524198:VSD524199 VID524198:VIH524199 UYH524198:UYL524199 UOL524198:UOP524199 UEP524198:UET524199 TUT524198:TUX524199 TKX524198:TLB524199 TBB524198:TBF524199 SRF524198:SRJ524199 SHJ524198:SHN524199 RXN524198:RXR524199 RNR524198:RNV524199 RDV524198:RDZ524199 QTZ524198:QUD524199 QKD524198:QKH524199 QAH524198:QAL524199 PQL524198:PQP524199 PGP524198:PGT524199 OWT524198:OWX524199 OMX524198:ONB524199 ODB524198:ODF524199 NTF524198:NTJ524199 NJJ524198:NJN524199 MZN524198:MZR524199 MPR524198:MPV524199 MFV524198:MFZ524199 LVZ524198:LWD524199 LMD524198:LMH524199 LCH524198:LCL524199 KSL524198:KSP524199 KIP524198:KIT524199 JYT524198:JYX524199 JOX524198:JPB524199 JFB524198:JFF524199 IVF524198:IVJ524199 ILJ524198:ILN524199 IBN524198:IBR524199 HRR524198:HRV524199 HHV524198:HHZ524199 GXZ524198:GYD524199 GOD524198:GOH524199 GEH524198:GEL524199 FUL524198:FUP524199 FKP524198:FKT524199 FAT524198:FAX524199 EQX524198:ERB524199 EHB524198:EHF524199 DXF524198:DXJ524199 DNJ524198:DNN524199 DDN524198:DDR524199 CTR524198:CTV524199 CJV524198:CJZ524199 BZZ524198:CAD524199 BQD524198:BQH524199 BGH524198:BGL524199 AWL524198:AWP524199 AMP524198:AMT524199 ACT524198:ACX524199 SX524198:TB524199 JB524198:JF524199 WVN458662:WVR458663 WLR458662:WLV458663 WBV458662:WBZ458663 VRZ458662:VSD458663 VID458662:VIH458663 UYH458662:UYL458663 UOL458662:UOP458663 UEP458662:UET458663 TUT458662:TUX458663 TKX458662:TLB458663 TBB458662:TBF458663 SRF458662:SRJ458663 SHJ458662:SHN458663 RXN458662:RXR458663 RNR458662:RNV458663 RDV458662:RDZ458663 QTZ458662:QUD458663 QKD458662:QKH458663 QAH458662:QAL458663 PQL458662:PQP458663 PGP458662:PGT458663 OWT458662:OWX458663 OMX458662:ONB458663 ODB458662:ODF458663 NTF458662:NTJ458663 NJJ458662:NJN458663 MZN458662:MZR458663 MPR458662:MPV458663 MFV458662:MFZ458663 LVZ458662:LWD458663 LMD458662:LMH458663 LCH458662:LCL458663 KSL458662:KSP458663 KIP458662:KIT458663 JYT458662:JYX458663 JOX458662:JPB458663 JFB458662:JFF458663 IVF458662:IVJ458663 ILJ458662:ILN458663 IBN458662:IBR458663 HRR458662:HRV458663 HHV458662:HHZ458663 GXZ458662:GYD458663 GOD458662:GOH458663 GEH458662:GEL458663 FUL458662:FUP458663 FKP458662:FKT458663 FAT458662:FAX458663 EQX458662:ERB458663 EHB458662:EHF458663 DXF458662:DXJ458663 DNJ458662:DNN458663 DDN458662:DDR458663 CTR458662:CTV458663 CJV458662:CJZ458663 BZZ458662:CAD458663 BQD458662:BQH458663 BGH458662:BGL458663 AWL458662:AWP458663 AMP458662:AMT458663 ACT458662:ACX458663 SX458662:TB458663 JB458662:JF458663 WVN393126:WVR393127 WLR393126:WLV393127 WBV393126:WBZ393127 VRZ393126:VSD393127 VID393126:VIH393127 UYH393126:UYL393127 UOL393126:UOP393127 UEP393126:UET393127 TUT393126:TUX393127 TKX393126:TLB393127 TBB393126:TBF393127 SRF393126:SRJ393127 SHJ393126:SHN393127 RXN393126:RXR393127 RNR393126:RNV393127 RDV393126:RDZ393127 QTZ393126:QUD393127 QKD393126:QKH393127 QAH393126:QAL393127 PQL393126:PQP393127 PGP393126:PGT393127 OWT393126:OWX393127 OMX393126:ONB393127 ODB393126:ODF393127 NTF393126:NTJ393127 NJJ393126:NJN393127 MZN393126:MZR393127 MPR393126:MPV393127 MFV393126:MFZ393127 LVZ393126:LWD393127 LMD393126:LMH393127 LCH393126:LCL393127 KSL393126:KSP393127 KIP393126:KIT393127 JYT393126:JYX393127 JOX393126:JPB393127 JFB393126:JFF393127 IVF393126:IVJ393127 ILJ393126:ILN393127 IBN393126:IBR393127 HRR393126:HRV393127 HHV393126:HHZ393127 GXZ393126:GYD393127 GOD393126:GOH393127 GEH393126:GEL393127 FUL393126:FUP393127 FKP393126:FKT393127 FAT393126:FAX393127 EQX393126:ERB393127 EHB393126:EHF393127 DXF393126:DXJ393127 DNJ393126:DNN393127 DDN393126:DDR393127 CTR393126:CTV393127 CJV393126:CJZ393127 BZZ393126:CAD393127 BQD393126:BQH393127 BGH393126:BGL393127 AWL393126:AWP393127 AMP393126:AMT393127 ACT393126:ACX393127 SX393126:TB393127 JB393126:JF393127 WVN327590:WVR327591 WLR327590:WLV327591 WBV327590:WBZ327591 VRZ327590:VSD327591 VID327590:VIH327591 UYH327590:UYL327591 UOL327590:UOP327591 UEP327590:UET327591 TUT327590:TUX327591 TKX327590:TLB327591 TBB327590:TBF327591 SRF327590:SRJ327591 SHJ327590:SHN327591 RXN327590:RXR327591 RNR327590:RNV327591 RDV327590:RDZ327591 QTZ327590:QUD327591 QKD327590:QKH327591 QAH327590:QAL327591 PQL327590:PQP327591 PGP327590:PGT327591 OWT327590:OWX327591 OMX327590:ONB327591 ODB327590:ODF327591 NTF327590:NTJ327591 NJJ327590:NJN327591 MZN327590:MZR327591 MPR327590:MPV327591 MFV327590:MFZ327591 LVZ327590:LWD327591 LMD327590:LMH327591 LCH327590:LCL327591 KSL327590:KSP327591 KIP327590:KIT327591 JYT327590:JYX327591 JOX327590:JPB327591 JFB327590:JFF327591 IVF327590:IVJ327591 ILJ327590:ILN327591 IBN327590:IBR327591 HRR327590:HRV327591 HHV327590:HHZ327591 GXZ327590:GYD327591 GOD327590:GOH327591 GEH327590:GEL327591 FUL327590:FUP327591 FKP327590:FKT327591 FAT327590:FAX327591 EQX327590:ERB327591 EHB327590:EHF327591 DXF327590:DXJ327591 DNJ327590:DNN327591 DDN327590:DDR327591 CTR327590:CTV327591 CJV327590:CJZ327591 BZZ327590:CAD327591 BQD327590:BQH327591 BGH327590:BGL327591 AWL327590:AWP327591 AMP327590:AMT327591 ACT327590:ACX327591 SX327590:TB327591 JB327590:JF327591 WVN262054:WVR262055 WLR262054:WLV262055 WBV262054:WBZ262055 VRZ262054:VSD262055 VID262054:VIH262055 UYH262054:UYL262055 UOL262054:UOP262055 UEP262054:UET262055 TUT262054:TUX262055 TKX262054:TLB262055 TBB262054:TBF262055 SRF262054:SRJ262055 SHJ262054:SHN262055 RXN262054:RXR262055 RNR262054:RNV262055 RDV262054:RDZ262055 QTZ262054:QUD262055 QKD262054:QKH262055 QAH262054:QAL262055 PQL262054:PQP262055 PGP262054:PGT262055 OWT262054:OWX262055 OMX262054:ONB262055 ODB262054:ODF262055 NTF262054:NTJ262055 NJJ262054:NJN262055 MZN262054:MZR262055 MPR262054:MPV262055 MFV262054:MFZ262055 LVZ262054:LWD262055 LMD262054:LMH262055 LCH262054:LCL262055 KSL262054:KSP262055 KIP262054:KIT262055 JYT262054:JYX262055 JOX262054:JPB262055 JFB262054:JFF262055 IVF262054:IVJ262055 ILJ262054:ILN262055 IBN262054:IBR262055 HRR262054:HRV262055 HHV262054:HHZ262055 GXZ262054:GYD262055 GOD262054:GOH262055 GEH262054:GEL262055 FUL262054:FUP262055 FKP262054:FKT262055 FAT262054:FAX262055 EQX262054:ERB262055 EHB262054:EHF262055 DXF262054:DXJ262055 DNJ262054:DNN262055 DDN262054:DDR262055 CTR262054:CTV262055 CJV262054:CJZ262055 BZZ262054:CAD262055 BQD262054:BQH262055 BGH262054:BGL262055 AWL262054:AWP262055 AMP262054:AMT262055 ACT262054:ACX262055 SX262054:TB262055 JB262054:JF262055 WVN196518:WVR196519 WLR196518:WLV196519 WBV196518:WBZ196519 VRZ196518:VSD196519 VID196518:VIH196519 UYH196518:UYL196519 UOL196518:UOP196519 UEP196518:UET196519 TUT196518:TUX196519 TKX196518:TLB196519 TBB196518:TBF196519 SRF196518:SRJ196519 SHJ196518:SHN196519 RXN196518:RXR196519 RNR196518:RNV196519 RDV196518:RDZ196519 QTZ196518:QUD196519 QKD196518:QKH196519 QAH196518:QAL196519 PQL196518:PQP196519 PGP196518:PGT196519 OWT196518:OWX196519 OMX196518:ONB196519 ODB196518:ODF196519 NTF196518:NTJ196519 NJJ196518:NJN196519 MZN196518:MZR196519 MPR196518:MPV196519 MFV196518:MFZ196519 LVZ196518:LWD196519 LMD196518:LMH196519 LCH196518:LCL196519 KSL196518:KSP196519 KIP196518:KIT196519 JYT196518:JYX196519 JOX196518:JPB196519 JFB196518:JFF196519 IVF196518:IVJ196519 ILJ196518:ILN196519 IBN196518:IBR196519 HRR196518:HRV196519 HHV196518:HHZ196519 GXZ196518:GYD196519 GOD196518:GOH196519 GEH196518:GEL196519 FUL196518:FUP196519 FKP196518:FKT196519 FAT196518:FAX196519 EQX196518:ERB196519 EHB196518:EHF196519 DXF196518:DXJ196519 DNJ196518:DNN196519 DDN196518:DDR196519 CTR196518:CTV196519 CJV196518:CJZ196519 BZZ196518:CAD196519 BQD196518:BQH196519 BGH196518:BGL196519 AWL196518:AWP196519 AMP196518:AMT196519 ACT196518:ACX196519 SX196518:TB196519 JB196518:JF196519 WVN130982:WVR130983 WLR130982:WLV130983 WBV130982:WBZ130983 VRZ130982:VSD130983 VID130982:VIH130983 UYH130982:UYL130983 UOL130982:UOP130983 UEP130982:UET130983 TUT130982:TUX130983 TKX130982:TLB130983 TBB130982:TBF130983 SRF130982:SRJ130983 SHJ130982:SHN130983 RXN130982:RXR130983 RNR130982:RNV130983 RDV130982:RDZ130983 QTZ130982:QUD130983 QKD130982:QKH130983 QAH130982:QAL130983 PQL130982:PQP130983 PGP130982:PGT130983 OWT130982:OWX130983 OMX130982:ONB130983 ODB130982:ODF130983 NTF130982:NTJ130983 NJJ130982:NJN130983 MZN130982:MZR130983 MPR130982:MPV130983 MFV130982:MFZ130983 LVZ130982:LWD130983 LMD130982:LMH130983 LCH130982:LCL130983 KSL130982:KSP130983 KIP130982:KIT130983 JYT130982:JYX130983 JOX130982:JPB130983 JFB130982:JFF130983 IVF130982:IVJ130983 ILJ130982:ILN130983 IBN130982:IBR130983 HRR130982:HRV130983 HHV130982:HHZ130983 GXZ130982:GYD130983 GOD130982:GOH130983 GEH130982:GEL130983 FUL130982:FUP130983 FKP130982:FKT130983 FAT130982:FAX130983 EQX130982:ERB130983 EHB130982:EHF130983 DXF130982:DXJ130983 DNJ130982:DNN130983 DDN130982:DDR130983 CTR130982:CTV130983 CJV130982:CJZ130983 BZZ130982:CAD130983 BQD130982:BQH130983 BGH130982:BGL130983 AWL130982:AWP130983 AMP130982:AMT130983 ACT130982:ACX130983 SX130982:TB130983 JB130982:JF130983 WVN65446:WVR65447 WLR65446:WLV65447 WBV65446:WBZ65447 VRZ65446:VSD65447 VID65446:VIH65447 UYH65446:UYL65447 UOL65446:UOP65447 UEP65446:UET65447 TUT65446:TUX65447 TKX65446:TLB65447 TBB65446:TBF65447 SRF65446:SRJ65447 SHJ65446:SHN65447 RXN65446:RXR65447 RNR65446:RNV65447 RDV65446:RDZ65447 QTZ65446:QUD65447 QKD65446:QKH65447 QAH65446:QAL65447 PQL65446:PQP65447 PGP65446:PGT65447 OWT65446:OWX65447 OMX65446:ONB65447 ODB65446:ODF65447 NTF65446:NTJ65447 NJJ65446:NJN65447 MZN65446:MZR65447 MPR65446:MPV65447 MFV65446:MFZ65447 LVZ65446:LWD65447 LMD65446:LMH65447 LCH65446:LCL65447 KSL65446:KSP65447 KIP65446:KIT65447 JYT65446:JYX65447 JOX65446:JPB65447 JFB65446:JFF65447 IVF65446:IVJ65447 ILJ65446:ILN65447 IBN65446:IBR65447 HRR65446:HRV65447 HHV65446:HHZ65447 GXZ65446:GYD65447 GOD65446:GOH65447 GEH65446:GEL65447 FUL65446:FUP65447 FKP65446:FKT65447 FAT65446:FAX65447 EQX65446:ERB65447 EHB65446:EHF65447 DXF65446:DXJ65447 DNJ65446:DNN65447 DDN65446:DDR65447 CTR65446:CTV65447 CJV65446:CJZ65447 BZZ65446:CAD65447 BQD65446:BQH65447 BGH65446:BGL65447 AWL65446:AWP65447 AMP65446:AMT65447 ACT65446:ACX65447 SX65446:TB65447 JB65446:JF65447 WVN4:WVR5 WLR4:WLV5 WBV4:WBZ5 VRZ4:VSD5 VID4:VIH5 UYH4:UYL5 UOL4:UOP5 UEP4:UET5 TUT4:TUX5 TKX4:TLB5 TBB4:TBF5 SRF4:SRJ5 SHJ4:SHN5 RXN4:RXR5 RNR4:RNV5 RDV4:RDZ5 QTZ4:QUD5 QKD4:QKH5 QAH4:QAL5 PQL4:PQP5 PGP4:PGT5 OWT4:OWX5 OMX4:ONB5 ODB4:ODF5 NTF4:NTJ5 NJJ4:NJN5 MZN4:MZR5 MPR4:MPV5 MFV4:MFZ5 LVZ4:LWD5 LMD4:LMH5 LCH4:LCL5 KSL4:KSP5 KIP4:KIT5 JYT4:JYX5 JOX4:JPB5 JFB4:JFF5 IVF4:IVJ5 ILJ4:ILN5 IBN4:IBR5 HRR4:HRV5 HHV4:HHZ5 GXZ4:GYD5 GOD4:GOH5 GEH4:GEL5 FUL4:FUP5 FKP4:FKT5 FAT4:FAX5 EQX4:ERB5 EHB4:EHF5 DXF4:DXJ5 DNJ4:DNN5 DDN4:DDR5 CTR4:CTV5 CJV4:CJZ5 BZZ4:CAD5 BQD4:BQH5 BGH4:BGL5 AWL4:AWP5 AMP4:AMT5 ACT4:ACX5 SX4:TB5 JB4:JF5 Y4:Z5 Y982950:Z982951 Y917414:Z917415 Y851878:Z851879 Y786342:Z786343 Y720806:Z720807 Y655270:Z655271 Y589734:Z589735 Y524198:Z524199 Y458662:Z458663 Y393126:Z393127 Y327590:Z327591 Y262054:Z262055 Y196518:Z196519 Y130982:Z130983 Y65446:Z65447 IN3 SJ3 ACF3 AMB3 AVX3 BFT3 BPP3 BZL3 CJH3 CTD3 DCZ3 DMV3 DWR3 EGN3 EQJ3 FAF3 FKB3 FTX3 GDT3 GNP3 GXL3 HHH3 HRD3 IAZ3 IKV3 IUR3 JEN3 JOJ3 JYF3 KIB3 KRX3 LBT3 LLP3 LVL3 MFH3 MPD3 MYZ3 NIV3 NSR3 OCN3 OMJ3 OWF3 PGB3 PPX3 PZT3 QJP3 QTL3 RDH3 RND3 RWZ3 SGV3 SQR3 TAN3 TKJ3 TUF3 UEB3 UNX3 UXT3 VHP3 VRL3 WBH3 WLD3 WUZ3 G65445 IN65445 SJ65445 ACF65445 AMB65445 AVX65445 BFT65445 BPP65445 BZL65445 CJH65445 CTD65445 DCZ65445 DMV65445 DWR65445 EGN65445 EQJ65445 FAF65445 FKB65445 FTX65445 GDT65445 GNP65445 GXL65445 HHH65445 HRD65445 IAZ65445 IKV65445 IUR65445 JEN65445 JOJ65445 JYF65445 KIB65445 KRX65445 LBT65445 LLP65445 LVL65445 MFH65445 MPD65445 MYZ65445 NIV65445 NSR65445 OCN65445 OMJ65445 OWF65445 PGB65445 PPX65445 PZT65445 QJP65445 QTL65445 RDH65445 RND65445 RWZ65445 SGV65445 SQR65445 TAN65445 TKJ65445 TUF65445 UEB65445 UNX65445 UXT65445 VHP65445 VRL65445 WBH65445 WLD65445 WUZ65445 G130981 IN130981 SJ130981 ACF130981 AMB130981 AVX130981 BFT130981 BPP130981 BZL130981 CJH130981 CTD130981 DCZ130981 DMV130981 DWR130981 EGN130981 EQJ130981 FAF130981 FKB130981 FTX130981 GDT130981 GNP130981 GXL130981 HHH130981 HRD130981 IAZ130981 IKV130981 IUR130981 JEN130981 JOJ130981 JYF130981 KIB130981 KRX130981 LBT130981 LLP130981 LVL130981 MFH130981 MPD130981 MYZ130981 NIV130981 NSR130981 OCN130981 OMJ130981 OWF130981 PGB130981 PPX130981 PZT130981 QJP130981 QTL130981 RDH130981 RND130981 RWZ130981 SGV130981 SQR130981 TAN130981 TKJ130981 TUF130981 UEB130981 UNX130981 UXT130981 VHP130981 VRL130981 WBH130981 WLD130981 WUZ130981 G196517 IN196517 SJ196517 ACF196517 AMB196517 AVX196517 BFT196517 BPP196517 BZL196517 CJH196517 CTD196517 DCZ196517 DMV196517 DWR196517 EGN196517 EQJ196517 FAF196517 FKB196517 FTX196517 GDT196517 GNP196517 GXL196517 HHH196517 HRD196517 IAZ196517 IKV196517 IUR196517 JEN196517 JOJ196517 JYF196517 KIB196517 KRX196517 LBT196517 LLP196517 LVL196517 MFH196517 MPD196517 MYZ196517 NIV196517 NSR196517 OCN196517 OMJ196517 OWF196517 PGB196517 PPX196517 PZT196517 QJP196517 QTL196517 RDH196517 RND196517 RWZ196517 SGV196517 SQR196517 TAN196517 TKJ196517 TUF196517 UEB196517 UNX196517 UXT196517 VHP196517 VRL196517 WBH196517 WLD196517 WUZ196517 G262053 IN262053 SJ262053 ACF262053 AMB262053 AVX262053 BFT262053 BPP262053 BZL262053 CJH262053 CTD262053 DCZ262053 DMV262053 DWR262053 EGN262053 EQJ262053 FAF262053 FKB262053 FTX262053 GDT262053 GNP262053 GXL262053 HHH262053 HRD262053 IAZ262053 IKV262053 IUR262053 JEN262053 JOJ262053 JYF262053 KIB262053 KRX262053 LBT262053 LLP262053 LVL262053 MFH262053 MPD262053 MYZ262053 NIV262053 NSR262053 OCN262053 OMJ262053 OWF262053 PGB262053 PPX262053 PZT262053 QJP262053 QTL262053 RDH262053 RND262053 RWZ262053 SGV262053 SQR262053 TAN262053 TKJ262053 TUF262053 UEB262053 UNX262053 UXT262053 VHP262053 VRL262053 WBH262053 WLD262053 WUZ262053 G327589 IN327589 SJ327589 ACF327589 AMB327589 AVX327589 BFT327589 BPP327589 BZL327589 CJH327589 CTD327589 DCZ327589 DMV327589 DWR327589 EGN327589 EQJ327589 FAF327589 FKB327589 FTX327589 GDT327589 GNP327589 GXL327589 HHH327589 HRD327589 IAZ327589 IKV327589 IUR327589 JEN327589 JOJ327589 JYF327589 KIB327589 KRX327589 LBT327589 LLP327589 LVL327589 MFH327589 MPD327589 MYZ327589 NIV327589 NSR327589 OCN327589 OMJ327589 OWF327589 PGB327589 PPX327589 PZT327589 QJP327589 QTL327589 RDH327589 RND327589 RWZ327589 SGV327589 SQR327589 TAN327589 TKJ327589 TUF327589 UEB327589 UNX327589 UXT327589 VHP327589 VRL327589 WBH327589 WLD327589 WUZ327589 G393125 IN393125 SJ393125 ACF393125 AMB393125 AVX393125 BFT393125 BPP393125 BZL393125 CJH393125 CTD393125 DCZ393125 DMV393125 DWR393125 EGN393125 EQJ393125 FAF393125 FKB393125 FTX393125 GDT393125 GNP393125 GXL393125 HHH393125 HRD393125 IAZ393125 IKV393125 IUR393125 JEN393125 JOJ393125 JYF393125 KIB393125 KRX393125 LBT393125 LLP393125 LVL393125 MFH393125 MPD393125 MYZ393125 NIV393125 NSR393125 OCN393125 OMJ393125 OWF393125 PGB393125 PPX393125 PZT393125 QJP393125 QTL393125 RDH393125 RND393125 RWZ393125 SGV393125 SQR393125 TAN393125 TKJ393125 TUF393125 UEB393125 UNX393125 UXT393125 VHP393125 VRL393125 WBH393125 WLD393125 WUZ393125 G458661 IN458661 SJ458661 ACF458661 AMB458661 AVX458661 BFT458661 BPP458661 BZL458661 CJH458661 CTD458661 DCZ458661 DMV458661 DWR458661 EGN458661 EQJ458661 FAF458661 FKB458661 FTX458661 GDT458661 GNP458661 GXL458661 HHH458661 HRD458661 IAZ458661 IKV458661 IUR458661 JEN458661 JOJ458661 JYF458661 KIB458661 KRX458661 LBT458661 LLP458661 LVL458661 MFH458661 MPD458661 MYZ458661 NIV458661 NSR458661 OCN458661 OMJ458661 OWF458661 PGB458661 PPX458661 PZT458661 QJP458661 QTL458661 RDH458661 RND458661 RWZ458661 SGV458661 SQR458661 TAN458661 TKJ458661 TUF458661 UEB458661 UNX458661 UXT458661 VHP458661 VRL458661 WBH458661 WLD458661 WUZ458661 G524197 IN524197 SJ524197 ACF524197 AMB524197 AVX524197 BFT524197 BPP524197 BZL524197 CJH524197 CTD524197 DCZ524197 DMV524197 DWR524197 EGN524197 EQJ524197 FAF524197 FKB524197 FTX524197 GDT524197 GNP524197 GXL524197 HHH524197 HRD524197 IAZ524197 IKV524197 IUR524197 JEN524197 JOJ524197 JYF524197 KIB524197 KRX524197 LBT524197 LLP524197 LVL524197 MFH524197 MPD524197 MYZ524197 NIV524197 NSR524197 OCN524197 OMJ524197 OWF524197 PGB524197 PPX524197 PZT524197 QJP524197 QTL524197 RDH524197 RND524197 RWZ524197 SGV524197 SQR524197 TAN524197 TKJ524197 TUF524197 UEB524197 UNX524197 UXT524197 VHP524197 VRL524197 WBH524197 WLD524197 WUZ524197 G589733 IN589733 SJ589733 ACF589733 AMB589733 AVX589733 BFT589733 BPP589733 BZL589733 CJH589733 CTD589733 DCZ589733 DMV589733 DWR589733 EGN589733 EQJ589733 FAF589733 FKB589733 FTX589733 GDT589733 GNP589733 GXL589733 HHH589733 HRD589733 IAZ589733 IKV589733 IUR589733 JEN589733 JOJ589733 JYF589733 KIB589733 KRX589733 LBT589733 LLP589733 LVL589733 MFH589733 MPD589733 MYZ589733 NIV589733 NSR589733 OCN589733 OMJ589733 OWF589733 PGB589733 PPX589733 PZT589733 QJP589733 QTL589733 RDH589733 RND589733 RWZ589733 SGV589733 SQR589733 TAN589733 TKJ589733 TUF589733 UEB589733 UNX589733 UXT589733 VHP589733 VRL589733 WBH589733 WLD589733 WUZ589733 G655269 IN655269 SJ655269 ACF655269 AMB655269 AVX655269 BFT655269 BPP655269 BZL655269 CJH655269 CTD655269 DCZ655269 DMV655269 DWR655269 EGN655269 EQJ655269 FAF655269 FKB655269 FTX655269 GDT655269 GNP655269 GXL655269 HHH655269 HRD655269 IAZ655269 IKV655269 IUR655269 JEN655269 JOJ655269 JYF655269 KIB655269 KRX655269 LBT655269 LLP655269 LVL655269 MFH655269 MPD655269 MYZ655269 NIV655269 NSR655269 OCN655269 OMJ655269 OWF655269 PGB655269 PPX655269 PZT655269 QJP655269 QTL655269 RDH655269 RND655269 RWZ655269 SGV655269 SQR655269 TAN655269 TKJ655269 TUF655269 UEB655269 UNX655269 UXT655269 VHP655269 VRL655269 WBH655269 WLD655269 WUZ655269 G720805 IN720805 SJ720805 ACF720805 AMB720805 AVX720805 BFT720805 BPP720805 BZL720805 CJH720805 CTD720805 DCZ720805 DMV720805 DWR720805 EGN720805 EQJ720805 FAF720805 FKB720805 FTX720805 GDT720805 GNP720805 GXL720805 HHH720805 HRD720805 IAZ720805 IKV720805 IUR720805 JEN720805 JOJ720805 JYF720805 KIB720805 KRX720805 LBT720805 LLP720805 LVL720805 MFH720805 MPD720805 MYZ720805 NIV720805 NSR720805 OCN720805 OMJ720805 OWF720805 PGB720805 PPX720805 PZT720805 QJP720805 QTL720805 RDH720805 RND720805 RWZ720805 SGV720805 SQR720805 TAN720805 TKJ720805 TUF720805 UEB720805 UNX720805 UXT720805 VHP720805 VRL720805 WBH720805 WLD720805 WUZ720805 G786341 IN786341 SJ786341 ACF786341 AMB786341 AVX786341 BFT786341 BPP786341 BZL786341 CJH786341 CTD786341 DCZ786341 DMV786341 DWR786341 EGN786341 EQJ786341 FAF786341 FKB786341 FTX786341 GDT786341 GNP786341 GXL786341 HHH786341 HRD786341 IAZ786341 IKV786341 IUR786341 JEN786341 JOJ786341 JYF786341 KIB786341 KRX786341 LBT786341 LLP786341 LVL786341 MFH786341 MPD786341 MYZ786341 NIV786341 NSR786341 OCN786341 OMJ786341 OWF786341 PGB786341 PPX786341 PZT786341 QJP786341 QTL786341 RDH786341 RND786341 RWZ786341 SGV786341 SQR786341 TAN786341 TKJ786341 TUF786341 UEB786341 UNX786341 UXT786341 VHP786341 VRL786341 WBH786341 WLD786341 WUZ786341 G851877 IN851877 SJ851877 ACF851877 AMB851877 AVX851877 BFT851877 BPP851877 BZL851877 CJH851877 CTD851877 DCZ851877 DMV851877 DWR851877 EGN851877 EQJ851877 FAF851877 FKB851877 FTX851877 GDT851877 GNP851877 GXL851877 HHH851877 HRD851877 IAZ851877 IKV851877 IUR851877 JEN851877 JOJ851877 JYF851877 KIB851877 KRX851877 LBT851877 LLP851877 LVL851877 MFH851877 MPD851877 MYZ851877 NIV851877 NSR851877 OCN851877 OMJ851877 OWF851877 PGB851877 PPX851877 PZT851877 QJP851877 QTL851877 RDH851877 RND851877 RWZ851877 SGV851877 SQR851877 TAN851877 TKJ851877 TUF851877 UEB851877 UNX851877 UXT851877 VHP851877 VRL851877 WBH851877 WLD851877 WUZ851877 G917413 IN917413 SJ917413 ACF917413 AMB917413 AVX917413 BFT917413 BPP917413 BZL917413 CJH917413 CTD917413 DCZ917413 DMV917413 DWR917413 EGN917413 EQJ917413 FAF917413 FKB917413 FTX917413 GDT917413 GNP917413 GXL917413 HHH917413 HRD917413 IAZ917413 IKV917413 IUR917413 JEN917413 JOJ917413 JYF917413 KIB917413 KRX917413 LBT917413 LLP917413 LVL917413 MFH917413 MPD917413 MYZ917413 NIV917413 NSR917413 OCN917413 OMJ917413 OWF917413 PGB917413 PPX917413 PZT917413 QJP917413 QTL917413 RDH917413 RND917413 RWZ917413 SGV917413 SQR917413 TAN917413 TKJ917413 TUF917413 UEB917413 UNX917413 UXT917413 VHP917413 VRL917413 WBH917413 WLD917413 WUZ917413 G982949 IN982949 SJ982949 ACF982949 AMB982949 AVX982949 BFT982949 BPP982949 BZL982949 CJH982949 CTD982949 DCZ982949 DMV982949 DWR982949 EGN982949 EQJ982949 FAF982949 FKB982949 FTX982949 GDT982949 GNP982949 GXL982949 HHH982949 HRD982949 IAZ982949 IKV982949 IUR982949 JEN982949 JOJ982949 JYF982949 KIB982949 KRX982949 LBT982949 LLP982949 LVL982949 MFH982949 MPD982949 MYZ982949 NIV982949 NSR982949 OCN982949 OMJ982949 OWF982949 PGB982949 PPX982949 PZT982949 QJP982949 QTL982949 RDH982949 RND982949 RWZ982949 SGV982949 SQR982949 TAN982949 TKJ982949 TUF982949 UEB982949 UNX982949 UXT982949 VHP982949 VRL982949 WBH982949 WLD982949 WUZ982949 WUU982977:WUU982980 WKY982977:WKY982980 WBC982977:WBC982980 VRG982977:VRG982980 VHK982977:VHK982980 UXO982977:UXO982980 UNS982977:UNS982980 UDW982977:UDW982980 TUA982977:TUA982980 TKE982977:TKE982980 TAI982977:TAI982980 SQM982977:SQM982980 SGQ982977:SGQ982980 RWU982977:RWU982980 RMY982977:RMY982980 RDC982977:RDC982980 QTG982977:QTG982980 QJK982977:QJK982980 PZO982977:PZO982980 PPS982977:PPS982980 PFW982977:PFW982980 OWA982977:OWA982980 OME982977:OME982980 OCI982977:OCI982980 NSM982977:NSM982980 NIQ982977:NIQ982980 MYU982977:MYU982980 MOY982977:MOY982980 MFC982977:MFC982980 LVG982977:LVG982980 LLK982977:LLK982980 LBO982977:LBO982980 KRS982977:KRS982980 KHW982977:KHW982980 JYA982977:JYA982980 JOE982977:JOE982980 JEI982977:JEI982980 IUM982977:IUM982980 IKQ982977:IKQ982980 IAU982977:IAU982980 HQY982977:HQY982980 HHC982977:HHC982980 GXG982977:GXG982980 GNK982977:GNK982980 GDO982977:GDO982980 FTS982977:FTS982980 FJW982977:FJW982980 FAA982977:FAA982980 EQE982977:EQE982980 EGI982977:EGI982980 DWM982977:DWM982980 DMQ982977:DMQ982980 DCU982977:DCU982980 CSY982977:CSY982980 CJC982977:CJC982980 BZG982977:BZG982980 BPK982977:BPK982980 BFO982977:BFO982980 AVS982977:AVS982980 ALW982977:ALW982980 ACA982977:ACA982980 SE982977:SE982980 II982977:II982980 B982977:B982980 WUU917441:WUU917444 WKY917441:WKY917444 WBC917441:WBC917444 VRG917441:VRG917444 VHK917441:VHK917444 UXO917441:UXO917444 UNS917441:UNS917444 UDW917441:UDW917444 TUA917441:TUA917444 TKE917441:TKE917444 TAI917441:TAI917444 SQM917441:SQM917444 SGQ917441:SGQ917444 RWU917441:RWU917444 RMY917441:RMY917444 RDC917441:RDC917444 QTG917441:QTG917444 QJK917441:QJK917444 PZO917441:PZO917444 PPS917441:PPS917444 PFW917441:PFW917444 OWA917441:OWA917444 OME917441:OME917444 OCI917441:OCI917444 NSM917441:NSM917444 NIQ917441:NIQ917444 MYU917441:MYU917444 MOY917441:MOY917444 MFC917441:MFC917444 LVG917441:LVG917444 LLK917441:LLK917444 LBO917441:LBO917444 KRS917441:KRS917444 KHW917441:KHW917444 JYA917441:JYA917444 JOE917441:JOE917444 JEI917441:JEI917444 IUM917441:IUM917444 IKQ917441:IKQ917444 IAU917441:IAU917444 HQY917441:HQY917444 HHC917441:HHC917444 GXG917441:GXG917444 GNK917441:GNK917444 GDO917441:GDO917444 FTS917441:FTS917444 FJW917441:FJW917444 FAA917441:FAA917444 EQE917441:EQE917444 EGI917441:EGI917444 DWM917441:DWM917444 DMQ917441:DMQ917444 DCU917441:DCU917444 CSY917441:CSY917444 CJC917441:CJC917444 BZG917441:BZG917444 BPK917441:BPK917444 BFO917441:BFO917444 AVS917441:AVS917444 ALW917441:ALW917444 ACA917441:ACA917444 SE917441:SE917444 II917441:II917444 B917441:B917444 WUU851905:WUU851908 WKY851905:WKY851908 WBC851905:WBC851908 VRG851905:VRG851908 VHK851905:VHK851908 UXO851905:UXO851908 UNS851905:UNS851908 UDW851905:UDW851908 TUA851905:TUA851908 TKE851905:TKE851908 TAI851905:TAI851908 SQM851905:SQM851908 SGQ851905:SGQ851908 RWU851905:RWU851908 RMY851905:RMY851908 RDC851905:RDC851908 QTG851905:QTG851908 QJK851905:QJK851908 PZO851905:PZO851908 PPS851905:PPS851908 PFW851905:PFW851908 OWA851905:OWA851908 OME851905:OME851908 OCI851905:OCI851908 NSM851905:NSM851908 NIQ851905:NIQ851908 MYU851905:MYU851908 MOY851905:MOY851908 MFC851905:MFC851908 LVG851905:LVG851908 LLK851905:LLK851908 LBO851905:LBO851908 KRS851905:KRS851908 KHW851905:KHW851908 JYA851905:JYA851908 JOE851905:JOE851908 JEI851905:JEI851908 IUM851905:IUM851908 IKQ851905:IKQ851908 IAU851905:IAU851908 HQY851905:HQY851908 HHC851905:HHC851908 GXG851905:GXG851908 GNK851905:GNK851908 GDO851905:GDO851908 FTS851905:FTS851908 FJW851905:FJW851908 FAA851905:FAA851908 EQE851905:EQE851908 EGI851905:EGI851908 DWM851905:DWM851908 DMQ851905:DMQ851908 DCU851905:DCU851908 CSY851905:CSY851908 CJC851905:CJC851908 BZG851905:BZG851908 BPK851905:BPK851908 BFO851905:BFO851908 AVS851905:AVS851908 ALW851905:ALW851908 ACA851905:ACA851908 SE851905:SE851908 II851905:II851908 B851905:B851908 WUU786369:WUU786372 WKY786369:WKY786372 WBC786369:WBC786372 VRG786369:VRG786372 VHK786369:VHK786372 UXO786369:UXO786372 UNS786369:UNS786372 UDW786369:UDW786372 TUA786369:TUA786372 TKE786369:TKE786372 TAI786369:TAI786372 SQM786369:SQM786372 SGQ786369:SGQ786372 RWU786369:RWU786372 RMY786369:RMY786372 RDC786369:RDC786372 QTG786369:QTG786372 QJK786369:QJK786372 PZO786369:PZO786372 PPS786369:PPS786372 PFW786369:PFW786372 OWA786369:OWA786372 OME786369:OME786372 OCI786369:OCI786372 NSM786369:NSM786372 NIQ786369:NIQ786372 MYU786369:MYU786372 MOY786369:MOY786372 MFC786369:MFC786372 LVG786369:LVG786372 LLK786369:LLK786372 LBO786369:LBO786372 KRS786369:KRS786372 KHW786369:KHW786372 JYA786369:JYA786372 JOE786369:JOE786372 JEI786369:JEI786372 IUM786369:IUM786372 IKQ786369:IKQ786372 IAU786369:IAU786372 HQY786369:HQY786372 HHC786369:HHC786372 GXG786369:GXG786372 GNK786369:GNK786372 GDO786369:GDO786372 FTS786369:FTS786372 FJW786369:FJW786372 FAA786369:FAA786372 EQE786369:EQE786372 EGI786369:EGI786372 DWM786369:DWM786372 DMQ786369:DMQ786372 DCU786369:DCU786372 CSY786369:CSY786372 CJC786369:CJC786372 BZG786369:BZG786372 BPK786369:BPK786372 BFO786369:BFO786372 AVS786369:AVS786372 ALW786369:ALW786372 ACA786369:ACA786372 SE786369:SE786372 II786369:II786372 B786369:B786372 WUU720833:WUU720836 WKY720833:WKY720836 WBC720833:WBC720836 VRG720833:VRG720836 VHK720833:VHK720836 UXO720833:UXO720836 UNS720833:UNS720836 UDW720833:UDW720836 TUA720833:TUA720836 TKE720833:TKE720836 TAI720833:TAI720836 SQM720833:SQM720836 SGQ720833:SGQ720836 RWU720833:RWU720836 RMY720833:RMY720836 RDC720833:RDC720836 QTG720833:QTG720836 QJK720833:QJK720836 PZO720833:PZO720836 PPS720833:PPS720836 PFW720833:PFW720836 OWA720833:OWA720836 OME720833:OME720836 OCI720833:OCI720836 NSM720833:NSM720836 NIQ720833:NIQ720836 MYU720833:MYU720836 MOY720833:MOY720836 MFC720833:MFC720836 LVG720833:LVG720836 LLK720833:LLK720836 LBO720833:LBO720836 KRS720833:KRS720836 KHW720833:KHW720836 JYA720833:JYA720836 JOE720833:JOE720836 JEI720833:JEI720836 IUM720833:IUM720836 IKQ720833:IKQ720836 IAU720833:IAU720836 HQY720833:HQY720836 HHC720833:HHC720836 GXG720833:GXG720836 GNK720833:GNK720836 GDO720833:GDO720836 FTS720833:FTS720836 FJW720833:FJW720836 FAA720833:FAA720836 EQE720833:EQE720836 EGI720833:EGI720836 DWM720833:DWM720836 DMQ720833:DMQ720836 DCU720833:DCU720836 CSY720833:CSY720836 CJC720833:CJC720836 BZG720833:BZG720836 BPK720833:BPK720836 BFO720833:BFO720836 AVS720833:AVS720836 ALW720833:ALW720836 ACA720833:ACA720836 SE720833:SE720836 II720833:II720836 B720833:B720836 WUU655297:WUU655300 WKY655297:WKY655300 WBC655297:WBC655300 VRG655297:VRG655300 VHK655297:VHK655300 UXO655297:UXO655300 UNS655297:UNS655300 UDW655297:UDW655300 TUA655297:TUA655300 TKE655297:TKE655300 TAI655297:TAI655300 SQM655297:SQM655300 SGQ655297:SGQ655300 RWU655297:RWU655300 RMY655297:RMY655300 RDC655297:RDC655300 QTG655297:QTG655300 QJK655297:QJK655300 PZO655297:PZO655300 PPS655297:PPS655300 PFW655297:PFW655300 OWA655297:OWA655300 OME655297:OME655300 OCI655297:OCI655300 NSM655297:NSM655300 NIQ655297:NIQ655300 MYU655297:MYU655300 MOY655297:MOY655300 MFC655297:MFC655300 LVG655297:LVG655300 LLK655297:LLK655300 LBO655297:LBO655300 KRS655297:KRS655300 KHW655297:KHW655300 JYA655297:JYA655300 JOE655297:JOE655300 JEI655297:JEI655300 IUM655297:IUM655300 IKQ655297:IKQ655300 IAU655297:IAU655300 HQY655297:HQY655300 HHC655297:HHC655300 GXG655297:GXG655300 GNK655297:GNK655300 GDO655297:GDO655300 FTS655297:FTS655300 FJW655297:FJW655300 FAA655297:FAA655300 EQE655297:EQE655300 EGI655297:EGI655300 DWM655297:DWM655300 DMQ655297:DMQ655300 DCU655297:DCU655300 CSY655297:CSY655300 CJC655297:CJC655300 BZG655297:BZG655300 BPK655297:BPK655300 BFO655297:BFO655300 AVS655297:AVS655300 ALW655297:ALW655300 ACA655297:ACA655300 SE655297:SE655300 II655297:II655300 B655297:B655300 WUU589761:WUU589764 WKY589761:WKY589764 WBC589761:WBC589764 VRG589761:VRG589764 VHK589761:VHK589764 UXO589761:UXO589764 UNS589761:UNS589764 UDW589761:UDW589764 TUA589761:TUA589764 TKE589761:TKE589764 TAI589761:TAI589764 SQM589761:SQM589764 SGQ589761:SGQ589764 RWU589761:RWU589764 RMY589761:RMY589764 RDC589761:RDC589764 QTG589761:QTG589764 QJK589761:QJK589764 PZO589761:PZO589764 PPS589761:PPS589764 PFW589761:PFW589764 OWA589761:OWA589764 OME589761:OME589764 OCI589761:OCI589764 NSM589761:NSM589764 NIQ589761:NIQ589764 MYU589761:MYU589764 MOY589761:MOY589764 MFC589761:MFC589764 LVG589761:LVG589764 LLK589761:LLK589764 LBO589761:LBO589764 KRS589761:KRS589764 KHW589761:KHW589764 JYA589761:JYA589764 JOE589761:JOE589764 JEI589761:JEI589764 IUM589761:IUM589764 IKQ589761:IKQ589764 IAU589761:IAU589764 HQY589761:HQY589764 HHC589761:HHC589764 GXG589761:GXG589764 GNK589761:GNK589764 GDO589761:GDO589764 FTS589761:FTS589764 FJW589761:FJW589764 FAA589761:FAA589764 EQE589761:EQE589764 EGI589761:EGI589764 DWM589761:DWM589764 DMQ589761:DMQ589764 DCU589761:DCU589764 CSY589761:CSY589764 CJC589761:CJC589764 BZG589761:BZG589764 BPK589761:BPK589764 BFO589761:BFO589764 AVS589761:AVS589764 ALW589761:ALW589764 ACA589761:ACA589764 SE589761:SE589764 II589761:II589764 B589761:B589764 WUU524225:WUU524228 WKY524225:WKY524228 WBC524225:WBC524228 VRG524225:VRG524228 VHK524225:VHK524228 UXO524225:UXO524228 UNS524225:UNS524228 UDW524225:UDW524228 TUA524225:TUA524228 TKE524225:TKE524228 TAI524225:TAI524228 SQM524225:SQM524228 SGQ524225:SGQ524228 RWU524225:RWU524228 RMY524225:RMY524228 RDC524225:RDC524228 QTG524225:QTG524228 QJK524225:QJK524228 PZO524225:PZO524228 PPS524225:PPS524228 PFW524225:PFW524228 OWA524225:OWA524228 OME524225:OME524228 OCI524225:OCI524228 NSM524225:NSM524228 NIQ524225:NIQ524228 MYU524225:MYU524228 MOY524225:MOY524228 MFC524225:MFC524228 LVG524225:LVG524228 LLK524225:LLK524228 LBO524225:LBO524228 KRS524225:KRS524228 KHW524225:KHW524228 JYA524225:JYA524228 JOE524225:JOE524228 JEI524225:JEI524228 IUM524225:IUM524228 IKQ524225:IKQ524228 IAU524225:IAU524228 HQY524225:HQY524228 HHC524225:HHC524228 GXG524225:GXG524228 GNK524225:GNK524228 GDO524225:GDO524228 FTS524225:FTS524228 FJW524225:FJW524228 FAA524225:FAA524228 EQE524225:EQE524228 EGI524225:EGI524228 DWM524225:DWM524228 DMQ524225:DMQ524228 DCU524225:DCU524228 CSY524225:CSY524228 CJC524225:CJC524228 BZG524225:BZG524228 BPK524225:BPK524228 BFO524225:BFO524228 AVS524225:AVS524228 ALW524225:ALW524228 ACA524225:ACA524228 SE524225:SE524228 II524225:II524228 B524225:B524228 WUU458689:WUU458692 WKY458689:WKY458692 WBC458689:WBC458692 VRG458689:VRG458692 VHK458689:VHK458692 UXO458689:UXO458692 UNS458689:UNS458692 UDW458689:UDW458692 TUA458689:TUA458692 TKE458689:TKE458692 TAI458689:TAI458692 SQM458689:SQM458692 SGQ458689:SGQ458692 RWU458689:RWU458692 RMY458689:RMY458692 RDC458689:RDC458692 QTG458689:QTG458692 QJK458689:QJK458692 PZO458689:PZO458692 PPS458689:PPS458692 PFW458689:PFW458692 OWA458689:OWA458692 OME458689:OME458692 OCI458689:OCI458692 NSM458689:NSM458692 NIQ458689:NIQ458692 MYU458689:MYU458692 MOY458689:MOY458692 MFC458689:MFC458692 LVG458689:LVG458692 LLK458689:LLK458692 LBO458689:LBO458692 KRS458689:KRS458692 KHW458689:KHW458692 JYA458689:JYA458692 JOE458689:JOE458692 JEI458689:JEI458692 IUM458689:IUM458692 IKQ458689:IKQ458692 IAU458689:IAU458692 HQY458689:HQY458692 HHC458689:HHC458692 GXG458689:GXG458692 GNK458689:GNK458692 GDO458689:GDO458692 FTS458689:FTS458692 FJW458689:FJW458692 FAA458689:FAA458692 EQE458689:EQE458692 EGI458689:EGI458692 DWM458689:DWM458692 DMQ458689:DMQ458692 DCU458689:DCU458692 CSY458689:CSY458692 CJC458689:CJC458692 BZG458689:BZG458692 BPK458689:BPK458692 BFO458689:BFO458692 AVS458689:AVS458692 ALW458689:ALW458692 ACA458689:ACA458692 SE458689:SE458692 II458689:II458692 B458689:B458692 WUU393153:WUU393156 WKY393153:WKY393156 WBC393153:WBC393156 VRG393153:VRG393156 VHK393153:VHK393156 UXO393153:UXO393156 UNS393153:UNS393156 UDW393153:UDW393156 TUA393153:TUA393156 TKE393153:TKE393156 TAI393153:TAI393156 SQM393153:SQM393156 SGQ393153:SGQ393156 RWU393153:RWU393156 RMY393153:RMY393156 RDC393153:RDC393156 QTG393153:QTG393156 QJK393153:QJK393156 PZO393153:PZO393156 PPS393153:PPS393156 PFW393153:PFW393156 OWA393153:OWA393156 OME393153:OME393156 OCI393153:OCI393156 NSM393153:NSM393156 NIQ393153:NIQ393156 MYU393153:MYU393156 MOY393153:MOY393156 MFC393153:MFC393156 LVG393153:LVG393156 LLK393153:LLK393156 LBO393153:LBO393156 KRS393153:KRS393156 KHW393153:KHW393156 JYA393153:JYA393156 JOE393153:JOE393156 JEI393153:JEI393156 IUM393153:IUM393156 IKQ393153:IKQ393156 IAU393153:IAU393156 HQY393153:HQY393156 HHC393153:HHC393156 GXG393153:GXG393156 GNK393153:GNK393156 GDO393153:GDO393156 FTS393153:FTS393156 FJW393153:FJW393156 FAA393153:FAA393156 EQE393153:EQE393156 EGI393153:EGI393156 DWM393153:DWM393156 DMQ393153:DMQ393156 DCU393153:DCU393156 CSY393153:CSY393156 CJC393153:CJC393156 BZG393153:BZG393156 BPK393153:BPK393156 BFO393153:BFO393156 AVS393153:AVS393156 ALW393153:ALW393156 ACA393153:ACA393156 SE393153:SE393156 II393153:II393156 B393153:B393156 WUU327617:WUU327620 WKY327617:WKY327620 WBC327617:WBC327620 VRG327617:VRG327620 VHK327617:VHK327620 UXO327617:UXO327620 UNS327617:UNS327620 UDW327617:UDW327620 TUA327617:TUA327620 TKE327617:TKE327620 TAI327617:TAI327620 SQM327617:SQM327620 SGQ327617:SGQ327620 RWU327617:RWU327620 RMY327617:RMY327620 RDC327617:RDC327620 QTG327617:QTG327620 QJK327617:QJK327620 PZO327617:PZO327620 PPS327617:PPS327620 PFW327617:PFW327620 OWA327617:OWA327620 OME327617:OME327620 OCI327617:OCI327620 NSM327617:NSM327620 NIQ327617:NIQ327620 MYU327617:MYU327620 MOY327617:MOY327620 MFC327617:MFC327620 LVG327617:LVG327620 LLK327617:LLK327620 LBO327617:LBO327620 KRS327617:KRS327620 KHW327617:KHW327620 JYA327617:JYA327620 JOE327617:JOE327620 JEI327617:JEI327620 IUM327617:IUM327620 IKQ327617:IKQ327620 IAU327617:IAU327620 HQY327617:HQY327620 HHC327617:HHC327620 GXG327617:GXG327620 GNK327617:GNK327620 GDO327617:GDO327620 FTS327617:FTS327620 FJW327617:FJW327620 FAA327617:FAA327620 EQE327617:EQE327620 EGI327617:EGI327620 DWM327617:DWM327620 DMQ327617:DMQ327620 DCU327617:DCU327620 CSY327617:CSY327620 CJC327617:CJC327620 BZG327617:BZG327620 BPK327617:BPK327620 BFO327617:BFO327620 AVS327617:AVS327620 ALW327617:ALW327620 ACA327617:ACA327620 SE327617:SE327620 II327617:II327620 B327617:B327620 WUU262081:WUU262084 WKY262081:WKY262084 WBC262081:WBC262084 VRG262081:VRG262084 VHK262081:VHK262084 UXO262081:UXO262084 UNS262081:UNS262084 UDW262081:UDW262084 TUA262081:TUA262084 TKE262081:TKE262084 TAI262081:TAI262084 SQM262081:SQM262084 SGQ262081:SGQ262084 RWU262081:RWU262084 RMY262081:RMY262084 RDC262081:RDC262084 QTG262081:QTG262084 QJK262081:QJK262084 PZO262081:PZO262084 PPS262081:PPS262084 PFW262081:PFW262084 OWA262081:OWA262084 OME262081:OME262084 OCI262081:OCI262084 NSM262081:NSM262084 NIQ262081:NIQ262084 MYU262081:MYU262084 MOY262081:MOY262084 MFC262081:MFC262084 LVG262081:LVG262084 LLK262081:LLK262084 LBO262081:LBO262084 KRS262081:KRS262084 KHW262081:KHW262084 JYA262081:JYA262084 JOE262081:JOE262084 JEI262081:JEI262084 IUM262081:IUM262084 IKQ262081:IKQ262084 IAU262081:IAU262084 HQY262081:HQY262084 HHC262081:HHC262084 GXG262081:GXG262084 GNK262081:GNK262084 GDO262081:GDO262084 FTS262081:FTS262084 FJW262081:FJW262084 FAA262081:FAA262084 EQE262081:EQE262084 EGI262081:EGI262084 DWM262081:DWM262084 DMQ262081:DMQ262084 DCU262081:DCU262084 CSY262081:CSY262084 CJC262081:CJC262084 BZG262081:BZG262084 BPK262081:BPK262084 BFO262081:BFO262084 AVS262081:AVS262084 ALW262081:ALW262084 ACA262081:ACA262084 SE262081:SE262084 II262081:II262084 B262081:B262084 WUU196545:WUU196548 WKY196545:WKY196548 WBC196545:WBC196548 VRG196545:VRG196548 VHK196545:VHK196548 UXO196545:UXO196548 UNS196545:UNS196548 UDW196545:UDW196548 TUA196545:TUA196548 TKE196545:TKE196548 TAI196545:TAI196548 SQM196545:SQM196548 SGQ196545:SGQ196548 RWU196545:RWU196548 RMY196545:RMY196548 RDC196545:RDC196548 QTG196545:QTG196548 QJK196545:QJK196548 PZO196545:PZO196548 PPS196545:PPS196548 PFW196545:PFW196548 OWA196545:OWA196548 OME196545:OME196548 OCI196545:OCI196548 NSM196545:NSM196548 NIQ196545:NIQ196548 MYU196545:MYU196548 MOY196545:MOY196548 MFC196545:MFC196548 LVG196545:LVG196548 LLK196545:LLK196548 LBO196545:LBO196548 KRS196545:KRS196548 KHW196545:KHW196548 JYA196545:JYA196548 JOE196545:JOE196548 JEI196545:JEI196548 IUM196545:IUM196548 IKQ196545:IKQ196548 IAU196545:IAU196548 HQY196545:HQY196548 HHC196545:HHC196548 GXG196545:GXG196548 GNK196545:GNK196548 GDO196545:GDO196548 FTS196545:FTS196548 FJW196545:FJW196548 FAA196545:FAA196548 EQE196545:EQE196548 EGI196545:EGI196548 DWM196545:DWM196548 DMQ196545:DMQ196548 DCU196545:DCU196548 CSY196545:CSY196548 CJC196545:CJC196548 BZG196545:BZG196548 BPK196545:BPK196548 BFO196545:BFO196548 AVS196545:AVS196548 ALW196545:ALW196548 ACA196545:ACA196548 SE196545:SE196548 II196545:II196548 B196545:B196548 WUU131009:WUU131012 WKY131009:WKY131012 WBC131009:WBC131012 VRG131009:VRG131012 VHK131009:VHK131012 UXO131009:UXO131012 UNS131009:UNS131012 UDW131009:UDW131012 TUA131009:TUA131012 TKE131009:TKE131012 TAI131009:TAI131012 SQM131009:SQM131012 SGQ131009:SGQ131012 RWU131009:RWU131012 RMY131009:RMY131012 RDC131009:RDC131012 QTG131009:QTG131012 QJK131009:QJK131012 PZO131009:PZO131012 PPS131009:PPS131012 PFW131009:PFW131012 OWA131009:OWA131012 OME131009:OME131012 OCI131009:OCI131012 NSM131009:NSM131012 NIQ131009:NIQ131012 MYU131009:MYU131012 MOY131009:MOY131012 MFC131009:MFC131012 LVG131009:LVG131012 LLK131009:LLK131012 LBO131009:LBO131012 KRS131009:KRS131012 KHW131009:KHW131012 JYA131009:JYA131012 JOE131009:JOE131012 JEI131009:JEI131012 IUM131009:IUM131012 IKQ131009:IKQ131012 IAU131009:IAU131012 HQY131009:HQY131012 HHC131009:HHC131012 GXG131009:GXG131012 GNK131009:GNK131012 GDO131009:GDO131012 FTS131009:FTS131012 FJW131009:FJW131012 FAA131009:FAA131012 EQE131009:EQE131012 EGI131009:EGI131012 DWM131009:DWM131012 DMQ131009:DMQ131012 DCU131009:DCU131012 CSY131009:CSY131012 CJC131009:CJC131012 BZG131009:BZG131012 BPK131009:BPK131012 BFO131009:BFO131012 AVS131009:AVS131012 ALW131009:ALW131012 ACA131009:ACA131012 SE131009:SE131012 II131009:II131012 B131009:B131012 WUU65473:WUU65476 WKY65473:WKY65476 WBC65473:WBC65476 VRG65473:VRG65476 VHK65473:VHK65476 UXO65473:UXO65476 UNS65473:UNS65476 UDW65473:UDW65476 TUA65473:TUA65476 TKE65473:TKE65476 TAI65473:TAI65476 SQM65473:SQM65476 SGQ65473:SGQ65476 RWU65473:RWU65476 RMY65473:RMY65476 RDC65473:RDC65476 QTG65473:QTG65476 QJK65473:QJK65476 PZO65473:PZO65476 PPS65473:PPS65476 PFW65473:PFW65476 OWA65473:OWA65476 OME65473:OME65476 OCI65473:OCI65476 NSM65473:NSM65476 NIQ65473:NIQ65476 MYU65473:MYU65476 MOY65473:MOY65476 MFC65473:MFC65476 LVG65473:LVG65476 LLK65473:LLK65476 LBO65473:LBO65476 KRS65473:KRS65476 KHW65473:KHW65476 JYA65473:JYA65476 JOE65473:JOE65476 JEI65473:JEI65476 IUM65473:IUM65476 IKQ65473:IKQ65476 IAU65473:IAU65476 HQY65473:HQY65476 HHC65473:HHC65476 GXG65473:GXG65476 GNK65473:GNK65476 GDO65473:GDO65476 FTS65473:FTS65476 FJW65473:FJW65476 FAA65473:FAA65476 EQE65473:EQE65476 EGI65473:EGI65476 DWM65473:DWM65476 DMQ65473:DMQ65476 DCU65473:DCU65476 CSY65473:CSY65476 CJC65473:CJC65476 BZG65473:BZG65476 BPK65473:BPK65476 BFO65473:BFO65476 AVS65473:AVS65476 ALW65473:ALW65476 ACA65473:ACA65476 SE65473:SE65476 II65473:II65476 B65473:B65476 II30:II31 SD32:SD33 SE30:SE31 ABZ32:ABZ33 ACA30:ACA31 ALV32:ALV33 ALW30:ALW31 AVR32:AVR33 AVS30:AVS31 BFN32:BFN33 BFO30:BFO31 BPJ32:BPJ33 BPK30:BPK31 BZF32:BZF33 BZG30:BZG31 CJB32:CJB33 CJC30:CJC31 CSX32:CSX33 CSY30:CSY31 DCT32:DCT33 DCU30:DCU31 DMP32:DMP33 DMQ30:DMQ31 DWL32:DWL33 DWM30:DWM31 EGH32:EGH33 EGI30:EGI31 EQD32:EQD33 EQE30:EQE31 EZZ32:EZZ33 FAA30:FAA31 FJV32:FJV33 FJW30:FJW31 FTR32:FTR33 FTS30:FTS31 GDN32:GDN33 GDO30:GDO31 GNJ32:GNJ33 GNK30:GNK31 GXF32:GXF33 GXG30:GXG31 HHB32:HHB33 HHC30:HHC31 HQX32:HQX33 HQY30:HQY31 IAT32:IAT33 IAU30:IAU31 IKP32:IKP33 IKQ30:IKQ31 IUL32:IUL33 IUM30:IUM31 JEH32:JEH33 JEI30:JEI31 JOD32:JOD33 JOE30:JOE31 JXZ32:JXZ33 JYA30:JYA31 KHV32:KHV33 KHW30:KHW31 KRR32:KRR33 KRS30:KRS31 LBN32:LBN33 LBO30:LBO31 LLJ32:LLJ33 LLK30:LLK31 LVF32:LVF33 LVG30:LVG31 MFB32:MFB33 MFC30:MFC31 MOX32:MOX33 MOY30:MOY31 MYT32:MYT33 MYU30:MYU31 NIP32:NIP33 NIQ30:NIQ31 NSL32:NSL33 NSM30:NSM31 OCH32:OCH33 OCI30:OCI31 OMD32:OMD33 OME30:OME31 OVZ32:OVZ33 OWA30:OWA31 PFV32:PFV33 PFW30:PFW31 PPR32:PPR33 PPS30:PPS31 PZN32:PZN33 PZO30:PZO31 QJJ32:QJJ33 QJK30:QJK31 QTF32:QTF33 QTG30:QTG31 RDB32:RDB33 RDC30:RDC31 RMX32:RMX33 RMY30:RMY31 RWT32:RWT33 RWU30:RWU31 SGP32:SGP33 SGQ30:SGQ31 SQL32:SQL33 SQM30:SQM31 TAH32:TAH33 TAI30:TAI31 TKD32:TKD33 TKE30:TKE31 TTZ32:TTZ33 TUA30:TUA31 UDV32:UDV33 UDW30:UDW31 UNR32:UNR33 UNS30:UNS31 UXN32:UXN33 UXO30:UXO31 VHJ32:VHJ33 VHK30:VHK31 VRF32:VRF33 VRG30:VRG31 WBB32:WBB33 WBC30:WBC31 WKX32:WKX33 WKY30:WKY31 WUT32:WUT33 WUU30:WUU31 IH32:IH33" xr:uid="{6DD9A57A-DF4A-4AD8-A240-BFBAD4B6E7F8}">
      <formula1>#REF!</formula1>
    </dataValidation>
    <dataValidation type="list" showInputMessage="1" showErrorMessage="1" sqref="WUU982964:WUU982975 ACA18:ACA29 ALW18:ALW29 AVS18:AVS29 BFO18:BFO29 BPK18:BPK29 BZG18:BZG29 CJC18:CJC29 CSY18:CSY29 DCU18:DCU29 DMQ18:DMQ29 DWM18:DWM29 EGI18:EGI29 EQE18:EQE29 FAA18:FAA29 FJW18:FJW29 FTS18:FTS29 GDO18:GDO29 GNK18:GNK29 GXG18:GXG29 HHC18:HHC29 HQY18:HQY29 IAU18:IAU29 IKQ18:IKQ29 IUM18:IUM29 JEI18:JEI29 JOE18:JOE29 JYA18:JYA29 KHW18:KHW29 KRS18:KRS29 LBO18:LBO29 LLK18:LLK29 LVG18:LVG29 MFC18:MFC29 MOY18:MOY29 MYU18:MYU29 NIQ18:NIQ29 NSM18:NSM29 OCI18:OCI29 OME18:OME29 OWA18:OWA29 PFW18:PFW29 PPS18:PPS29 PZO18:PZO29 QJK18:QJK29 QTG18:QTG29 RDC18:RDC29 RMY18:RMY29 RWU18:RWU29 SGQ18:SGQ29 SQM18:SQM29 TAI18:TAI29 TKE18:TKE29 TUA18:TUA29 UDW18:UDW29 UNS18:UNS29 UXO18:UXO29 VHK18:VHK29 VRG18:VRG29 WBC18:WBC29 WKY18:WKY29 WUU18:WUU29 B65460:B65471 II65460:II65471 SE65460:SE65471 ACA65460:ACA65471 ALW65460:ALW65471 AVS65460:AVS65471 BFO65460:BFO65471 BPK65460:BPK65471 BZG65460:BZG65471 CJC65460:CJC65471 CSY65460:CSY65471 DCU65460:DCU65471 DMQ65460:DMQ65471 DWM65460:DWM65471 EGI65460:EGI65471 EQE65460:EQE65471 FAA65460:FAA65471 FJW65460:FJW65471 FTS65460:FTS65471 GDO65460:GDO65471 GNK65460:GNK65471 GXG65460:GXG65471 HHC65460:HHC65471 HQY65460:HQY65471 IAU65460:IAU65471 IKQ65460:IKQ65471 IUM65460:IUM65471 JEI65460:JEI65471 JOE65460:JOE65471 JYA65460:JYA65471 KHW65460:KHW65471 KRS65460:KRS65471 LBO65460:LBO65471 LLK65460:LLK65471 LVG65460:LVG65471 MFC65460:MFC65471 MOY65460:MOY65471 MYU65460:MYU65471 NIQ65460:NIQ65471 NSM65460:NSM65471 OCI65460:OCI65471 OME65460:OME65471 OWA65460:OWA65471 PFW65460:PFW65471 PPS65460:PPS65471 PZO65460:PZO65471 QJK65460:QJK65471 QTG65460:QTG65471 RDC65460:RDC65471 RMY65460:RMY65471 RWU65460:RWU65471 SGQ65460:SGQ65471 SQM65460:SQM65471 TAI65460:TAI65471 TKE65460:TKE65471 TUA65460:TUA65471 UDW65460:UDW65471 UNS65460:UNS65471 UXO65460:UXO65471 VHK65460:VHK65471 VRG65460:VRG65471 WBC65460:WBC65471 WKY65460:WKY65471 WUU65460:WUU65471 B130996:B131007 II130996:II131007 SE130996:SE131007 ACA130996:ACA131007 ALW130996:ALW131007 AVS130996:AVS131007 BFO130996:BFO131007 BPK130996:BPK131007 BZG130996:BZG131007 CJC130996:CJC131007 CSY130996:CSY131007 DCU130996:DCU131007 DMQ130996:DMQ131007 DWM130996:DWM131007 EGI130996:EGI131007 EQE130996:EQE131007 FAA130996:FAA131007 FJW130996:FJW131007 FTS130996:FTS131007 GDO130996:GDO131007 GNK130996:GNK131007 GXG130996:GXG131007 HHC130996:HHC131007 HQY130996:HQY131007 IAU130996:IAU131007 IKQ130996:IKQ131007 IUM130996:IUM131007 JEI130996:JEI131007 JOE130996:JOE131007 JYA130996:JYA131007 KHW130996:KHW131007 KRS130996:KRS131007 LBO130996:LBO131007 LLK130996:LLK131007 LVG130996:LVG131007 MFC130996:MFC131007 MOY130996:MOY131007 MYU130996:MYU131007 NIQ130996:NIQ131007 NSM130996:NSM131007 OCI130996:OCI131007 OME130996:OME131007 OWA130996:OWA131007 PFW130996:PFW131007 PPS130996:PPS131007 PZO130996:PZO131007 QJK130996:QJK131007 QTG130996:QTG131007 RDC130996:RDC131007 RMY130996:RMY131007 RWU130996:RWU131007 SGQ130996:SGQ131007 SQM130996:SQM131007 TAI130996:TAI131007 TKE130996:TKE131007 TUA130996:TUA131007 UDW130996:UDW131007 UNS130996:UNS131007 UXO130996:UXO131007 VHK130996:VHK131007 VRG130996:VRG131007 WBC130996:WBC131007 WKY130996:WKY131007 WUU130996:WUU131007 B196532:B196543 II196532:II196543 SE196532:SE196543 ACA196532:ACA196543 ALW196532:ALW196543 AVS196532:AVS196543 BFO196532:BFO196543 BPK196532:BPK196543 BZG196532:BZG196543 CJC196532:CJC196543 CSY196532:CSY196543 DCU196532:DCU196543 DMQ196532:DMQ196543 DWM196532:DWM196543 EGI196532:EGI196543 EQE196532:EQE196543 FAA196532:FAA196543 FJW196532:FJW196543 FTS196532:FTS196543 GDO196532:GDO196543 GNK196532:GNK196543 GXG196532:GXG196543 HHC196532:HHC196543 HQY196532:HQY196543 IAU196532:IAU196543 IKQ196532:IKQ196543 IUM196532:IUM196543 JEI196532:JEI196543 JOE196532:JOE196543 JYA196532:JYA196543 KHW196532:KHW196543 KRS196532:KRS196543 LBO196532:LBO196543 LLK196532:LLK196543 LVG196532:LVG196543 MFC196532:MFC196543 MOY196532:MOY196543 MYU196532:MYU196543 NIQ196532:NIQ196543 NSM196532:NSM196543 OCI196532:OCI196543 OME196532:OME196543 OWA196532:OWA196543 PFW196532:PFW196543 PPS196532:PPS196543 PZO196532:PZO196543 QJK196532:QJK196543 QTG196532:QTG196543 RDC196532:RDC196543 RMY196532:RMY196543 RWU196532:RWU196543 SGQ196532:SGQ196543 SQM196532:SQM196543 TAI196532:TAI196543 TKE196532:TKE196543 TUA196532:TUA196543 UDW196532:UDW196543 UNS196532:UNS196543 UXO196532:UXO196543 VHK196532:VHK196543 VRG196532:VRG196543 WBC196532:WBC196543 WKY196532:WKY196543 WUU196532:WUU196543 B262068:B262079 II262068:II262079 SE262068:SE262079 ACA262068:ACA262079 ALW262068:ALW262079 AVS262068:AVS262079 BFO262068:BFO262079 BPK262068:BPK262079 BZG262068:BZG262079 CJC262068:CJC262079 CSY262068:CSY262079 DCU262068:DCU262079 DMQ262068:DMQ262079 DWM262068:DWM262079 EGI262068:EGI262079 EQE262068:EQE262079 FAA262068:FAA262079 FJW262068:FJW262079 FTS262068:FTS262079 GDO262068:GDO262079 GNK262068:GNK262079 GXG262068:GXG262079 HHC262068:HHC262079 HQY262068:HQY262079 IAU262068:IAU262079 IKQ262068:IKQ262079 IUM262068:IUM262079 JEI262068:JEI262079 JOE262068:JOE262079 JYA262068:JYA262079 KHW262068:KHW262079 KRS262068:KRS262079 LBO262068:LBO262079 LLK262068:LLK262079 LVG262068:LVG262079 MFC262068:MFC262079 MOY262068:MOY262079 MYU262068:MYU262079 NIQ262068:NIQ262079 NSM262068:NSM262079 OCI262068:OCI262079 OME262068:OME262079 OWA262068:OWA262079 PFW262068:PFW262079 PPS262068:PPS262079 PZO262068:PZO262079 QJK262068:QJK262079 QTG262068:QTG262079 RDC262068:RDC262079 RMY262068:RMY262079 RWU262068:RWU262079 SGQ262068:SGQ262079 SQM262068:SQM262079 TAI262068:TAI262079 TKE262068:TKE262079 TUA262068:TUA262079 UDW262068:UDW262079 UNS262068:UNS262079 UXO262068:UXO262079 VHK262068:VHK262079 VRG262068:VRG262079 WBC262068:WBC262079 WKY262068:WKY262079 WUU262068:WUU262079 B327604:B327615 II327604:II327615 SE327604:SE327615 ACA327604:ACA327615 ALW327604:ALW327615 AVS327604:AVS327615 BFO327604:BFO327615 BPK327604:BPK327615 BZG327604:BZG327615 CJC327604:CJC327615 CSY327604:CSY327615 DCU327604:DCU327615 DMQ327604:DMQ327615 DWM327604:DWM327615 EGI327604:EGI327615 EQE327604:EQE327615 FAA327604:FAA327615 FJW327604:FJW327615 FTS327604:FTS327615 GDO327604:GDO327615 GNK327604:GNK327615 GXG327604:GXG327615 HHC327604:HHC327615 HQY327604:HQY327615 IAU327604:IAU327615 IKQ327604:IKQ327615 IUM327604:IUM327615 JEI327604:JEI327615 JOE327604:JOE327615 JYA327604:JYA327615 KHW327604:KHW327615 KRS327604:KRS327615 LBO327604:LBO327615 LLK327604:LLK327615 LVG327604:LVG327615 MFC327604:MFC327615 MOY327604:MOY327615 MYU327604:MYU327615 NIQ327604:NIQ327615 NSM327604:NSM327615 OCI327604:OCI327615 OME327604:OME327615 OWA327604:OWA327615 PFW327604:PFW327615 PPS327604:PPS327615 PZO327604:PZO327615 QJK327604:QJK327615 QTG327604:QTG327615 RDC327604:RDC327615 RMY327604:RMY327615 RWU327604:RWU327615 SGQ327604:SGQ327615 SQM327604:SQM327615 TAI327604:TAI327615 TKE327604:TKE327615 TUA327604:TUA327615 UDW327604:UDW327615 UNS327604:UNS327615 UXO327604:UXO327615 VHK327604:VHK327615 VRG327604:VRG327615 WBC327604:WBC327615 WKY327604:WKY327615 WUU327604:WUU327615 B393140:B393151 II393140:II393151 SE393140:SE393151 ACA393140:ACA393151 ALW393140:ALW393151 AVS393140:AVS393151 BFO393140:BFO393151 BPK393140:BPK393151 BZG393140:BZG393151 CJC393140:CJC393151 CSY393140:CSY393151 DCU393140:DCU393151 DMQ393140:DMQ393151 DWM393140:DWM393151 EGI393140:EGI393151 EQE393140:EQE393151 FAA393140:FAA393151 FJW393140:FJW393151 FTS393140:FTS393151 GDO393140:GDO393151 GNK393140:GNK393151 GXG393140:GXG393151 HHC393140:HHC393151 HQY393140:HQY393151 IAU393140:IAU393151 IKQ393140:IKQ393151 IUM393140:IUM393151 JEI393140:JEI393151 JOE393140:JOE393151 JYA393140:JYA393151 KHW393140:KHW393151 KRS393140:KRS393151 LBO393140:LBO393151 LLK393140:LLK393151 LVG393140:LVG393151 MFC393140:MFC393151 MOY393140:MOY393151 MYU393140:MYU393151 NIQ393140:NIQ393151 NSM393140:NSM393151 OCI393140:OCI393151 OME393140:OME393151 OWA393140:OWA393151 PFW393140:PFW393151 PPS393140:PPS393151 PZO393140:PZO393151 QJK393140:QJK393151 QTG393140:QTG393151 RDC393140:RDC393151 RMY393140:RMY393151 RWU393140:RWU393151 SGQ393140:SGQ393151 SQM393140:SQM393151 TAI393140:TAI393151 TKE393140:TKE393151 TUA393140:TUA393151 UDW393140:UDW393151 UNS393140:UNS393151 UXO393140:UXO393151 VHK393140:VHK393151 VRG393140:VRG393151 WBC393140:WBC393151 WKY393140:WKY393151 WUU393140:WUU393151 B458676:B458687 II458676:II458687 SE458676:SE458687 ACA458676:ACA458687 ALW458676:ALW458687 AVS458676:AVS458687 BFO458676:BFO458687 BPK458676:BPK458687 BZG458676:BZG458687 CJC458676:CJC458687 CSY458676:CSY458687 DCU458676:DCU458687 DMQ458676:DMQ458687 DWM458676:DWM458687 EGI458676:EGI458687 EQE458676:EQE458687 FAA458676:FAA458687 FJW458676:FJW458687 FTS458676:FTS458687 GDO458676:GDO458687 GNK458676:GNK458687 GXG458676:GXG458687 HHC458676:HHC458687 HQY458676:HQY458687 IAU458676:IAU458687 IKQ458676:IKQ458687 IUM458676:IUM458687 JEI458676:JEI458687 JOE458676:JOE458687 JYA458676:JYA458687 KHW458676:KHW458687 KRS458676:KRS458687 LBO458676:LBO458687 LLK458676:LLK458687 LVG458676:LVG458687 MFC458676:MFC458687 MOY458676:MOY458687 MYU458676:MYU458687 NIQ458676:NIQ458687 NSM458676:NSM458687 OCI458676:OCI458687 OME458676:OME458687 OWA458676:OWA458687 PFW458676:PFW458687 PPS458676:PPS458687 PZO458676:PZO458687 QJK458676:QJK458687 QTG458676:QTG458687 RDC458676:RDC458687 RMY458676:RMY458687 RWU458676:RWU458687 SGQ458676:SGQ458687 SQM458676:SQM458687 TAI458676:TAI458687 TKE458676:TKE458687 TUA458676:TUA458687 UDW458676:UDW458687 UNS458676:UNS458687 UXO458676:UXO458687 VHK458676:VHK458687 VRG458676:VRG458687 WBC458676:WBC458687 WKY458676:WKY458687 WUU458676:WUU458687 B524212:B524223 II524212:II524223 SE524212:SE524223 ACA524212:ACA524223 ALW524212:ALW524223 AVS524212:AVS524223 BFO524212:BFO524223 BPK524212:BPK524223 BZG524212:BZG524223 CJC524212:CJC524223 CSY524212:CSY524223 DCU524212:DCU524223 DMQ524212:DMQ524223 DWM524212:DWM524223 EGI524212:EGI524223 EQE524212:EQE524223 FAA524212:FAA524223 FJW524212:FJW524223 FTS524212:FTS524223 GDO524212:GDO524223 GNK524212:GNK524223 GXG524212:GXG524223 HHC524212:HHC524223 HQY524212:HQY524223 IAU524212:IAU524223 IKQ524212:IKQ524223 IUM524212:IUM524223 JEI524212:JEI524223 JOE524212:JOE524223 JYA524212:JYA524223 KHW524212:KHW524223 KRS524212:KRS524223 LBO524212:LBO524223 LLK524212:LLK524223 LVG524212:LVG524223 MFC524212:MFC524223 MOY524212:MOY524223 MYU524212:MYU524223 NIQ524212:NIQ524223 NSM524212:NSM524223 OCI524212:OCI524223 OME524212:OME524223 OWA524212:OWA524223 PFW524212:PFW524223 PPS524212:PPS524223 PZO524212:PZO524223 QJK524212:QJK524223 QTG524212:QTG524223 RDC524212:RDC524223 RMY524212:RMY524223 RWU524212:RWU524223 SGQ524212:SGQ524223 SQM524212:SQM524223 TAI524212:TAI524223 TKE524212:TKE524223 TUA524212:TUA524223 UDW524212:UDW524223 UNS524212:UNS524223 UXO524212:UXO524223 VHK524212:VHK524223 VRG524212:VRG524223 WBC524212:WBC524223 WKY524212:WKY524223 WUU524212:WUU524223 B589748:B589759 II589748:II589759 SE589748:SE589759 ACA589748:ACA589759 ALW589748:ALW589759 AVS589748:AVS589759 BFO589748:BFO589759 BPK589748:BPK589759 BZG589748:BZG589759 CJC589748:CJC589759 CSY589748:CSY589759 DCU589748:DCU589759 DMQ589748:DMQ589759 DWM589748:DWM589759 EGI589748:EGI589759 EQE589748:EQE589759 FAA589748:FAA589759 FJW589748:FJW589759 FTS589748:FTS589759 GDO589748:GDO589759 GNK589748:GNK589759 GXG589748:GXG589759 HHC589748:HHC589759 HQY589748:HQY589759 IAU589748:IAU589759 IKQ589748:IKQ589759 IUM589748:IUM589759 JEI589748:JEI589759 JOE589748:JOE589759 JYA589748:JYA589759 KHW589748:KHW589759 KRS589748:KRS589759 LBO589748:LBO589759 LLK589748:LLK589759 LVG589748:LVG589759 MFC589748:MFC589759 MOY589748:MOY589759 MYU589748:MYU589759 NIQ589748:NIQ589759 NSM589748:NSM589759 OCI589748:OCI589759 OME589748:OME589759 OWA589748:OWA589759 PFW589748:PFW589759 PPS589748:PPS589759 PZO589748:PZO589759 QJK589748:QJK589759 QTG589748:QTG589759 RDC589748:RDC589759 RMY589748:RMY589759 RWU589748:RWU589759 SGQ589748:SGQ589759 SQM589748:SQM589759 TAI589748:TAI589759 TKE589748:TKE589759 TUA589748:TUA589759 UDW589748:UDW589759 UNS589748:UNS589759 UXO589748:UXO589759 VHK589748:VHK589759 VRG589748:VRG589759 WBC589748:WBC589759 WKY589748:WKY589759 WUU589748:WUU589759 B655284:B655295 II655284:II655295 SE655284:SE655295 ACA655284:ACA655295 ALW655284:ALW655295 AVS655284:AVS655295 BFO655284:BFO655295 BPK655284:BPK655295 BZG655284:BZG655295 CJC655284:CJC655295 CSY655284:CSY655295 DCU655284:DCU655295 DMQ655284:DMQ655295 DWM655284:DWM655295 EGI655284:EGI655295 EQE655284:EQE655295 FAA655284:FAA655295 FJW655284:FJW655295 FTS655284:FTS655295 GDO655284:GDO655295 GNK655284:GNK655295 GXG655284:GXG655295 HHC655284:HHC655295 HQY655284:HQY655295 IAU655284:IAU655295 IKQ655284:IKQ655295 IUM655284:IUM655295 JEI655284:JEI655295 JOE655284:JOE655295 JYA655284:JYA655295 KHW655284:KHW655295 KRS655284:KRS655295 LBO655284:LBO655295 LLK655284:LLK655295 LVG655284:LVG655295 MFC655284:MFC655295 MOY655284:MOY655295 MYU655284:MYU655295 NIQ655284:NIQ655295 NSM655284:NSM655295 OCI655284:OCI655295 OME655284:OME655295 OWA655284:OWA655295 PFW655284:PFW655295 PPS655284:PPS655295 PZO655284:PZO655295 QJK655284:QJK655295 QTG655284:QTG655295 RDC655284:RDC655295 RMY655284:RMY655295 RWU655284:RWU655295 SGQ655284:SGQ655295 SQM655284:SQM655295 TAI655284:TAI655295 TKE655284:TKE655295 TUA655284:TUA655295 UDW655284:UDW655295 UNS655284:UNS655295 UXO655284:UXO655295 VHK655284:VHK655295 VRG655284:VRG655295 WBC655284:WBC655295 WKY655284:WKY655295 WUU655284:WUU655295 B720820:B720831 II720820:II720831 SE720820:SE720831 ACA720820:ACA720831 ALW720820:ALW720831 AVS720820:AVS720831 BFO720820:BFO720831 BPK720820:BPK720831 BZG720820:BZG720831 CJC720820:CJC720831 CSY720820:CSY720831 DCU720820:DCU720831 DMQ720820:DMQ720831 DWM720820:DWM720831 EGI720820:EGI720831 EQE720820:EQE720831 FAA720820:FAA720831 FJW720820:FJW720831 FTS720820:FTS720831 GDO720820:GDO720831 GNK720820:GNK720831 GXG720820:GXG720831 HHC720820:HHC720831 HQY720820:HQY720831 IAU720820:IAU720831 IKQ720820:IKQ720831 IUM720820:IUM720831 JEI720820:JEI720831 JOE720820:JOE720831 JYA720820:JYA720831 KHW720820:KHW720831 KRS720820:KRS720831 LBO720820:LBO720831 LLK720820:LLK720831 LVG720820:LVG720831 MFC720820:MFC720831 MOY720820:MOY720831 MYU720820:MYU720831 NIQ720820:NIQ720831 NSM720820:NSM720831 OCI720820:OCI720831 OME720820:OME720831 OWA720820:OWA720831 PFW720820:PFW720831 PPS720820:PPS720831 PZO720820:PZO720831 QJK720820:QJK720831 QTG720820:QTG720831 RDC720820:RDC720831 RMY720820:RMY720831 RWU720820:RWU720831 SGQ720820:SGQ720831 SQM720820:SQM720831 TAI720820:TAI720831 TKE720820:TKE720831 TUA720820:TUA720831 UDW720820:UDW720831 UNS720820:UNS720831 UXO720820:UXO720831 VHK720820:VHK720831 VRG720820:VRG720831 WBC720820:WBC720831 WKY720820:WKY720831 WUU720820:WUU720831 B786356:B786367 II786356:II786367 SE786356:SE786367 ACA786356:ACA786367 ALW786356:ALW786367 AVS786356:AVS786367 BFO786356:BFO786367 BPK786356:BPK786367 BZG786356:BZG786367 CJC786356:CJC786367 CSY786356:CSY786367 DCU786356:DCU786367 DMQ786356:DMQ786367 DWM786356:DWM786367 EGI786356:EGI786367 EQE786356:EQE786367 FAA786356:FAA786367 FJW786356:FJW786367 FTS786356:FTS786367 GDO786356:GDO786367 GNK786356:GNK786367 GXG786356:GXG786367 HHC786356:HHC786367 HQY786356:HQY786367 IAU786356:IAU786367 IKQ786356:IKQ786367 IUM786356:IUM786367 JEI786356:JEI786367 JOE786356:JOE786367 JYA786356:JYA786367 KHW786356:KHW786367 KRS786356:KRS786367 LBO786356:LBO786367 LLK786356:LLK786367 LVG786356:LVG786367 MFC786356:MFC786367 MOY786356:MOY786367 MYU786356:MYU786367 NIQ786356:NIQ786367 NSM786356:NSM786367 OCI786356:OCI786367 OME786356:OME786367 OWA786356:OWA786367 PFW786356:PFW786367 PPS786356:PPS786367 PZO786356:PZO786367 QJK786356:QJK786367 QTG786356:QTG786367 RDC786356:RDC786367 RMY786356:RMY786367 RWU786356:RWU786367 SGQ786356:SGQ786367 SQM786356:SQM786367 TAI786356:TAI786367 TKE786356:TKE786367 TUA786356:TUA786367 UDW786356:UDW786367 UNS786356:UNS786367 UXO786356:UXO786367 VHK786356:VHK786367 VRG786356:VRG786367 WBC786356:WBC786367 WKY786356:WKY786367 WUU786356:WUU786367 B851892:B851903 II851892:II851903 SE851892:SE851903 ACA851892:ACA851903 ALW851892:ALW851903 AVS851892:AVS851903 BFO851892:BFO851903 BPK851892:BPK851903 BZG851892:BZG851903 CJC851892:CJC851903 CSY851892:CSY851903 DCU851892:DCU851903 DMQ851892:DMQ851903 DWM851892:DWM851903 EGI851892:EGI851903 EQE851892:EQE851903 FAA851892:FAA851903 FJW851892:FJW851903 FTS851892:FTS851903 GDO851892:GDO851903 GNK851892:GNK851903 GXG851892:GXG851903 HHC851892:HHC851903 HQY851892:HQY851903 IAU851892:IAU851903 IKQ851892:IKQ851903 IUM851892:IUM851903 JEI851892:JEI851903 JOE851892:JOE851903 JYA851892:JYA851903 KHW851892:KHW851903 KRS851892:KRS851903 LBO851892:LBO851903 LLK851892:LLK851903 LVG851892:LVG851903 MFC851892:MFC851903 MOY851892:MOY851903 MYU851892:MYU851903 NIQ851892:NIQ851903 NSM851892:NSM851903 OCI851892:OCI851903 OME851892:OME851903 OWA851892:OWA851903 PFW851892:PFW851903 PPS851892:PPS851903 PZO851892:PZO851903 QJK851892:QJK851903 QTG851892:QTG851903 RDC851892:RDC851903 RMY851892:RMY851903 RWU851892:RWU851903 SGQ851892:SGQ851903 SQM851892:SQM851903 TAI851892:TAI851903 TKE851892:TKE851903 TUA851892:TUA851903 UDW851892:UDW851903 UNS851892:UNS851903 UXO851892:UXO851903 VHK851892:VHK851903 VRG851892:VRG851903 WBC851892:WBC851903 WKY851892:WKY851903 WUU851892:WUU851903 B917428:B917439 II917428:II917439 SE917428:SE917439 ACA917428:ACA917439 ALW917428:ALW917439 AVS917428:AVS917439 BFO917428:BFO917439 BPK917428:BPK917439 BZG917428:BZG917439 CJC917428:CJC917439 CSY917428:CSY917439 DCU917428:DCU917439 DMQ917428:DMQ917439 DWM917428:DWM917439 EGI917428:EGI917439 EQE917428:EQE917439 FAA917428:FAA917439 FJW917428:FJW917439 FTS917428:FTS917439 GDO917428:GDO917439 GNK917428:GNK917439 GXG917428:GXG917439 HHC917428:HHC917439 HQY917428:HQY917439 IAU917428:IAU917439 IKQ917428:IKQ917439 IUM917428:IUM917439 JEI917428:JEI917439 JOE917428:JOE917439 JYA917428:JYA917439 KHW917428:KHW917439 KRS917428:KRS917439 LBO917428:LBO917439 LLK917428:LLK917439 LVG917428:LVG917439 MFC917428:MFC917439 MOY917428:MOY917439 MYU917428:MYU917439 NIQ917428:NIQ917439 NSM917428:NSM917439 OCI917428:OCI917439 OME917428:OME917439 OWA917428:OWA917439 PFW917428:PFW917439 PPS917428:PPS917439 PZO917428:PZO917439 QJK917428:QJK917439 QTG917428:QTG917439 RDC917428:RDC917439 RMY917428:RMY917439 RWU917428:RWU917439 SGQ917428:SGQ917439 SQM917428:SQM917439 TAI917428:TAI917439 TKE917428:TKE917439 TUA917428:TUA917439 UDW917428:UDW917439 UNS917428:UNS917439 UXO917428:UXO917439 VHK917428:VHK917439 VRG917428:VRG917439 WBC917428:WBC917439 WKY917428:WKY917439 WUU917428:WUU917439 B982964:B982975 II982964:II982975 SE982964:SE982975 ACA982964:ACA982975 ALW982964:ALW982975 AVS982964:AVS982975 BFO982964:BFO982975 BPK982964:BPK982975 BZG982964:BZG982975 CJC982964:CJC982975 CSY982964:CSY982975 DCU982964:DCU982975 DMQ982964:DMQ982975 DWM982964:DWM982975 EGI982964:EGI982975 EQE982964:EQE982975 FAA982964:FAA982975 FJW982964:FJW982975 FTS982964:FTS982975 GDO982964:GDO982975 GNK982964:GNK982975 GXG982964:GXG982975 HHC982964:HHC982975 HQY982964:HQY982975 IAU982964:IAU982975 IKQ982964:IKQ982975 IUM982964:IUM982975 JEI982964:JEI982975 JOE982964:JOE982975 JYA982964:JYA982975 KHW982964:KHW982975 KRS982964:KRS982975 LBO982964:LBO982975 LLK982964:LLK982975 LVG982964:LVG982975 MFC982964:MFC982975 MOY982964:MOY982975 MYU982964:MYU982975 NIQ982964:NIQ982975 NSM982964:NSM982975 OCI982964:OCI982975 OME982964:OME982975 OWA982964:OWA982975 PFW982964:PFW982975 PPS982964:PPS982975 PZO982964:PZO982975 QJK982964:QJK982975 QTG982964:QTG982975 RDC982964:RDC982975 RMY982964:RMY982975 RWU982964:RWU982975 SGQ982964:SGQ982975 SQM982964:SQM982975 TAI982964:TAI982975 TKE982964:TKE982975 TUA982964:TUA982975 UDW982964:UDW982975 UNS982964:UNS982975 UXO982964:UXO982975 VHK982964:VHK982975 VRG982964:VRG982975 WBC982964:WBC982975 WKY982964:WKY982975 SE18:SE29 II18:II29" xr:uid="{F798C923-2C34-4F15-8A8B-BEAE3581052F}">
      <formula1>#REF!</formula1>
    </dataValidation>
    <dataValidation type="list" showInputMessage="1" showErrorMessage="1" sqref="B18:B33" xr:uid="{51107317-702A-4F1E-93B9-932D8B7FC2B0}">
      <formula1>Chem</formula1>
    </dataValidation>
  </dataValidations>
  <pageMargins left="0.7" right="0.7" top="0.75" bottom="0.75" header="0.3" footer="0.3"/>
  <pageSetup paperSize="9" orientation="portrait" r:id="rId1"/>
  <ignoredErrors>
    <ignoredError sqref="V39:V48" formula="1"/>
    <ignoredError sqref="B13 E11"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AE3F50-1CAC-4948-AFEC-A53DF61FFB45}">
          <x14:formula1>
            <xm:f>'Chemical Analysis'!$AA$4:$AA$39</xm:f>
          </x14:formula1>
          <xm:sqref>G3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I65"/>
  <sheetViews>
    <sheetView showGridLines="0" showZeros="0" zoomScaleNormal="100" workbookViewId="0">
      <selection activeCell="G3" sqref="G3"/>
    </sheetView>
  </sheetViews>
  <sheetFormatPr defaultRowHeight="20.25" x14ac:dyDescent="0.3"/>
  <cols>
    <col min="1" max="1" width="2.85546875" style="35" customWidth="1"/>
    <col min="2" max="2" width="29.42578125" style="35" customWidth="1"/>
    <col min="3" max="3" width="22.28515625" style="59" customWidth="1"/>
    <col min="4" max="4" width="25.28515625" style="59" bestFit="1" customWidth="1"/>
    <col min="5" max="5" width="17.28515625" style="59" customWidth="1"/>
    <col min="6" max="6" width="25.28515625" style="59" bestFit="1" customWidth="1"/>
    <col min="7" max="7" width="28.28515625" style="35" bestFit="1" customWidth="1"/>
    <col min="8" max="8" width="7.5703125" style="35" bestFit="1" customWidth="1"/>
    <col min="9" max="9" width="7.140625" bestFit="1" customWidth="1"/>
    <col min="10" max="10" width="6.7109375" bestFit="1" customWidth="1"/>
    <col min="11" max="11" width="8" bestFit="1" customWidth="1"/>
    <col min="12" max="13" width="6.7109375" bestFit="1" customWidth="1"/>
    <col min="14" max="15" width="8" bestFit="1" customWidth="1"/>
    <col min="16" max="16" width="6.7109375" bestFit="1" customWidth="1"/>
    <col min="17" max="17" width="8" bestFit="1" customWidth="1"/>
    <col min="18" max="18" width="7.28515625" bestFit="1" customWidth="1"/>
    <col min="19" max="19" width="6.7109375" bestFit="1" customWidth="1"/>
    <col min="20" max="21" width="8" bestFit="1" customWidth="1"/>
    <col min="22" max="24" width="8.28515625" bestFit="1" customWidth="1"/>
    <col min="25" max="25" width="10.140625" bestFit="1" customWidth="1"/>
    <col min="26" max="26" width="16.140625" customWidth="1"/>
    <col min="27" max="27" width="10.140625" customWidth="1"/>
    <col min="28" max="28" width="14.42578125" customWidth="1"/>
    <col min="29" max="30" width="18.85546875" customWidth="1"/>
    <col min="31" max="31" width="14.7109375" style="35" customWidth="1"/>
    <col min="32" max="241" width="8.85546875" style="35"/>
    <col min="242" max="242" width="17.42578125" style="35" customWidth="1"/>
    <col min="243" max="243" width="30.7109375" style="35" customWidth="1"/>
    <col min="244" max="244" width="24.5703125" style="35" customWidth="1"/>
    <col min="245" max="245" width="30.5703125" style="35" customWidth="1"/>
    <col min="246" max="246" width="27.140625" style="35" customWidth="1"/>
    <col min="247" max="247" width="34" style="35" customWidth="1"/>
    <col min="248" max="248" width="31.42578125" style="35" customWidth="1"/>
    <col min="249" max="249" width="82.140625" style="35" customWidth="1"/>
    <col min="250" max="250" width="23.140625" style="35" customWidth="1"/>
    <col min="251" max="251" width="14.7109375" style="35" customWidth="1"/>
    <col min="252" max="252" width="10.140625" style="35" customWidth="1"/>
    <col min="253" max="253" width="15.85546875" style="35" customWidth="1"/>
    <col min="254" max="254" width="9.85546875" style="35" customWidth="1"/>
    <col min="255" max="255" width="14" style="35" customWidth="1"/>
    <col min="256" max="256" width="14.5703125" style="35" customWidth="1"/>
    <col min="257" max="257" width="9.5703125" style="35" customWidth="1"/>
    <col min="258" max="258" width="14.5703125" style="35" customWidth="1"/>
    <col min="259" max="260" width="16.28515625" style="35" customWidth="1"/>
    <col min="261" max="261" width="13.85546875" style="35" customWidth="1"/>
    <col min="262" max="266" width="16.140625" style="35" customWidth="1"/>
    <col min="267" max="267" width="14.42578125" style="35" customWidth="1"/>
    <col min="268" max="268" width="10.140625" style="35" customWidth="1"/>
    <col min="269" max="269" width="14.42578125" style="35" customWidth="1"/>
    <col min="270" max="271" width="18.85546875" style="35" customWidth="1"/>
    <col min="272" max="272" width="14.7109375" style="35" customWidth="1"/>
    <col min="273" max="273" width="9.28515625" style="35" customWidth="1"/>
    <col min="274" max="497" width="8.85546875" style="35"/>
    <col min="498" max="498" width="17.42578125" style="35" customWidth="1"/>
    <col min="499" max="499" width="30.7109375" style="35" customWidth="1"/>
    <col min="500" max="500" width="24.5703125" style="35" customWidth="1"/>
    <col min="501" max="501" width="30.5703125" style="35" customWidth="1"/>
    <col min="502" max="502" width="27.140625" style="35" customWidth="1"/>
    <col min="503" max="503" width="34" style="35" customWidth="1"/>
    <col min="504" max="504" width="31.42578125" style="35" customWidth="1"/>
    <col min="505" max="505" width="82.140625" style="35" customWidth="1"/>
    <col min="506" max="506" width="23.140625" style="35" customWidth="1"/>
    <col min="507" max="507" width="14.7109375" style="35" customWidth="1"/>
    <col min="508" max="508" width="10.140625" style="35" customWidth="1"/>
    <col min="509" max="509" width="15.85546875" style="35" customWidth="1"/>
    <col min="510" max="510" width="9.85546875" style="35" customWidth="1"/>
    <col min="511" max="511" width="14" style="35" customWidth="1"/>
    <col min="512" max="512" width="14.5703125" style="35" customWidth="1"/>
    <col min="513" max="513" width="9.5703125" style="35" customWidth="1"/>
    <col min="514" max="514" width="14.5703125" style="35" customWidth="1"/>
    <col min="515" max="516" width="16.28515625" style="35" customWidth="1"/>
    <col min="517" max="517" width="13.85546875" style="35" customWidth="1"/>
    <col min="518" max="522" width="16.140625" style="35" customWidth="1"/>
    <col min="523" max="523" width="14.42578125" style="35" customWidth="1"/>
    <col min="524" max="524" width="10.140625" style="35" customWidth="1"/>
    <col min="525" max="525" width="14.42578125" style="35" customWidth="1"/>
    <col min="526" max="527" width="18.85546875" style="35" customWidth="1"/>
    <col min="528" max="528" width="14.7109375" style="35" customWidth="1"/>
    <col min="529" max="529" width="9.28515625" style="35" customWidth="1"/>
    <col min="530" max="753" width="8.85546875" style="35"/>
    <col min="754" max="754" width="17.42578125" style="35" customWidth="1"/>
    <col min="755" max="755" width="30.7109375" style="35" customWidth="1"/>
    <col min="756" max="756" width="24.5703125" style="35" customWidth="1"/>
    <col min="757" max="757" width="30.5703125" style="35" customWidth="1"/>
    <col min="758" max="758" width="27.140625" style="35" customWidth="1"/>
    <col min="759" max="759" width="34" style="35" customWidth="1"/>
    <col min="760" max="760" width="31.42578125" style="35" customWidth="1"/>
    <col min="761" max="761" width="82.140625" style="35" customWidth="1"/>
    <col min="762" max="762" width="23.140625" style="35" customWidth="1"/>
    <col min="763" max="763" width="14.7109375" style="35" customWidth="1"/>
    <col min="764" max="764" width="10.140625" style="35" customWidth="1"/>
    <col min="765" max="765" width="15.85546875" style="35" customWidth="1"/>
    <col min="766" max="766" width="9.85546875" style="35" customWidth="1"/>
    <col min="767" max="767" width="14" style="35" customWidth="1"/>
    <col min="768" max="768" width="14.5703125" style="35" customWidth="1"/>
    <col min="769" max="769" width="9.5703125" style="35" customWidth="1"/>
    <col min="770" max="770" width="14.5703125" style="35" customWidth="1"/>
    <col min="771" max="772" width="16.28515625" style="35" customWidth="1"/>
    <col min="773" max="773" width="13.85546875" style="35" customWidth="1"/>
    <col min="774" max="778" width="16.140625" style="35" customWidth="1"/>
    <col min="779" max="779" width="14.42578125" style="35" customWidth="1"/>
    <col min="780" max="780" width="10.140625" style="35" customWidth="1"/>
    <col min="781" max="781" width="14.42578125" style="35" customWidth="1"/>
    <col min="782" max="783" width="18.85546875" style="35" customWidth="1"/>
    <col min="784" max="784" width="14.7109375" style="35" customWidth="1"/>
    <col min="785" max="785" width="9.28515625" style="35" customWidth="1"/>
    <col min="786" max="1009" width="8.85546875" style="35"/>
    <col min="1010" max="1010" width="17.42578125" style="35" customWidth="1"/>
    <col min="1011" max="1011" width="30.7109375" style="35" customWidth="1"/>
    <col min="1012" max="1012" width="24.5703125" style="35" customWidth="1"/>
    <col min="1013" max="1013" width="30.5703125" style="35" customWidth="1"/>
    <col min="1014" max="1014" width="27.140625" style="35" customWidth="1"/>
    <col min="1015" max="1015" width="34" style="35" customWidth="1"/>
    <col min="1016" max="1016" width="31.42578125" style="35" customWidth="1"/>
    <col min="1017" max="1017" width="82.140625" style="35" customWidth="1"/>
    <col min="1018" max="1018" width="23.140625" style="35" customWidth="1"/>
    <col min="1019" max="1019" width="14.7109375" style="35" customWidth="1"/>
    <col min="1020" max="1020" width="10.140625" style="35" customWidth="1"/>
    <col min="1021" max="1021" width="15.85546875" style="35" customWidth="1"/>
    <col min="1022" max="1022" width="9.85546875" style="35" customWidth="1"/>
    <col min="1023" max="1023" width="14" style="35" customWidth="1"/>
    <col min="1024" max="1024" width="14.5703125" style="35" customWidth="1"/>
    <col min="1025" max="1025" width="9.5703125" style="35" customWidth="1"/>
    <col min="1026" max="1026" width="14.5703125" style="35" customWidth="1"/>
    <col min="1027" max="1028" width="16.28515625" style="35" customWidth="1"/>
    <col min="1029" max="1029" width="13.85546875" style="35" customWidth="1"/>
    <col min="1030" max="1034" width="16.140625" style="35" customWidth="1"/>
    <col min="1035" max="1035" width="14.42578125" style="35" customWidth="1"/>
    <col min="1036" max="1036" width="10.140625" style="35" customWidth="1"/>
    <col min="1037" max="1037" width="14.42578125" style="35" customWidth="1"/>
    <col min="1038" max="1039" width="18.85546875" style="35" customWidth="1"/>
    <col min="1040" max="1040" width="14.7109375" style="35" customWidth="1"/>
    <col min="1041" max="1041" width="9.28515625" style="35" customWidth="1"/>
    <col min="1042" max="1265" width="8.85546875" style="35"/>
    <col min="1266" max="1266" width="17.42578125" style="35" customWidth="1"/>
    <col min="1267" max="1267" width="30.7109375" style="35" customWidth="1"/>
    <col min="1268" max="1268" width="24.5703125" style="35" customWidth="1"/>
    <col min="1269" max="1269" width="30.5703125" style="35" customWidth="1"/>
    <col min="1270" max="1270" width="27.140625" style="35" customWidth="1"/>
    <col min="1271" max="1271" width="34" style="35" customWidth="1"/>
    <col min="1272" max="1272" width="31.42578125" style="35" customWidth="1"/>
    <col min="1273" max="1273" width="82.140625" style="35" customWidth="1"/>
    <col min="1274" max="1274" width="23.140625" style="35" customWidth="1"/>
    <col min="1275" max="1275" width="14.7109375" style="35" customWidth="1"/>
    <col min="1276" max="1276" width="10.140625" style="35" customWidth="1"/>
    <col min="1277" max="1277" width="15.85546875" style="35" customWidth="1"/>
    <col min="1278" max="1278" width="9.85546875" style="35" customWidth="1"/>
    <col min="1279" max="1279" width="14" style="35" customWidth="1"/>
    <col min="1280" max="1280" width="14.5703125" style="35" customWidth="1"/>
    <col min="1281" max="1281" width="9.5703125" style="35" customWidth="1"/>
    <col min="1282" max="1282" width="14.5703125" style="35" customWidth="1"/>
    <col min="1283" max="1284" width="16.28515625" style="35" customWidth="1"/>
    <col min="1285" max="1285" width="13.85546875" style="35" customWidth="1"/>
    <col min="1286" max="1290" width="16.140625" style="35" customWidth="1"/>
    <col min="1291" max="1291" width="14.42578125" style="35" customWidth="1"/>
    <col min="1292" max="1292" width="10.140625" style="35" customWidth="1"/>
    <col min="1293" max="1293" width="14.42578125" style="35" customWidth="1"/>
    <col min="1294" max="1295" width="18.85546875" style="35" customWidth="1"/>
    <col min="1296" max="1296" width="14.7109375" style="35" customWidth="1"/>
    <col min="1297" max="1297" width="9.28515625" style="35" customWidth="1"/>
    <col min="1298" max="1521" width="8.85546875" style="35"/>
    <col min="1522" max="1522" width="17.42578125" style="35" customWidth="1"/>
    <col min="1523" max="1523" width="30.7109375" style="35" customWidth="1"/>
    <col min="1524" max="1524" width="24.5703125" style="35" customWidth="1"/>
    <col min="1525" max="1525" width="30.5703125" style="35" customWidth="1"/>
    <col min="1526" max="1526" width="27.140625" style="35" customWidth="1"/>
    <col min="1527" max="1527" width="34" style="35" customWidth="1"/>
    <col min="1528" max="1528" width="31.42578125" style="35" customWidth="1"/>
    <col min="1529" max="1529" width="82.140625" style="35" customWidth="1"/>
    <col min="1530" max="1530" width="23.140625" style="35" customWidth="1"/>
    <col min="1531" max="1531" width="14.7109375" style="35" customWidth="1"/>
    <col min="1532" max="1532" width="10.140625" style="35" customWidth="1"/>
    <col min="1533" max="1533" width="15.85546875" style="35" customWidth="1"/>
    <col min="1534" max="1534" width="9.85546875" style="35" customWidth="1"/>
    <col min="1535" max="1535" width="14" style="35" customWidth="1"/>
    <col min="1536" max="1536" width="14.5703125" style="35" customWidth="1"/>
    <col min="1537" max="1537" width="9.5703125" style="35" customWidth="1"/>
    <col min="1538" max="1538" width="14.5703125" style="35" customWidth="1"/>
    <col min="1539" max="1540" width="16.28515625" style="35" customWidth="1"/>
    <col min="1541" max="1541" width="13.85546875" style="35" customWidth="1"/>
    <col min="1542" max="1546" width="16.140625" style="35" customWidth="1"/>
    <col min="1547" max="1547" width="14.42578125" style="35" customWidth="1"/>
    <col min="1548" max="1548" width="10.140625" style="35" customWidth="1"/>
    <col min="1549" max="1549" width="14.42578125" style="35" customWidth="1"/>
    <col min="1550" max="1551" width="18.85546875" style="35" customWidth="1"/>
    <col min="1552" max="1552" width="14.7109375" style="35" customWidth="1"/>
    <col min="1553" max="1553" width="9.28515625" style="35" customWidth="1"/>
    <col min="1554" max="1777" width="8.85546875" style="35"/>
    <col min="1778" max="1778" width="17.42578125" style="35" customWidth="1"/>
    <col min="1779" max="1779" width="30.7109375" style="35" customWidth="1"/>
    <col min="1780" max="1780" width="24.5703125" style="35" customWidth="1"/>
    <col min="1781" max="1781" width="30.5703125" style="35" customWidth="1"/>
    <col min="1782" max="1782" width="27.140625" style="35" customWidth="1"/>
    <col min="1783" max="1783" width="34" style="35" customWidth="1"/>
    <col min="1784" max="1784" width="31.42578125" style="35" customWidth="1"/>
    <col min="1785" max="1785" width="82.140625" style="35" customWidth="1"/>
    <col min="1786" max="1786" width="23.140625" style="35" customWidth="1"/>
    <col min="1787" max="1787" width="14.7109375" style="35" customWidth="1"/>
    <col min="1788" max="1788" width="10.140625" style="35" customWidth="1"/>
    <col min="1789" max="1789" width="15.85546875" style="35" customWidth="1"/>
    <col min="1790" max="1790" width="9.85546875" style="35" customWidth="1"/>
    <col min="1791" max="1791" width="14" style="35" customWidth="1"/>
    <col min="1792" max="1792" width="14.5703125" style="35" customWidth="1"/>
    <col min="1793" max="1793" width="9.5703125" style="35" customWidth="1"/>
    <col min="1794" max="1794" width="14.5703125" style="35" customWidth="1"/>
    <col min="1795" max="1796" width="16.28515625" style="35" customWidth="1"/>
    <col min="1797" max="1797" width="13.85546875" style="35" customWidth="1"/>
    <col min="1798" max="1802" width="16.140625" style="35" customWidth="1"/>
    <col min="1803" max="1803" width="14.42578125" style="35" customWidth="1"/>
    <col min="1804" max="1804" width="10.140625" style="35" customWidth="1"/>
    <col min="1805" max="1805" width="14.42578125" style="35" customWidth="1"/>
    <col min="1806" max="1807" width="18.85546875" style="35" customWidth="1"/>
    <col min="1808" max="1808" width="14.7109375" style="35" customWidth="1"/>
    <col min="1809" max="1809" width="9.28515625" style="35" customWidth="1"/>
    <col min="1810" max="2033" width="8.85546875" style="35"/>
    <col min="2034" max="2034" width="17.42578125" style="35" customWidth="1"/>
    <col min="2035" max="2035" width="30.7109375" style="35" customWidth="1"/>
    <col min="2036" max="2036" width="24.5703125" style="35" customWidth="1"/>
    <col min="2037" max="2037" width="30.5703125" style="35" customWidth="1"/>
    <col min="2038" max="2038" width="27.140625" style="35" customWidth="1"/>
    <col min="2039" max="2039" width="34" style="35" customWidth="1"/>
    <col min="2040" max="2040" width="31.42578125" style="35" customWidth="1"/>
    <col min="2041" max="2041" width="82.140625" style="35" customWidth="1"/>
    <col min="2042" max="2042" width="23.140625" style="35" customWidth="1"/>
    <col min="2043" max="2043" width="14.7109375" style="35" customWidth="1"/>
    <col min="2044" max="2044" width="10.140625" style="35" customWidth="1"/>
    <col min="2045" max="2045" width="15.85546875" style="35" customWidth="1"/>
    <col min="2046" max="2046" width="9.85546875" style="35" customWidth="1"/>
    <col min="2047" max="2047" width="14" style="35" customWidth="1"/>
    <col min="2048" max="2048" width="14.5703125" style="35" customWidth="1"/>
    <col min="2049" max="2049" width="9.5703125" style="35" customWidth="1"/>
    <col min="2050" max="2050" width="14.5703125" style="35" customWidth="1"/>
    <col min="2051" max="2052" width="16.28515625" style="35" customWidth="1"/>
    <col min="2053" max="2053" width="13.85546875" style="35" customWidth="1"/>
    <col min="2054" max="2058" width="16.140625" style="35" customWidth="1"/>
    <col min="2059" max="2059" width="14.42578125" style="35" customWidth="1"/>
    <col min="2060" max="2060" width="10.140625" style="35" customWidth="1"/>
    <col min="2061" max="2061" width="14.42578125" style="35" customWidth="1"/>
    <col min="2062" max="2063" width="18.85546875" style="35" customWidth="1"/>
    <col min="2064" max="2064" width="14.7109375" style="35" customWidth="1"/>
    <col min="2065" max="2065" width="9.28515625" style="35" customWidth="1"/>
    <col min="2066" max="2289" width="8.85546875" style="35"/>
    <col min="2290" max="2290" width="17.42578125" style="35" customWidth="1"/>
    <col min="2291" max="2291" width="30.7109375" style="35" customWidth="1"/>
    <col min="2292" max="2292" width="24.5703125" style="35" customWidth="1"/>
    <col min="2293" max="2293" width="30.5703125" style="35" customWidth="1"/>
    <col min="2294" max="2294" width="27.140625" style="35" customWidth="1"/>
    <col min="2295" max="2295" width="34" style="35" customWidth="1"/>
    <col min="2296" max="2296" width="31.42578125" style="35" customWidth="1"/>
    <col min="2297" max="2297" width="82.140625" style="35" customWidth="1"/>
    <col min="2298" max="2298" width="23.140625" style="35" customWidth="1"/>
    <col min="2299" max="2299" width="14.7109375" style="35" customWidth="1"/>
    <col min="2300" max="2300" width="10.140625" style="35" customWidth="1"/>
    <col min="2301" max="2301" width="15.85546875" style="35" customWidth="1"/>
    <col min="2302" max="2302" width="9.85546875" style="35" customWidth="1"/>
    <col min="2303" max="2303" width="14" style="35" customWidth="1"/>
    <col min="2304" max="2304" width="14.5703125" style="35" customWidth="1"/>
    <col min="2305" max="2305" width="9.5703125" style="35" customWidth="1"/>
    <col min="2306" max="2306" width="14.5703125" style="35" customWidth="1"/>
    <col min="2307" max="2308" width="16.28515625" style="35" customWidth="1"/>
    <col min="2309" max="2309" width="13.85546875" style="35" customWidth="1"/>
    <col min="2310" max="2314" width="16.140625" style="35" customWidth="1"/>
    <col min="2315" max="2315" width="14.42578125" style="35" customWidth="1"/>
    <col min="2316" max="2316" width="10.140625" style="35" customWidth="1"/>
    <col min="2317" max="2317" width="14.42578125" style="35" customWidth="1"/>
    <col min="2318" max="2319" width="18.85546875" style="35" customWidth="1"/>
    <col min="2320" max="2320" width="14.7109375" style="35" customWidth="1"/>
    <col min="2321" max="2321" width="9.28515625" style="35" customWidth="1"/>
    <col min="2322" max="2545" width="8.85546875" style="35"/>
    <col min="2546" max="2546" width="17.42578125" style="35" customWidth="1"/>
    <col min="2547" max="2547" width="30.7109375" style="35" customWidth="1"/>
    <col min="2548" max="2548" width="24.5703125" style="35" customWidth="1"/>
    <col min="2549" max="2549" width="30.5703125" style="35" customWidth="1"/>
    <col min="2550" max="2550" width="27.140625" style="35" customWidth="1"/>
    <col min="2551" max="2551" width="34" style="35" customWidth="1"/>
    <col min="2552" max="2552" width="31.42578125" style="35" customWidth="1"/>
    <col min="2553" max="2553" width="82.140625" style="35" customWidth="1"/>
    <col min="2554" max="2554" width="23.140625" style="35" customWidth="1"/>
    <col min="2555" max="2555" width="14.7109375" style="35" customWidth="1"/>
    <col min="2556" max="2556" width="10.140625" style="35" customWidth="1"/>
    <col min="2557" max="2557" width="15.85546875" style="35" customWidth="1"/>
    <col min="2558" max="2558" width="9.85546875" style="35" customWidth="1"/>
    <col min="2559" max="2559" width="14" style="35" customWidth="1"/>
    <col min="2560" max="2560" width="14.5703125" style="35" customWidth="1"/>
    <col min="2561" max="2561" width="9.5703125" style="35" customWidth="1"/>
    <col min="2562" max="2562" width="14.5703125" style="35" customWidth="1"/>
    <col min="2563" max="2564" width="16.28515625" style="35" customWidth="1"/>
    <col min="2565" max="2565" width="13.85546875" style="35" customWidth="1"/>
    <col min="2566" max="2570" width="16.140625" style="35" customWidth="1"/>
    <col min="2571" max="2571" width="14.42578125" style="35" customWidth="1"/>
    <col min="2572" max="2572" width="10.140625" style="35" customWidth="1"/>
    <col min="2573" max="2573" width="14.42578125" style="35" customWidth="1"/>
    <col min="2574" max="2575" width="18.85546875" style="35" customWidth="1"/>
    <col min="2576" max="2576" width="14.7109375" style="35" customWidth="1"/>
    <col min="2577" max="2577" width="9.28515625" style="35" customWidth="1"/>
    <col min="2578" max="2801" width="8.85546875" style="35"/>
    <col min="2802" max="2802" width="17.42578125" style="35" customWidth="1"/>
    <col min="2803" max="2803" width="30.7109375" style="35" customWidth="1"/>
    <col min="2804" max="2804" width="24.5703125" style="35" customWidth="1"/>
    <col min="2805" max="2805" width="30.5703125" style="35" customWidth="1"/>
    <col min="2806" max="2806" width="27.140625" style="35" customWidth="1"/>
    <col min="2807" max="2807" width="34" style="35" customWidth="1"/>
    <col min="2808" max="2808" width="31.42578125" style="35" customWidth="1"/>
    <col min="2809" max="2809" width="82.140625" style="35" customWidth="1"/>
    <col min="2810" max="2810" width="23.140625" style="35" customWidth="1"/>
    <col min="2811" max="2811" width="14.7109375" style="35" customWidth="1"/>
    <col min="2812" max="2812" width="10.140625" style="35" customWidth="1"/>
    <col min="2813" max="2813" width="15.85546875" style="35" customWidth="1"/>
    <col min="2814" max="2814" width="9.85546875" style="35" customWidth="1"/>
    <col min="2815" max="2815" width="14" style="35" customWidth="1"/>
    <col min="2816" max="2816" width="14.5703125" style="35" customWidth="1"/>
    <col min="2817" max="2817" width="9.5703125" style="35" customWidth="1"/>
    <col min="2818" max="2818" width="14.5703125" style="35" customWidth="1"/>
    <col min="2819" max="2820" width="16.28515625" style="35" customWidth="1"/>
    <col min="2821" max="2821" width="13.85546875" style="35" customWidth="1"/>
    <col min="2822" max="2826" width="16.140625" style="35" customWidth="1"/>
    <col min="2827" max="2827" width="14.42578125" style="35" customWidth="1"/>
    <col min="2828" max="2828" width="10.140625" style="35" customWidth="1"/>
    <col min="2829" max="2829" width="14.42578125" style="35" customWidth="1"/>
    <col min="2830" max="2831" width="18.85546875" style="35" customWidth="1"/>
    <col min="2832" max="2832" width="14.7109375" style="35" customWidth="1"/>
    <col min="2833" max="2833" width="9.28515625" style="35" customWidth="1"/>
    <col min="2834" max="3057" width="8.85546875" style="35"/>
    <col min="3058" max="3058" width="17.42578125" style="35" customWidth="1"/>
    <col min="3059" max="3059" width="30.7109375" style="35" customWidth="1"/>
    <col min="3060" max="3060" width="24.5703125" style="35" customWidth="1"/>
    <col min="3061" max="3061" width="30.5703125" style="35" customWidth="1"/>
    <col min="3062" max="3062" width="27.140625" style="35" customWidth="1"/>
    <col min="3063" max="3063" width="34" style="35" customWidth="1"/>
    <col min="3064" max="3064" width="31.42578125" style="35" customWidth="1"/>
    <col min="3065" max="3065" width="82.140625" style="35" customWidth="1"/>
    <col min="3066" max="3066" width="23.140625" style="35" customWidth="1"/>
    <col min="3067" max="3067" width="14.7109375" style="35" customWidth="1"/>
    <col min="3068" max="3068" width="10.140625" style="35" customWidth="1"/>
    <col min="3069" max="3069" width="15.85546875" style="35" customWidth="1"/>
    <col min="3070" max="3070" width="9.85546875" style="35" customWidth="1"/>
    <col min="3071" max="3071" width="14" style="35" customWidth="1"/>
    <col min="3072" max="3072" width="14.5703125" style="35" customWidth="1"/>
    <col min="3073" max="3073" width="9.5703125" style="35" customWidth="1"/>
    <col min="3074" max="3074" width="14.5703125" style="35" customWidth="1"/>
    <col min="3075" max="3076" width="16.28515625" style="35" customWidth="1"/>
    <col min="3077" max="3077" width="13.85546875" style="35" customWidth="1"/>
    <col min="3078" max="3082" width="16.140625" style="35" customWidth="1"/>
    <col min="3083" max="3083" width="14.42578125" style="35" customWidth="1"/>
    <col min="3084" max="3084" width="10.140625" style="35" customWidth="1"/>
    <col min="3085" max="3085" width="14.42578125" style="35" customWidth="1"/>
    <col min="3086" max="3087" width="18.85546875" style="35" customWidth="1"/>
    <col min="3088" max="3088" width="14.7109375" style="35" customWidth="1"/>
    <col min="3089" max="3089" width="9.28515625" style="35" customWidth="1"/>
    <col min="3090" max="3313" width="8.85546875" style="35"/>
    <col min="3314" max="3314" width="17.42578125" style="35" customWidth="1"/>
    <col min="3315" max="3315" width="30.7109375" style="35" customWidth="1"/>
    <col min="3316" max="3316" width="24.5703125" style="35" customWidth="1"/>
    <col min="3317" max="3317" width="30.5703125" style="35" customWidth="1"/>
    <col min="3318" max="3318" width="27.140625" style="35" customWidth="1"/>
    <col min="3319" max="3319" width="34" style="35" customWidth="1"/>
    <col min="3320" max="3320" width="31.42578125" style="35" customWidth="1"/>
    <col min="3321" max="3321" width="82.140625" style="35" customWidth="1"/>
    <col min="3322" max="3322" width="23.140625" style="35" customWidth="1"/>
    <col min="3323" max="3323" width="14.7109375" style="35" customWidth="1"/>
    <col min="3324" max="3324" width="10.140625" style="35" customWidth="1"/>
    <col min="3325" max="3325" width="15.85546875" style="35" customWidth="1"/>
    <col min="3326" max="3326" width="9.85546875" style="35" customWidth="1"/>
    <col min="3327" max="3327" width="14" style="35" customWidth="1"/>
    <col min="3328" max="3328" width="14.5703125" style="35" customWidth="1"/>
    <col min="3329" max="3329" width="9.5703125" style="35" customWidth="1"/>
    <col min="3330" max="3330" width="14.5703125" style="35" customWidth="1"/>
    <col min="3331" max="3332" width="16.28515625" style="35" customWidth="1"/>
    <col min="3333" max="3333" width="13.85546875" style="35" customWidth="1"/>
    <col min="3334" max="3338" width="16.140625" style="35" customWidth="1"/>
    <col min="3339" max="3339" width="14.42578125" style="35" customWidth="1"/>
    <col min="3340" max="3340" width="10.140625" style="35" customWidth="1"/>
    <col min="3341" max="3341" width="14.42578125" style="35" customWidth="1"/>
    <col min="3342" max="3343" width="18.85546875" style="35" customWidth="1"/>
    <col min="3344" max="3344" width="14.7109375" style="35" customWidth="1"/>
    <col min="3345" max="3345" width="9.28515625" style="35" customWidth="1"/>
    <col min="3346" max="3569" width="8.85546875" style="35"/>
    <col min="3570" max="3570" width="17.42578125" style="35" customWidth="1"/>
    <col min="3571" max="3571" width="30.7109375" style="35" customWidth="1"/>
    <col min="3572" max="3572" width="24.5703125" style="35" customWidth="1"/>
    <col min="3573" max="3573" width="30.5703125" style="35" customWidth="1"/>
    <col min="3574" max="3574" width="27.140625" style="35" customWidth="1"/>
    <col min="3575" max="3575" width="34" style="35" customWidth="1"/>
    <col min="3576" max="3576" width="31.42578125" style="35" customWidth="1"/>
    <col min="3577" max="3577" width="82.140625" style="35" customWidth="1"/>
    <col min="3578" max="3578" width="23.140625" style="35" customWidth="1"/>
    <col min="3579" max="3579" width="14.7109375" style="35" customWidth="1"/>
    <col min="3580" max="3580" width="10.140625" style="35" customWidth="1"/>
    <col min="3581" max="3581" width="15.85546875" style="35" customWidth="1"/>
    <col min="3582" max="3582" width="9.85546875" style="35" customWidth="1"/>
    <col min="3583" max="3583" width="14" style="35" customWidth="1"/>
    <col min="3584" max="3584" width="14.5703125" style="35" customWidth="1"/>
    <col min="3585" max="3585" width="9.5703125" style="35" customWidth="1"/>
    <col min="3586" max="3586" width="14.5703125" style="35" customWidth="1"/>
    <col min="3587" max="3588" width="16.28515625" style="35" customWidth="1"/>
    <col min="3589" max="3589" width="13.85546875" style="35" customWidth="1"/>
    <col min="3590" max="3594" width="16.140625" style="35" customWidth="1"/>
    <col min="3595" max="3595" width="14.42578125" style="35" customWidth="1"/>
    <col min="3596" max="3596" width="10.140625" style="35" customWidth="1"/>
    <col min="3597" max="3597" width="14.42578125" style="35" customWidth="1"/>
    <col min="3598" max="3599" width="18.85546875" style="35" customWidth="1"/>
    <col min="3600" max="3600" width="14.7109375" style="35" customWidth="1"/>
    <col min="3601" max="3601" width="9.28515625" style="35" customWidth="1"/>
    <col min="3602" max="3825" width="8.85546875" style="35"/>
    <col min="3826" max="3826" width="17.42578125" style="35" customWidth="1"/>
    <col min="3827" max="3827" width="30.7109375" style="35" customWidth="1"/>
    <col min="3828" max="3828" width="24.5703125" style="35" customWidth="1"/>
    <col min="3829" max="3829" width="30.5703125" style="35" customWidth="1"/>
    <col min="3830" max="3830" width="27.140625" style="35" customWidth="1"/>
    <col min="3831" max="3831" width="34" style="35" customWidth="1"/>
    <col min="3832" max="3832" width="31.42578125" style="35" customWidth="1"/>
    <col min="3833" max="3833" width="82.140625" style="35" customWidth="1"/>
    <col min="3834" max="3834" width="23.140625" style="35" customWidth="1"/>
    <col min="3835" max="3835" width="14.7109375" style="35" customWidth="1"/>
    <col min="3836" max="3836" width="10.140625" style="35" customWidth="1"/>
    <col min="3837" max="3837" width="15.85546875" style="35" customWidth="1"/>
    <col min="3838" max="3838" width="9.85546875" style="35" customWidth="1"/>
    <col min="3839" max="3839" width="14" style="35" customWidth="1"/>
    <col min="3840" max="3840" width="14.5703125" style="35" customWidth="1"/>
    <col min="3841" max="3841" width="9.5703125" style="35" customWidth="1"/>
    <col min="3842" max="3842" width="14.5703125" style="35" customWidth="1"/>
    <col min="3843" max="3844" width="16.28515625" style="35" customWidth="1"/>
    <col min="3845" max="3845" width="13.85546875" style="35" customWidth="1"/>
    <col min="3846" max="3850" width="16.140625" style="35" customWidth="1"/>
    <col min="3851" max="3851" width="14.42578125" style="35" customWidth="1"/>
    <col min="3852" max="3852" width="10.140625" style="35" customWidth="1"/>
    <col min="3853" max="3853" width="14.42578125" style="35" customWidth="1"/>
    <col min="3854" max="3855" width="18.85546875" style="35" customWidth="1"/>
    <col min="3856" max="3856" width="14.7109375" style="35" customWidth="1"/>
    <col min="3857" max="3857" width="9.28515625" style="35" customWidth="1"/>
    <col min="3858" max="4081" width="8.85546875" style="35"/>
    <col min="4082" max="4082" width="17.42578125" style="35" customWidth="1"/>
    <col min="4083" max="4083" width="30.7109375" style="35" customWidth="1"/>
    <col min="4084" max="4084" width="24.5703125" style="35" customWidth="1"/>
    <col min="4085" max="4085" width="30.5703125" style="35" customWidth="1"/>
    <col min="4086" max="4086" width="27.140625" style="35" customWidth="1"/>
    <col min="4087" max="4087" width="34" style="35" customWidth="1"/>
    <col min="4088" max="4088" width="31.42578125" style="35" customWidth="1"/>
    <col min="4089" max="4089" width="82.140625" style="35" customWidth="1"/>
    <col min="4090" max="4090" width="23.140625" style="35" customWidth="1"/>
    <col min="4091" max="4091" width="14.7109375" style="35" customWidth="1"/>
    <col min="4092" max="4092" width="10.140625" style="35" customWidth="1"/>
    <col min="4093" max="4093" width="15.85546875" style="35" customWidth="1"/>
    <col min="4094" max="4094" width="9.85546875" style="35" customWidth="1"/>
    <col min="4095" max="4095" width="14" style="35" customWidth="1"/>
    <col min="4096" max="4096" width="14.5703125" style="35" customWidth="1"/>
    <col min="4097" max="4097" width="9.5703125" style="35" customWidth="1"/>
    <col min="4098" max="4098" width="14.5703125" style="35" customWidth="1"/>
    <col min="4099" max="4100" width="16.28515625" style="35" customWidth="1"/>
    <col min="4101" max="4101" width="13.85546875" style="35" customWidth="1"/>
    <col min="4102" max="4106" width="16.140625" style="35" customWidth="1"/>
    <col min="4107" max="4107" width="14.42578125" style="35" customWidth="1"/>
    <col min="4108" max="4108" width="10.140625" style="35" customWidth="1"/>
    <col min="4109" max="4109" width="14.42578125" style="35" customWidth="1"/>
    <col min="4110" max="4111" width="18.85546875" style="35" customWidth="1"/>
    <col min="4112" max="4112" width="14.7109375" style="35" customWidth="1"/>
    <col min="4113" max="4113" width="9.28515625" style="35" customWidth="1"/>
    <col min="4114" max="4337" width="8.85546875" style="35"/>
    <col min="4338" max="4338" width="17.42578125" style="35" customWidth="1"/>
    <col min="4339" max="4339" width="30.7109375" style="35" customWidth="1"/>
    <col min="4340" max="4340" width="24.5703125" style="35" customWidth="1"/>
    <col min="4341" max="4341" width="30.5703125" style="35" customWidth="1"/>
    <col min="4342" max="4342" width="27.140625" style="35" customWidth="1"/>
    <col min="4343" max="4343" width="34" style="35" customWidth="1"/>
    <col min="4344" max="4344" width="31.42578125" style="35" customWidth="1"/>
    <col min="4345" max="4345" width="82.140625" style="35" customWidth="1"/>
    <col min="4346" max="4346" width="23.140625" style="35" customWidth="1"/>
    <col min="4347" max="4347" width="14.7109375" style="35" customWidth="1"/>
    <col min="4348" max="4348" width="10.140625" style="35" customWidth="1"/>
    <col min="4349" max="4349" width="15.85546875" style="35" customWidth="1"/>
    <col min="4350" max="4350" width="9.85546875" style="35" customWidth="1"/>
    <col min="4351" max="4351" width="14" style="35" customWidth="1"/>
    <col min="4352" max="4352" width="14.5703125" style="35" customWidth="1"/>
    <col min="4353" max="4353" width="9.5703125" style="35" customWidth="1"/>
    <col min="4354" max="4354" width="14.5703125" style="35" customWidth="1"/>
    <col min="4355" max="4356" width="16.28515625" style="35" customWidth="1"/>
    <col min="4357" max="4357" width="13.85546875" style="35" customWidth="1"/>
    <col min="4358" max="4362" width="16.140625" style="35" customWidth="1"/>
    <col min="4363" max="4363" width="14.42578125" style="35" customWidth="1"/>
    <col min="4364" max="4364" width="10.140625" style="35" customWidth="1"/>
    <col min="4365" max="4365" width="14.42578125" style="35" customWidth="1"/>
    <col min="4366" max="4367" width="18.85546875" style="35" customWidth="1"/>
    <col min="4368" max="4368" width="14.7109375" style="35" customWidth="1"/>
    <col min="4369" max="4369" width="9.28515625" style="35" customWidth="1"/>
    <col min="4370" max="4593" width="8.85546875" style="35"/>
    <col min="4594" max="4594" width="17.42578125" style="35" customWidth="1"/>
    <col min="4595" max="4595" width="30.7109375" style="35" customWidth="1"/>
    <col min="4596" max="4596" width="24.5703125" style="35" customWidth="1"/>
    <col min="4597" max="4597" width="30.5703125" style="35" customWidth="1"/>
    <col min="4598" max="4598" width="27.140625" style="35" customWidth="1"/>
    <col min="4599" max="4599" width="34" style="35" customWidth="1"/>
    <col min="4600" max="4600" width="31.42578125" style="35" customWidth="1"/>
    <col min="4601" max="4601" width="82.140625" style="35" customWidth="1"/>
    <col min="4602" max="4602" width="23.140625" style="35" customWidth="1"/>
    <col min="4603" max="4603" width="14.7109375" style="35" customWidth="1"/>
    <col min="4604" max="4604" width="10.140625" style="35" customWidth="1"/>
    <col min="4605" max="4605" width="15.85546875" style="35" customWidth="1"/>
    <col min="4606" max="4606" width="9.85546875" style="35" customWidth="1"/>
    <col min="4607" max="4607" width="14" style="35" customWidth="1"/>
    <col min="4608" max="4608" width="14.5703125" style="35" customWidth="1"/>
    <col min="4609" max="4609" width="9.5703125" style="35" customWidth="1"/>
    <col min="4610" max="4610" width="14.5703125" style="35" customWidth="1"/>
    <col min="4611" max="4612" width="16.28515625" style="35" customWidth="1"/>
    <col min="4613" max="4613" width="13.85546875" style="35" customWidth="1"/>
    <col min="4614" max="4618" width="16.140625" style="35" customWidth="1"/>
    <col min="4619" max="4619" width="14.42578125" style="35" customWidth="1"/>
    <col min="4620" max="4620" width="10.140625" style="35" customWidth="1"/>
    <col min="4621" max="4621" width="14.42578125" style="35" customWidth="1"/>
    <col min="4622" max="4623" width="18.85546875" style="35" customWidth="1"/>
    <col min="4624" max="4624" width="14.7109375" style="35" customWidth="1"/>
    <col min="4625" max="4625" width="9.28515625" style="35" customWidth="1"/>
    <col min="4626" max="4849" width="8.85546875" style="35"/>
    <col min="4850" max="4850" width="17.42578125" style="35" customWidth="1"/>
    <col min="4851" max="4851" width="30.7109375" style="35" customWidth="1"/>
    <col min="4852" max="4852" width="24.5703125" style="35" customWidth="1"/>
    <col min="4853" max="4853" width="30.5703125" style="35" customWidth="1"/>
    <col min="4854" max="4854" width="27.140625" style="35" customWidth="1"/>
    <col min="4855" max="4855" width="34" style="35" customWidth="1"/>
    <col min="4856" max="4856" width="31.42578125" style="35" customWidth="1"/>
    <col min="4857" max="4857" width="82.140625" style="35" customWidth="1"/>
    <col min="4858" max="4858" width="23.140625" style="35" customWidth="1"/>
    <col min="4859" max="4859" width="14.7109375" style="35" customWidth="1"/>
    <col min="4860" max="4860" width="10.140625" style="35" customWidth="1"/>
    <col min="4861" max="4861" width="15.85546875" style="35" customWidth="1"/>
    <col min="4862" max="4862" width="9.85546875" style="35" customWidth="1"/>
    <col min="4863" max="4863" width="14" style="35" customWidth="1"/>
    <col min="4864" max="4864" width="14.5703125" style="35" customWidth="1"/>
    <col min="4865" max="4865" width="9.5703125" style="35" customWidth="1"/>
    <col min="4866" max="4866" width="14.5703125" style="35" customWidth="1"/>
    <col min="4867" max="4868" width="16.28515625" style="35" customWidth="1"/>
    <col min="4869" max="4869" width="13.85546875" style="35" customWidth="1"/>
    <col min="4870" max="4874" width="16.140625" style="35" customWidth="1"/>
    <col min="4875" max="4875" width="14.42578125" style="35" customWidth="1"/>
    <col min="4876" max="4876" width="10.140625" style="35" customWidth="1"/>
    <col min="4877" max="4877" width="14.42578125" style="35" customWidth="1"/>
    <col min="4878" max="4879" width="18.85546875" style="35" customWidth="1"/>
    <col min="4880" max="4880" width="14.7109375" style="35" customWidth="1"/>
    <col min="4881" max="4881" width="9.28515625" style="35" customWidth="1"/>
    <col min="4882" max="5105" width="8.85546875" style="35"/>
    <col min="5106" max="5106" width="17.42578125" style="35" customWidth="1"/>
    <col min="5107" max="5107" width="30.7109375" style="35" customWidth="1"/>
    <col min="5108" max="5108" width="24.5703125" style="35" customWidth="1"/>
    <col min="5109" max="5109" width="30.5703125" style="35" customWidth="1"/>
    <col min="5110" max="5110" width="27.140625" style="35" customWidth="1"/>
    <col min="5111" max="5111" width="34" style="35" customWidth="1"/>
    <col min="5112" max="5112" width="31.42578125" style="35" customWidth="1"/>
    <col min="5113" max="5113" width="82.140625" style="35" customWidth="1"/>
    <col min="5114" max="5114" width="23.140625" style="35" customWidth="1"/>
    <col min="5115" max="5115" width="14.7109375" style="35" customWidth="1"/>
    <col min="5116" max="5116" width="10.140625" style="35" customWidth="1"/>
    <col min="5117" max="5117" width="15.85546875" style="35" customWidth="1"/>
    <col min="5118" max="5118" width="9.85546875" style="35" customWidth="1"/>
    <col min="5119" max="5119" width="14" style="35" customWidth="1"/>
    <col min="5120" max="5120" width="14.5703125" style="35" customWidth="1"/>
    <col min="5121" max="5121" width="9.5703125" style="35" customWidth="1"/>
    <col min="5122" max="5122" width="14.5703125" style="35" customWidth="1"/>
    <col min="5123" max="5124" width="16.28515625" style="35" customWidth="1"/>
    <col min="5125" max="5125" width="13.85546875" style="35" customWidth="1"/>
    <col min="5126" max="5130" width="16.140625" style="35" customWidth="1"/>
    <col min="5131" max="5131" width="14.42578125" style="35" customWidth="1"/>
    <col min="5132" max="5132" width="10.140625" style="35" customWidth="1"/>
    <col min="5133" max="5133" width="14.42578125" style="35" customWidth="1"/>
    <col min="5134" max="5135" width="18.85546875" style="35" customWidth="1"/>
    <col min="5136" max="5136" width="14.7109375" style="35" customWidth="1"/>
    <col min="5137" max="5137" width="9.28515625" style="35" customWidth="1"/>
    <col min="5138" max="5361" width="8.85546875" style="35"/>
    <col min="5362" max="5362" width="17.42578125" style="35" customWidth="1"/>
    <col min="5363" max="5363" width="30.7109375" style="35" customWidth="1"/>
    <col min="5364" max="5364" width="24.5703125" style="35" customWidth="1"/>
    <col min="5365" max="5365" width="30.5703125" style="35" customWidth="1"/>
    <col min="5366" max="5366" width="27.140625" style="35" customWidth="1"/>
    <col min="5367" max="5367" width="34" style="35" customWidth="1"/>
    <col min="5368" max="5368" width="31.42578125" style="35" customWidth="1"/>
    <col min="5369" max="5369" width="82.140625" style="35" customWidth="1"/>
    <col min="5370" max="5370" width="23.140625" style="35" customWidth="1"/>
    <col min="5371" max="5371" width="14.7109375" style="35" customWidth="1"/>
    <col min="5372" max="5372" width="10.140625" style="35" customWidth="1"/>
    <col min="5373" max="5373" width="15.85546875" style="35" customWidth="1"/>
    <col min="5374" max="5374" width="9.85546875" style="35" customWidth="1"/>
    <col min="5375" max="5375" width="14" style="35" customWidth="1"/>
    <col min="5376" max="5376" width="14.5703125" style="35" customWidth="1"/>
    <col min="5377" max="5377" width="9.5703125" style="35" customWidth="1"/>
    <col min="5378" max="5378" width="14.5703125" style="35" customWidth="1"/>
    <col min="5379" max="5380" width="16.28515625" style="35" customWidth="1"/>
    <col min="5381" max="5381" width="13.85546875" style="35" customWidth="1"/>
    <col min="5382" max="5386" width="16.140625" style="35" customWidth="1"/>
    <col min="5387" max="5387" width="14.42578125" style="35" customWidth="1"/>
    <col min="5388" max="5388" width="10.140625" style="35" customWidth="1"/>
    <col min="5389" max="5389" width="14.42578125" style="35" customWidth="1"/>
    <col min="5390" max="5391" width="18.85546875" style="35" customWidth="1"/>
    <col min="5392" max="5392" width="14.7109375" style="35" customWidth="1"/>
    <col min="5393" max="5393" width="9.28515625" style="35" customWidth="1"/>
    <col min="5394" max="5617" width="8.85546875" style="35"/>
    <col min="5618" max="5618" width="17.42578125" style="35" customWidth="1"/>
    <col min="5619" max="5619" width="30.7109375" style="35" customWidth="1"/>
    <col min="5620" max="5620" width="24.5703125" style="35" customWidth="1"/>
    <col min="5621" max="5621" width="30.5703125" style="35" customWidth="1"/>
    <col min="5622" max="5622" width="27.140625" style="35" customWidth="1"/>
    <col min="5623" max="5623" width="34" style="35" customWidth="1"/>
    <col min="5624" max="5624" width="31.42578125" style="35" customWidth="1"/>
    <col min="5625" max="5625" width="82.140625" style="35" customWidth="1"/>
    <col min="5626" max="5626" width="23.140625" style="35" customWidth="1"/>
    <col min="5627" max="5627" width="14.7109375" style="35" customWidth="1"/>
    <col min="5628" max="5628" width="10.140625" style="35" customWidth="1"/>
    <col min="5629" max="5629" width="15.85546875" style="35" customWidth="1"/>
    <col min="5630" max="5630" width="9.85546875" style="35" customWidth="1"/>
    <col min="5631" max="5631" width="14" style="35" customWidth="1"/>
    <col min="5632" max="5632" width="14.5703125" style="35" customWidth="1"/>
    <col min="5633" max="5633" width="9.5703125" style="35" customWidth="1"/>
    <col min="5634" max="5634" width="14.5703125" style="35" customWidth="1"/>
    <col min="5635" max="5636" width="16.28515625" style="35" customWidth="1"/>
    <col min="5637" max="5637" width="13.85546875" style="35" customWidth="1"/>
    <col min="5638" max="5642" width="16.140625" style="35" customWidth="1"/>
    <col min="5643" max="5643" width="14.42578125" style="35" customWidth="1"/>
    <col min="5644" max="5644" width="10.140625" style="35" customWidth="1"/>
    <col min="5645" max="5645" width="14.42578125" style="35" customWidth="1"/>
    <col min="5646" max="5647" width="18.85546875" style="35" customWidth="1"/>
    <col min="5648" max="5648" width="14.7109375" style="35" customWidth="1"/>
    <col min="5649" max="5649" width="9.28515625" style="35" customWidth="1"/>
    <col min="5650" max="5873" width="8.85546875" style="35"/>
    <col min="5874" max="5874" width="17.42578125" style="35" customWidth="1"/>
    <col min="5875" max="5875" width="30.7109375" style="35" customWidth="1"/>
    <col min="5876" max="5876" width="24.5703125" style="35" customWidth="1"/>
    <col min="5877" max="5877" width="30.5703125" style="35" customWidth="1"/>
    <col min="5878" max="5878" width="27.140625" style="35" customWidth="1"/>
    <col min="5879" max="5879" width="34" style="35" customWidth="1"/>
    <col min="5880" max="5880" width="31.42578125" style="35" customWidth="1"/>
    <col min="5881" max="5881" width="82.140625" style="35" customWidth="1"/>
    <col min="5882" max="5882" width="23.140625" style="35" customWidth="1"/>
    <col min="5883" max="5883" width="14.7109375" style="35" customWidth="1"/>
    <col min="5884" max="5884" width="10.140625" style="35" customWidth="1"/>
    <col min="5885" max="5885" width="15.85546875" style="35" customWidth="1"/>
    <col min="5886" max="5886" width="9.85546875" style="35" customWidth="1"/>
    <col min="5887" max="5887" width="14" style="35" customWidth="1"/>
    <col min="5888" max="5888" width="14.5703125" style="35" customWidth="1"/>
    <col min="5889" max="5889" width="9.5703125" style="35" customWidth="1"/>
    <col min="5890" max="5890" width="14.5703125" style="35" customWidth="1"/>
    <col min="5891" max="5892" width="16.28515625" style="35" customWidth="1"/>
    <col min="5893" max="5893" width="13.85546875" style="35" customWidth="1"/>
    <col min="5894" max="5898" width="16.140625" style="35" customWidth="1"/>
    <col min="5899" max="5899" width="14.42578125" style="35" customWidth="1"/>
    <col min="5900" max="5900" width="10.140625" style="35" customWidth="1"/>
    <col min="5901" max="5901" width="14.42578125" style="35" customWidth="1"/>
    <col min="5902" max="5903" width="18.85546875" style="35" customWidth="1"/>
    <col min="5904" max="5904" width="14.7109375" style="35" customWidth="1"/>
    <col min="5905" max="5905" width="9.28515625" style="35" customWidth="1"/>
    <col min="5906" max="6129" width="8.85546875" style="35"/>
    <col min="6130" max="6130" width="17.42578125" style="35" customWidth="1"/>
    <col min="6131" max="6131" width="30.7109375" style="35" customWidth="1"/>
    <col min="6132" max="6132" width="24.5703125" style="35" customWidth="1"/>
    <col min="6133" max="6133" width="30.5703125" style="35" customWidth="1"/>
    <col min="6134" max="6134" width="27.140625" style="35" customWidth="1"/>
    <col min="6135" max="6135" width="34" style="35" customWidth="1"/>
    <col min="6136" max="6136" width="31.42578125" style="35" customWidth="1"/>
    <col min="6137" max="6137" width="82.140625" style="35" customWidth="1"/>
    <col min="6138" max="6138" width="23.140625" style="35" customWidth="1"/>
    <col min="6139" max="6139" width="14.7109375" style="35" customWidth="1"/>
    <col min="6140" max="6140" width="10.140625" style="35" customWidth="1"/>
    <col min="6141" max="6141" width="15.85546875" style="35" customWidth="1"/>
    <col min="6142" max="6142" width="9.85546875" style="35" customWidth="1"/>
    <col min="6143" max="6143" width="14" style="35" customWidth="1"/>
    <col min="6144" max="6144" width="14.5703125" style="35" customWidth="1"/>
    <col min="6145" max="6145" width="9.5703125" style="35" customWidth="1"/>
    <col min="6146" max="6146" width="14.5703125" style="35" customWidth="1"/>
    <col min="6147" max="6148" width="16.28515625" style="35" customWidth="1"/>
    <col min="6149" max="6149" width="13.85546875" style="35" customWidth="1"/>
    <col min="6150" max="6154" width="16.140625" style="35" customWidth="1"/>
    <col min="6155" max="6155" width="14.42578125" style="35" customWidth="1"/>
    <col min="6156" max="6156" width="10.140625" style="35" customWidth="1"/>
    <col min="6157" max="6157" width="14.42578125" style="35" customWidth="1"/>
    <col min="6158" max="6159" width="18.85546875" style="35" customWidth="1"/>
    <col min="6160" max="6160" width="14.7109375" style="35" customWidth="1"/>
    <col min="6161" max="6161" width="9.28515625" style="35" customWidth="1"/>
    <col min="6162" max="6385" width="8.85546875" style="35"/>
    <col min="6386" max="6386" width="17.42578125" style="35" customWidth="1"/>
    <col min="6387" max="6387" width="30.7109375" style="35" customWidth="1"/>
    <col min="6388" max="6388" width="24.5703125" style="35" customWidth="1"/>
    <col min="6389" max="6389" width="30.5703125" style="35" customWidth="1"/>
    <col min="6390" max="6390" width="27.140625" style="35" customWidth="1"/>
    <col min="6391" max="6391" width="34" style="35" customWidth="1"/>
    <col min="6392" max="6392" width="31.42578125" style="35" customWidth="1"/>
    <col min="6393" max="6393" width="82.140625" style="35" customWidth="1"/>
    <col min="6394" max="6394" width="23.140625" style="35" customWidth="1"/>
    <col min="6395" max="6395" width="14.7109375" style="35" customWidth="1"/>
    <col min="6396" max="6396" width="10.140625" style="35" customWidth="1"/>
    <col min="6397" max="6397" width="15.85546875" style="35" customWidth="1"/>
    <col min="6398" max="6398" width="9.85546875" style="35" customWidth="1"/>
    <col min="6399" max="6399" width="14" style="35" customWidth="1"/>
    <col min="6400" max="6400" width="14.5703125" style="35" customWidth="1"/>
    <col min="6401" max="6401" width="9.5703125" style="35" customWidth="1"/>
    <col min="6402" max="6402" width="14.5703125" style="35" customWidth="1"/>
    <col min="6403" max="6404" width="16.28515625" style="35" customWidth="1"/>
    <col min="6405" max="6405" width="13.85546875" style="35" customWidth="1"/>
    <col min="6406" max="6410" width="16.140625" style="35" customWidth="1"/>
    <col min="6411" max="6411" width="14.42578125" style="35" customWidth="1"/>
    <col min="6412" max="6412" width="10.140625" style="35" customWidth="1"/>
    <col min="6413" max="6413" width="14.42578125" style="35" customWidth="1"/>
    <col min="6414" max="6415" width="18.85546875" style="35" customWidth="1"/>
    <col min="6416" max="6416" width="14.7109375" style="35" customWidth="1"/>
    <col min="6417" max="6417" width="9.28515625" style="35" customWidth="1"/>
    <col min="6418" max="6641" width="8.85546875" style="35"/>
    <col min="6642" max="6642" width="17.42578125" style="35" customWidth="1"/>
    <col min="6643" max="6643" width="30.7109375" style="35" customWidth="1"/>
    <col min="6644" max="6644" width="24.5703125" style="35" customWidth="1"/>
    <col min="6645" max="6645" width="30.5703125" style="35" customWidth="1"/>
    <col min="6646" max="6646" width="27.140625" style="35" customWidth="1"/>
    <col min="6647" max="6647" width="34" style="35" customWidth="1"/>
    <col min="6648" max="6648" width="31.42578125" style="35" customWidth="1"/>
    <col min="6649" max="6649" width="82.140625" style="35" customWidth="1"/>
    <col min="6650" max="6650" width="23.140625" style="35" customWidth="1"/>
    <col min="6651" max="6651" width="14.7109375" style="35" customWidth="1"/>
    <col min="6652" max="6652" width="10.140625" style="35" customWidth="1"/>
    <col min="6653" max="6653" width="15.85546875" style="35" customWidth="1"/>
    <col min="6654" max="6654" width="9.85546875" style="35" customWidth="1"/>
    <col min="6655" max="6655" width="14" style="35" customWidth="1"/>
    <col min="6656" max="6656" width="14.5703125" style="35" customWidth="1"/>
    <col min="6657" max="6657" width="9.5703125" style="35" customWidth="1"/>
    <col min="6658" max="6658" width="14.5703125" style="35" customWidth="1"/>
    <col min="6659" max="6660" width="16.28515625" style="35" customWidth="1"/>
    <col min="6661" max="6661" width="13.85546875" style="35" customWidth="1"/>
    <col min="6662" max="6666" width="16.140625" style="35" customWidth="1"/>
    <col min="6667" max="6667" width="14.42578125" style="35" customWidth="1"/>
    <col min="6668" max="6668" width="10.140625" style="35" customWidth="1"/>
    <col min="6669" max="6669" width="14.42578125" style="35" customWidth="1"/>
    <col min="6670" max="6671" width="18.85546875" style="35" customWidth="1"/>
    <col min="6672" max="6672" width="14.7109375" style="35" customWidth="1"/>
    <col min="6673" max="6673" width="9.28515625" style="35" customWidth="1"/>
    <col min="6674" max="6897" width="8.85546875" style="35"/>
    <col min="6898" max="6898" width="17.42578125" style="35" customWidth="1"/>
    <col min="6899" max="6899" width="30.7109375" style="35" customWidth="1"/>
    <col min="6900" max="6900" width="24.5703125" style="35" customWidth="1"/>
    <col min="6901" max="6901" width="30.5703125" style="35" customWidth="1"/>
    <col min="6902" max="6902" width="27.140625" style="35" customWidth="1"/>
    <col min="6903" max="6903" width="34" style="35" customWidth="1"/>
    <col min="6904" max="6904" width="31.42578125" style="35" customWidth="1"/>
    <col min="6905" max="6905" width="82.140625" style="35" customWidth="1"/>
    <col min="6906" max="6906" width="23.140625" style="35" customWidth="1"/>
    <col min="6907" max="6907" width="14.7109375" style="35" customWidth="1"/>
    <col min="6908" max="6908" width="10.140625" style="35" customWidth="1"/>
    <col min="6909" max="6909" width="15.85546875" style="35" customWidth="1"/>
    <col min="6910" max="6910" width="9.85546875" style="35" customWidth="1"/>
    <col min="6911" max="6911" width="14" style="35" customWidth="1"/>
    <col min="6912" max="6912" width="14.5703125" style="35" customWidth="1"/>
    <col min="6913" max="6913" width="9.5703125" style="35" customWidth="1"/>
    <col min="6914" max="6914" width="14.5703125" style="35" customWidth="1"/>
    <col min="6915" max="6916" width="16.28515625" style="35" customWidth="1"/>
    <col min="6917" max="6917" width="13.85546875" style="35" customWidth="1"/>
    <col min="6918" max="6922" width="16.140625" style="35" customWidth="1"/>
    <col min="6923" max="6923" width="14.42578125" style="35" customWidth="1"/>
    <col min="6924" max="6924" width="10.140625" style="35" customWidth="1"/>
    <col min="6925" max="6925" width="14.42578125" style="35" customWidth="1"/>
    <col min="6926" max="6927" width="18.85546875" style="35" customWidth="1"/>
    <col min="6928" max="6928" width="14.7109375" style="35" customWidth="1"/>
    <col min="6929" max="6929" width="9.28515625" style="35" customWidth="1"/>
    <col min="6930" max="7153" width="8.85546875" style="35"/>
    <col min="7154" max="7154" width="17.42578125" style="35" customWidth="1"/>
    <col min="7155" max="7155" width="30.7109375" style="35" customWidth="1"/>
    <col min="7156" max="7156" width="24.5703125" style="35" customWidth="1"/>
    <col min="7157" max="7157" width="30.5703125" style="35" customWidth="1"/>
    <col min="7158" max="7158" width="27.140625" style="35" customWidth="1"/>
    <col min="7159" max="7159" width="34" style="35" customWidth="1"/>
    <col min="7160" max="7160" width="31.42578125" style="35" customWidth="1"/>
    <col min="7161" max="7161" width="82.140625" style="35" customWidth="1"/>
    <col min="7162" max="7162" width="23.140625" style="35" customWidth="1"/>
    <col min="7163" max="7163" width="14.7109375" style="35" customWidth="1"/>
    <col min="7164" max="7164" width="10.140625" style="35" customWidth="1"/>
    <col min="7165" max="7165" width="15.85546875" style="35" customWidth="1"/>
    <col min="7166" max="7166" width="9.85546875" style="35" customWidth="1"/>
    <col min="7167" max="7167" width="14" style="35" customWidth="1"/>
    <col min="7168" max="7168" width="14.5703125" style="35" customWidth="1"/>
    <col min="7169" max="7169" width="9.5703125" style="35" customWidth="1"/>
    <col min="7170" max="7170" width="14.5703125" style="35" customWidth="1"/>
    <col min="7171" max="7172" width="16.28515625" style="35" customWidth="1"/>
    <col min="7173" max="7173" width="13.85546875" style="35" customWidth="1"/>
    <col min="7174" max="7178" width="16.140625" style="35" customWidth="1"/>
    <col min="7179" max="7179" width="14.42578125" style="35" customWidth="1"/>
    <col min="7180" max="7180" width="10.140625" style="35" customWidth="1"/>
    <col min="7181" max="7181" width="14.42578125" style="35" customWidth="1"/>
    <col min="7182" max="7183" width="18.85546875" style="35" customWidth="1"/>
    <col min="7184" max="7184" width="14.7109375" style="35" customWidth="1"/>
    <col min="7185" max="7185" width="9.28515625" style="35" customWidth="1"/>
    <col min="7186" max="7409" width="8.85546875" style="35"/>
    <col min="7410" max="7410" width="17.42578125" style="35" customWidth="1"/>
    <col min="7411" max="7411" width="30.7109375" style="35" customWidth="1"/>
    <col min="7412" max="7412" width="24.5703125" style="35" customWidth="1"/>
    <col min="7413" max="7413" width="30.5703125" style="35" customWidth="1"/>
    <col min="7414" max="7414" width="27.140625" style="35" customWidth="1"/>
    <col min="7415" max="7415" width="34" style="35" customWidth="1"/>
    <col min="7416" max="7416" width="31.42578125" style="35" customWidth="1"/>
    <col min="7417" max="7417" width="82.140625" style="35" customWidth="1"/>
    <col min="7418" max="7418" width="23.140625" style="35" customWidth="1"/>
    <col min="7419" max="7419" width="14.7109375" style="35" customWidth="1"/>
    <col min="7420" max="7420" width="10.140625" style="35" customWidth="1"/>
    <col min="7421" max="7421" width="15.85546875" style="35" customWidth="1"/>
    <col min="7422" max="7422" width="9.85546875" style="35" customWidth="1"/>
    <col min="7423" max="7423" width="14" style="35" customWidth="1"/>
    <col min="7424" max="7424" width="14.5703125" style="35" customWidth="1"/>
    <col min="7425" max="7425" width="9.5703125" style="35" customWidth="1"/>
    <col min="7426" max="7426" width="14.5703125" style="35" customWidth="1"/>
    <col min="7427" max="7428" width="16.28515625" style="35" customWidth="1"/>
    <col min="7429" max="7429" width="13.85546875" style="35" customWidth="1"/>
    <col min="7430" max="7434" width="16.140625" style="35" customWidth="1"/>
    <col min="7435" max="7435" width="14.42578125" style="35" customWidth="1"/>
    <col min="7436" max="7436" width="10.140625" style="35" customWidth="1"/>
    <col min="7437" max="7437" width="14.42578125" style="35" customWidth="1"/>
    <col min="7438" max="7439" width="18.85546875" style="35" customWidth="1"/>
    <col min="7440" max="7440" width="14.7109375" style="35" customWidth="1"/>
    <col min="7441" max="7441" width="9.28515625" style="35" customWidth="1"/>
    <col min="7442" max="7665" width="8.85546875" style="35"/>
    <col min="7666" max="7666" width="17.42578125" style="35" customWidth="1"/>
    <col min="7667" max="7667" width="30.7109375" style="35" customWidth="1"/>
    <col min="7668" max="7668" width="24.5703125" style="35" customWidth="1"/>
    <col min="7669" max="7669" width="30.5703125" style="35" customWidth="1"/>
    <col min="7670" max="7670" width="27.140625" style="35" customWidth="1"/>
    <col min="7671" max="7671" width="34" style="35" customWidth="1"/>
    <col min="7672" max="7672" width="31.42578125" style="35" customWidth="1"/>
    <col min="7673" max="7673" width="82.140625" style="35" customWidth="1"/>
    <col min="7674" max="7674" width="23.140625" style="35" customWidth="1"/>
    <col min="7675" max="7675" width="14.7109375" style="35" customWidth="1"/>
    <col min="7676" max="7676" width="10.140625" style="35" customWidth="1"/>
    <col min="7677" max="7677" width="15.85546875" style="35" customWidth="1"/>
    <col min="7678" max="7678" width="9.85546875" style="35" customWidth="1"/>
    <col min="7679" max="7679" width="14" style="35" customWidth="1"/>
    <col min="7680" max="7680" width="14.5703125" style="35" customWidth="1"/>
    <col min="7681" max="7681" width="9.5703125" style="35" customWidth="1"/>
    <col min="7682" max="7682" width="14.5703125" style="35" customWidth="1"/>
    <col min="7683" max="7684" width="16.28515625" style="35" customWidth="1"/>
    <col min="7685" max="7685" width="13.85546875" style="35" customWidth="1"/>
    <col min="7686" max="7690" width="16.140625" style="35" customWidth="1"/>
    <col min="7691" max="7691" width="14.42578125" style="35" customWidth="1"/>
    <col min="7692" max="7692" width="10.140625" style="35" customWidth="1"/>
    <col min="7693" max="7693" width="14.42578125" style="35" customWidth="1"/>
    <col min="7694" max="7695" width="18.85546875" style="35" customWidth="1"/>
    <col min="7696" max="7696" width="14.7109375" style="35" customWidth="1"/>
    <col min="7697" max="7697" width="9.28515625" style="35" customWidth="1"/>
    <col min="7698" max="7921" width="8.85546875" style="35"/>
    <col min="7922" max="7922" width="17.42578125" style="35" customWidth="1"/>
    <col min="7923" max="7923" width="30.7109375" style="35" customWidth="1"/>
    <col min="7924" max="7924" width="24.5703125" style="35" customWidth="1"/>
    <col min="7925" max="7925" width="30.5703125" style="35" customWidth="1"/>
    <col min="7926" max="7926" width="27.140625" style="35" customWidth="1"/>
    <col min="7927" max="7927" width="34" style="35" customWidth="1"/>
    <col min="7928" max="7928" width="31.42578125" style="35" customWidth="1"/>
    <col min="7929" max="7929" width="82.140625" style="35" customWidth="1"/>
    <col min="7930" max="7930" width="23.140625" style="35" customWidth="1"/>
    <col min="7931" max="7931" width="14.7109375" style="35" customWidth="1"/>
    <col min="7932" max="7932" width="10.140625" style="35" customWidth="1"/>
    <col min="7933" max="7933" width="15.85546875" style="35" customWidth="1"/>
    <col min="7934" max="7934" width="9.85546875" style="35" customWidth="1"/>
    <col min="7935" max="7935" width="14" style="35" customWidth="1"/>
    <col min="7936" max="7936" width="14.5703125" style="35" customWidth="1"/>
    <col min="7937" max="7937" width="9.5703125" style="35" customWidth="1"/>
    <col min="7938" max="7938" width="14.5703125" style="35" customWidth="1"/>
    <col min="7939" max="7940" width="16.28515625" style="35" customWidth="1"/>
    <col min="7941" max="7941" width="13.85546875" style="35" customWidth="1"/>
    <col min="7942" max="7946" width="16.140625" style="35" customWidth="1"/>
    <col min="7947" max="7947" width="14.42578125" style="35" customWidth="1"/>
    <col min="7948" max="7948" width="10.140625" style="35" customWidth="1"/>
    <col min="7949" max="7949" width="14.42578125" style="35" customWidth="1"/>
    <col min="7950" max="7951" width="18.85546875" style="35" customWidth="1"/>
    <col min="7952" max="7952" width="14.7109375" style="35" customWidth="1"/>
    <col min="7953" max="7953" width="9.28515625" style="35" customWidth="1"/>
    <col min="7954" max="8177" width="8.85546875" style="35"/>
    <col min="8178" max="8178" width="17.42578125" style="35" customWidth="1"/>
    <col min="8179" max="8179" width="30.7109375" style="35" customWidth="1"/>
    <col min="8180" max="8180" width="24.5703125" style="35" customWidth="1"/>
    <col min="8181" max="8181" width="30.5703125" style="35" customWidth="1"/>
    <col min="8182" max="8182" width="27.140625" style="35" customWidth="1"/>
    <col min="8183" max="8183" width="34" style="35" customWidth="1"/>
    <col min="8184" max="8184" width="31.42578125" style="35" customWidth="1"/>
    <col min="8185" max="8185" width="82.140625" style="35" customWidth="1"/>
    <col min="8186" max="8186" width="23.140625" style="35" customWidth="1"/>
    <col min="8187" max="8187" width="14.7109375" style="35" customWidth="1"/>
    <col min="8188" max="8188" width="10.140625" style="35" customWidth="1"/>
    <col min="8189" max="8189" width="15.85546875" style="35" customWidth="1"/>
    <col min="8190" max="8190" width="9.85546875" style="35" customWidth="1"/>
    <col min="8191" max="8191" width="14" style="35" customWidth="1"/>
    <col min="8192" max="8192" width="14.5703125" style="35" customWidth="1"/>
    <col min="8193" max="8193" width="9.5703125" style="35" customWidth="1"/>
    <col min="8194" max="8194" width="14.5703125" style="35" customWidth="1"/>
    <col min="8195" max="8196" width="16.28515625" style="35" customWidth="1"/>
    <col min="8197" max="8197" width="13.85546875" style="35" customWidth="1"/>
    <col min="8198" max="8202" width="16.140625" style="35" customWidth="1"/>
    <col min="8203" max="8203" width="14.42578125" style="35" customWidth="1"/>
    <col min="8204" max="8204" width="10.140625" style="35" customWidth="1"/>
    <col min="8205" max="8205" width="14.42578125" style="35" customWidth="1"/>
    <col min="8206" max="8207" width="18.85546875" style="35" customWidth="1"/>
    <col min="8208" max="8208" width="14.7109375" style="35" customWidth="1"/>
    <col min="8209" max="8209" width="9.28515625" style="35" customWidth="1"/>
    <col min="8210" max="8433" width="8.85546875" style="35"/>
    <col min="8434" max="8434" width="17.42578125" style="35" customWidth="1"/>
    <col min="8435" max="8435" width="30.7109375" style="35" customWidth="1"/>
    <col min="8436" max="8436" width="24.5703125" style="35" customWidth="1"/>
    <col min="8437" max="8437" width="30.5703125" style="35" customWidth="1"/>
    <col min="8438" max="8438" width="27.140625" style="35" customWidth="1"/>
    <col min="8439" max="8439" width="34" style="35" customWidth="1"/>
    <col min="8440" max="8440" width="31.42578125" style="35" customWidth="1"/>
    <col min="8441" max="8441" width="82.140625" style="35" customWidth="1"/>
    <col min="8442" max="8442" width="23.140625" style="35" customWidth="1"/>
    <col min="8443" max="8443" width="14.7109375" style="35" customWidth="1"/>
    <col min="8444" max="8444" width="10.140625" style="35" customWidth="1"/>
    <col min="8445" max="8445" width="15.85546875" style="35" customWidth="1"/>
    <col min="8446" max="8446" width="9.85546875" style="35" customWidth="1"/>
    <col min="8447" max="8447" width="14" style="35" customWidth="1"/>
    <col min="8448" max="8448" width="14.5703125" style="35" customWidth="1"/>
    <col min="8449" max="8449" width="9.5703125" style="35" customWidth="1"/>
    <col min="8450" max="8450" width="14.5703125" style="35" customWidth="1"/>
    <col min="8451" max="8452" width="16.28515625" style="35" customWidth="1"/>
    <col min="8453" max="8453" width="13.85546875" style="35" customWidth="1"/>
    <col min="8454" max="8458" width="16.140625" style="35" customWidth="1"/>
    <col min="8459" max="8459" width="14.42578125" style="35" customWidth="1"/>
    <col min="8460" max="8460" width="10.140625" style="35" customWidth="1"/>
    <col min="8461" max="8461" width="14.42578125" style="35" customWidth="1"/>
    <col min="8462" max="8463" width="18.85546875" style="35" customWidth="1"/>
    <col min="8464" max="8464" width="14.7109375" style="35" customWidth="1"/>
    <col min="8465" max="8465" width="9.28515625" style="35" customWidth="1"/>
    <col min="8466" max="8689" width="8.85546875" style="35"/>
    <col min="8690" max="8690" width="17.42578125" style="35" customWidth="1"/>
    <col min="8691" max="8691" width="30.7109375" style="35" customWidth="1"/>
    <col min="8692" max="8692" width="24.5703125" style="35" customWidth="1"/>
    <col min="8693" max="8693" width="30.5703125" style="35" customWidth="1"/>
    <col min="8694" max="8694" width="27.140625" style="35" customWidth="1"/>
    <col min="8695" max="8695" width="34" style="35" customWidth="1"/>
    <col min="8696" max="8696" width="31.42578125" style="35" customWidth="1"/>
    <col min="8697" max="8697" width="82.140625" style="35" customWidth="1"/>
    <col min="8698" max="8698" width="23.140625" style="35" customWidth="1"/>
    <col min="8699" max="8699" width="14.7109375" style="35" customWidth="1"/>
    <col min="8700" max="8700" width="10.140625" style="35" customWidth="1"/>
    <col min="8701" max="8701" width="15.85546875" style="35" customWidth="1"/>
    <col min="8702" max="8702" width="9.85546875" style="35" customWidth="1"/>
    <col min="8703" max="8703" width="14" style="35" customWidth="1"/>
    <col min="8704" max="8704" width="14.5703125" style="35" customWidth="1"/>
    <col min="8705" max="8705" width="9.5703125" style="35" customWidth="1"/>
    <col min="8706" max="8706" width="14.5703125" style="35" customWidth="1"/>
    <col min="8707" max="8708" width="16.28515625" style="35" customWidth="1"/>
    <col min="8709" max="8709" width="13.85546875" style="35" customWidth="1"/>
    <col min="8710" max="8714" width="16.140625" style="35" customWidth="1"/>
    <col min="8715" max="8715" width="14.42578125" style="35" customWidth="1"/>
    <col min="8716" max="8716" width="10.140625" style="35" customWidth="1"/>
    <col min="8717" max="8717" width="14.42578125" style="35" customWidth="1"/>
    <col min="8718" max="8719" width="18.85546875" style="35" customWidth="1"/>
    <col min="8720" max="8720" width="14.7109375" style="35" customWidth="1"/>
    <col min="8721" max="8721" width="9.28515625" style="35" customWidth="1"/>
    <col min="8722" max="8945" width="8.85546875" style="35"/>
    <col min="8946" max="8946" width="17.42578125" style="35" customWidth="1"/>
    <col min="8947" max="8947" width="30.7109375" style="35" customWidth="1"/>
    <col min="8948" max="8948" width="24.5703125" style="35" customWidth="1"/>
    <col min="8949" max="8949" width="30.5703125" style="35" customWidth="1"/>
    <col min="8950" max="8950" width="27.140625" style="35" customWidth="1"/>
    <col min="8951" max="8951" width="34" style="35" customWidth="1"/>
    <col min="8952" max="8952" width="31.42578125" style="35" customWidth="1"/>
    <col min="8953" max="8953" width="82.140625" style="35" customWidth="1"/>
    <col min="8954" max="8954" width="23.140625" style="35" customWidth="1"/>
    <col min="8955" max="8955" width="14.7109375" style="35" customWidth="1"/>
    <col min="8956" max="8956" width="10.140625" style="35" customWidth="1"/>
    <col min="8957" max="8957" width="15.85546875" style="35" customWidth="1"/>
    <col min="8958" max="8958" width="9.85546875" style="35" customWidth="1"/>
    <col min="8959" max="8959" width="14" style="35" customWidth="1"/>
    <col min="8960" max="8960" width="14.5703125" style="35" customWidth="1"/>
    <col min="8961" max="8961" width="9.5703125" style="35" customWidth="1"/>
    <col min="8962" max="8962" width="14.5703125" style="35" customWidth="1"/>
    <col min="8963" max="8964" width="16.28515625" style="35" customWidth="1"/>
    <col min="8965" max="8965" width="13.85546875" style="35" customWidth="1"/>
    <col min="8966" max="8970" width="16.140625" style="35" customWidth="1"/>
    <col min="8971" max="8971" width="14.42578125" style="35" customWidth="1"/>
    <col min="8972" max="8972" width="10.140625" style="35" customWidth="1"/>
    <col min="8973" max="8973" width="14.42578125" style="35" customWidth="1"/>
    <col min="8974" max="8975" width="18.85546875" style="35" customWidth="1"/>
    <col min="8976" max="8976" width="14.7109375" style="35" customWidth="1"/>
    <col min="8977" max="8977" width="9.28515625" style="35" customWidth="1"/>
    <col min="8978" max="9201" width="8.85546875" style="35"/>
    <col min="9202" max="9202" width="17.42578125" style="35" customWidth="1"/>
    <col min="9203" max="9203" width="30.7109375" style="35" customWidth="1"/>
    <col min="9204" max="9204" width="24.5703125" style="35" customWidth="1"/>
    <col min="9205" max="9205" width="30.5703125" style="35" customWidth="1"/>
    <col min="9206" max="9206" width="27.140625" style="35" customWidth="1"/>
    <col min="9207" max="9207" width="34" style="35" customWidth="1"/>
    <col min="9208" max="9208" width="31.42578125" style="35" customWidth="1"/>
    <col min="9209" max="9209" width="82.140625" style="35" customWidth="1"/>
    <col min="9210" max="9210" width="23.140625" style="35" customWidth="1"/>
    <col min="9211" max="9211" width="14.7109375" style="35" customWidth="1"/>
    <col min="9212" max="9212" width="10.140625" style="35" customWidth="1"/>
    <col min="9213" max="9213" width="15.85546875" style="35" customWidth="1"/>
    <col min="9214" max="9214" width="9.85546875" style="35" customWidth="1"/>
    <col min="9215" max="9215" width="14" style="35" customWidth="1"/>
    <col min="9216" max="9216" width="14.5703125" style="35" customWidth="1"/>
    <col min="9217" max="9217" width="9.5703125" style="35" customWidth="1"/>
    <col min="9218" max="9218" width="14.5703125" style="35" customWidth="1"/>
    <col min="9219" max="9220" width="16.28515625" style="35" customWidth="1"/>
    <col min="9221" max="9221" width="13.85546875" style="35" customWidth="1"/>
    <col min="9222" max="9226" width="16.140625" style="35" customWidth="1"/>
    <col min="9227" max="9227" width="14.42578125" style="35" customWidth="1"/>
    <col min="9228" max="9228" width="10.140625" style="35" customWidth="1"/>
    <col min="9229" max="9229" width="14.42578125" style="35" customWidth="1"/>
    <col min="9230" max="9231" width="18.85546875" style="35" customWidth="1"/>
    <col min="9232" max="9232" width="14.7109375" style="35" customWidth="1"/>
    <col min="9233" max="9233" width="9.28515625" style="35" customWidth="1"/>
    <col min="9234" max="9457" width="8.85546875" style="35"/>
    <col min="9458" max="9458" width="17.42578125" style="35" customWidth="1"/>
    <col min="9459" max="9459" width="30.7109375" style="35" customWidth="1"/>
    <col min="9460" max="9460" width="24.5703125" style="35" customWidth="1"/>
    <col min="9461" max="9461" width="30.5703125" style="35" customWidth="1"/>
    <col min="9462" max="9462" width="27.140625" style="35" customWidth="1"/>
    <col min="9463" max="9463" width="34" style="35" customWidth="1"/>
    <col min="9464" max="9464" width="31.42578125" style="35" customWidth="1"/>
    <col min="9465" max="9465" width="82.140625" style="35" customWidth="1"/>
    <col min="9466" max="9466" width="23.140625" style="35" customWidth="1"/>
    <col min="9467" max="9467" width="14.7109375" style="35" customWidth="1"/>
    <col min="9468" max="9468" width="10.140625" style="35" customWidth="1"/>
    <col min="9469" max="9469" width="15.85546875" style="35" customWidth="1"/>
    <col min="9470" max="9470" width="9.85546875" style="35" customWidth="1"/>
    <col min="9471" max="9471" width="14" style="35" customWidth="1"/>
    <col min="9472" max="9472" width="14.5703125" style="35" customWidth="1"/>
    <col min="9473" max="9473" width="9.5703125" style="35" customWidth="1"/>
    <col min="9474" max="9474" width="14.5703125" style="35" customWidth="1"/>
    <col min="9475" max="9476" width="16.28515625" style="35" customWidth="1"/>
    <col min="9477" max="9477" width="13.85546875" style="35" customWidth="1"/>
    <col min="9478" max="9482" width="16.140625" style="35" customWidth="1"/>
    <col min="9483" max="9483" width="14.42578125" style="35" customWidth="1"/>
    <col min="9484" max="9484" width="10.140625" style="35" customWidth="1"/>
    <col min="9485" max="9485" width="14.42578125" style="35" customWidth="1"/>
    <col min="9486" max="9487" width="18.85546875" style="35" customWidth="1"/>
    <col min="9488" max="9488" width="14.7109375" style="35" customWidth="1"/>
    <col min="9489" max="9489" width="9.28515625" style="35" customWidth="1"/>
    <col min="9490" max="9713" width="8.85546875" style="35"/>
    <col min="9714" max="9714" width="17.42578125" style="35" customWidth="1"/>
    <col min="9715" max="9715" width="30.7109375" style="35" customWidth="1"/>
    <col min="9716" max="9716" width="24.5703125" style="35" customWidth="1"/>
    <col min="9717" max="9717" width="30.5703125" style="35" customWidth="1"/>
    <col min="9718" max="9718" width="27.140625" style="35" customWidth="1"/>
    <col min="9719" max="9719" width="34" style="35" customWidth="1"/>
    <col min="9720" max="9720" width="31.42578125" style="35" customWidth="1"/>
    <col min="9721" max="9721" width="82.140625" style="35" customWidth="1"/>
    <col min="9722" max="9722" width="23.140625" style="35" customWidth="1"/>
    <col min="9723" max="9723" width="14.7109375" style="35" customWidth="1"/>
    <col min="9724" max="9724" width="10.140625" style="35" customWidth="1"/>
    <col min="9725" max="9725" width="15.85546875" style="35" customWidth="1"/>
    <col min="9726" max="9726" width="9.85546875" style="35" customWidth="1"/>
    <col min="9727" max="9727" width="14" style="35" customWidth="1"/>
    <col min="9728" max="9728" width="14.5703125" style="35" customWidth="1"/>
    <col min="9729" max="9729" width="9.5703125" style="35" customWidth="1"/>
    <col min="9730" max="9730" width="14.5703125" style="35" customWidth="1"/>
    <col min="9731" max="9732" width="16.28515625" style="35" customWidth="1"/>
    <col min="9733" max="9733" width="13.85546875" style="35" customWidth="1"/>
    <col min="9734" max="9738" width="16.140625" style="35" customWidth="1"/>
    <col min="9739" max="9739" width="14.42578125" style="35" customWidth="1"/>
    <col min="9740" max="9740" width="10.140625" style="35" customWidth="1"/>
    <col min="9741" max="9741" width="14.42578125" style="35" customWidth="1"/>
    <col min="9742" max="9743" width="18.85546875" style="35" customWidth="1"/>
    <col min="9744" max="9744" width="14.7109375" style="35" customWidth="1"/>
    <col min="9745" max="9745" width="9.28515625" style="35" customWidth="1"/>
    <col min="9746" max="9969" width="8.85546875" style="35"/>
    <col min="9970" max="9970" width="17.42578125" style="35" customWidth="1"/>
    <col min="9971" max="9971" width="30.7109375" style="35" customWidth="1"/>
    <col min="9972" max="9972" width="24.5703125" style="35" customWidth="1"/>
    <col min="9973" max="9973" width="30.5703125" style="35" customWidth="1"/>
    <col min="9974" max="9974" width="27.140625" style="35" customWidth="1"/>
    <col min="9975" max="9975" width="34" style="35" customWidth="1"/>
    <col min="9976" max="9976" width="31.42578125" style="35" customWidth="1"/>
    <col min="9977" max="9977" width="82.140625" style="35" customWidth="1"/>
    <col min="9978" max="9978" width="23.140625" style="35" customWidth="1"/>
    <col min="9979" max="9979" width="14.7109375" style="35" customWidth="1"/>
    <col min="9980" max="9980" width="10.140625" style="35" customWidth="1"/>
    <col min="9981" max="9981" width="15.85546875" style="35" customWidth="1"/>
    <col min="9982" max="9982" width="9.85546875" style="35" customWidth="1"/>
    <col min="9983" max="9983" width="14" style="35" customWidth="1"/>
    <col min="9984" max="9984" width="14.5703125" style="35" customWidth="1"/>
    <col min="9985" max="9985" width="9.5703125" style="35" customWidth="1"/>
    <col min="9986" max="9986" width="14.5703125" style="35" customWidth="1"/>
    <col min="9987" max="9988" width="16.28515625" style="35" customWidth="1"/>
    <col min="9989" max="9989" width="13.85546875" style="35" customWidth="1"/>
    <col min="9990" max="9994" width="16.140625" style="35" customWidth="1"/>
    <col min="9995" max="9995" width="14.42578125" style="35" customWidth="1"/>
    <col min="9996" max="9996" width="10.140625" style="35" customWidth="1"/>
    <col min="9997" max="9997" width="14.42578125" style="35" customWidth="1"/>
    <col min="9998" max="9999" width="18.85546875" style="35" customWidth="1"/>
    <col min="10000" max="10000" width="14.7109375" style="35" customWidth="1"/>
    <col min="10001" max="10001" width="9.28515625" style="35" customWidth="1"/>
    <col min="10002" max="10225" width="8.85546875" style="35"/>
    <col min="10226" max="10226" width="17.42578125" style="35" customWidth="1"/>
    <col min="10227" max="10227" width="30.7109375" style="35" customWidth="1"/>
    <col min="10228" max="10228" width="24.5703125" style="35" customWidth="1"/>
    <col min="10229" max="10229" width="30.5703125" style="35" customWidth="1"/>
    <col min="10230" max="10230" width="27.140625" style="35" customWidth="1"/>
    <col min="10231" max="10231" width="34" style="35" customWidth="1"/>
    <col min="10232" max="10232" width="31.42578125" style="35" customWidth="1"/>
    <col min="10233" max="10233" width="82.140625" style="35" customWidth="1"/>
    <col min="10234" max="10234" width="23.140625" style="35" customWidth="1"/>
    <col min="10235" max="10235" width="14.7109375" style="35" customWidth="1"/>
    <col min="10236" max="10236" width="10.140625" style="35" customWidth="1"/>
    <col min="10237" max="10237" width="15.85546875" style="35" customWidth="1"/>
    <col min="10238" max="10238" width="9.85546875" style="35" customWidth="1"/>
    <col min="10239" max="10239" width="14" style="35" customWidth="1"/>
    <col min="10240" max="10240" width="14.5703125" style="35" customWidth="1"/>
    <col min="10241" max="10241" width="9.5703125" style="35" customWidth="1"/>
    <col min="10242" max="10242" width="14.5703125" style="35" customWidth="1"/>
    <col min="10243" max="10244" width="16.28515625" style="35" customWidth="1"/>
    <col min="10245" max="10245" width="13.85546875" style="35" customWidth="1"/>
    <col min="10246" max="10250" width="16.140625" style="35" customWidth="1"/>
    <col min="10251" max="10251" width="14.42578125" style="35" customWidth="1"/>
    <col min="10252" max="10252" width="10.140625" style="35" customWidth="1"/>
    <col min="10253" max="10253" width="14.42578125" style="35" customWidth="1"/>
    <col min="10254" max="10255" width="18.85546875" style="35" customWidth="1"/>
    <col min="10256" max="10256" width="14.7109375" style="35" customWidth="1"/>
    <col min="10257" max="10257" width="9.28515625" style="35" customWidth="1"/>
    <col min="10258" max="10481" width="8.85546875" style="35"/>
    <col min="10482" max="10482" width="17.42578125" style="35" customWidth="1"/>
    <col min="10483" max="10483" width="30.7109375" style="35" customWidth="1"/>
    <col min="10484" max="10484" width="24.5703125" style="35" customWidth="1"/>
    <col min="10485" max="10485" width="30.5703125" style="35" customWidth="1"/>
    <col min="10486" max="10486" width="27.140625" style="35" customWidth="1"/>
    <col min="10487" max="10487" width="34" style="35" customWidth="1"/>
    <col min="10488" max="10488" width="31.42578125" style="35" customWidth="1"/>
    <col min="10489" max="10489" width="82.140625" style="35" customWidth="1"/>
    <col min="10490" max="10490" width="23.140625" style="35" customWidth="1"/>
    <col min="10491" max="10491" width="14.7109375" style="35" customWidth="1"/>
    <col min="10492" max="10492" width="10.140625" style="35" customWidth="1"/>
    <col min="10493" max="10493" width="15.85546875" style="35" customWidth="1"/>
    <col min="10494" max="10494" width="9.85546875" style="35" customWidth="1"/>
    <col min="10495" max="10495" width="14" style="35" customWidth="1"/>
    <col min="10496" max="10496" width="14.5703125" style="35" customWidth="1"/>
    <col min="10497" max="10497" width="9.5703125" style="35" customWidth="1"/>
    <col min="10498" max="10498" width="14.5703125" style="35" customWidth="1"/>
    <col min="10499" max="10500" width="16.28515625" style="35" customWidth="1"/>
    <col min="10501" max="10501" width="13.85546875" style="35" customWidth="1"/>
    <col min="10502" max="10506" width="16.140625" style="35" customWidth="1"/>
    <col min="10507" max="10507" width="14.42578125" style="35" customWidth="1"/>
    <col min="10508" max="10508" width="10.140625" style="35" customWidth="1"/>
    <col min="10509" max="10509" width="14.42578125" style="35" customWidth="1"/>
    <col min="10510" max="10511" width="18.85546875" style="35" customWidth="1"/>
    <col min="10512" max="10512" width="14.7109375" style="35" customWidth="1"/>
    <col min="10513" max="10513" width="9.28515625" style="35" customWidth="1"/>
    <col min="10514" max="10737" width="8.85546875" style="35"/>
    <col min="10738" max="10738" width="17.42578125" style="35" customWidth="1"/>
    <col min="10739" max="10739" width="30.7109375" style="35" customWidth="1"/>
    <col min="10740" max="10740" width="24.5703125" style="35" customWidth="1"/>
    <col min="10741" max="10741" width="30.5703125" style="35" customWidth="1"/>
    <col min="10742" max="10742" width="27.140625" style="35" customWidth="1"/>
    <col min="10743" max="10743" width="34" style="35" customWidth="1"/>
    <col min="10744" max="10744" width="31.42578125" style="35" customWidth="1"/>
    <col min="10745" max="10745" width="82.140625" style="35" customWidth="1"/>
    <col min="10746" max="10746" width="23.140625" style="35" customWidth="1"/>
    <col min="10747" max="10747" width="14.7109375" style="35" customWidth="1"/>
    <col min="10748" max="10748" width="10.140625" style="35" customWidth="1"/>
    <col min="10749" max="10749" width="15.85546875" style="35" customWidth="1"/>
    <col min="10750" max="10750" width="9.85546875" style="35" customWidth="1"/>
    <col min="10751" max="10751" width="14" style="35" customWidth="1"/>
    <col min="10752" max="10752" width="14.5703125" style="35" customWidth="1"/>
    <col min="10753" max="10753" width="9.5703125" style="35" customWidth="1"/>
    <col min="10754" max="10754" width="14.5703125" style="35" customWidth="1"/>
    <col min="10755" max="10756" width="16.28515625" style="35" customWidth="1"/>
    <col min="10757" max="10757" width="13.85546875" style="35" customWidth="1"/>
    <col min="10758" max="10762" width="16.140625" style="35" customWidth="1"/>
    <col min="10763" max="10763" width="14.42578125" style="35" customWidth="1"/>
    <col min="10764" max="10764" width="10.140625" style="35" customWidth="1"/>
    <col min="10765" max="10765" width="14.42578125" style="35" customWidth="1"/>
    <col min="10766" max="10767" width="18.85546875" style="35" customWidth="1"/>
    <col min="10768" max="10768" width="14.7109375" style="35" customWidth="1"/>
    <col min="10769" max="10769" width="9.28515625" style="35" customWidth="1"/>
    <col min="10770" max="10993" width="8.85546875" style="35"/>
    <col min="10994" max="10994" width="17.42578125" style="35" customWidth="1"/>
    <col min="10995" max="10995" width="30.7109375" style="35" customWidth="1"/>
    <col min="10996" max="10996" width="24.5703125" style="35" customWidth="1"/>
    <col min="10997" max="10997" width="30.5703125" style="35" customWidth="1"/>
    <col min="10998" max="10998" width="27.140625" style="35" customWidth="1"/>
    <col min="10999" max="10999" width="34" style="35" customWidth="1"/>
    <col min="11000" max="11000" width="31.42578125" style="35" customWidth="1"/>
    <col min="11001" max="11001" width="82.140625" style="35" customWidth="1"/>
    <col min="11002" max="11002" width="23.140625" style="35" customWidth="1"/>
    <col min="11003" max="11003" width="14.7109375" style="35" customWidth="1"/>
    <col min="11004" max="11004" width="10.140625" style="35" customWidth="1"/>
    <col min="11005" max="11005" width="15.85546875" style="35" customWidth="1"/>
    <col min="11006" max="11006" width="9.85546875" style="35" customWidth="1"/>
    <col min="11007" max="11007" width="14" style="35" customWidth="1"/>
    <col min="11008" max="11008" width="14.5703125" style="35" customWidth="1"/>
    <col min="11009" max="11009" width="9.5703125" style="35" customWidth="1"/>
    <col min="11010" max="11010" width="14.5703125" style="35" customWidth="1"/>
    <col min="11011" max="11012" width="16.28515625" style="35" customWidth="1"/>
    <col min="11013" max="11013" width="13.85546875" style="35" customWidth="1"/>
    <col min="11014" max="11018" width="16.140625" style="35" customWidth="1"/>
    <col min="11019" max="11019" width="14.42578125" style="35" customWidth="1"/>
    <col min="11020" max="11020" width="10.140625" style="35" customWidth="1"/>
    <col min="11021" max="11021" width="14.42578125" style="35" customWidth="1"/>
    <col min="11022" max="11023" width="18.85546875" style="35" customWidth="1"/>
    <col min="11024" max="11024" width="14.7109375" style="35" customWidth="1"/>
    <col min="11025" max="11025" width="9.28515625" style="35" customWidth="1"/>
    <col min="11026" max="11249" width="8.85546875" style="35"/>
    <col min="11250" max="11250" width="17.42578125" style="35" customWidth="1"/>
    <col min="11251" max="11251" width="30.7109375" style="35" customWidth="1"/>
    <col min="11252" max="11252" width="24.5703125" style="35" customWidth="1"/>
    <col min="11253" max="11253" width="30.5703125" style="35" customWidth="1"/>
    <col min="11254" max="11254" width="27.140625" style="35" customWidth="1"/>
    <col min="11255" max="11255" width="34" style="35" customWidth="1"/>
    <col min="11256" max="11256" width="31.42578125" style="35" customWidth="1"/>
    <col min="11257" max="11257" width="82.140625" style="35" customWidth="1"/>
    <col min="11258" max="11258" width="23.140625" style="35" customWidth="1"/>
    <col min="11259" max="11259" width="14.7109375" style="35" customWidth="1"/>
    <col min="11260" max="11260" width="10.140625" style="35" customWidth="1"/>
    <col min="11261" max="11261" width="15.85546875" style="35" customWidth="1"/>
    <col min="11262" max="11262" width="9.85546875" style="35" customWidth="1"/>
    <col min="11263" max="11263" width="14" style="35" customWidth="1"/>
    <col min="11264" max="11264" width="14.5703125" style="35" customWidth="1"/>
    <col min="11265" max="11265" width="9.5703125" style="35" customWidth="1"/>
    <col min="11266" max="11266" width="14.5703125" style="35" customWidth="1"/>
    <col min="11267" max="11268" width="16.28515625" style="35" customWidth="1"/>
    <col min="11269" max="11269" width="13.85546875" style="35" customWidth="1"/>
    <col min="11270" max="11274" width="16.140625" style="35" customWidth="1"/>
    <col min="11275" max="11275" width="14.42578125" style="35" customWidth="1"/>
    <col min="11276" max="11276" width="10.140625" style="35" customWidth="1"/>
    <col min="11277" max="11277" width="14.42578125" style="35" customWidth="1"/>
    <col min="11278" max="11279" width="18.85546875" style="35" customWidth="1"/>
    <col min="11280" max="11280" width="14.7109375" style="35" customWidth="1"/>
    <col min="11281" max="11281" width="9.28515625" style="35" customWidth="1"/>
    <col min="11282" max="11505" width="8.85546875" style="35"/>
    <col min="11506" max="11506" width="17.42578125" style="35" customWidth="1"/>
    <col min="11507" max="11507" width="30.7109375" style="35" customWidth="1"/>
    <col min="11508" max="11508" width="24.5703125" style="35" customWidth="1"/>
    <col min="11509" max="11509" width="30.5703125" style="35" customWidth="1"/>
    <col min="11510" max="11510" width="27.140625" style="35" customWidth="1"/>
    <col min="11511" max="11511" width="34" style="35" customWidth="1"/>
    <col min="11512" max="11512" width="31.42578125" style="35" customWidth="1"/>
    <col min="11513" max="11513" width="82.140625" style="35" customWidth="1"/>
    <col min="11514" max="11514" width="23.140625" style="35" customWidth="1"/>
    <col min="11515" max="11515" width="14.7109375" style="35" customWidth="1"/>
    <col min="11516" max="11516" width="10.140625" style="35" customWidth="1"/>
    <col min="11517" max="11517" width="15.85546875" style="35" customWidth="1"/>
    <col min="11518" max="11518" width="9.85546875" style="35" customWidth="1"/>
    <col min="11519" max="11519" width="14" style="35" customWidth="1"/>
    <col min="11520" max="11520" width="14.5703125" style="35" customWidth="1"/>
    <col min="11521" max="11521" width="9.5703125" style="35" customWidth="1"/>
    <col min="11522" max="11522" width="14.5703125" style="35" customWidth="1"/>
    <col min="11523" max="11524" width="16.28515625" style="35" customWidth="1"/>
    <col min="11525" max="11525" width="13.85546875" style="35" customWidth="1"/>
    <col min="11526" max="11530" width="16.140625" style="35" customWidth="1"/>
    <col min="11531" max="11531" width="14.42578125" style="35" customWidth="1"/>
    <col min="11532" max="11532" width="10.140625" style="35" customWidth="1"/>
    <col min="11533" max="11533" width="14.42578125" style="35" customWidth="1"/>
    <col min="11534" max="11535" width="18.85546875" style="35" customWidth="1"/>
    <col min="11536" max="11536" width="14.7109375" style="35" customWidth="1"/>
    <col min="11537" max="11537" width="9.28515625" style="35" customWidth="1"/>
    <col min="11538" max="11761" width="8.85546875" style="35"/>
    <col min="11762" max="11762" width="17.42578125" style="35" customWidth="1"/>
    <col min="11763" max="11763" width="30.7109375" style="35" customWidth="1"/>
    <col min="11764" max="11764" width="24.5703125" style="35" customWidth="1"/>
    <col min="11765" max="11765" width="30.5703125" style="35" customWidth="1"/>
    <col min="11766" max="11766" width="27.140625" style="35" customWidth="1"/>
    <col min="11767" max="11767" width="34" style="35" customWidth="1"/>
    <col min="11768" max="11768" width="31.42578125" style="35" customWidth="1"/>
    <col min="11769" max="11769" width="82.140625" style="35" customWidth="1"/>
    <col min="11770" max="11770" width="23.140625" style="35" customWidth="1"/>
    <col min="11771" max="11771" width="14.7109375" style="35" customWidth="1"/>
    <col min="11772" max="11772" width="10.140625" style="35" customWidth="1"/>
    <col min="11773" max="11773" width="15.85546875" style="35" customWidth="1"/>
    <col min="11774" max="11774" width="9.85546875" style="35" customWidth="1"/>
    <col min="11775" max="11775" width="14" style="35" customWidth="1"/>
    <col min="11776" max="11776" width="14.5703125" style="35" customWidth="1"/>
    <col min="11777" max="11777" width="9.5703125" style="35" customWidth="1"/>
    <col min="11778" max="11778" width="14.5703125" style="35" customWidth="1"/>
    <col min="11779" max="11780" width="16.28515625" style="35" customWidth="1"/>
    <col min="11781" max="11781" width="13.85546875" style="35" customWidth="1"/>
    <col min="11782" max="11786" width="16.140625" style="35" customWidth="1"/>
    <col min="11787" max="11787" width="14.42578125" style="35" customWidth="1"/>
    <col min="11788" max="11788" width="10.140625" style="35" customWidth="1"/>
    <col min="11789" max="11789" width="14.42578125" style="35" customWidth="1"/>
    <col min="11790" max="11791" width="18.85546875" style="35" customWidth="1"/>
    <col min="11792" max="11792" width="14.7109375" style="35" customWidth="1"/>
    <col min="11793" max="11793" width="9.28515625" style="35" customWidth="1"/>
    <col min="11794" max="12017" width="8.85546875" style="35"/>
    <col min="12018" max="12018" width="17.42578125" style="35" customWidth="1"/>
    <col min="12019" max="12019" width="30.7109375" style="35" customWidth="1"/>
    <col min="12020" max="12020" width="24.5703125" style="35" customWidth="1"/>
    <col min="12021" max="12021" width="30.5703125" style="35" customWidth="1"/>
    <col min="12022" max="12022" width="27.140625" style="35" customWidth="1"/>
    <col min="12023" max="12023" width="34" style="35" customWidth="1"/>
    <col min="12024" max="12024" width="31.42578125" style="35" customWidth="1"/>
    <col min="12025" max="12025" width="82.140625" style="35" customWidth="1"/>
    <col min="12026" max="12026" width="23.140625" style="35" customWidth="1"/>
    <col min="12027" max="12027" width="14.7109375" style="35" customWidth="1"/>
    <col min="12028" max="12028" width="10.140625" style="35" customWidth="1"/>
    <col min="12029" max="12029" width="15.85546875" style="35" customWidth="1"/>
    <col min="12030" max="12030" width="9.85546875" style="35" customWidth="1"/>
    <col min="12031" max="12031" width="14" style="35" customWidth="1"/>
    <col min="12032" max="12032" width="14.5703125" style="35" customWidth="1"/>
    <col min="12033" max="12033" width="9.5703125" style="35" customWidth="1"/>
    <col min="12034" max="12034" width="14.5703125" style="35" customWidth="1"/>
    <col min="12035" max="12036" width="16.28515625" style="35" customWidth="1"/>
    <col min="12037" max="12037" width="13.85546875" style="35" customWidth="1"/>
    <col min="12038" max="12042" width="16.140625" style="35" customWidth="1"/>
    <col min="12043" max="12043" width="14.42578125" style="35" customWidth="1"/>
    <col min="12044" max="12044" width="10.140625" style="35" customWidth="1"/>
    <col min="12045" max="12045" width="14.42578125" style="35" customWidth="1"/>
    <col min="12046" max="12047" width="18.85546875" style="35" customWidth="1"/>
    <col min="12048" max="12048" width="14.7109375" style="35" customWidth="1"/>
    <col min="12049" max="12049" width="9.28515625" style="35" customWidth="1"/>
    <col min="12050" max="12273" width="8.85546875" style="35"/>
    <col min="12274" max="12274" width="17.42578125" style="35" customWidth="1"/>
    <col min="12275" max="12275" width="30.7109375" style="35" customWidth="1"/>
    <col min="12276" max="12276" width="24.5703125" style="35" customWidth="1"/>
    <col min="12277" max="12277" width="30.5703125" style="35" customWidth="1"/>
    <col min="12278" max="12278" width="27.140625" style="35" customWidth="1"/>
    <col min="12279" max="12279" width="34" style="35" customWidth="1"/>
    <col min="12280" max="12280" width="31.42578125" style="35" customWidth="1"/>
    <col min="12281" max="12281" width="82.140625" style="35" customWidth="1"/>
    <col min="12282" max="12282" width="23.140625" style="35" customWidth="1"/>
    <col min="12283" max="12283" width="14.7109375" style="35" customWidth="1"/>
    <col min="12284" max="12284" width="10.140625" style="35" customWidth="1"/>
    <col min="12285" max="12285" width="15.85546875" style="35" customWidth="1"/>
    <col min="12286" max="12286" width="9.85546875" style="35" customWidth="1"/>
    <col min="12287" max="12287" width="14" style="35" customWidth="1"/>
    <col min="12288" max="12288" width="14.5703125" style="35" customWidth="1"/>
    <col min="12289" max="12289" width="9.5703125" style="35" customWidth="1"/>
    <col min="12290" max="12290" width="14.5703125" style="35" customWidth="1"/>
    <col min="12291" max="12292" width="16.28515625" style="35" customWidth="1"/>
    <col min="12293" max="12293" width="13.85546875" style="35" customWidth="1"/>
    <col min="12294" max="12298" width="16.140625" style="35" customWidth="1"/>
    <col min="12299" max="12299" width="14.42578125" style="35" customWidth="1"/>
    <col min="12300" max="12300" width="10.140625" style="35" customWidth="1"/>
    <col min="12301" max="12301" width="14.42578125" style="35" customWidth="1"/>
    <col min="12302" max="12303" width="18.85546875" style="35" customWidth="1"/>
    <col min="12304" max="12304" width="14.7109375" style="35" customWidth="1"/>
    <col min="12305" max="12305" width="9.28515625" style="35" customWidth="1"/>
    <col min="12306" max="12529" width="8.85546875" style="35"/>
    <col min="12530" max="12530" width="17.42578125" style="35" customWidth="1"/>
    <col min="12531" max="12531" width="30.7109375" style="35" customWidth="1"/>
    <col min="12532" max="12532" width="24.5703125" style="35" customWidth="1"/>
    <col min="12533" max="12533" width="30.5703125" style="35" customWidth="1"/>
    <col min="12534" max="12534" width="27.140625" style="35" customWidth="1"/>
    <col min="12535" max="12535" width="34" style="35" customWidth="1"/>
    <col min="12536" max="12536" width="31.42578125" style="35" customWidth="1"/>
    <col min="12537" max="12537" width="82.140625" style="35" customWidth="1"/>
    <col min="12538" max="12538" width="23.140625" style="35" customWidth="1"/>
    <col min="12539" max="12539" width="14.7109375" style="35" customWidth="1"/>
    <col min="12540" max="12540" width="10.140625" style="35" customWidth="1"/>
    <col min="12541" max="12541" width="15.85546875" style="35" customWidth="1"/>
    <col min="12542" max="12542" width="9.85546875" style="35" customWidth="1"/>
    <col min="12543" max="12543" width="14" style="35" customWidth="1"/>
    <col min="12544" max="12544" width="14.5703125" style="35" customWidth="1"/>
    <col min="12545" max="12545" width="9.5703125" style="35" customWidth="1"/>
    <col min="12546" max="12546" width="14.5703125" style="35" customWidth="1"/>
    <col min="12547" max="12548" width="16.28515625" style="35" customWidth="1"/>
    <col min="12549" max="12549" width="13.85546875" style="35" customWidth="1"/>
    <col min="12550" max="12554" width="16.140625" style="35" customWidth="1"/>
    <col min="12555" max="12555" width="14.42578125" style="35" customWidth="1"/>
    <col min="12556" max="12556" width="10.140625" style="35" customWidth="1"/>
    <col min="12557" max="12557" width="14.42578125" style="35" customWidth="1"/>
    <col min="12558" max="12559" width="18.85546875" style="35" customWidth="1"/>
    <col min="12560" max="12560" width="14.7109375" style="35" customWidth="1"/>
    <col min="12561" max="12561" width="9.28515625" style="35" customWidth="1"/>
    <col min="12562" max="12785" width="8.85546875" style="35"/>
    <col min="12786" max="12786" width="17.42578125" style="35" customWidth="1"/>
    <col min="12787" max="12787" width="30.7109375" style="35" customWidth="1"/>
    <col min="12788" max="12788" width="24.5703125" style="35" customWidth="1"/>
    <col min="12789" max="12789" width="30.5703125" style="35" customWidth="1"/>
    <col min="12790" max="12790" width="27.140625" style="35" customWidth="1"/>
    <col min="12791" max="12791" width="34" style="35" customWidth="1"/>
    <col min="12792" max="12792" width="31.42578125" style="35" customWidth="1"/>
    <col min="12793" max="12793" width="82.140625" style="35" customWidth="1"/>
    <col min="12794" max="12794" width="23.140625" style="35" customWidth="1"/>
    <col min="12795" max="12795" width="14.7109375" style="35" customWidth="1"/>
    <col min="12796" max="12796" width="10.140625" style="35" customWidth="1"/>
    <col min="12797" max="12797" width="15.85546875" style="35" customWidth="1"/>
    <col min="12798" max="12798" width="9.85546875" style="35" customWidth="1"/>
    <col min="12799" max="12799" width="14" style="35" customWidth="1"/>
    <col min="12800" max="12800" width="14.5703125" style="35" customWidth="1"/>
    <col min="12801" max="12801" width="9.5703125" style="35" customWidth="1"/>
    <col min="12802" max="12802" width="14.5703125" style="35" customWidth="1"/>
    <col min="12803" max="12804" width="16.28515625" style="35" customWidth="1"/>
    <col min="12805" max="12805" width="13.85546875" style="35" customWidth="1"/>
    <col min="12806" max="12810" width="16.140625" style="35" customWidth="1"/>
    <col min="12811" max="12811" width="14.42578125" style="35" customWidth="1"/>
    <col min="12812" max="12812" width="10.140625" style="35" customWidth="1"/>
    <col min="12813" max="12813" width="14.42578125" style="35" customWidth="1"/>
    <col min="12814" max="12815" width="18.85546875" style="35" customWidth="1"/>
    <col min="12816" max="12816" width="14.7109375" style="35" customWidth="1"/>
    <col min="12817" max="12817" width="9.28515625" style="35" customWidth="1"/>
    <col min="12818" max="13041" width="8.85546875" style="35"/>
    <col min="13042" max="13042" width="17.42578125" style="35" customWidth="1"/>
    <col min="13043" max="13043" width="30.7109375" style="35" customWidth="1"/>
    <col min="13044" max="13044" width="24.5703125" style="35" customWidth="1"/>
    <col min="13045" max="13045" width="30.5703125" style="35" customWidth="1"/>
    <col min="13046" max="13046" width="27.140625" style="35" customWidth="1"/>
    <col min="13047" max="13047" width="34" style="35" customWidth="1"/>
    <col min="13048" max="13048" width="31.42578125" style="35" customWidth="1"/>
    <col min="13049" max="13049" width="82.140625" style="35" customWidth="1"/>
    <col min="13050" max="13050" width="23.140625" style="35" customWidth="1"/>
    <col min="13051" max="13051" width="14.7109375" style="35" customWidth="1"/>
    <col min="13052" max="13052" width="10.140625" style="35" customWidth="1"/>
    <col min="13053" max="13053" width="15.85546875" style="35" customWidth="1"/>
    <col min="13054" max="13054" width="9.85546875" style="35" customWidth="1"/>
    <col min="13055" max="13055" width="14" style="35" customWidth="1"/>
    <col min="13056" max="13056" width="14.5703125" style="35" customWidth="1"/>
    <col min="13057" max="13057" width="9.5703125" style="35" customWidth="1"/>
    <col min="13058" max="13058" width="14.5703125" style="35" customWidth="1"/>
    <col min="13059" max="13060" width="16.28515625" style="35" customWidth="1"/>
    <col min="13061" max="13061" width="13.85546875" style="35" customWidth="1"/>
    <col min="13062" max="13066" width="16.140625" style="35" customWidth="1"/>
    <col min="13067" max="13067" width="14.42578125" style="35" customWidth="1"/>
    <col min="13068" max="13068" width="10.140625" style="35" customWidth="1"/>
    <col min="13069" max="13069" width="14.42578125" style="35" customWidth="1"/>
    <col min="13070" max="13071" width="18.85546875" style="35" customWidth="1"/>
    <col min="13072" max="13072" width="14.7109375" style="35" customWidth="1"/>
    <col min="13073" max="13073" width="9.28515625" style="35" customWidth="1"/>
    <col min="13074" max="13297" width="8.85546875" style="35"/>
    <col min="13298" max="13298" width="17.42578125" style="35" customWidth="1"/>
    <col min="13299" max="13299" width="30.7109375" style="35" customWidth="1"/>
    <col min="13300" max="13300" width="24.5703125" style="35" customWidth="1"/>
    <col min="13301" max="13301" width="30.5703125" style="35" customWidth="1"/>
    <col min="13302" max="13302" width="27.140625" style="35" customWidth="1"/>
    <col min="13303" max="13303" width="34" style="35" customWidth="1"/>
    <col min="13304" max="13304" width="31.42578125" style="35" customWidth="1"/>
    <col min="13305" max="13305" width="82.140625" style="35" customWidth="1"/>
    <col min="13306" max="13306" width="23.140625" style="35" customWidth="1"/>
    <col min="13307" max="13307" width="14.7109375" style="35" customWidth="1"/>
    <col min="13308" max="13308" width="10.140625" style="35" customWidth="1"/>
    <col min="13309" max="13309" width="15.85546875" style="35" customWidth="1"/>
    <col min="13310" max="13310" width="9.85546875" style="35" customWidth="1"/>
    <col min="13311" max="13311" width="14" style="35" customWidth="1"/>
    <col min="13312" max="13312" width="14.5703125" style="35" customWidth="1"/>
    <col min="13313" max="13313" width="9.5703125" style="35" customWidth="1"/>
    <col min="13314" max="13314" width="14.5703125" style="35" customWidth="1"/>
    <col min="13315" max="13316" width="16.28515625" style="35" customWidth="1"/>
    <col min="13317" max="13317" width="13.85546875" style="35" customWidth="1"/>
    <col min="13318" max="13322" width="16.140625" style="35" customWidth="1"/>
    <col min="13323" max="13323" width="14.42578125" style="35" customWidth="1"/>
    <col min="13324" max="13324" width="10.140625" style="35" customWidth="1"/>
    <col min="13325" max="13325" width="14.42578125" style="35" customWidth="1"/>
    <col min="13326" max="13327" width="18.85546875" style="35" customWidth="1"/>
    <col min="13328" max="13328" width="14.7109375" style="35" customWidth="1"/>
    <col min="13329" max="13329" width="9.28515625" style="35" customWidth="1"/>
    <col min="13330" max="13553" width="8.85546875" style="35"/>
    <col min="13554" max="13554" width="17.42578125" style="35" customWidth="1"/>
    <col min="13555" max="13555" width="30.7109375" style="35" customWidth="1"/>
    <col min="13556" max="13556" width="24.5703125" style="35" customWidth="1"/>
    <col min="13557" max="13557" width="30.5703125" style="35" customWidth="1"/>
    <col min="13558" max="13558" width="27.140625" style="35" customWidth="1"/>
    <col min="13559" max="13559" width="34" style="35" customWidth="1"/>
    <col min="13560" max="13560" width="31.42578125" style="35" customWidth="1"/>
    <col min="13561" max="13561" width="82.140625" style="35" customWidth="1"/>
    <col min="13562" max="13562" width="23.140625" style="35" customWidth="1"/>
    <col min="13563" max="13563" width="14.7109375" style="35" customWidth="1"/>
    <col min="13564" max="13564" width="10.140625" style="35" customWidth="1"/>
    <col min="13565" max="13565" width="15.85546875" style="35" customWidth="1"/>
    <col min="13566" max="13566" width="9.85546875" style="35" customWidth="1"/>
    <col min="13567" max="13567" width="14" style="35" customWidth="1"/>
    <col min="13568" max="13568" width="14.5703125" style="35" customWidth="1"/>
    <col min="13569" max="13569" width="9.5703125" style="35" customWidth="1"/>
    <col min="13570" max="13570" width="14.5703125" style="35" customWidth="1"/>
    <col min="13571" max="13572" width="16.28515625" style="35" customWidth="1"/>
    <col min="13573" max="13573" width="13.85546875" style="35" customWidth="1"/>
    <col min="13574" max="13578" width="16.140625" style="35" customWidth="1"/>
    <col min="13579" max="13579" width="14.42578125" style="35" customWidth="1"/>
    <col min="13580" max="13580" width="10.140625" style="35" customWidth="1"/>
    <col min="13581" max="13581" width="14.42578125" style="35" customWidth="1"/>
    <col min="13582" max="13583" width="18.85546875" style="35" customWidth="1"/>
    <col min="13584" max="13584" width="14.7109375" style="35" customWidth="1"/>
    <col min="13585" max="13585" width="9.28515625" style="35" customWidth="1"/>
    <col min="13586" max="13809" width="8.85546875" style="35"/>
    <col min="13810" max="13810" width="17.42578125" style="35" customWidth="1"/>
    <col min="13811" max="13811" width="30.7109375" style="35" customWidth="1"/>
    <col min="13812" max="13812" width="24.5703125" style="35" customWidth="1"/>
    <col min="13813" max="13813" width="30.5703125" style="35" customWidth="1"/>
    <col min="13814" max="13814" width="27.140625" style="35" customWidth="1"/>
    <col min="13815" max="13815" width="34" style="35" customWidth="1"/>
    <col min="13816" max="13816" width="31.42578125" style="35" customWidth="1"/>
    <col min="13817" max="13817" width="82.140625" style="35" customWidth="1"/>
    <col min="13818" max="13818" width="23.140625" style="35" customWidth="1"/>
    <col min="13819" max="13819" width="14.7109375" style="35" customWidth="1"/>
    <col min="13820" max="13820" width="10.140625" style="35" customWidth="1"/>
    <col min="13821" max="13821" width="15.85546875" style="35" customWidth="1"/>
    <col min="13822" max="13822" width="9.85546875" style="35" customWidth="1"/>
    <col min="13823" max="13823" width="14" style="35" customWidth="1"/>
    <col min="13824" max="13824" width="14.5703125" style="35" customWidth="1"/>
    <col min="13825" max="13825" width="9.5703125" style="35" customWidth="1"/>
    <col min="13826" max="13826" width="14.5703125" style="35" customWidth="1"/>
    <col min="13827" max="13828" width="16.28515625" style="35" customWidth="1"/>
    <col min="13829" max="13829" width="13.85546875" style="35" customWidth="1"/>
    <col min="13830" max="13834" width="16.140625" style="35" customWidth="1"/>
    <col min="13835" max="13835" width="14.42578125" style="35" customWidth="1"/>
    <col min="13836" max="13836" width="10.140625" style="35" customWidth="1"/>
    <col min="13837" max="13837" width="14.42578125" style="35" customWidth="1"/>
    <col min="13838" max="13839" width="18.85546875" style="35" customWidth="1"/>
    <col min="13840" max="13840" width="14.7109375" style="35" customWidth="1"/>
    <col min="13841" max="13841" width="9.28515625" style="35" customWidth="1"/>
    <col min="13842" max="14065" width="8.85546875" style="35"/>
    <col min="14066" max="14066" width="17.42578125" style="35" customWidth="1"/>
    <col min="14067" max="14067" width="30.7109375" style="35" customWidth="1"/>
    <col min="14068" max="14068" width="24.5703125" style="35" customWidth="1"/>
    <col min="14069" max="14069" width="30.5703125" style="35" customWidth="1"/>
    <col min="14070" max="14070" width="27.140625" style="35" customWidth="1"/>
    <col min="14071" max="14071" width="34" style="35" customWidth="1"/>
    <col min="14072" max="14072" width="31.42578125" style="35" customWidth="1"/>
    <col min="14073" max="14073" width="82.140625" style="35" customWidth="1"/>
    <col min="14074" max="14074" width="23.140625" style="35" customWidth="1"/>
    <col min="14075" max="14075" width="14.7109375" style="35" customWidth="1"/>
    <col min="14076" max="14076" width="10.140625" style="35" customWidth="1"/>
    <col min="14077" max="14077" width="15.85546875" style="35" customWidth="1"/>
    <col min="14078" max="14078" width="9.85546875" style="35" customWidth="1"/>
    <col min="14079" max="14079" width="14" style="35" customWidth="1"/>
    <col min="14080" max="14080" width="14.5703125" style="35" customWidth="1"/>
    <col min="14081" max="14081" width="9.5703125" style="35" customWidth="1"/>
    <col min="14082" max="14082" width="14.5703125" style="35" customWidth="1"/>
    <col min="14083" max="14084" width="16.28515625" style="35" customWidth="1"/>
    <col min="14085" max="14085" width="13.85546875" style="35" customWidth="1"/>
    <col min="14086" max="14090" width="16.140625" style="35" customWidth="1"/>
    <col min="14091" max="14091" width="14.42578125" style="35" customWidth="1"/>
    <col min="14092" max="14092" width="10.140625" style="35" customWidth="1"/>
    <col min="14093" max="14093" width="14.42578125" style="35" customWidth="1"/>
    <col min="14094" max="14095" width="18.85546875" style="35" customWidth="1"/>
    <col min="14096" max="14096" width="14.7109375" style="35" customWidth="1"/>
    <col min="14097" max="14097" width="9.28515625" style="35" customWidth="1"/>
    <col min="14098" max="14321" width="8.85546875" style="35"/>
    <col min="14322" max="14322" width="17.42578125" style="35" customWidth="1"/>
    <col min="14323" max="14323" width="30.7109375" style="35" customWidth="1"/>
    <col min="14324" max="14324" width="24.5703125" style="35" customWidth="1"/>
    <col min="14325" max="14325" width="30.5703125" style="35" customWidth="1"/>
    <col min="14326" max="14326" width="27.140625" style="35" customWidth="1"/>
    <col min="14327" max="14327" width="34" style="35" customWidth="1"/>
    <col min="14328" max="14328" width="31.42578125" style="35" customWidth="1"/>
    <col min="14329" max="14329" width="82.140625" style="35" customWidth="1"/>
    <col min="14330" max="14330" width="23.140625" style="35" customWidth="1"/>
    <col min="14331" max="14331" width="14.7109375" style="35" customWidth="1"/>
    <col min="14332" max="14332" width="10.140625" style="35" customWidth="1"/>
    <col min="14333" max="14333" width="15.85546875" style="35" customWidth="1"/>
    <col min="14334" max="14334" width="9.85546875" style="35" customWidth="1"/>
    <col min="14335" max="14335" width="14" style="35" customWidth="1"/>
    <col min="14336" max="14336" width="14.5703125" style="35" customWidth="1"/>
    <col min="14337" max="14337" width="9.5703125" style="35" customWidth="1"/>
    <col min="14338" max="14338" width="14.5703125" style="35" customWidth="1"/>
    <col min="14339" max="14340" width="16.28515625" style="35" customWidth="1"/>
    <col min="14341" max="14341" width="13.85546875" style="35" customWidth="1"/>
    <col min="14342" max="14346" width="16.140625" style="35" customWidth="1"/>
    <col min="14347" max="14347" width="14.42578125" style="35" customWidth="1"/>
    <col min="14348" max="14348" width="10.140625" style="35" customWidth="1"/>
    <col min="14349" max="14349" width="14.42578125" style="35" customWidth="1"/>
    <col min="14350" max="14351" width="18.85546875" style="35" customWidth="1"/>
    <col min="14352" max="14352" width="14.7109375" style="35" customWidth="1"/>
    <col min="14353" max="14353" width="9.28515625" style="35" customWidth="1"/>
    <col min="14354" max="14577" width="8.85546875" style="35"/>
    <col min="14578" max="14578" width="17.42578125" style="35" customWidth="1"/>
    <col min="14579" max="14579" width="30.7109375" style="35" customWidth="1"/>
    <col min="14580" max="14580" width="24.5703125" style="35" customWidth="1"/>
    <col min="14581" max="14581" width="30.5703125" style="35" customWidth="1"/>
    <col min="14582" max="14582" width="27.140625" style="35" customWidth="1"/>
    <col min="14583" max="14583" width="34" style="35" customWidth="1"/>
    <col min="14584" max="14584" width="31.42578125" style="35" customWidth="1"/>
    <col min="14585" max="14585" width="82.140625" style="35" customWidth="1"/>
    <col min="14586" max="14586" width="23.140625" style="35" customWidth="1"/>
    <col min="14587" max="14587" width="14.7109375" style="35" customWidth="1"/>
    <col min="14588" max="14588" width="10.140625" style="35" customWidth="1"/>
    <col min="14589" max="14589" width="15.85546875" style="35" customWidth="1"/>
    <col min="14590" max="14590" width="9.85546875" style="35" customWidth="1"/>
    <col min="14591" max="14591" width="14" style="35" customWidth="1"/>
    <col min="14592" max="14592" width="14.5703125" style="35" customWidth="1"/>
    <col min="14593" max="14593" width="9.5703125" style="35" customWidth="1"/>
    <col min="14594" max="14594" width="14.5703125" style="35" customWidth="1"/>
    <col min="14595" max="14596" width="16.28515625" style="35" customWidth="1"/>
    <col min="14597" max="14597" width="13.85546875" style="35" customWidth="1"/>
    <col min="14598" max="14602" width="16.140625" style="35" customWidth="1"/>
    <col min="14603" max="14603" width="14.42578125" style="35" customWidth="1"/>
    <col min="14604" max="14604" width="10.140625" style="35" customWidth="1"/>
    <col min="14605" max="14605" width="14.42578125" style="35" customWidth="1"/>
    <col min="14606" max="14607" width="18.85546875" style="35" customWidth="1"/>
    <col min="14608" max="14608" width="14.7109375" style="35" customWidth="1"/>
    <col min="14609" max="14609" width="9.28515625" style="35" customWidth="1"/>
    <col min="14610" max="14833" width="8.85546875" style="35"/>
    <col min="14834" max="14834" width="17.42578125" style="35" customWidth="1"/>
    <col min="14835" max="14835" width="30.7109375" style="35" customWidth="1"/>
    <col min="14836" max="14836" width="24.5703125" style="35" customWidth="1"/>
    <col min="14837" max="14837" width="30.5703125" style="35" customWidth="1"/>
    <col min="14838" max="14838" width="27.140625" style="35" customWidth="1"/>
    <col min="14839" max="14839" width="34" style="35" customWidth="1"/>
    <col min="14840" max="14840" width="31.42578125" style="35" customWidth="1"/>
    <col min="14841" max="14841" width="82.140625" style="35" customWidth="1"/>
    <col min="14842" max="14842" width="23.140625" style="35" customWidth="1"/>
    <col min="14843" max="14843" width="14.7109375" style="35" customWidth="1"/>
    <col min="14844" max="14844" width="10.140625" style="35" customWidth="1"/>
    <col min="14845" max="14845" width="15.85546875" style="35" customWidth="1"/>
    <col min="14846" max="14846" width="9.85546875" style="35" customWidth="1"/>
    <col min="14847" max="14847" width="14" style="35" customWidth="1"/>
    <col min="14848" max="14848" width="14.5703125" style="35" customWidth="1"/>
    <col min="14849" max="14849" width="9.5703125" style="35" customWidth="1"/>
    <col min="14850" max="14850" width="14.5703125" style="35" customWidth="1"/>
    <col min="14851" max="14852" width="16.28515625" style="35" customWidth="1"/>
    <col min="14853" max="14853" width="13.85546875" style="35" customWidth="1"/>
    <col min="14854" max="14858" width="16.140625" style="35" customWidth="1"/>
    <col min="14859" max="14859" width="14.42578125" style="35" customWidth="1"/>
    <col min="14860" max="14860" width="10.140625" style="35" customWidth="1"/>
    <col min="14861" max="14861" width="14.42578125" style="35" customWidth="1"/>
    <col min="14862" max="14863" width="18.85546875" style="35" customWidth="1"/>
    <col min="14864" max="14864" width="14.7109375" style="35" customWidth="1"/>
    <col min="14865" max="14865" width="9.28515625" style="35" customWidth="1"/>
    <col min="14866" max="15089" width="8.85546875" style="35"/>
    <col min="15090" max="15090" width="17.42578125" style="35" customWidth="1"/>
    <col min="15091" max="15091" width="30.7109375" style="35" customWidth="1"/>
    <col min="15092" max="15092" width="24.5703125" style="35" customWidth="1"/>
    <col min="15093" max="15093" width="30.5703125" style="35" customWidth="1"/>
    <col min="15094" max="15094" width="27.140625" style="35" customWidth="1"/>
    <col min="15095" max="15095" width="34" style="35" customWidth="1"/>
    <col min="15096" max="15096" width="31.42578125" style="35" customWidth="1"/>
    <col min="15097" max="15097" width="82.140625" style="35" customWidth="1"/>
    <col min="15098" max="15098" width="23.140625" style="35" customWidth="1"/>
    <col min="15099" max="15099" width="14.7109375" style="35" customWidth="1"/>
    <col min="15100" max="15100" width="10.140625" style="35" customWidth="1"/>
    <col min="15101" max="15101" width="15.85546875" style="35" customWidth="1"/>
    <col min="15102" max="15102" width="9.85546875" style="35" customWidth="1"/>
    <col min="15103" max="15103" width="14" style="35" customWidth="1"/>
    <col min="15104" max="15104" width="14.5703125" style="35" customWidth="1"/>
    <col min="15105" max="15105" width="9.5703125" style="35" customWidth="1"/>
    <col min="15106" max="15106" width="14.5703125" style="35" customWidth="1"/>
    <col min="15107" max="15108" width="16.28515625" style="35" customWidth="1"/>
    <col min="15109" max="15109" width="13.85546875" style="35" customWidth="1"/>
    <col min="15110" max="15114" width="16.140625" style="35" customWidth="1"/>
    <col min="15115" max="15115" width="14.42578125" style="35" customWidth="1"/>
    <col min="15116" max="15116" width="10.140625" style="35" customWidth="1"/>
    <col min="15117" max="15117" width="14.42578125" style="35" customWidth="1"/>
    <col min="15118" max="15119" width="18.85546875" style="35" customWidth="1"/>
    <col min="15120" max="15120" width="14.7109375" style="35" customWidth="1"/>
    <col min="15121" max="15121" width="9.28515625" style="35" customWidth="1"/>
    <col min="15122" max="15345" width="8.85546875" style="35"/>
    <col min="15346" max="15346" width="17.42578125" style="35" customWidth="1"/>
    <col min="15347" max="15347" width="30.7109375" style="35" customWidth="1"/>
    <col min="15348" max="15348" width="24.5703125" style="35" customWidth="1"/>
    <col min="15349" max="15349" width="30.5703125" style="35" customWidth="1"/>
    <col min="15350" max="15350" width="27.140625" style="35" customWidth="1"/>
    <col min="15351" max="15351" width="34" style="35" customWidth="1"/>
    <col min="15352" max="15352" width="31.42578125" style="35" customWidth="1"/>
    <col min="15353" max="15353" width="82.140625" style="35" customWidth="1"/>
    <col min="15354" max="15354" width="23.140625" style="35" customWidth="1"/>
    <col min="15355" max="15355" width="14.7109375" style="35" customWidth="1"/>
    <col min="15356" max="15356" width="10.140625" style="35" customWidth="1"/>
    <col min="15357" max="15357" width="15.85546875" style="35" customWidth="1"/>
    <col min="15358" max="15358" width="9.85546875" style="35" customWidth="1"/>
    <col min="15359" max="15359" width="14" style="35" customWidth="1"/>
    <col min="15360" max="15360" width="14.5703125" style="35" customWidth="1"/>
    <col min="15361" max="15361" width="9.5703125" style="35" customWidth="1"/>
    <col min="15362" max="15362" width="14.5703125" style="35" customWidth="1"/>
    <col min="15363" max="15364" width="16.28515625" style="35" customWidth="1"/>
    <col min="15365" max="15365" width="13.85546875" style="35" customWidth="1"/>
    <col min="15366" max="15370" width="16.140625" style="35" customWidth="1"/>
    <col min="15371" max="15371" width="14.42578125" style="35" customWidth="1"/>
    <col min="15372" max="15372" width="10.140625" style="35" customWidth="1"/>
    <col min="15373" max="15373" width="14.42578125" style="35" customWidth="1"/>
    <col min="15374" max="15375" width="18.85546875" style="35" customWidth="1"/>
    <col min="15376" max="15376" width="14.7109375" style="35" customWidth="1"/>
    <col min="15377" max="15377" width="9.28515625" style="35" customWidth="1"/>
    <col min="15378" max="15601" width="8.85546875" style="35"/>
    <col min="15602" max="15602" width="17.42578125" style="35" customWidth="1"/>
    <col min="15603" max="15603" width="30.7109375" style="35" customWidth="1"/>
    <col min="15604" max="15604" width="24.5703125" style="35" customWidth="1"/>
    <col min="15605" max="15605" width="30.5703125" style="35" customWidth="1"/>
    <col min="15606" max="15606" width="27.140625" style="35" customWidth="1"/>
    <col min="15607" max="15607" width="34" style="35" customWidth="1"/>
    <col min="15608" max="15608" width="31.42578125" style="35" customWidth="1"/>
    <col min="15609" max="15609" width="82.140625" style="35" customWidth="1"/>
    <col min="15610" max="15610" width="23.140625" style="35" customWidth="1"/>
    <col min="15611" max="15611" width="14.7109375" style="35" customWidth="1"/>
    <col min="15612" max="15612" width="10.140625" style="35" customWidth="1"/>
    <col min="15613" max="15613" width="15.85546875" style="35" customWidth="1"/>
    <col min="15614" max="15614" width="9.85546875" style="35" customWidth="1"/>
    <col min="15615" max="15615" width="14" style="35" customWidth="1"/>
    <col min="15616" max="15616" width="14.5703125" style="35" customWidth="1"/>
    <col min="15617" max="15617" width="9.5703125" style="35" customWidth="1"/>
    <col min="15618" max="15618" width="14.5703125" style="35" customWidth="1"/>
    <col min="15619" max="15620" width="16.28515625" style="35" customWidth="1"/>
    <col min="15621" max="15621" width="13.85546875" style="35" customWidth="1"/>
    <col min="15622" max="15626" width="16.140625" style="35" customWidth="1"/>
    <col min="15627" max="15627" width="14.42578125" style="35" customWidth="1"/>
    <col min="15628" max="15628" width="10.140625" style="35" customWidth="1"/>
    <col min="15629" max="15629" width="14.42578125" style="35" customWidth="1"/>
    <col min="15630" max="15631" width="18.85546875" style="35" customWidth="1"/>
    <col min="15632" max="15632" width="14.7109375" style="35" customWidth="1"/>
    <col min="15633" max="15633" width="9.28515625" style="35" customWidth="1"/>
    <col min="15634" max="15857" width="8.85546875" style="35"/>
    <col min="15858" max="15858" width="17.42578125" style="35" customWidth="1"/>
    <col min="15859" max="15859" width="30.7109375" style="35" customWidth="1"/>
    <col min="15860" max="15860" width="24.5703125" style="35" customWidth="1"/>
    <col min="15861" max="15861" width="30.5703125" style="35" customWidth="1"/>
    <col min="15862" max="15862" width="27.140625" style="35" customWidth="1"/>
    <col min="15863" max="15863" width="34" style="35" customWidth="1"/>
    <col min="15864" max="15864" width="31.42578125" style="35" customWidth="1"/>
    <col min="15865" max="15865" width="82.140625" style="35" customWidth="1"/>
    <col min="15866" max="15866" width="23.140625" style="35" customWidth="1"/>
    <col min="15867" max="15867" width="14.7109375" style="35" customWidth="1"/>
    <col min="15868" max="15868" width="10.140625" style="35" customWidth="1"/>
    <col min="15869" max="15869" width="15.85546875" style="35" customWidth="1"/>
    <col min="15870" max="15870" width="9.85546875" style="35" customWidth="1"/>
    <col min="15871" max="15871" width="14" style="35" customWidth="1"/>
    <col min="15872" max="15872" width="14.5703125" style="35" customWidth="1"/>
    <col min="15873" max="15873" width="9.5703125" style="35" customWidth="1"/>
    <col min="15874" max="15874" width="14.5703125" style="35" customWidth="1"/>
    <col min="15875" max="15876" width="16.28515625" style="35" customWidth="1"/>
    <col min="15877" max="15877" width="13.85546875" style="35" customWidth="1"/>
    <col min="15878" max="15882" width="16.140625" style="35" customWidth="1"/>
    <col min="15883" max="15883" width="14.42578125" style="35" customWidth="1"/>
    <col min="15884" max="15884" width="10.140625" style="35" customWidth="1"/>
    <col min="15885" max="15885" width="14.42578125" style="35" customWidth="1"/>
    <col min="15886" max="15887" width="18.85546875" style="35" customWidth="1"/>
    <col min="15888" max="15888" width="14.7109375" style="35" customWidth="1"/>
    <col min="15889" max="15889" width="9.28515625" style="35" customWidth="1"/>
    <col min="15890" max="16113" width="8.85546875" style="35"/>
    <col min="16114" max="16114" width="17.42578125" style="35" customWidth="1"/>
    <col min="16115" max="16115" width="30.7109375" style="35" customWidth="1"/>
    <col min="16116" max="16116" width="24.5703125" style="35" customWidth="1"/>
    <col min="16117" max="16117" width="30.5703125" style="35" customWidth="1"/>
    <col min="16118" max="16118" width="27.140625" style="35" customWidth="1"/>
    <col min="16119" max="16119" width="34" style="35" customWidth="1"/>
    <col min="16120" max="16120" width="31.42578125" style="35" customWidth="1"/>
    <col min="16121" max="16121" width="82.140625" style="35" customWidth="1"/>
    <col min="16122" max="16122" width="23.140625" style="35" customWidth="1"/>
    <col min="16123" max="16123" width="14.7109375" style="35" customWidth="1"/>
    <col min="16124" max="16124" width="10.140625" style="35" customWidth="1"/>
    <col min="16125" max="16125" width="15.85546875" style="35" customWidth="1"/>
    <col min="16126" max="16126" width="9.85546875" style="35" customWidth="1"/>
    <col min="16127" max="16127" width="14" style="35" customWidth="1"/>
    <col min="16128" max="16128" width="14.5703125" style="35" customWidth="1"/>
    <col min="16129" max="16129" width="9.5703125" style="35" customWidth="1"/>
    <col min="16130" max="16130" width="14.5703125" style="35" customWidth="1"/>
    <col min="16131" max="16132" width="16.28515625" style="35" customWidth="1"/>
    <col min="16133" max="16133" width="13.85546875" style="35" customWidth="1"/>
    <col min="16134" max="16138" width="16.140625" style="35" customWidth="1"/>
    <col min="16139" max="16139" width="14.42578125" style="35" customWidth="1"/>
    <col min="16140" max="16140" width="10.140625" style="35" customWidth="1"/>
    <col min="16141" max="16141" width="14.42578125" style="35" customWidth="1"/>
    <col min="16142" max="16143" width="18.85546875" style="35" customWidth="1"/>
    <col min="16144" max="16144" width="14.7109375" style="35" customWidth="1"/>
    <col min="16145" max="16145" width="9.28515625" style="35" customWidth="1"/>
    <col min="16146" max="16360" width="8.85546875" style="35"/>
    <col min="16361" max="16384" width="9.140625" style="35" customWidth="1"/>
  </cols>
  <sheetData>
    <row r="1" spans="1:33" ht="15.4" customHeight="1" thickBot="1" x14ac:dyDescent="0.35">
      <c r="A1" s="33"/>
      <c r="B1" s="33"/>
      <c r="C1" s="34"/>
      <c r="D1" s="34"/>
      <c r="E1" s="34"/>
      <c r="F1" s="34"/>
      <c r="G1" s="33"/>
      <c r="H1" s="33"/>
    </row>
    <row r="2" spans="1:33" ht="33" customHeight="1" thickBot="1" x14ac:dyDescent="0.3">
      <c r="A2" s="33"/>
      <c r="B2" s="36" t="str">
        <f>Date!B2</f>
        <v>310822</v>
      </c>
      <c r="C2" s="251">
        <v>-10</v>
      </c>
      <c r="D2" s="251"/>
      <c r="E2" s="252"/>
      <c r="F2" s="253" t="s">
        <v>136</v>
      </c>
      <c r="G2" s="254"/>
      <c r="H2" s="37"/>
      <c r="AB2" s="38"/>
      <c r="AC2" s="2"/>
      <c r="AD2" s="21"/>
    </row>
    <row r="3" spans="1:33" ht="41.25" customHeight="1" thickBot="1" x14ac:dyDescent="0.55000000000000004">
      <c r="A3" s="33"/>
      <c r="B3" s="255" t="s">
        <v>162</v>
      </c>
      <c r="C3" s="256"/>
      <c r="D3" s="256"/>
      <c r="E3" s="257"/>
      <c r="F3" s="39" t="s">
        <v>100</v>
      </c>
      <c r="G3" s="40">
        <v>10</v>
      </c>
      <c r="H3" s="37"/>
      <c r="AB3" s="38"/>
      <c r="AC3" s="2"/>
      <c r="AD3" s="21"/>
    </row>
    <row r="4" spans="1:33" ht="33.75" x14ac:dyDescent="0.4">
      <c r="A4" s="33"/>
      <c r="B4" s="258" t="s">
        <v>113</v>
      </c>
      <c r="C4" s="259"/>
      <c r="D4" s="260" t="s">
        <v>12</v>
      </c>
      <c r="E4" s="261"/>
      <c r="F4" s="262" t="s">
        <v>181</v>
      </c>
      <c r="G4" s="263"/>
      <c r="H4" s="41"/>
      <c r="W4" s="248"/>
      <c r="X4" s="248"/>
      <c r="Y4" s="248"/>
      <c r="Z4" s="62"/>
      <c r="AA4" s="249"/>
      <c r="AB4" s="249"/>
      <c r="AC4" s="250"/>
    </row>
    <row r="5" spans="1:33" ht="18" customHeight="1" thickBot="1" x14ac:dyDescent="0.35">
      <c r="A5" s="33"/>
      <c r="B5" s="141">
        <f>SUM(B7/C7)</f>
        <v>4.2045477227214469</v>
      </c>
      <c r="C5" s="142" t="s">
        <v>13</v>
      </c>
      <c r="D5" s="266">
        <f>SUM(D7+E7+D9+E9+D11+E11)</f>
        <v>0.29393120668971645</v>
      </c>
      <c r="E5" s="267"/>
      <c r="F5" s="268">
        <f>SUM(F7+G7+F9+G9+G13+F11+G11+F13+AG13)</f>
        <v>0.70606879331028349</v>
      </c>
      <c r="G5" s="279"/>
      <c r="H5" s="41"/>
      <c r="W5" s="248"/>
      <c r="X5" s="248"/>
      <c r="Y5" s="248"/>
      <c r="Z5" s="62"/>
      <c r="AA5" s="249"/>
      <c r="AB5" s="249"/>
      <c r="AC5" s="250"/>
    </row>
    <row r="6" spans="1:33" ht="24" customHeight="1" x14ac:dyDescent="0.2">
      <c r="A6" s="33"/>
      <c r="B6" s="69" t="s">
        <v>124</v>
      </c>
      <c r="C6" s="114" t="s">
        <v>171</v>
      </c>
      <c r="D6" s="80" t="s">
        <v>78</v>
      </c>
      <c r="E6" s="81" t="s">
        <v>79</v>
      </c>
      <c r="F6" s="89" t="s">
        <v>34</v>
      </c>
      <c r="G6" s="118" t="s">
        <v>35</v>
      </c>
      <c r="H6" s="41"/>
      <c r="W6" s="245"/>
      <c r="X6" s="245"/>
      <c r="Y6" s="246"/>
      <c r="Z6" s="246"/>
      <c r="AA6" s="245"/>
      <c r="AB6" s="245"/>
      <c r="AC6" s="247"/>
      <c r="AD6" s="247"/>
    </row>
    <row r="7" spans="1:33" ht="18" customHeight="1" thickBot="1" x14ac:dyDescent="0.35">
      <c r="A7" s="33"/>
      <c r="B7" s="70">
        <f>B59</f>
        <v>3.3911281833819498</v>
      </c>
      <c r="C7" s="99">
        <f>SUM(C9+B11+C11)</f>
        <v>0.80653815987299549</v>
      </c>
      <c r="D7" s="202">
        <f>H59</f>
        <v>0.22825382014028092</v>
      </c>
      <c r="E7" s="83">
        <f>I59</f>
        <v>6.5677386549435543E-2</v>
      </c>
      <c r="F7" s="85">
        <f>L59</f>
        <v>2.6432799167791505E-3</v>
      </c>
      <c r="G7" s="87">
        <f>M59</f>
        <v>0.69612642510266753</v>
      </c>
      <c r="H7" s="41"/>
      <c r="W7" s="245"/>
      <c r="X7" s="245"/>
      <c r="Y7" s="246"/>
      <c r="Z7" s="246"/>
      <c r="AA7" s="245"/>
      <c r="AB7" s="245"/>
      <c r="AC7" s="247"/>
      <c r="AD7" s="247"/>
    </row>
    <row r="8" spans="1:33" ht="23.25" x14ac:dyDescent="0.25">
      <c r="A8" s="33"/>
      <c r="B8" s="116" t="s">
        <v>36</v>
      </c>
      <c r="C8" s="65" t="s">
        <v>77</v>
      </c>
      <c r="D8" s="81" t="s">
        <v>37</v>
      </c>
      <c r="E8" s="82" t="s">
        <v>138</v>
      </c>
      <c r="F8" s="90" t="s">
        <v>8</v>
      </c>
      <c r="G8" s="181" t="s">
        <v>9</v>
      </c>
      <c r="H8" s="42"/>
      <c r="W8" s="245"/>
      <c r="X8" s="245"/>
      <c r="Y8" s="246"/>
      <c r="Z8" s="246"/>
      <c r="AA8" s="245"/>
      <c r="AB8" s="245"/>
      <c r="AC8" s="247"/>
      <c r="AD8" s="247"/>
    </row>
    <row r="9" spans="1:33" ht="18.75" customHeight="1" thickBot="1" x14ac:dyDescent="0.35">
      <c r="A9" s="33"/>
      <c r="B9" s="117">
        <f>C59</f>
        <v>0</v>
      </c>
      <c r="C9" s="67">
        <f>D59</f>
        <v>0.42178503759489466</v>
      </c>
      <c r="D9" s="83">
        <f>G59</f>
        <v>0</v>
      </c>
      <c r="E9" s="84">
        <f>J59</f>
        <v>0</v>
      </c>
      <c r="F9" s="85">
        <f>N59</f>
        <v>0</v>
      </c>
      <c r="G9" s="87">
        <f>O59</f>
        <v>0</v>
      </c>
      <c r="H9" s="42"/>
      <c r="AB9" s="43"/>
    </row>
    <row r="10" spans="1:33" ht="23.25" x14ac:dyDescent="0.4">
      <c r="A10" s="33"/>
      <c r="B10" s="63" t="s">
        <v>129</v>
      </c>
      <c r="C10" s="66" t="s">
        <v>139</v>
      </c>
      <c r="D10" s="81" t="s">
        <v>140</v>
      </c>
      <c r="E10" s="199" t="s">
        <v>156</v>
      </c>
      <c r="F10" s="88" t="s">
        <v>10</v>
      </c>
      <c r="G10" s="86" t="s">
        <v>183</v>
      </c>
      <c r="H10" s="33"/>
      <c r="AB10" s="44"/>
    </row>
    <row r="11" spans="1:33" ht="21" thickBot="1" x14ac:dyDescent="0.35">
      <c r="A11" s="33"/>
      <c r="B11" s="64">
        <f>E59</f>
        <v>0.38475312227810077</v>
      </c>
      <c r="C11" s="68">
        <f>F59</f>
        <v>0</v>
      </c>
      <c r="D11" s="83">
        <f>K59</f>
        <v>0</v>
      </c>
      <c r="E11" s="200">
        <f>U59</f>
        <v>0</v>
      </c>
      <c r="F11" s="87">
        <f>P59</f>
        <v>0</v>
      </c>
      <c r="G11" s="87">
        <f>Q59</f>
        <v>7.2990882908368403E-3</v>
      </c>
      <c r="H11" s="33"/>
      <c r="AB11" s="43"/>
    </row>
    <row r="12" spans="1:33" ht="23.25" x14ac:dyDescent="0.4">
      <c r="A12" s="33"/>
      <c r="B12" s="98" t="s">
        <v>160</v>
      </c>
      <c r="C12" s="143" t="s">
        <v>159</v>
      </c>
      <c r="D12" s="115" t="s">
        <v>155</v>
      </c>
      <c r="E12" s="76"/>
      <c r="F12" s="86" t="s">
        <v>127</v>
      </c>
      <c r="G12" s="86" t="s">
        <v>141</v>
      </c>
      <c r="H12" s="33"/>
      <c r="AB12" s="43"/>
      <c r="AG12" s="119"/>
    </row>
    <row r="13" spans="1:33" ht="21" thickBot="1" x14ac:dyDescent="0.35">
      <c r="A13" s="33"/>
      <c r="B13" s="209">
        <f>W59</f>
        <v>0</v>
      </c>
      <c r="C13" s="77">
        <f>X59</f>
        <v>0</v>
      </c>
      <c r="D13" s="78">
        <f>V59</f>
        <v>0</v>
      </c>
      <c r="E13" s="77"/>
      <c r="F13" s="87">
        <f>R59</f>
        <v>0</v>
      </c>
      <c r="G13" s="87">
        <f>S59</f>
        <v>0</v>
      </c>
      <c r="H13" s="33"/>
      <c r="AB13" s="43"/>
      <c r="AG13" s="119"/>
    </row>
    <row r="14" spans="1:33" ht="37.5" customHeight="1" thickBot="1" x14ac:dyDescent="0.65">
      <c r="A14" s="33"/>
      <c r="B14" s="134" t="s">
        <v>80</v>
      </c>
      <c r="C14" s="135"/>
      <c r="D14" s="135"/>
      <c r="E14" s="135"/>
      <c r="F14" s="35"/>
      <c r="G14" s="136"/>
      <c r="H14" s="33"/>
      <c r="AB14" s="43"/>
    </row>
    <row r="15" spans="1:33" ht="26.25" x14ac:dyDescent="0.2">
      <c r="A15" s="33"/>
      <c r="B15" s="137" t="s">
        <v>32</v>
      </c>
      <c r="C15" s="270" t="s">
        <v>31</v>
      </c>
      <c r="D15" s="138"/>
      <c r="E15" s="273" t="s">
        <v>130</v>
      </c>
      <c r="F15" s="132"/>
      <c r="G15" s="275" t="s">
        <v>14</v>
      </c>
      <c r="H15" s="33"/>
      <c r="AB15" s="44"/>
    </row>
    <row r="16" spans="1:33" x14ac:dyDescent="0.2">
      <c r="A16" s="33"/>
      <c r="B16" s="264" t="s">
        <v>33</v>
      </c>
      <c r="C16" s="271"/>
      <c r="D16" s="75" t="s">
        <v>44</v>
      </c>
      <c r="E16" s="274"/>
      <c r="F16" s="75" t="s">
        <v>44</v>
      </c>
      <c r="G16" s="276"/>
      <c r="H16" s="33"/>
      <c r="AE16" s="48"/>
    </row>
    <row r="17" spans="1:31" ht="21" thickBot="1" x14ac:dyDescent="0.35">
      <c r="A17" s="33"/>
      <c r="B17" s="265"/>
      <c r="C17" s="272"/>
      <c r="D17" s="139"/>
      <c r="E17" s="277"/>
      <c r="F17" s="133"/>
      <c r="G17" s="140">
        <v>100</v>
      </c>
      <c r="H17" s="33"/>
      <c r="I17" s="49"/>
      <c r="AD17" s="35"/>
      <c r="AE17" s="50"/>
    </row>
    <row r="18" spans="1:31" x14ac:dyDescent="0.3">
      <c r="A18" s="33"/>
      <c r="B18" s="91" t="s">
        <v>15</v>
      </c>
      <c r="C18" s="92">
        <v>40</v>
      </c>
      <c r="D18" s="94" t="str">
        <f>B18</f>
        <v>Neph Sy</v>
      </c>
      <c r="E18" s="95">
        <f t="shared" ref="E18:E29" si="0">C18/$Y$56*100</f>
        <v>36.697247706422019</v>
      </c>
      <c r="F18" s="94" t="str">
        <f>B18</f>
        <v>Neph Sy</v>
      </c>
      <c r="G18" s="95">
        <f t="shared" ref="G18:G29" si="1">E18*$G$17/100</f>
        <v>36.697247706422019</v>
      </c>
      <c r="H18" s="33"/>
      <c r="AD18" s="35"/>
      <c r="AE18" s="50"/>
    </row>
    <row r="19" spans="1:31" x14ac:dyDescent="0.3">
      <c r="A19" s="33"/>
      <c r="B19" s="91" t="s">
        <v>51</v>
      </c>
      <c r="C19" s="92">
        <v>20</v>
      </c>
      <c r="D19" s="96" t="str">
        <f t="shared" ref="D19:D29" si="2">B19</f>
        <v>Whiting</v>
      </c>
      <c r="E19" s="97">
        <f t="shared" si="0"/>
        <v>18.348623853211009</v>
      </c>
      <c r="F19" s="96" t="str">
        <f>B19</f>
        <v>Whiting</v>
      </c>
      <c r="G19" s="97">
        <f t="shared" si="1"/>
        <v>18.348623853211009</v>
      </c>
      <c r="H19" s="33"/>
      <c r="AE19" s="50"/>
    </row>
    <row r="20" spans="1:31" ht="18.75" customHeight="1" x14ac:dyDescent="0.3">
      <c r="A20" s="33"/>
      <c r="B20" s="91" t="s">
        <v>26</v>
      </c>
      <c r="C20" s="92">
        <v>29.999999999999993</v>
      </c>
      <c r="D20" s="96" t="str">
        <f t="shared" si="2"/>
        <v xml:space="preserve">Flint </v>
      </c>
      <c r="E20" s="97">
        <f t="shared" si="0"/>
        <v>27.52293577981651</v>
      </c>
      <c r="F20" s="96" t="str">
        <f t="shared" ref="F20:F29" si="3">B20</f>
        <v xml:space="preserve">Flint </v>
      </c>
      <c r="G20" s="97">
        <f t="shared" si="1"/>
        <v>27.52293577981651</v>
      </c>
      <c r="H20" s="33"/>
      <c r="AE20" s="50"/>
    </row>
    <row r="21" spans="1:31" x14ac:dyDescent="0.3">
      <c r="A21" s="33"/>
      <c r="B21" s="91" t="s">
        <v>22</v>
      </c>
      <c r="C21" s="92">
        <v>10</v>
      </c>
      <c r="D21" s="96" t="str">
        <f>B21</f>
        <v>EPK</v>
      </c>
      <c r="E21" s="97">
        <f t="shared" si="0"/>
        <v>9.1743119266055047</v>
      </c>
      <c r="F21" s="96" t="str">
        <f t="shared" si="3"/>
        <v>EPK</v>
      </c>
      <c r="G21" s="97">
        <f t="shared" si="1"/>
        <v>9.1743119266055047</v>
      </c>
      <c r="H21" s="33"/>
      <c r="AE21" s="50"/>
    </row>
    <row r="22" spans="1:31" ht="20.25" customHeight="1" x14ac:dyDescent="0.3">
      <c r="A22" s="33"/>
      <c r="B22" s="91" t="s">
        <v>86</v>
      </c>
      <c r="C22" s="92">
        <v>9</v>
      </c>
      <c r="D22" s="96" t="str">
        <f t="shared" si="2"/>
        <v>Titanium Dioxide</v>
      </c>
      <c r="E22" s="97">
        <f t="shared" si="0"/>
        <v>8.2568807339449553</v>
      </c>
      <c r="F22" s="96" t="str">
        <f t="shared" si="3"/>
        <v>Titanium Dioxide</v>
      </c>
      <c r="G22" s="97">
        <f t="shared" si="1"/>
        <v>8.2568807339449553</v>
      </c>
      <c r="H22" s="33"/>
      <c r="AC22" s="35"/>
      <c r="AE22" s="50"/>
    </row>
    <row r="23" spans="1:31" x14ac:dyDescent="0.3">
      <c r="A23" s="33"/>
      <c r="B23" s="91">
        <v>0</v>
      </c>
      <c r="C23" s="92">
        <v>0</v>
      </c>
      <c r="D23" s="96">
        <f t="shared" si="2"/>
        <v>0</v>
      </c>
      <c r="E23" s="97">
        <f t="shared" si="0"/>
        <v>0</v>
      </c>
      <c r="F23" s="96">
        <f t="shared" si="3"/>
        <v>0</v>
      </c>
      <c r="G23" s="97">
        <f t="shared" si="1"/>
        <v>0</v>
      </c>
      <c r="H23" s="33"/>
      <c r="I23" s="51"/>
      <c r="AC23" s="35"/>
      <c r="AE23" s="50"/>
    </row>
    <row r="24" spans="1:31" x14ac:dyDescent="0.3">
      <c r="A24" s="33"/>
      <c r="B24" s="91">
        <v>0</v>
      </c>
      <c r="C24" s="92">
        <v>0</v>
      </c>
      <c r="D24" s="96">
        <f t="shared" si="2"/>
        <v>0</v>
      </c>
      <c r="E24" s="97">
        <f t="shared" si="0"/>
        <v>0</v>
      </c>
      <c r="F24" s="96">
        <f t="shared" si="3"/>
        <v>0</v>
      </c>
      <c r="G24" s="97">
        <f t="shared" si="1"/>
        <v>0</v>
      </c>
      <c r="H24" s="52"/>
      <c r="I24" s="51"/>
      <c r="AC24" s="35"/>
      <c r="AE24" s="50"/>
    </row>
    <row r="25" spans="1:31" ht="21" customHeight="1" x14ac:dyDescent="0.3">
      <c r="A25" s="33"/>
      <c r="B25" s="91">
        <v>0</v>
      </c>
      <c r="C25" s="92">
        <v>0</v>
      </c>
      <c r="D25" s="96">
        <f t="shared" si="2"/>
        <v>0</v>
      </c>
      <c r="E25" s="97">
        <f t="shared" si="0"/>
        <v>0</v>
      </c>
      <c r="F25" s="96">
        <f t="shared" si="3"/>
        <v>0</v>
      </c>
      <c r="G25" s="97">
        <f t="shared" si="1"/>
        <v>0</v>
      </c>
      <c r="H25" s="33"/>
      <c r="I25" s="10"/>
      <c r="AC25" s="35"/>
      <c r="AE25" s="50"/>
    </row>
    <row r="26" spans="1:31" ht="19.5" customHeight="1" x14ac:dyDescent="0.3">
      <c r="A26" s="33"/>
      <c r="B26" s="91">
        <v>0</v>
      </c>
      <c r="C26" s="92">
        <v>0</v>
      </c>
      <c r="D26" s="96">
        <f t="shared" si="2"/>
        <v>0</v>
      </c>
      <c r="E26" s="97">
        <f t="shared" si="0"/>
        <v>0</v>
      </c>
      <c r="F26" s="96">
        <f t="shared" si="3"/>
        <v>0</v>
      </c>
      <c r="G26" s="97">
        <f t="shared" si="1"/>
        <v>0</v>
      </c>
      <c r="H26" s="33"/>
      <c r="I26" s="18"/>
      <c r="AC26" s="35"/>
      <c r="AE26" s="50"/>
    </row>
    <row r="27" spans="1:31" ht="20.25" customHeight="1" x14ac:dyDescent="0.3">
      <c r="A27" s="33"/>
      <c r="B27" s="91">
        <v>0</v>
      </c>
      <c r="C27" s="92">
        <v>0</v>
      </c>
      <c r="D27" s="96">
        <f t="shared" si="2"/>
        <v>0</v>
      </c>
      <c r="E27" s="97">
        <f t="shared" si="0"/>
        <v>0</v>
      </c>
      <c r="F27" s="96">
        <f t="shared" si="3"/>
        <v>0</v>
      </c>
      <c r="G27" s="97">
        <f t="shared" si="1"/>
        <v>0</v>
      </c>
      <c r="H27" s="33"/>
      <c r="I27" s="18"/>
      <c r="AC27" s="35"/>
      <c r="AE27" s="50"/>
    </row>
    <row r="28" spans="1:31" x14ac:dyDescent="0.3">
      <c r="A28" s="33"/>
      <c r="B28" s="91">
        <v>0</v>
      </c>
      <c r="C28" s="92">
        <v>0</v>
      </c>
      <c r="D28" s="96">
        <f t="shared" si="2"/>
        <v>0</v>
      </c>
      <c r="E28" s="97">
        <f t="shared" si="0"/>
        <v>0</v>
      </c>
      <c r="F28" s="96">
        <f t="shared" si="3"/>
        <v>0</v>
      </c>
      <c r="G28" s="97">
        <f t="shared" si="1"/>
        <v>0</v>
      </c>
      <c r="H28" s="33"/>
      <c r="I28" s="18"/>
      <c r="AC28" s="35"/>
      <c r="AE28" s="50"/>
    </row>
    <row r="29" spans="1:31" x14ac:dyDescent="0.3">
      <c r="A29" s="33"/>
      <c r="B29" s="91">
        <v>0</v>
      </c>
      <c r="C29" s="92">
        <v>0</v>
      </c>
      <c r="D29" s="96">
        <f t="shared" si="2"/>
        <v>0</v>
      </c>
      <c r="E29" s="97">
        <f t="shared" si="0"/>
        <v>0</v>
      </c>
      <c r="F29" s="96">
        <f t="shared" si="3"/>
        <v>0</v>
      </c>
      <c r="G29" s="97">
        <f t="shared" si="1"/>
        <v>0</v>
      </c>
      <c r="H29" s="33"/>
      <c r="I29" s="18"/>
      <c r="AC29" s="35"/>
      <c r="AE29" s="50"/>
    </row>
    <row r="30" spans="1:31" x14ac:dyDescent="0.3">
      <c r="A30" s="33"/>
      <c r="B30" s="91">
        <v>0</v>
      </c>
      <c r="C30" s="93">
        <v>0</v>
      </c>
      <c r="D30" s="96">
        <f t="shared" ref="D30:D33" si="4">B30</f>
        <v>0</v>
      </c>
      <c r="E30" s="97">
        <f t="shared" ref="E30:E33" si="5">C30/$Y$56*100</f>
        <v>0</v>
      </c>
      <c r="F30" s="96">
        <f t="shared" ref="F30:F33" si="6">B30</f>
        <v>0</v>
      </c>
      <c r="G30" s="97">
        <f t="shared" ref="G30:G33" si="7">E30*$G$17/100</f>
        <v>0</v>
      </c>
      <c r="H30" s="54"/>
      <c r="I30" s="18"/>
      <c r="AE30" s="50"/>
    </row>
    <row r="31" spans="1:31" x14ac:dyDescent="0.3">
      <c r="A31" s="33"/>
      <c r="B31" s="91">
        <v>0</v>
      </c>
      <c r="C31" s="92">
        <v>0</v>
      </c>
      <c r="D31" s="96">
        <f t="shared" si="4"/>
        <v>0</v>
      </c>
      <c r="E31" s="97">
        <f t="shared" si="5"/>
        <v>0</v>
      </c>
      <c r="F31" s="96">
        <f t="shared" si="6"/>
        <v>0</v>
      </c>
      <c r="G31" s="97">
        <f t="shared" si="7"/>
        <v>0</v>
      </c>
      <c r="H31" s="55"/>
      <c r="AE31" s="50"/>
    </row>
    <row r="32" spans="1:31" x14ac:dyDescent="0.3">
      <c r="A32" s="33"/>
      <c r="B32" s="91">
        <v>0</v>
      </c>
      <c r="C32" s="92">
        <v>0</v>
      </c>
      <c r="D32" s="96">
        <f t="shared" si="4"/>
        <v>0</v>
      </c>
      <c r="E32" s="97">
        <f t="shared" si="5"/>
        <v>0</v>
      </c>
      <c r="F32" s="96">
        <f t="shared" si="6"/>
        <v>0</v>
      </c>
      <c r="G32" s="97">
        <f t="shared" si="7"/>
        <v>0</v>
      </c>
      <c r="H32" s="55"/>
      <c r="AD32" s="50"/>
    </row>
    <row r="33" spans="1:35" x14ac:dyDescent="0.3">
      <c r="A33" s="33"/>
      <c r="B33" s="91">
        <v>0</v>
      </c>
      <c r="C33" s="92">
        <v>0</v>
      </c>
      <c r="D33" s="96">
        <f t="shared" si="4"/>
        <v>0</v>
      </c>
      <c r="E33" s="97">
        <f t="shared" si="5"/>
        <v>0</v>
      </c>
      <c r="F33" s="96">
        <f t="shared" si="6"/>
        <v>0</v>
      </c>
      <c r="G33" s="97">
        <f t="shared" si="7"/>
        <v>0</v>
      </c>
      <c r="H33" s="55"/>
      <c r="AD33" s="50"/>
    </row>
    <row r="34" spans="1:35" x14ac:dyDescent="0.3">
      <c r="A34" s="33"/>
      <c r="B34" s="33"/>
      <c r="C34" s="34"/>
      <c r="D34" s="34"/>
      <c r="E34" s="34"/>
      <c r="F34" s="34"/>
      <c r="G34" s="54"/>
      <c r="H34" s="55"/>
      <c r="AD34" s="50"/>
    </row>
    <row r="35" spans="1:35" ht="21" thickBot="1" x14ac:dyDescent="0.35">
      <c r="A35" s="33"/>
      <c r="B35" s="33"/>
      <c r="C35" s="34"/>
      <c r="D35" s="34"/>
      <c r="E35" s="34"/>
      <c r="F35" s="34"/>
      <c r="G35" s="54"/>
      <c r="H35" s="54"/>
      <c r="I35" s="38"/>
      <c r="AE35" s="50"/>
    </row>
    <row r="36" spans="1:35" ht="18.75" x14ac:dyDescent="0.35">
      <c r="A36" s="33"/>
      <c r="B36" s="45" t="s">
        <v>0</v>
      </c>
      <c r="C36" s="24" t="s">
        <v>1</v>
      </c>
      <c r="D36" s="24" t="s">
        <v>2</v>
      </c>
      <c r="E36" s="24" t="s">
        <v>11</v>
      </c>
      <c r="F36" s="71" t="s">
        <v>139</v>
      </c>
      <c r="G36" s="24" t="s">
        <v>3</v>
      </c>
      <c r="H36" s="24" t="s">
        <v>4</v>
      </c>
      <c r="I36" s="24" t="s">
        <v>5</v>
      </c>
      <c r="J36" s="71" t="s">
        <v>138</v>
      </c>
      <c r="K36" s="71" t="s">
        <v>142</v>
      </c>
      <c r="L36" s="24" t="s">
        <v>6</v>
      </c>
      <c r="M36" s="24" t="s">
        <v>7</v>
      </c>
      <c r="N36" s="24" t="s">
        <v>8</v>
      </c>
      <c r="O36" s="24" t="s">
        <v>29</v>
      </c>
      <c r="P36" s="24" t="s">
        <v>10</v>
      </c>
      <c r="Q36" s="236" t="s">
        <v>183</v>
      </c>
      <c r="R36" s="24" t="s">
        <v>131</v>
      </c>
      <c r="S36" s="24" t="s">
        <v>141</v>
      </c>
      <c r="T36" s="24" t="s">
        <v>128</v>
      </c>
      <c r="U36" s="24" t="s">
        <v>158</v>
      </c>
      <c r="V36" s="24" t="s">
        <v>157</v>
      </c>
      <c r="W36" s="237" t="s">
        <v>161</v>
      </c>
      <c r="X36" s="46" t="s">
        <v>76</v>
      </c>
      <c r="Y36" s="47"/>
      <c r="Z36" s="35"/>
      <c r="AE36"/>
      <c r="AF36"/>
      <c r="AG36"/>
      <c r="AH36"/>
      <c r="AI36" s="50"/>
    </row>
    <row r="37" spans="1:35" ht="16.5" thickBot="1" x14ac:dyDescent="0.3">
      <c r="A37" s="33"/>
      <c r="B37" s="238">
        <v>60.09</v>
      </c>
      <c r="C37" s="239">
        <v>69.62</v>
      </c>
      <c r="D37" s="240">
        <v>101.96</v>
      </c>
      <c r="E37" s="240">
        <v>79.866</v>
      </c>
      <c r="F37" s="72">
        <v>74.692799999999991</v>
      </c>
      <c r="G37" s="240">
        <v>29.88</v>
      </c>
      <c r="H37" s="240">
        <v>61.98</v>
      </c>
      <c r="I37" s="240">
        <v>94.2</v>
      </c>
      <c r="J37" s="72">
        <v>79.545000000000002</v>
      </c>
      <c r="K37" s="72">
        <v>465.96</v>
      </c>
      <c r="L37" s="240">
        <v>40.31</v>
      </c>
      <c r="M37" s="240">
        <v>56.08</v>
      </c>
      <c r="N37" s="240">
        <v>103.62</v>
      </c>
      <c r="O37" s="240">
        <v>153.69999999999999</v>
      </c>
      <c r="P37" s="240">
        <v>81.39</v>
      </c>
      <c r="Q37" s="240">
        <v>71.84</v>
      </c>
      <c r="R37" s="240">
        <v>86.94</v>
      </c>
      <c r="S37" s="240">
        <v>74.930000000000007</v>
      </c>
      <c r="T37" s="240">
        <v>223.2</v>
      </c>
      <c r="U37" s="240">
        <v>150.69999999999999</v>
      </c>
      <c r="V37" s="240">
        <v>141.94</v>
      </c>
      <c r="W37" s="240">
        <v>152</v>
      </c>
      <c r="X37" s="241">
        <v>214.44</v>
      </c>
      <c r="Y37" s="44"/>
      <c r="Z37" s="35"/>
      <c r="AE37"/>
      <c r="AF37"/>
      <c r="AG37"/>
      <c r="AH37"/>
      <c r="AI37" s="50"/>
    </row>
    <row r="38" spans="1:35" ht="13.5" thickBot="1" x14ac:dyDescent="0.25">
      <c r="A38" s="33"/>
      <c r="B38" s="235">
        <f>IF(ISNA(VLOOKUP($B18,'Chemical Analysis'!$B$4:$Y$131,2,0)),"",(VLOOKUP($B18,'Chemical Analysis'!$B$4:$Y$131,2,0))*$E18/100)</f>
        <v>22.733944954128443</v>
      </c>
      <c r="C38" s="235">
        <f>IF(ISNA(VLOOKUP($B18,'Chemical Analysis'!$B$4:$Y$131,3,0)),"",(VLOOKUP($B18,'Chemical Analysis'!$B$4:$Y$131,3,0))*$E18/100)</f>
        <v>0</v>
      </c>
      <c r="D38" s="235">
        <f>IF(ISNA(VLOOKUP($B18,'Chemical Analysis'!$B$4:$Y$131,4,0)),"",(VLOOKUP($B18,'Chemical Analysis'!$B$4:$Y$131,4,0))*$E18/100)</f>
        <v>8.1100917431192663</v>
      </c>
      <c r="E38" s="235">
        <f>IF(ISNA(VLOOKUP($B18,'Chemical Analysis'!$B$4:$Y$131,5,0)),"",(VLOOKUP($B18,'Chemical Analysis'!$B$4:$Y$131,5,0))*$E18/100)</f>
        <v>0</v>
      </c>
      <c r="F38" s="235">
        <f>IF(ISNA(VLOOKUP($B18,'Chemical Analysis'!$B$4:$Y$131,6,0)),"",(VLOOKUP($B18,'Chemical Analysis'!$B$4:$Y$131,6,0))*$E18/100)</f>
        <v>0</v>
      </c>
      <c r="G38" s="235">
        <f>IF(ISNA(VLOOKUP($B18,'Chemical Analysis'!$B$4:$Y$131,7,0)),"",(VLOOKUP($B18,'Chemical Analysis'!$B$4:$Y$131,7,0))*$E18/100)</f>
        <v>0</v>
      </c>
      <c r="H38" s="235">
        <f>IF(ISNA(VLOOKUP($B18,'Chemical Analysis'!$B$4:$Y$131,8,0)),"",(VLOOKUP($B18,'Chemical Analysis'!$B$4:$Y$131,8,0))*$E18/100)</f>
        <v>3.7761467889908253</v>
      </c>
      <c r="I38" s="235">
        <f>IF(ISNA(VLOOKUP($B18,'Chemical Analysis'!$B$4:$Y$131,9,0)),"",(VLOOKUP($B18,'Chemical Analysis'!$B$4:$Y$131,9,0))*$E18/100)</f>
        <v>1.6146788990825689</v>
      </c>
      <c r="J38" s="235">
        <f>IF(ISNA(VLOOKUP($B18,'Chemical Analysis'!$B$4:$Y$131,10,0)),"",(VLOOKUP($B18,'Chemical Analysis'!$B$4:$Y$131,10,0))*$E18/100)</f>
        <v>0</v>
      </c>
      <c r="K38" s="235">
        <f>IF(ISNA(VLOOKUP($B18,'Chemical Analysis'!$B$4:$Y$131,11,0)),"",(VLOOKUP($B18,'Chemical Analysis'!$B$4:$Y$131,11,0))*$E18/100)</f>
        <v>0</v>
      </c>
      <c r="L38" s="235">
        <f>IF(ISNA(VLOOKUP($B18,'Chemical Analysis'!$B$4:$Y$131,12,0)),"",(VLOOKUP($B18,'Chemical Analysis'!$B$4:$Y$131,12,0))*$E18/100)</f>
        <v>1.1009174311926606E-2</v>
      </c>
      <c r="M38" s="235">
        <f>IF(ISNA(VLOOKUP($B18,'Chemical Analysis'!$B$4:$Y$131,13,0)),"",(VLOOKUP($B18,'Chemical Analysis'!$B$4:$Y$131,13,0))*$E18/100)</f>
        <v>0.13211009174311925</v>
      </c>
      <c r="N38" s="235">
        <f>IF(ISNA(VLOOKUP($B18,'Chemical Analysis'!$B$4:$Y$131,14,0)),"",(VLOOKUP($B18,'Chemical Analysis'!$B$4:$Y$131,14,0))*$E18/100)</f>
        <v>0</v>
      </c>
      <c r="O38" s="235">
        <f>IF(ISNA(VLOOKUP($B18,'Chemical Analysis'!$B$4:$Y$131,15,0)),"",(VLOOKUP($B18,'Chemical Analysis'!$B$4:$Y$131,15,0))*$E18/100)</f>
        <v>0</v>
      </c>
      <c r="P38" s="235">
        <f>IF(ISNA(VLOOKUP($B18,'Chemical Analysis'!$B$4:$Y$131,16,0)),"",(VLOOKUP($B18,'Chemical Analysis'!$B$4:$Y$131,16,0))*$E18/100)</f>
        <v>0</v>
      </c>
      <c r="Q38" s="235">
        <f>IF(ISNA(VLOOKUP($B18,'Chemical Analysis'!$B$4:$Y$131,17,0)),"",(VLOOKUP($B18,'Chemical Analysis'!$B$4:$Y$131,17,0))*$E18/100)</f>
        <v>2.6385321100917434E-2</v>
      </c>
      <c r="R38" s="235">
        <f>IF(ISNA(VLOOKUP($B18,'Chemical Analysis'!$B$4:$Y$131,18,0)),"",(VLOOKUP($B18,'Chemical Analysis'!$B$4:$Y$131,18,0))*$E18/100)</f>
        <v>0</v>
      </c>
      <c r="S38" s="235">
        <f>IF(ISNA(VLOOKUP($B18,'Chemical Analysis'!$B$4:$Y$131,19,0)),"",(VLOOKUP($B18,'Chemical Analysis'!$B$4:$Y$131,19,0))*$E18/100)</f>
        <v>0</v>
      </c>
      <c r="T38" s="235">
        <f>IF(ISNA(VLOOKUP($B18,'Chemical Analysis'!$B$4:$Y$131,20,0)),"",(VLOOKUP($B18,'Chemical Analysis'!$B$4:$Y$131,20,0))*$E18/100)</f>
        <v>0</v>
      </c>
      <c r="U38" s="235">
        <f>IF(ISNA(VLOOKUP($B18,'Chemical Analysis'!$B$4:$Y$131,21,0)),"",(VLOOKUP($B18,'Chemical Analysis'!$B$4:$Y$131,21,0))*$E18/100)</f>
        <v>0</v>
      </c>
      <c r="V38" s="235">
        <f>IF(ISNA(VLOOKUP($B18,'Chemical Analysis'!$B$4:$Y$131,22,0)),"",(VLOOKUP($B18,'Chemical Analysis'!$B$4:$Y$131,22,0))*$E18/100)</f>
        <v>0</v>
      </c>
      <c r="W38" s="235">
        <f>IF(ISNA(VLOOKUP($B18,'Chemical Analysis'!$B$4:$Y$131,23,0)),"",(VLOOKUP($B18,'Chemical Analysis'!$B$4:$Y$131,23,0))*$E18/100)</f>
        <v>0</v>
      </c>
      <c r="X38" s="235">
        <f>IF(ISNA(VLOOKUP($B18,'Chemical Analysis'!$B$4:$Y$131,24,0)),"",(VLOOKUP($B18,'Chemical Analysis'!$B$4:$Y$131,24,0))*$E18/100)</f>
        <v>0</v>
      </c>
      <c r="Y38" s="44"/>
      <c r="Z38" s="35"/>
      <c r="AE38"/>
      <c r="AF38"/>
      <c r="AG38"/>
      <c r="AH38"/>
      <c r="AI38" s="50"/>
    </row>
    <row r="39" spans="1:35" ht="13.5" thickBot="1" x14ac:dyDescent="0.25">
      <c r="B39" s="29">
        <f>IF(ISNA(VLOOKUP($B19,'Chemical Analysis'!$B$4:$Y$131,2,0)),"",(VLOOKUP($B19,'Chemical Analysis'!$B$4:$Y$131,2,0))*$E19/100)</f>
        <v>0</v>
      </c>
      <c r="C39" s="29">
        <f>IF(ISNA(VLOOKUP($B19,'Chemical Analysis'!$B$4:$Y$131,3,0)),"",(VLOOKUP($B19,'Chemical Analysis'!$B$4:$Y$131,3,0))*$E19/100)</f>
        <v>0</v>
      </c>
      <c r="D39" s="29">
        <f>IF(ISNA(VLOOKUP($B19,'Chemical Analysis'!$B$4:$Y$131,4,0)),"",(VLOOKUP($B19,'Chemical Analysis'!$B$4:$Y$131,4,0))*$E19/100)</f>
        <v>0</v>
      </c>
      <c r="E39" s="29">
        <f>IF(ISNA(VLOOKUP($B19,'Chemical Analysis'!$B$4:$Y$131,5,0)),"",(VLOOKUP($B19,'Chemical Analysis'!$B$4:$Y$131,5,0))*$E19/100)</f>
        <v>1.834862385321101E-3</v>
      </c>
      <c r="F39" s="29">
        <f>IF(ISNA(VLOOKUP($B19,'Chemical Analysis'!$B$4:$Y$131,6,0)),"",(VLOOKUP($B19,'Chemical Analysis'!$B$4:$Y$131,6,0))*$E19/100)</f>
        <v>0</v>
      </c>
      <c r="G39" s="29">
        <f>IF(ISNA(VLOOKUP($B19,'Chemical Analysis'!$B$4:$Y$131,7,0)),"",(VLOOKUP($B19,'Chemical Analysis'!$B$4:$Y$131,7,0))*$E19/100)</f>
        <v>0</v>
      </c>
      <c r="H39" s="29">
        <f>IF(ISNA(VLOOKUP($B19,'Chemical Analysis'!$B$4:$Y$131,8,0)),"",(VLOOKUP($B19,'Chemical Analysis'!$B$4:$Y$131,8,0))*$E19/100)</f>
        <v>0</v>
      </c>
      <c r="I39" s="29">
        <f>IF(ISNA(VLOOKUP($B19,'Chemical Analysis'!$B$4:$Y$131,9,0)),"",(VLOOKUP($B19,'Chemical Analysis'!$B$4:$Y$131,9,0))*$E19/100)</f>
        <v>0</v>
      </c>
      <c r="J39" s="29">
        <f>IF(ISNA(VLOOKUP($B19,'Chemical Analysis'!$B$4:$Y$131,10,0)),"",(VLOOKUP($B19,'Chemical Analysis'!$B$4:$Y$131,10,0))*$E19/100)</f>
        <v>0</v>
      </c>
      <c r="K39" s="29">
        <f>IF(ISNA(VLOOKUP($B19,'Chemical Analysis'!$B$4:$Y$131,11,0)),"",(VLOOKUP($B19,'Chemical Analysis'!$B$4:$Y$131,11,0))*$E19/100)</f>
        <v>0</v>
      </c>
      <c r="L39" s="29">
        <f>IF(ISNA(VLOOKUP($B19,'Chemical Analysis'!$B$4:$Y$131,12,0)),"",(VLOOKUP($B19,'Chemical Analysis'!$B$4:$Y$131,12,0))*$E19/100)</f>
        <v>0</v>
      </c>
      <c r="M39" s="29">
        <f>IF(ISNA(VLOOKUP($B19,'Chemical Analysis'!$B$4:$Y$131,13,0)),"",(VLOOKUP($B19,'Chemical Analysis'!$B$4:$Y$131,13,0))*$E19/100)</f>
        <v>10.280733944954129</v>
      </c>
      <c r="N39" s="29">
        <f>IF(ISNA(VLOOKUP($B19,'Chemical Analysis'!$B$4:$Y$131,14,0)),"",(VLOOKUP($B19,'Chemical Analysis'!$B$4:$Y$131,14,0))*$E19/100)</f>
        <v>0</v>
      </c>
      <c r="O39" s="29">
        <f>IF(ISNA(VLOOKUP($B19,'Chemical Analysis'!$B$4:$Y$131,15,0)),"",(VLOOKUP($B19,'Chemical Analysis'!$B$4:$Y$131,15,0))*$E19/100)</f>
        <v>0</v>
      </c>
      <c r="P39" s="29">
        <f>IF(ISNA(VLOOKUP($B19,'Chemical Analysis'!$B$4:$Y$131,16,0)),"",(VLOOKUP($B19,'Chemical Analysis'!$B$4:$Y$131,16,0))*$E19/100)</f>
        <v>0</v>
      </c>
      <c r="Q39" s="29">
        <f>IF(ISNA(VLOOKUP($B19,'Chemical Analysis'!$B$4:$Y$131,17,0)),"",(VLOOKUP($B19,'Chemical Analysis'!$B$4:$Y$131,17,0))*$E19/100)</f>
        <v>0</v>
      </c>
      <c r="R39" s="29">
        <f>IF(ISNA(VLOOKUP($B19,'Chemical Analysis'!$B$4:$Y$131,18,0)),"",(VLOOKUP($B19,'Chemical Analysis'!$B$4:$Y$131,18,0))*$E19/100)</f>
        <v>0</v>
      </c>
      <c r="S39" s="29">
        <f>IF(ISNA(VLOOKUP($B19,'Chemical Analysis'!$B$4:$Y$131,19,0)),"",(VLOOKUP($B19,'Chemical Analysis'!$B$4:$Y$131,19,0))*$E19/100)</f>
        <v>0</v>
      </c>
      <c r="T39" s="29">
        <f>IF(ISNA(VLOOKUP($B19,'Chemical Analysis'!$B$4:$Y$131,20,0)),"",(VLOOKUP($B19,'Chemical Analysis'!$B$4:$Y$131,20,0))*$E19/100)</f>
        <v>0</v>
      </c>
      <c r="U39" s="29">
        <f>IF(ISNA(VLOOKUP($B19,'Chemical Analysis'!$B$4:$Y$131,21,0)),"",(VLOOKUP($B19,'Chemical Analysis'!$B$4:$Y$131,21,0))*$E19/100)</f>
        <v>0</v>
      </c>
      <c r="V39" s="29">
        <f>IF(ISNA(VLOOKUP($B19,'Chemical Analysis'!$B$4:$Y$131,22,0)),"",(VLOOKUP($B19,'Chemical Analysis'!$B$4:$Y$131,22,0))*$E19/100)</f>
        <v>0</v>
      </c>
      <c r="W39" s="29">
        <f>IF(ISNA(VLOOKUP($B19,'Chemical Analysis'!$B$4:$Y$131,23,0)),"",(VLOOKUP($B19,'Chemical Analysis'!$B$4:$Y$131,23,0))*$E19/100)</f>
        <v>0</v>
      </c>
      <c r="X39" s="29">
        <f>IF(ISNA(VLOOKUP($B19,'Chemical Analysis'!$B$4:$Y$131,24,0)),"",(VLOOKUP($B19,'Chemical Analysis'!$B$4:$Y$131,24,0))*$E19/100)</f>
        <v>0</v>
      </c>
      <c r="Y39" s="44"/>
      <c r="Z39" s="35"/>
      <c r="AE39"/>
      <c r="AF39"/>
      <c r="AG39"/>
      <c r="AH39"/>
    </row>
    <row r="40" spans="1:35" ht="13.5" thickBot="1" x14ac:dyDescent="0.25">
      <c r="B40" s="29">
        <f>IF(ISNA(VLOOKUP($B20,'Chemical Analysis'!$B$4:$Y$131,2,0)),"",(VLOOKUP($B20,'Chemical Analysis'!$B$4:$Y$131,2,0))*$E20/100)</f>
        <v>27.121100917431189</v>
      </c>
      <c r="C40" s="29">
        <f>IF(ISNA(VLOOKUP($B20,'Chemical Analysis'!$B$4:$Y$131,3,0)),"",(VLOOKUP($B20,'Chemical Analysis'!$B$4:$Y$131,3,0))*$E20/100)</f>
        <v>0</v>
      </c>
      <c r="D40" s="29">
        <f>IF(ISNA(VLOOKUP($B20,'Chemical Analysis'!$B$4:$Y$131,4,0)),"",(VLOOKUP($B20,'Chemical Analysis'!$B$4:$Y$131,4,0))*$E20/100)</f>
        <v>0.11559633027522934</v>
      </c>
      <c r="E40" s="29">
        <f>IF(ISNA(VLOOKUP($B20,'Chemical Analysis'!$B$4:$Y$131,5,0)),"",(VLOOKUP($B20,'Chemical Analysis'!$B$4:$Y$131,5,0))*$E20/100)</f>
        <v>1.6513761467889906E-2</v>
      </c>
      <c r="F40" s="29">
        <f>IF(ISNA(VLOOKUP($B20,'Chemical Analysis'!$B$4:$Y$131,6,0)),"",(VLOOKUP($B20,'Chemical Analysis'!$B$4:$Y$131,6,0))*$E20/100)</f>
        <v>0</v>
      </c>
      <c r="G40" s="29">
        <f>IF(ISNA(VLOOKUP($B20,'Chemical Analysis'!$B$4:$Y$131,7,0)),"",(VLOOKUP($B20,'Chemical Analysis'!$B$4:$Y$131,7,0))*$E20/100)</f>
        <v>0</v>
      </c>
      <c r="H40" s="29">
        <f>IF(ISNA(VLOOKUP($B20,'Chemical Analysis'!$B$4:$Y$131,8,0)),"",(VLOOKUP($B20,'Chemical Analysis'!$B$4:$Y$131,8,0))*$E20/100)</f>
        <v>0</v>
      </c>
      <c r="I40" s="29">
        <f>IF(ISNA(VLOOKUP($B20,'Chemical Analysis'!$B$4:$Y$131,9,0)),"",(VLOOKUP($B20,'Chemical Analysis'!$B$4:$Y$131,9,0))*$E20/100)</f>
        <v>0</v>
      </c>
      <c r="J40" s="29">
        <f>IF(ISNA(VLOOKUP($B20,'Chemical Analysis'!$B$4:$Y$131,10,0)),"",(VLOOKUP($B20,'Chemical Analysis'!$B$4:$Y$131,10,0))*$E20/100)</f>
        <v>0</v>
      </c>
      <c r="K40" s="29">
        <f>IF(ISNA(VLOOKUP($B20,'Chemical Analysis'!$B$4:$Y$131,11,0)),"",(VLOOKUP($B20,'Chemical Analysis'!$B$4:$Y$131,11,0))*$E20/100)</f>
        <v>0</v>
      </c>
      <c r="L40" s="29">
        <f>IF(ISNA(VLOOKUP($B20,'Chemical Analysis'!$B$4:$Y$131,12,0)),"",(VLOOKUP($B20,'Chemical Analysis'!$B$4:$Y$131,12,0))*$E20/100)</f>
        <v>2.7522935779816511E-3</v>
      </c>
      <c r="M40" s="29">
        <f>IF(ISNA(VLOOKUP($B20,'Chemical Analysis'!$B$4:$Y$131,13,0)),"",(VLOOKUP($B20,'Chemical Analysis'!$B$4:$Y$131,13,0))*$E20/100)</f>
        <v>2.7522935779816511E-3</v>
      </c>
      <c r="N40" s="29">
        <f>IF(ISNA(VLOOKUP($B20,'Chemical Analysis'!$B$4:$Y$131,14,0)),"",(VLOOKUP($B20,'Chemical Analysis'!$B$4:$Y$131,14,0))*$E20/100)</f>
        <v>0</v>
      </c>
      <c r="O40" s="29">
        <f>IF(ISNA(VLOOKUP($B20,'Chemical Analysis'!$B$4:$Y$131,15,0)),"",(VLOOKUP($B20,'Chemical Analysis'!$B$4:$Y$131,15,0))*$E20/100)</f>
        <v>0</v>
      </c>
      <c r="P40" s="29">
        <f>IF(ISNA(VLOOKUP($B20,'Chemical Analysis'!$B$4:$Y$131,16,0)),"",(VLOOKUP($B20,'Chemical Analysis'!$B$4:$Y$131,16,0))*$E20/100)</f>
        <v>0</v>
      </c>
      <c r="Q40" s="29">
        <f>IF(ISNA(VLOOKUP($B20,'Chemical Analysis'!$B$4:$Y$131,17,0)),"",(VLOOKUP($B20,'Chemical Analysis'!$B$4:$Y$131,17,0))*$E20/100)</f>
        <v>2.9449541284403663E-2</v>
      </c>
      <c r="R40" s="29">
        <f>IF(ISNA(VLOOKUP($B20,'Chemical Analysis'!$B$4:$Y$131,18,0)),"",(VLOOKUP($B20,'Chemical Analysis'!$B$4:$Y$131,18,0))*$E20/100)</f>
        <v>0</v>
      </c>
      <c r="S40" s="29">
        <f>IF(ISNA(VLOOKUP($B20,'Chemical Analysis'!$B$4:$Y$131,19,0)),"",(VLOOKUP($B20,'Chemical Analysis'!$B$4:$Y$131,19,0))*$E20/100)</f>
        <v>0</v>
      </c>
      <c r="T40" s="29">
        <f>IF(ISNA(VLOOKUP($B20,'Chemical Analysis'!$B$4:$Y$131,20,0)),"",(VLOOKUP($B20,'Chemical Analysis'!$B$4:$Y$131,20,0))*$E20/100)</f>
        <v>0</v>
      </c>
      <c r="U40" s="29">
        <f>IF(ISNA(VLOOKUP($B20,'Chemical Analysis'!$B$4:$Y$131,21,0)),"",(VLOOKUP($B20,'Chemical Analysis'!$B$4:$Y$131,21,0))*$E20/100)</f>
        <v>0</v>
      </c>
      <c r="V40" s="29">
        <f>IF(ISNA(VLOOKUP($B20,'Chemical Analysis'!$B$4:$Y$131,22,0)),"",(VLOOKUP($B20,'Chemical Analysis'!$B$4:$Y$131,22,0))*$E20/100)</f>
        <v>0</v>
      </c>
      <c r="W40" s="29">
        <f>IF(ISNA(VLOOKUP($B20,'Chemical Analysis'!$B$4:$Y$131,23,0)),"",(VLOOKUP($B20,'Chemical Analysis'!$B$4:$Y$131,23,0))*$E20/100)</f>
        <v>0</v>
      </c>
      <c r="X40" s="29">
        <f>IF(ISNA(VLOOKUP($B20,'Chemical Analysis'!$B$4:$Y$131,24,0)),"",(VLOOKUP($B20,'Chemical Analysis'!$B$4:$Y$131,24,0))*$E20/100)</f>
        <v>0</v>
      </c>
      <c r="Y40" s="44"/>
      <c r="Z40" s="35"/>
      <c r="AE40"/>
      <c r="AF40"/>
      <c r="AG40"/>
      <c r="AH40"/>
    </row>
    <row r="41" spans="1:35" ht="13.5" thickBot="1" x14ac:dyDescent="0.25">
      <c r="B41" s="29">
        <f>IF(ISNA(VLOOKUP($B21,'Chemical Analysis'!$B$4:$Y$131,2,0)),"",(VLOOKUP($B21,'Chemical Analysis'!$B$4:$Y$131,2,0))*$E21/100)</f>
        <v>4.5357798165137613</v>
      </c>
      <c r="C41" s="29">
        <f>IF(ISNA(VLOOKUP($B21,'Chemical Analysis'!$B$4:$Y$131,3,0)),"",(VLOOKUP($B21,'Chemical Analysis'!$B$4:$Y$131,3,0))*$E21/100)</f>
        <v>0</v>
      </c>
      <c r="D41" s="29">
        <f>IF(ISNA(VLOOKUP($B21,'Chemical Analysis'!$B$4:$Y$131,4,0)),"",(VLOOKUP($B21,'Chemical Analysis'!$B$4:$Y$131,4,0))*$E21/100)</f>
        <v>3.2532110091743118</v>
      </c>
      <c r="E41" s="29">
        <f>IF(ISNA(VLOOKUP($B21,'Chemical Analysis'!$B$4:$Y$131,5,0)),"",(VLOOKUP($B21,'Chemical Analysis'!$B$4:$Y$131,5,0))*$E21/100)</f>
        <v>3.3027522935779811E-2</v>
      </c>
      <c r="F41" s="29">
        <f>IF(ISNA(VLOOKUP($B21,'Chemical Analysis'!$B$4:$Y$131,6,0)),"",(VLOOKUP($B21,'Chemical Analysis'!$B$4:$Y$131,6,0))*$E21/100)</f>
        <v>0</v>
      </c>
      <c r="G41" s="29">
        <f>IF(ISNA(VLOOKUP($B21,'Chemical Analysis'!$B$4:$Y$131,7,0)),"",(VLOOKUP($B21,'Chemical Analysis'!$B$4:$Y$131,7,0))*$E21/100)</f>
        <v>0</v>
      </c>
      <c r="H41" s="29">
        <f>IF(ISNA(VLOOKUP($B21,'Chemical Analysis'!$B$4:$Y$131,8,0)),"",(VLOOKUP($B21,'Chemical Analysis'!$B$4:$Y$131,8,0))*$E21/100)</f>
        <v>0</v>
      </c>
      <c r="I41" s="29">
        <f>IF(ISNA(VLOOKUP($B21,'Chemical Analysis'!$B$4:$Y$131,9,0)),"",(VLOOKUP($B21,'Chemical Analysis'!$B$4:$Y$131,9,0))*$E21/100)</f>
        <v>3.669724770642202E-2</v>
      </c>
      <c r="J41" s="29">
        <f>IF(ISNA(VLOOKUP($B21,'Chemical Analysis'!$B$4:$Y$131,10,0)),"",(VLOOKUP($B21,'Chemical Analysis'!$B$4:$Y$131,10,0))*$E21/100)</f>
        <v>0</v>
      </c>
      <c r="K41" s="29">
        <f>IF(ISNA(VLOOKUP($B21,'Chemical Analysis'!$B$4:$Y$131,11,0)),"",(VLOOKUP($B21,'Chemical Analysis'!$B$4:$Y$131,11,0))*$E21/100)</f>
        <v>0</v>
      </c>
      <c r="L41" s="29">
        <f>IF(ISNA(VLOOKUP($B21,'Chemical Analysis'!$B$4:$Y$131,12,0)),"",(VLOOKUP($B21,'Chemical Analysis'!$B$4:$Y$131,12,0))*$E21/100)</f>
        <v>1.4678899082568808E-2</v>
      </c>
      <c r="M41" s="29">
        <f>IF(ISNA(VLOOKUP($B21,'Chemical Analysis'!$B$4:$Y$131,13,0)),"",(VLOOKUP($B21,'Chemical Analysis'!$B$4:$Y$131,13,0))*$E21/100)</f>
        <v>4.5871559633027525E-3</v>
      </c>
      <c r="N41" s="29">
        <f>IF(ISNA(VLOOKUP($B21,'Chemical Analysis'!$B$4:$Y$131,14,0)),"",(VLOOKUP($B21,'Chemical Analysis'!$B$4:$Y$131,14,0))*$E21/100)</f>
        <v>0</v>
      </c>
      <c r="O41" s="29">
        <f>IF(ISNA(VLOOKUP($B21,'Chemical Analysis'!$B$4:$Y$131,15,0)),"",(VLOOKUP($B21,'Chemical Analysis'!$B$4:$Y$131,15,0))*$E21/100)</f>
        <v>0</v>
      </c>
      <c r="P41" s="29">
        <f>IF(ISNA(VLOOKUP($B21,'Chemical Analysis'!$B$4:$Y$131,16,0)),"",(VLOOKUP($B21,'Chemical Analysis'!$B$4:$Y$131,16,0))*$E21/100)</f>
        <v>0</v>
      </c>
      <c r="Q41" s="29">
        <f>IF(ISNA(VLOOKUP($B21,'Chemical Analysis'!$B$4:$Y$131,17,0)),"",(VLOOKUP($B21,'Chemical Analysis'!$B$4:$Y$131,17,0))*$E21/100)</f>
        <v>8.4128440366972479E-2</v>
      </c>
      <c r="R41" s="29">
        <f>IF(ISNA(VLOOKUP($B21,'Chemical Analysis'!$B$4:$Y$131,18,0)),"",(VLOOKUP($B21,'Chemical Analysis'!$B$4:$Y$131,18,0))*$E21/100)</f>
        <v>0</v>
      </c>
      <c r="S41" s="29">
        <f>IF(ISNA(VLOOKUP($B21,'Chemical Analysis'!$B$4:$Y$131,19,0)),"",(VLOOKUP($B21,'Chemical Analysis'!$B$4:$Y$131,19,0))*$E21/100)</f>
        <v>0</v>
      </c>
      <c r="T41" s="29">
        <f>IF(ISNA(VLOOKUP($B21,'Chemical Analysis'!$B$4:$Y$131,20,0)),"",(VLOOKUP($B21,'Chemical Analysis'!$B$4:$Y$131,20,0))*$E21/100)</f>
        <v>0</v>
      </c>
      <c r="U41" s="29">
        <f>IF(ISNA(VLOOKUP($B21,'Chemical Analysis'!$B$4:$Y$131,21,0)),"",(VLOOKUP($B21,'Chemical Analysis'!$B$4:$Y$131,21,0))*$E21/100)</f>
        <v>0</v>
      </c>
      <c r="V41" s="29">
        <f>IF(ISNA(VLOOKUP($B21,'Chemical Analysis'!$B$4:$Y$131,22,0)),"",(VLOOKUP($B21,'Chemical Analysis'!$B$4:$Y$131,22,0))*$E21/100)</f>
        <v>0</v>
      </c>
      <c r="W41" s="29">
        <f>IF(ISNA(VLOOKUP($B21,'Chemical Analysis'!$B$4:$Y$131,23,0)),"",(VLOOKUP($B21,'Chemical Analysis'!$B$4:$Y$131,23,0))*$E21/100)</f>
        <v>0</v>
      </c>
      <c r="X41" s="29">
        <f>IF(ISNA(VLOOKUP($B21,'Chemical Analysis'!$B$4:$Y$131,24,0)),"",(VLOOKUP($B21,'Chemical Analysis'!$B$4:$Y$131,24,0))*$E21/100)</f>
        <v>0</v>
      </c>
      <c r="Y41" s="44"/>
      <c r="Z41" s="35"/>
      <c r="AE41"/>
      <c r="AF41"/>
      <c r="AG41"/>
      <c r="AH41"/>
    </row>
    <row r="42" spans="1:35" ht="13.5" thickBot="1" x14ac:dyDescent="0.25">
      <c r="B42" s="29">
        <f>IF(ISNA(VLOOKUP($B22,'Chemical Analysis'!$B$4:$Y$131,2,0)),"",(VLOOKUP($B22,'Chemical Analysis'!$B$4:$Y$131,2,0))*$E22/100)</f>
        <v>0</v>
      </c>
      <c r="C42" s="29">
        <f>IF(ISNA(VLOOKUP($B22,'Chemical Analysis'!$B$4:$Y$131,3,0)),"",(VLOOKUP($B22,'Chemical Analysis'!$B$4:$Y$131,3,0))*$E22/100)</f>
        <v>0</v>
      </c>
      <c r="D42" s="29">
        <f>IF(ISNA(VLOOKUP($B22,'Chemical Analysis'!$B$4:$Y$131,4,0)),"",(VLOOKUP($B22,'Chemical Analysis'!$B$4:$Y$131,4,0))*$E22/100)</f>
        <v>0</v>
      </c>
      <c r="E42" s="29">
        <f>IF(ISNA(VLOOKUP($B22,'Chemical Analysis'!$B$4:$Y$131,5,0)),"",(VLOOKUP($B22,'Chemical Analysis'!$B$4:$Y$131,5,0))*$E22/100)</f>
        <v>8.2568807339449553</v>
      </c>
      <c r="F42" s="29">
        <f>IF(ISNA(VLOOKUP($B22,'Chemical Analysis'!$B$4:$Y$131,6,0)),"",(VLOOKUP($B22,'Chemical Analysis'!$B$4:$Y$131,6,0))*$E22/100)</f>
        <v>0</v>
      </c>
      <c r="G42" s="29">
        <f>IF(ISNA(VLOOKUP($B22,'Chemical Analysis'!$B$4:$Y$131,7,0)),"",(VLOOKUP($B22,'Chemical Analysis'!$B$4:$Y$131,7,0))*$E22/100)</f>
        <v>0</v>
      </c>
      <c r="H42" s="29">
        <f>IF(ISNA(VLOOKUP($B22,'Chemical Analysis'!$B$4:$Y$131,8,0)),"",(VLOOKUP($B22,'Chemical Analysis'!$B$4:$Y$131,8,0))*$E22/100)</f>
        <v>0</v>
      </c>
      <c r="I42" s="29">
        <f>IF(ISNA(VLOOKUP($B22,'Chemical Analysis'!$B$4:$Y$131,9,0)),"",(VLOOKUP($B22,'Chemical Analysis'!$B$4:$Y$131,9,0))*$E22/100)</f>
        <v>0</v>
      </c>
      <c r="J42" s="29">
        <f>IF(ISNA(VLOOKUP($B22,'Chemical Analysis'!$B$4:$Y$131,10,0)),"",(VLOOKUP($B22,'Chemical Analysis'!$B$4:$Y$131,10,0))*$E22/100)</f>
        <v>0</v>
      </c>
      <c r="K42" s="29">
        <f>IF(ISNA(VLOOKUP($B22,'Chemical Analysis'!$B$4:$Y$131,11,0)),"",(VLOOKUP($B22,'Chemical Analysis'!$B$4:$Y$131,11,0))*$E22/100)</f>
        <v>0</v>
      </c>
      <c r="L42" s="29">
        <f>IF(ISNA(VLOOKUP($B22,'Chemical Analysis'!$B$4:$Y$131,12,0)),"",(VLOOKUP($B22,'Chemical Analysis'!$B$4:$Y$131,12,0))*$E22/100)</f>
        <v>0</v>
      </c>
      <c r="M42" s="29">
        <f>IF(ISNA(VLOOKUP($B22,'Chemical Analysis'!$B$4:$Y$131,13,0)),"",(VLOOKUP($B22,'Chemical Analysis'!$B$4:$Y$131,13,0))*$E22/100)</f>
        <v>0</v>
      </c>
      <c r="N42" s="29">
        <f>IF(ISNA(VLOOKUP($B22,'Chemical Analysis'!$B$4:$Y$131,14,0)),"",(VLOOKUP($B22,'Chemical Analysis'!$B$4:$Y$131,14,0))*$E22/100)</f>
        <v>0</v>
      </c>
      <c r="O42" s="29">
        <f>IF(ISNA(VLOOKUP($B22,'Chemical Analysis'!$B$4:$Y$131,15,0)),"",(VLOOKUP($B22,'Chemical Analysis'!$B$4:$Y$131,15,0))*$E22/100)</f>
        <v>0</v>
      </c>
      <c r="P42" s="29">
        <f>IF(ISNA(VLOOKUP($B22,'Chemical Analysis'!$B$4:$Y$131,16,0)),"",(VLOOKUP($B22,'Chemical Analysis'!$B$4:$Y$131,16,0))*$E22/100)</f>
        <v>0</v>
      </c>
      <c r="Q42" s="29">
        <f>IF(ISNA(VLOOKUP($B22,'Chemical Analysis'!$B$4:$Y$131,17,0)),"",(VLOOKUP($B22,'Chemical Analysis'!$B$4:$Y$131,17,0))*$E22/100)</f>
        <v>0</v>
      </c>
      <c r="R42" s="29">
        <f>IF(ISNA(VLOOKUP($B22,'Chemical Analysis'!$B$4:$Y$131,18,0)),"",(VLOOKUP($B22,'Chemical Analysis'!$B$4:$Y$131,18,0))*$E22/100)</f>
        <v>0</v>
      </c>
      <c r="S42" s="29">
        <f>IF(ISNA(VLOOKUP($B22,'Chemical Analysis'!$B$4:$Y$131,19,0)),"",(VLOOKUP($B22,'Chemical Analysis'!$B$4:$Y$131,19,0))*$E22/100)</f>
        <v>0</v>
      </c>
      <c r="T42" s="29">
        <f>IF(ISNA(VLOOKUP($B22,'Chemical Analysis'!$B$4:$Y$131,20,0)),"",(VLOOKUP($B22,'Chemical Analysis'!$B$4:$Y$131,20,0))*$E22/100)</f>
        <v>0</v>
      </c>
      <c r="U42" s="29">
        <f>IF(ISNA(VLOOKUP($B22,'Chemical Analysis'!$B$4:$Y$131,21,0)),"",(VLOOKUP($B22,'Chemical Analysis'!$B$4:$Y$131,21,0))*$E22/100)</f>
        <v>0</v>
      </c>
      <c r="V42" s="29">
        <f>IF(ISNA(VLOOKUP($B22,'Chemical Analysis'!$B$4:$Y$131,22,0)),"",(VLOOKUP($B22,'Chemical Analysis'!$B$4:$Y$131,22,0))*$E22/100)</f>
        <v>0</v>
      </c>
      <c r="W42" s="29">
        <f>IF(ISNA(VLOOKUP($B22,'Chemical Analysis'!$B$4:$Y$131,23,0)),"",(VLOOKUP($B22,'Chemical Analysis'!$B$4:$Y$131,23,0))*$E22/100)</f>
        <v>0</v>
      </c>
      <c r="X42" s="29">
        <f>IF(ISNA(VLOOKUP($B22,'Chemical Analysis'!$B$4:$Y$131,24,0)),"",(VLOOKUP($B22,'Chemical Analysis'!$B$4:$Y$131,24,0))*$E22/100)</f>
        <v>0</v>
      </c>
      <c r="Y42" s="47"/>
      <c r="Z42" s="35"/>
      <c r="AE42"/>
      <c r="AF42"/>
      <c r="AG42"/>
      <c r="AH42"/>
    </row>
    <row r="43" spans="1:35" ht="13.5" thickBot="1" x14ac:dyDescent="0.25">
      <c r="B43" s="29" t="str">
        <f>IF(ISNA(VLOOKUP($B23,'Chemical Analysis'!$B$4:$Y$131,2,0)),"",(VLOOKUP($B23,'Chemical Analysis'!$B$4:$Y$131,2,0))*$E23/100)</f>
        <v/>
      </c>
      <c r="C43" s="29" t="str">
        <f>IF(ISNA(VLOOKUP($B23,'Chemical Analysis'!$B$4:$Y$131,3,0)),"",(VLOOKUP($B23,'Chemical Analysis'!$B$4:$Y$131,3,0))*$E23/100)</f>
        <v/>
      </c>
      <c r="D43" s="29" t="str">
        <f>IF(ISNA(VLOOKUP($B23,'Chemical Analysis'!$B$4:$Y$131,4,0)),"",(VLOOKUP($B23,'Chemical Analysis'!$B$4:$Y$131,4,0))*$E23/100)</f>
        <v/>
      </c>
      <c r="E43" s="29" t="str">
        <f>IF(ISNA(VLOOKUP($B23,'Chemical Analysis'!$B$4:$Y$131,5,0)),"",(VLOOKUP($B23,'Chemical Analysis'!$B$4:$Y$131,5,0))*$E23/100)</f>
        <v/>
      </c>
      <c r="F43" s="29" t="str">
        <f>IF(ISNA(VLOOKUP($B23,'Chemical Analysis'!$B$4:$Y$131,6,0)),"",(VLOOKUP($B23,'Chemical Analysis'!$B$4:$Y$131,6,0))*$E23/100)</f>
        <v/>
      </c>
      <c r="G43" s="29" t="str">
        <f>IF(ISNA(VLOOKUP($B23,'Chemical Analysis'!$B$4:$Y$131,7,0)),"",(VLOOKUP($B23,'Chemical Analysis'!$B$4:$Y$131,7,0))*$E23/100)</f>
        <v/>
      </c>
      <c r="H43" s="29" t="str">
        <f>IF(ISNA(VLOOKUP($B23,'Chemical Analysis'!$B$4:$Y$131,8,0)),"",(VLOOKUP($B23,'Chemical Analysis'!$B$4:$Y$131,8,0))*$E23/100)</f>
        <v/>
      </c>
      <c r="I43" s="29" t="str">
        <f>IF(ISNA(VLOOKUP($B23,'Chemical Analysis'!$B$4:$Y$131,9,0)),"",(VLOOKUP($B23,'Chemical Analysis'!$B$4:$Y$131,9,0))*$E23/100)</f>
        <v/>
      </c>
      <c r="J43" s="29" t="str">
        <f>IF(ISNA(VLOOKUP($B23,'Chemical Analysis'!$B$4:$Y$131,10,0)),"",(VLOOKUP($B23,'Chemical Analysis'!$B$4:$Y$131,10,0))*$E23/100)</f>
        <v/>
      </c>
      <c r="K43" s="29" t="str">
        <f>IF(ISNA(VLOOKUP($B23,'Chemical Analysis'!$B$4:$Y$131,11,0)),"",(VLOOKUP($B23,'Chemical Analysis'!$B$4:$Y$131,11,0))*$E23/100)</f>
        <v/>
      </c>
      <c r="L43" s="29" t="str">
        <f>IF(ISNA(VLOOKUP($B23,'Chemical Analysis'!$B$4:$Y$131,12,0)),"",(VLOOKUP($B23,'Chemical Analysis'!$B$4:$Y$131,12,0))*$E23/100)</f>
        <v/>
      </c>
      <c r="M43" s="29" t="str">
        <f>IF(ISNA(VLOOKUP($B23,'Chemical Analysis'!$B$4:$Y$131,13,0)),"",(VLOOKUP($B23,'Chemical Analysis'!$B$4:$Y$131,13,0))*$E23/100)</f>
        <v/>
      </c>
      <c r="N43" s="29" t="str">
        <f>IF(ISNA(VLOOKUP($B23,'Chemical Analysis'!$B$4:$Y$131,14,0)),"",(VLOOKUP($B23,'Chemical Analysis'!$B$4:$Y$131,14,0))*$E23/100)</f>
        <v/>
      </c>
      <c r="O43" s="29" t="str">
        <f>IF(ISNA(VLOOKUP($B23,'Chemical Analysis'!$B$4:$Y$131,15,0)),"",(VLOOKUP($B23,'Chemical Analysis'!$B$4:$Y$131,15,0))*$E23/100)</f>
        <v/>
      </c>
      <c r="P43" s="29" t="str">
        <f>IF(ISNA(VLOOKUP($B23,'Chemical Analysis'!$B$4:$Y$131,16,0)),"",(VLOOKUP($B23,'Chemical Analysis'!$B$4:$Y$131,16,0))*$E23/100)</f>
        <v/>
      </c>
      <c r="Q43" s="29" t="str">
        <f>IF(ISNA(VLOOKUP($B23,'Chemical Analysis'!$B$4:$Y$131,17,0)),"",(VLOOKUP($B23,'Chemical Analysis'!$B$4:$Y$131,17,0))*$E23/100)</f>
        <v/>
      </c>
      <c r="R43" s="29" t="str">
        <f>IF(ISNA(VLOOKUP($B23,'Chemical Analysis'!$B$4:$Y$131,18,0)),"",(VLOOKUP($B23,'Chemical Analysis'!$B$4:$Y$131,18,0))*$E23/100)</f>
        <v/>
      </c>
      <c r="S43" s="29" t="str">
        <f>IF(ISNA(VLOOKUP($B23,'Chemical Analysis'!$B$4:$Y$131,19,0)),"",(VLOOKUP($B23,'Chemical Analysis'!$B$4:$Y$131,19,0))*$E23/100)</f>
        <v/>
      </c>
      <c r="T43" s="29" t="str">
        <f>IF(ISNA(VLOOKUP($B23,'Chemical Analysis'!$B$4:$Y$131,20,0)),"",(VLOOKUP($B23,'Chemical Analysis'!$B$4:$Y$131,20,0))*$E23/100)</f>
        <v/>
      </c>
      <c r="U43" s="29" t="str">
        <f>IF(ISNA(VLOOKUP($B23,'Chemical Analysis'!$B$4:$Y$131,21,0)),"",(VLOOKUP($B23,'Chemical Analysis'!$B$4:$Y$131,21,0))*$E23/100)</f>
        <v/>
      </c>
      <c r="V43" s="29" t="str">
        <f>IF(ISNA(VLOOKUP($B23,'Chemical Analysis'!$B$4:$Y$131,22,0)),"",(VLOOKUP($B23,'Chemical Analysis'!$B$4:$Y$131,22,0))*$E23/100)</f>
        <v/>
      </c>
      <c r="W43" s="29" t="str">
        <f>IF(ISNA(VLOOKUP($B23,'Chemical Analysis'!$B$4:$Y$131,23,0)),"",(VLOOKUP($B23,'Chemical Analysis'!$B$4:$Y$131,23,0))*$E23/100)</f>
        <v/>
      </c>
      <c r="X43" s="29" t="str">
        <f>IF(ISNA(VLOOKUP($B23,'Chemical Analysis'!$B$4:$Y$131,24,0)),"",(VLOOKUP($B23,'Chemical Analysis'!$B$4:$Y$131,24,0))*$E23/100)</f>
        <v/>
      </c>
      <c r="Y43" s="44"/>
      <c r="Z43" s="35"/>
      <c r="AE43"/>
      <c r="AF43"/>
      <c r="AG43"/>
      <c r="AH43"/>
    </row>
    <row r="44" spans="1:35" ht="13.5" thickBot="1" x14ac:dyDescent="0.25">
      <c r="B44" s="29" t="str">
        <f>IF(ISNA(VLOOKUP($B24,'Chemical Analysis'!$B$4:$Y$131,2,0)),"",(VLOOKUP($B24,'Chemical Analysis'!$B$4:$Y$131,2,0))*$E24/100)</f>
        <v/>
      </c>
      <c r="C44" s="29" t="str">
        <f>IF(ISNA(VLOOKUP($B24,'Chemical Analysis'!$B$4:$Y$131,3,0)),"",(VLOOKUP($B24,'Chemical Analysis'!$B$4:$Y$131,3,0))*$E24/100)</f>
        <v/>
      </c>
      <c r="D44" s="29" t="str">
        <f>IF(ISNA(VLOOKUP($B24,'Chemical Analysis'!$B$4:$Y$131,4,0)),"",(VLOOKUP($B24,'Chemical Analysis'!$B$4:$Y$131,4,0))*$E24/100)</f>
        <v/>
      </c>
      <c r="E44" s="29" t="str">
        <f>IF(ISNA(VLOOKUP($B24,'Chemical Analysis'!$B$4:$Y$131,5,0)),"",(VLOOKUP($B24,'Chemical Analysis'!$B$4:$Y$131,5,0))*$E24/100)</f>
        <v/>
      </c>
      <c r="F44" s="29" t="str">
        <f>IF(ISNA(VLOOKUP($B24,'Chemical Analysis'!$B$4:$Y$131,6,0)),"",(VLOOKUP($B24,'Chemical Analysis'!$B$4:$Y$131,6,0))*$E24/100)</f>
        <v/>
      </c>
      <c r="G44" s="29" t="str">
        <f>IF(ISNA(VLOOKUP($B24,'Chemical Analysis'!$B$4:$Y$131,7,0)),"",(VLOOKUP($B24,'Chemical Analysis'!$B$4:$Y$131,7,0))*$E24/100)</f>
        <v/>
      </c>
      <c r="H44" s="29" t="str">
        <f>IF(ISNA(VLOOKUP($B24,'Chemical Analysis'!$B$4:$Y$131,8,0)),"",(VLOOKUP($B24,'Chemical Analysis'!$B$4:$Y$131,8,0))*$E24/100)</f>
        <v/>
      </c>
      <c r="I44" s="29" t="str">
        <f>IF(ISNA(VLOOKUP($B24,'Chemical Analysis'!$B$4:$Y$131,9,0)),"",(VLOOKUP($B24,'Chemical Analysis'!$B$4:$Y$131,9,0))*$E24/100)</f>
        <v/>
      </c>
      <c r="J44" s="29" t="str">
        <f>IF(ISNA(VLOOKUP($B24,'Chemical Analysis'!$B$4:$Y$131,10,0)),"",(VLOOKUP($B24,'Chemical Analysis'!$B$4:$Y$131,10,0))*$E24/100)</f>
        <v/>
      </c>
      <c r="K44" s="29" t="str">
        <f>IF(ISNA(VLOOKUP($B24,'Chemical Analysis'!$B$4:$Y$131,11,0)),"",(VLOOKUP($B24,'Chemical Analysis'!$B$4:$Y$131,11,0))*$E24/100)</f>
        <v/>
      </c>
      <c r="L44" s="29" t="str">
        <f>IF(ISNA(VLOOKUP($B24,'Chemical Analysis'!$B$4:$Y$131,12,0)),"",(VLOOKUP($B24,'Chemical Analysis'!$B$4:$Y$131,12,0))*$E24/100)</f>
        <v/>
      </c>
      <c r="M44" s="29" t="str">
        <f>IF(ISNA(VLOOKUP($B24,'Chemical Analysis'!$B$4:$Y$131,13,0)),"",(VLOOKUP($B24,'Chemical Analysis'!$B$4:$Y$131,13,0))*$E24/100)</f>
        <v/>
      </c>
      <c r="N44" s="29" t="str">
        <f>IF(ISNA(VLOOKUP($B24,'Chemical Analysis'!$B$4:$Y$131,14,0)),"",(VLOOKUP($B24,'Chemical Analysis'!$B$4:$Y$131,14,0))*$E24/100)</f>
        <v/>
      </c>
      <c r="O44" s="29" t="str">
        <f>IF(ISNA(VLOOKUP($B24,'Chemical Analysis'!$B$4:$Y$131,15,0)),"",(VLOOKUP($B24,'Chemical Analysis'!$B$4:$Y$131,15,0))*$E24/100)</f>
        <v/>
      </c>
      <c r="P44" s="29" t="str">
        <f>IF(ISNA(VLOOKUP($B24,'Chemical Analysis'!$B$4:$Y$131,16,0)),"",(VLOOKUP($B24,'Chemical Analysis'!$B$4:$Y$131,16,0))*$E24/100)</f>
        <v/>
      </c>
      <c r="Q44" s="29" t="str">
        <f>IF(ISNA(VLOOKUP($B24,'Chemical Analysis'!$B$4:$Y$131,17,0)),"",(VLOOKUP($B24,'Chemical Analysis'!$B$4:$Y$131,17,0))*$E24/100)</f>
        <v/>
      </c>
      <c r="R44" s="29" t="str">
        <f>IF(ISNA(VLOOKUP($B24,'Chemical Analysis'!$B$4:$Y$131,18,0)),"",(VLOOKUP($B24,'Chemical Analysis'!$B$4:$Y$131,18,0))*$E24/100)</f>
        <v/>
      </c>
      <c r="S44" s="29" t="str">
        <f>IF(ISNA(VLOOKUP($B24,'Chemical Analysis'!$B$4:$Y$131,19,0)),"",(VLOOKUP($B24,'Chemical Analysis'!$B$4:$Y$131,19,0))*$E24/100)</f>
        <v/>
      </c>
      <c r="T44" s="29" t="str">
        <f>IF(ISNA(VLOOKUP($B24,'Chemical Analysis'!$B$4:$Y$131,20,0)),"",(VLOOKUP($B24,'Chemical Analysis'!$B$4:$Y$131,20,0))*$E24/100)</f>
        <v/>
      </c>
      <c r="U44" s="29" t="str">
        <f>IF(ISNA(VLOOKUP($B24,'Chemical Analysis'!$B$4:$Y$131,21,0)),"",(VLOOKUP($B24,'Chemical Analysis'!$B$4:$Y$131,21,0))*$E24/100)</f>
        <v/>
      </c>
      <c r="V44" s="29" t="str">
        <f>IF(ISNA(VLOOKUP($B24,'Chemical Analysis'!$B$4:$Y$131,22,0)),"",(VLOOKUP($B24,'Chemical Analysis'!$B$4:$Y$131,22,0))*$E24/100)</f>
        <v/>
      </c>
      <c r="W44" s="29" t="str">
        <f>IF(ISNA(VLOOKUP($B24,'Chemical Analysis'!$B$4:$Y$131,23,0)),"",(VLOOKUP($B24,'Chemical Analysis'!$B$4:$Y$131,23,0))*$E24/100)</f>
        <v/>
      </c>
      <c r="X44" s="29" t="str">
        <f>IF(ISNA(VLOOKUP($B24,'Chemical Analysis'!$B$4:$Y$131,24,0)),"",(VLOOKUP($B24,'Chemical Analysis'!$B$4:$Y$131,24,0))*$E24/100)</f>
        <v/>
      </c>
      <c r="Y44" s="44"/>
      <c r="Z44" s="35"/>
      <c r="AE44"/>
      <c r="AF44"/>
      <c r="AG44"/>
      <c r="AH44"/>
    </row>
    <row r="45" spans="1:35" ht="13.5" thickBot="1" x14ac:dyDescent="0.25">
      <c r="B45" s="29" t="str">
        <f>IF(ISNA(VLOOKUP($B25,'Chemical Analysis'!$B$4:$Y$131,2,0)),"",(VLOOKUP($B25,'Chemical Analysis'!$B$4:$Y$131,2,0))*$E25/100)</f>
        <v/>
      </c>
      <c r="C45" s="29" t="str">
        <f>IF(ISNA(VLOOKUP($B25,'Chemical Analysis'!$B$4:$Y$131,3,0)),"",(VLOOKUP($B25,'Chemical Analysis'!$B$4:$Y$131,3,0))*$E25/100)</f>
        <v/>
      </c>
      <c r="D45" s="29" t="str">
        <f>IF(ISNA(VLOOKUP($B25,'Chemical Analysis'!$B$4:$Y$131,4,0)),"",(VLOOKUP($B25,'Chemical Analysis'!$B$4:$Y$131,4,0))*$E25/100)</f>
        <v/>
      </c>
      <c r="E45" s="29" t="str">
        <f>IF(ISNA(VLOOKUP($B25,'Chemical Analysis'!$B$4:$Y$131,5,0)),"",(VLOOKUP($B25,'Chemical Analysis'!$B$4:$Y$131,5,0))*$E25/100)</f>
        <v/>
      </c>
      <c r="F45" s="29" t="str">
        <f>IF(ISNA(VLOOKUP($B25,'Chemical Analysis'!$B$4:$Y$131,6,0)),"",(VLOOKUP($B25,'Chemical Analysis'!$B$4:$Y$131,6,0))*$E25/100)</f>
        <v/>
      </c>
      <c r="G45" s="29" t="str">
        <f>IF(ISNA(VLOOKUP($B25,'Chemical Analysis'!$B$4:$Y$131,7,0)),"",(VLOOKUP($B25,'Chemical Analysis'!$B$4:$Y$131,7,0))*$E25/100)</f>
        <v/>
      </c>
      <c r="H45" s="29" t="str">
        <f>IF(ISNA(VLOOKUP($B25,'Chemical Analysis'!$B$4:$Y$131,8,0)),"",(VLOOKUP($B25,'Chemical Analysis'!$B$4:$Y$131,8,0))*$E25/100)</f>
        <v/>
      </c>
      <c r="I45" s="29" t="str">
        <f>IF(ISNA(VLOOKUP($B25,'Chemical Analysis'!$B$4:$Y$131,9,0)),"",(VLOOKUP($B25,'Chemical Analysis'!$B$4:$Y$131,9,0))*$E25/100)</f>
        <v/>
      </c>
      <c r="J45" s="29" t="str">
        <f>IF(ISNA(VLOOKUP($B25,'Chemical Analysis'!$B$4:$Y$131,10,0)),"",(VLOOKUP($B25,'Chemical Analysis'!$B$4:$Y$131,10,0))*$E25/100)</f>
        <v/>
      </c>
      <c r="K45" s="29" t="str">
        <f>IF(ISNA(VLOOKUP($B25,'Chemical Analysis'!$B$4:$Y$131,11,0)),"",(VLOOKUP($B25,'Chemical Analysis'!$B$4:$Y$131,11,0))*$E25/100)</f>
        <v/>
      </c>
      <c r="L45" s="29" t="str">
        <f>IF(ISNA(VLOOKUP($B25,'Chemical Analysis'!$B$4:$Y$131,12,0)),"",(VLOOKUP($B25,'Chemical Analysis'!$B$4:$Y$131,12,0))*$E25/100)</f>
        <v/>
      </c>
      <c r="M45" s="29" t="str">
        <f>IF(ISNA(VLOOKUP($B25,'Chemical Analysis'!$B$4:$Y$131,13,0)),"",(VLOOKUP($B25,'Chemical Analysis'!$B$4:$Y$131,13,0))*$E25/100)</f>
        <v/>
      </c>
      <c r="N45" s="29" t="str">
        <f>IF(ISNA(VLOOKUP($B25,'Chemical Analysis'!$B$4:$Y$131,14,0)),"",(VLOOKUP($B25,'Chemical Analysis'!$B$4:$Y$131,14,0))*$E25/100)</f>
        <v/>
      </c>
      <c r="O45" s="29" t="str">
        <f>IF(ISNA(VLOOKUP($B25,'Chemical Analysis'!$B$4:$Y$131,15,0)),"",(VLOOKUP($B25,'Chemical Analysis'!$B$4:$Y$131,15,0))*$E25/100)</f>
        <v/>
      </c>
      <c r="P45" s="29" t="str">
        <f>IF(ISNA(VLOOKUP($B25,'Chemical Analysis'!$B$4:$Y$131,16,0)),"",(VLOOKUP($B25,'Chemical Analysis'!$B$4:$Y$131,16,0))*$E25/100)</f>
        <v/>
      </c>
      <c r="Q45" s="29" t="str">
        <f>IF(ISNA(VLOOKUP($B25,'Chemical Analysis'!$B$4:$Y$131,17,0)),"",(VLOOKUP($B25,'Chemical Analysis'!$B$4:$Y$131,17,0))*$E25/100)</f>
        <v/>
      </c>
      <c r="R45" s="29" t="str">
        <f>IF(ISNA(VLOOKUP($B25,'Chemical Analysis'!$B$4:$Y$131,18,0)),"",(VLOOKUP($B25,'Chemical Analysis'!$B$4:$Y$131,18,0))*$E25/100)</f>
        <v/>
      </c>
      <c r="S45" s="29" t="str">
        <f>IF(ISNA(VLOOKUP($B25,'Chemical Analysis'!$B$4:$Y$131,19,0)),"",(VLOOKUP($B25,'Chemical Analysis'!$B$4:$Y$131,19,0))*$E25/100)</f>
        <v/>
      </c>
      <c r="T45" s="29" t="str">
        <f>IF(ISNA(VLOOKUP($B25,'Chemical Analysis'!$B$4:$Y$131,20,0)),"",(VLOOKUP($B25,'Chemical Analysis'!$B$4:$Y$131,20,0))*$E25/100)</f>
        <v/>
      </c>
      <c r="U45" s="29" t="str">
        <f>IF(ISNA(VLOOKUP($B25,'Chemical Analysis'!$B$4:$Y$131,21,0)),"",(VLOOKUP($B25,'Chemical Analysis'!$B$4:$Y$131,21,0))*$E25/100)</f>
        <v/>
      </c>
      <c r="V45" s="29" t="str">
        <f>IF(ISNA(VLOOKUP($B25,'Chemical Analysis'!$B$4:$Y$131,22,0)),"",(VLOOKUP($B25,'Chemical Analysis'!$B$4:$Y$131,22,0))*$E25/100)</f>
        <v/>
      </c>
      <c r="W45" s="29" t="str">
        <f>IF(ISNA(VLOOKUP($B25,'Chemical Analysis'!$B$4:$Y$131,23,0)),"",(VLOOKUP($B25,'Chemical Analysis'!$B$4:$Y$131,23,0))*$E25/100)</f>
        <v/>
      </c>
      <c r="X45" s="29" t="str">
        <f>IF(ISNA(VLOOKUP($B25,'Chemical Analysis'!$B$4:$Y$131,24,0)),"",(VLOOKUP($B25,'Chemical Analysis'!$B$4:$Y$131,24,0))*$E25/100)</f>
        <v/>
      </c>
      <c r="Y45" s="44"/>
      <c r="Z45" s="35"/>
      <c r="AE45"/>
      <c r="AF45"/>
      <c r="AG45"/>
      <c r="AH45"/>
    </row>
    <row r="46" spans="1:35" ht="13.5" thickBot="1" x14ac:dyDescent="0.25">
      <c r="B46" s="29" t="str">
        <f>IF(ISNA(VLOOKUP($B26,'Chemical Analysis'!$B$4:$Y$131,2,0)),"",(VLOOKUP($B26,'Chemical Analysis'!$B$4:$Y$131,2,0))*$E26/100)</f>
        <v/>
      </c>
      <c r="C46" s="29" t="str">
        <f>IF(ISNA(VLOOKUP($B26,'Chemical Analysis'!$B$4:$Y$131,3,0)),"",(VLOOKUP($B26,'Chemical Analysis'!$B$4:$Y$131,3,0))*$E26/100)</f>
        <v/>
      </c>
      <c r="D46" s="29" t="str">
        <f>IF(ISNA(VLOOKUP($B26,'Chemical Analysis'!$B$4:$Y$131,4,0)),"",(VLOOKUP($B26,'Chemical Analysis'!$B$4:$Y$131,4,0))*$E26/100)</f>
        <v/>
      </c>
      <c r="E46" s="29" t="str">
        <f>IF(ISNA(VLOOKUP($B26,'Chemical Analysis'!$B$4:$Y$131,5,0)),"",(VLOOKUP($B26,'Chemical Analysis'!$B$4:$Y$131,5,0))*$E26/100)</f>
        <v/>
      </c>
      <c r="F46" s="29" t="str">
        <f>IF(ISNA(VLOOKUP($B26,'Chemical Analysis'!$B$4:$Y$131,6,0)),"",(VLOOKUP($B26,'Chemical Analysis'!$B$4:$Y$131,6,0))*$E26/100)</f>
        <v/>
      </c>
      <c r="G46" s="29" t="str">
        <f>IF(ISNA(VLOOKUP($B26,'Chemical Analysis'!$B$4:$Y$131,7,0)),"",(VLOOKUP($B26,'Chemical Analysis'!$B$4:$Y$131,7,0))*$E26/100)</f>
        <v/>
      </c>
      <c r="H46" s="29" t="str">
        <f>IF(ISNA(VLOOKUP($B26,'Chemical Analysis'!$B$4:$Y$131,8,0)),"",(VLOOKUP($B26,'Chemical Analysis'!$B$4:$Y$131,8,0))*$E26/100)</f>
        <v/>
      </c>
      <c r="I46" s="29" t="str">
        <f>IF(ISNA(VLOOKUP($B26,'Chemical Analysis'!$B$4:$Y$131,9,0)),"",(VLOOKUP($B26,'Chemical Analysis'!$B$4:$Y$131,9,0))*$E26/100)</f>
        <v/>
      </c>
      <c r="J46" s="29" t="str">
        <f>IF(ISNA(VLOOKUP($B26,'Chemical Analysis'!$B$4:$Y$131,10,0)),"",(VLOOKUP($B26,'Chemical Analysis'!$B$4:$Y$131,10,0))*$E26/100)</f>
        <v/>
      </c>
      <c r="K46" s="29" t="str">
        <f>IF(ISNA(VLOOKUP($B26,'Chemical Analysis'!$B$4:$Y$131,11,0)),"",(VLOOKUP($B26,'Chemical Analysis'!$B$4:$Y$131,11,0))*$E26/100)</f>
        <v/>
      </c>
      <c r="L46" s="29" t="str">
        <f>IF(ISNA(VLOOKUP($B26,'Chemical Analysis'!$B$4:$Y$131,12,0)),"",(VLOOKUP($B26,'Chemical Analysis'!$B$4:$Y$131,12,0))*$E26/100)</f>
        <v/>
      </c>
      <c r="M46" s="29" t="str">
        <f>IF(ISNA(VLOOKUP($B26,'Chemical Analysis'!$B$4:$Y$131,13,0)),"",(VLOOKUP($B26,'Chemical Analysis'!$B$4:$Y$131,13,0))*$E26/100)</f>
        <v/>
      </c>
      <c r="N46" s="29" t="str">
        <f>IF(ISNA(VLOOKUP($B26,'Chemical Analysis'!$B$4:$Y$131,14,0)),"",(VLOOKUP($B26,'Chemical Analysis'!$B$4:$Y$131,14,0))*$E26/100)</f>
        <v/>
      </c>
      <c r="O46" s="29" t="str">
        <f>IF(ISNA(VLOOKUP($B26,'Chemical Analysis'!$B$4:$Y$131,15,0)),"",(VLOOKUP($B26,'Chemical Analysis'!$B$4:$Y$131,15,0))*$E26/100)</f>
        <v/>
      </c>
      <c r="P46" s="29" t="str">
        <f>IF(ISNA(VLOOKUP($B26,'Chemical Analysis'!$B$4:$Y$131,16,0)),"",(VLOOKUP($B26,'Chemical Analysis'!$B$4:$Y$131,16,0))*$E26/100)</f>
        <v/>
      </c>
      <c r="Q46" s="29" t="str">
        <f>IF(ISNA(VLOOKUP($B26,'Chemical Analysis'!$B$4:$Y$131,17,0)),"",(VLOOKUP($B26,'Chemical Analysis'!$B$4:$Y$131,17,0))*$E26/100)</f>
        <v/>
      </c>
      <c r="R46" s="29" t="str">
        <f>IF(ISNA(VLOOKUP($B26,'Chemical Analysis'!$B$4:$Y$131,18,0)),"",(VLOOKUP($B26,'Chemical Analysis'!$B$4:$Y$131,18,0))*$E26/100)</f>
        <v/>
      </c>
      <c r="S46" s="29" t="str">
        <f>IF(ISNA(VLOOKUP($B26,'Chemical Analysis'!$B$4:$Y$131,19,0)),"",(VLOOKUP($B26,'Chemical Analysis'!$B$4:$Y$131,19,0))*$E26/100)</f>
        <v/>
      </c>
      <c r="T46" s="29" t="str">
        <f>IF(ISNA(VLOOKUP($B26,'Chemical Analysis'!$B$4:$Y$131,20,0)),"",(VLOOKUP($B26,'Chemical Analysis'!$B$4:$Y$131,20,0))*$E26/100)</f>
        <v/>
      </c>
      <c r="U46" s="29" t="str">
        <f>IF(ISNA(VLOOKUP($B26,'Chemical Analysis'!$B$4:$Y$131,21,0)),"",(VLOOKUP($B26,'Chemical Analysis'!$B$4:$Y$131,21,0))*$E26/100)</f>
        <v/>
      </c>
      <c r="V46" s="29" t="str">
        <f>IF(ISNA(VLOOKUP($B26,'Chemical Analysis'!$B$4:$Y$131,22,0)),"",(VLOOKUP($B26,'Chemical Analysis'!$B$4:$Y$131,22,0))*$E26/100)</f>
        <v/>
      </c>
      <c r="W46" s="29" t="str">
        <f>IF(ISNA(VLOOKUP($B26,'Chemical Analysis'!$B$4:$Y$131,23,0)),"",(VLOOKUP($B26,'Chemical Analysis'!$B$4:$Y$131,23,0))*$E26/100)</f>
        <v/>
      </c>
      <c r="X46" s="29" t="str">
        <f>IF(ISNA(VLOOKUP($B26,'Chemical Analysis'!$B$4:$Y$131,24,0)),"",(VLOOKUP($B26,'Chemical Analysis'!$B$4:$Y$131,24,0))*$E26/100)</f>
        <v/>
      </c>
      <c r="Y46" s="44"/>
      <c r="Z46" s="35"/>
      <c r="AE46"/>
      <c r="AF46"/>
      <c r="AG46"/>
      <c r="AH46"/>
    </row>
    <row r="47" spans="1:35" ht="13.5" thickBot="1" x14ac:dyDescent="0.25">
      <c r="B47" s="29" t="str">
        <f>IF(ISNA(VLOOKUP($B27,'Chemical Analysis'!$B$4:$Y$131,2,0)),"",(VLOOKUP($B27,'Chemical Analysis'!$B$4:$Y$131,2,0))*$E27/100)</f>
        <v/>
      </c>
      <c r="C47" s="29" t="str">
        <f>IF(ISNA(VLOOKUP($B27,'Chemical Analysis'!$B$4:$Y$131,3,0)),"",(VLOOKUP($B27,'Chemical Analysis'!$B$4:$Y$131,3,0))*$E27/100)</f>
        <v/>
      </c>
      <c r="D47" s="29" t="str">
        <f>IF(ISNA(VLOOKUP($B27,'Chemical Analysis'!$B$4:$Y$131,4,0)),"",(VLOOKUP($B27,'Chemical Analysis'!$B$4:$Y$131,4,0))*$E27/100)</f>
        <v/>
      </c>
      <c r="E47" s="29" t="str">
        <f>IF(ISNA(VLOOKUP($B27,'Chemical Analysis'!$B$4:$Y$131,5,0)),"",(VLOOKUP($B27,'Chemical Analysis'!$B$4:$Y$131,5,0))*$E27/100)</f>
        <v/>
      </c>
      <c r="F47" s="29" t="str">
        <f>IF(ISNA(VLOOKUP($B27,'Chemical Analysis'!$B$4:$Y$131,6,0)),"",(VLOOKUP($B27,'Chemical Analysis'!$B$4:$Y$131,6,0))*$E27/100)</f>
        <v/>
      </c>
      <c r="G47" s="29" t="str">
        <f>IF(ISNA(VLOOKUP($B27,'Chemical Analysis'!$B$4:$Y$131,7,0)),"",(VLOOKUP($B27,'Chemical Analysis'!$B$4:$Y$131,7,0))*$E27/100)</f>
        <v/>
      </c>
      <c r="H47" s="29" t="str">
        <f>IF(ISNA(VLOOKUP($B27,'Chemical Analysis'!$B$4:$Y$131,8,0)),"",(VLOOKUP($B27,'Chemical Analysis'!$B$4:$Y$131,8,0))*$E27/100)</f>
        <v/>
      </c>
      <c r="I47" s="29" t="str">
        <f>IF(ISNA(VLOOKUP($B27,'Chemical Analysis'!$B$4:$Y$131,9,0)),"",(VLOOKUP($B27,'Chemical Analysis'!$B$4:$Y$131,9,0))*$E27/100)</f>
        <v/>
      </c>
      <c r="J47" s="29" t="str">
        <f>IF(ISNA(VLOOKUP($B27,'Chemical Analysis'!$B$4:$Y$131,10,0)),"",(VLOOKUP($B27,'Chemical Analysis'!$B$4:$Y$131,10,0))*$E27/100)</f>
        <v/>
      </c>
      <c r="K47" s="29" t="str">
        <f>IF(ISNA(VLOOKUP($B27,'Chemical Analysis'!$B$4:$Y$131,11,0)),"",(VLOOKUP($B27,'Chemical Analysis'!$B$4:$Y$131,11,0))*$E27/100)</f>
        <v/>
      </c>
      <c r="L47" s="29" t="str">
        <f>IF(ISNA(VLOOKUP($B27,'Chemical Analysis'!$B$4:$Y$131,12,0)),"",(VLOOKUP($B27,'Chemical Analysis'!$B$4:$Y$131,12,0))*$E27/100)</f>
        <v/>
      </c>
      <c r="M47" s="29" t="str">
        <f>IF(ISNA(VLOOKUP($B27,'Chemical Analysis'!$B$4:$Y$131,13,0)),"",(VLOOKUP($B27,'Chemical Analysis'!$B$4:$Y$131,13,0))*$E27/100)</f>
        <v/>
      </c>
      <c r="N47" s="29" t="str">
        <f>IF(ISNA(VLOOKUP($B27,'Chemical Analysis'!$B$4:$Y$131,14,0)),"",(VLOOKUP($B27,'Chemical Analysis'!$B$4:$Y$131,14,0))*$E27/100)</f>
        <v/>
      </c>
      <c r="O47" s="29" t="str">
        <f>IF(ISNA(VLOOKUP($B27,'Chemical Analysis'!$B$4:$Y$131,15,0)),"",(VLOOKUP($B27,'Chemical Analysis'!$B$4:$Y$131,15,0))*$E27/100)</f>
        <v/>
      </c>
      <c r="P47" s="29" t="str">
        <f>IF(ISNA(VLOOKUP($B27,'Chemical Analysis'!$B$4:$Y$131,16,0)),"",(VLOOKUP($B27,'Chemical Analysis'!$B$4:$Y$131,16,0))*$E27/100)</f>
        <v/>
      </c>
      <c r="Q47" s="29" t="str">
        <f>IF(ISNA(VLOOKUP($B27,'Chemical Analysis'!$B$4:$Y$131,17,0)),"",(VLOOKUP($B27,'Chemical Analysis'!$B$4:$Y$131,17,0))*$E27/100)</f>
        <v/>
      </c>
      <c r="R47" s="29" t="str">
        <f>IF(ISNA(VLOOKUP($B27,'Chemical Analysis'!$B$4:$Y$131,18,0)),"",(VLOOKUP($B27,'Chemical Analysis'!$B$4:$Y$131,18,0))*$E27/100)</f>
        <v/>
      </c>
      <c r="S47" s="29" t="str">
        <f>IF(ISNA(VLOOKUP($B27,'Chemical Analysis'!$B$4:$Y$131,19,0)),"",(VLOOKUP($B27,'Chemical Analysis'!$B$4:$Y$131,19,0))*$E27/100)</f>
        <v/>
      </c>
      <c r="T47" s="29" t="str">
        <f>IF(ISNA(VLOOKUP($B27,'Chemical Analysis'!$B$4:$Y$131,20,0)),"",(VLOOKUP($B27,'Chemical Analysis'!$B$4:$Y$131,20,0))*$E27/100)</f>
        <v/>
      </c>
      <c r="U47" s="29" t="str">
        <f>IF(ISNA(VLOOKUP($B27,'Chemical Analysis'!$B$4:$Y$131,21,0)),"",(VLOOKUP($B27,'Chemical Analysis'!$B$4:$Y$131,21,0))*$E27/100)</f>
        <v/>
      </c>
      <c r="V47" s="29" t="str">
        <f>IF(ISNA(VLOOKUP($B27,'Chemical Analysis'!$B$4:$Y$131,22,0)),"",(VLOOKUP($B27,'Chemical Analysis'!$B$4:$Y$131,22,0))*$E27/100)</f>
        <v/>
      </c>
      <c r="W47" s="29" t="str">
        <f>IF(ISNA(VLOOKUP($B27,'Chemical Analysis'!$B$4:$Y$131,23,0)),"",(VLOOKUP($B27,'Chemical Analysis'!$B$4:$Y$131,23,0))*$E27/100)</f>
        <v/>
      </c>
      <c r="X47" s="29" t="str">
        <f>IF(ISNA(VLOOKUP($B27,'Chemical Analysis'!$B$4:$Y$131,24,0)),"",(VLOOKUP($B27,'Chemical Analysis'!$B$4:$Y$131,24,0))*$E27/100)</f>
        <v/>
      </c>
      <c r="Y47" s="43"/>
      <c r="Z47" s="35"/>
      <c r="AE47"/>
      <c r="AF47"/>
      <c r="AG47"/>
      <c r="AH47"/>
    </row>
    <row r="48" spans="1:35" ht="13.5" thickBot="1" x14ac:dyDescent="0.25">
      <c r="B48" s="29" t="str">
        <f>IF(ISNA(VLOOKUP($B28,'Chemical Analysis'!$B$4:$Y$131,2,0)),"",(VLOOKUP($B28,'Chemical Analysis'!$B$4:$Y$131,2,0))*$E28/100)</f>
        <v/>
      </c>
      <c r="C48" s="29" t="str">
        <f>IF(ISNA(VLOOKUP($B28,'Chemical Analysis'!$B$4:$Y$131,3,0)),"",(VLOOKUP($B28,'Chemical Analysis'!$B$4:$Y$131,3,0))*$E28/100)</f>
        <v/>
      </c>
      <c r="D48" s="29" t="str">
        <f>IF(ISNA(VLOOKUP($B28,'Chemical Analysis'!$B$4:$Y$131,4,0)),"",(VLOOKUP($B28,'Chemical Analysis'!$B$4:$Y$131,4,0))*$E28/100)</f>
        <v/>
      </c>
      <c r="E48" s="29" t="str">
        <f>IF(ISNA(VLOOKUP($B28,'Chemical Analysis'!$B$4:$Y$131,5,0)),"",(VLOOKUP($B28,'Chemical Analysis'!$B$4:$Y$131,5,0))*$E28/100)</f>
        <v/>
      </c>
      <c r="F48" s="29" t="str">
        <f>IF(ISNA(VLOOKUP($B28,'Chemical Analysis'!$B$4:$Y$131,6,0)),"",(VLOOKUP($B28,'Chemical Analysis'!$B$4:$Y$131,6,0))*$E28/100)</f>
        <v/>
      </c>
      <c r="G48" s="29" t="str">
        <f>IF(ISNA(VLOOKUP($B28,'Chemical Analysis'!$B$4:$Y$131,7,0)),"",(VLOOKUP($B28,'Chemical Analysis'!$B$4:$Y$131,7,0))*$E28/100)</f>
        <v/>
      </c>
      <c r="H48" s="29" t="str">
        <f>IF(ISNA(VLOOKUP($B28,'Chemical Analysis'!$B$4:$Y$131,8,0)),"",(VLOOKUP($B28,'Chemical Analysis'!$B$4:$Y$131,8,0))*$E28/100)</f>
        <v/>
      </c>
      <c r="I48" s="29" t="str">
        <f>IF(ISNA(VLOOKUP($B28,'Chemical Analysis'!$B$4:$Y$131,9,0)),"",(VLOOKUP($B28,'Chemical Analysis'!$B$4:$Y$131,9,0))*$E28/100)</f>
        <v/>
      </c>
      <c r="J48" s="29" t="str">
        <f>IF(ISNA(VLOOKUP($B28,'Chemical Analysis'!$B$4:$Y$131,10,0)),"",(VLOOKUP($B28,'Chemical Analysis'!$B$4:$Y$131,10,0))*$E28/100)</f>
        <v/>
      </c>
      <c r="K48" s="29" t="str">
        <f>IF(ISNA(VLOOKUP($B28,'Chemical Analysis'!$B$4:$Y$131,11,0)),"",(VLOOKUP($B28,'Chemical Analysis'!$B$4:$Y$131,11,0))*$E28/100)</f>
        <v/>
      </c>
      <c r="L48" s="29" t="str">
        <f>IF(ISNA(VLOOKUP($B28,'Chemical Analysis'!$B$4:$Y$131,12,0)),"",(VLOOKUP($B28,'Chemical Analysis'!$B$4:$Y$131,12,0))*$E28/100)</f>
        <v/>
      </c>
      <c r="M48" s="29" t="str">
        <f>IF(ISNA(VLOOKUP($B28,'Chemical Analysis'!$B$4:$Y$131,13,0)),"",(VLOOKUP($B28,'Chemical Analysis'!$B$4:$Y$131,13,0))*$E28/100)</f>
        <v/>
      </c>
      <c r="N48" s="29" t="str">
        <f>IF(ISNA(VLOOKUP($B28,'Chemical Analysis'!$B$4:$Y$131,14,0)),"",(VLOOKUP($B28,'Chemical Analysis'!$B$4:$Y$131,14,0))*$E28/100)</f>
        <v/>
      </c>
      <c r="O48" s="29" t="str">
        <f>IF(ISNA(VLOOKUP($B28,'Chemical Analysis'!$B$4:$Y$131,15,0)),"",(VLOOKUP($B28,'Chemical Analysis'!$B$4:$Y$131,15,0))*$E28/100)</f>
        <v/>
      </c>
      <c r="P48" s="29" t="str">
        <f>IF(ISNA(VLOOKUP($B28,'Chemical Analysis'!$B$4:$Y$131,16,0)),"",(VLOOKUP($B28,'Chemical Analysis'!$B$4:$Y$131,16,0))*$E28/100)</f>
        <v/>
      </c>
      <c r="Q48" s="29" t="str">
        <f>IF(ISNA(VLOOKUP($B28,'Chemical Analysis'!$B$4:$Y$131,17,0)),"",(VLOOKUP($B28,'Chemical Analysis'!$B$4:$Y$131,17,0))*$E28/100)</f>
        <v/>
      </c>
      <c r="R48" s="29" t="str">
        <f>IF(ISNA(VLOOKUP($B28,'Chemical Analysis'!$B$4:$Y$131,18,0)),"",(VLOOKUP($B28,'Chemical Analysis'!$B$4:$Y$131,18,0))*$E28/100)</f>
        <v/>
      </c>
      <c r="S48" s="29" t="str">
        <f>IF(ISNA(VLOOKUP($B28,'Chemical Analysis'!$B$4:$Y$131,19,0)),"",(VLOOKUP($B28,'Chemical Analysis'!$B$4:$Y$131,19,0))*$E28/100)</f>
        <v/>
      </c>
      <c r="T48" s="29" t="str">
        <f>IF(ISNA(VLOOKUP($B28,'Chemical Analysis'!$B$4:$Y$131,20,0)),"",(VLOOKUP($B28,'Chemical Analysis'!$B$4:$Y$131,20,0))*$E28/100)</f>
        <v/>
      </c>
      <c r="U48" s="29" t="str">
        <f>IF(ISNA(VLOOKUP($B28,'Chemical Analysis'!$B$4:$Y$131,21,0)),"",(VLOOKUP($B28,'Chemical Analysis'!$B$4:$Y$131,21,0))*$E28/100)</f>
        <v/>
      </c>
      <c r="V48" s="29" t="str">
        <f>IF(ISNA(VLOOKUP($B28,'Chemical Analysis'!$B$4:$Y$131,22,0)),"",(VLOOKUP($B28,'Chemical Analysis'!$B$4:$Y$131,22,0))*$E28/100)</f>
        <v/>
      </c>
      <c r="W48" s="29" t="str">
        <f>IF(ISNA(VLOOKUP($B28,'Chemical Analysis'!$B$4:$Y$131,23,0)),"",(VLOOKUP($B28,'Chemical Analysis'!$B$4:$Y$131,23,0))*$E28/100)</f>
        <v/>
      </c>
      <c r="X48" s="29" t="str">
        <f>IF(ISNA(VLOOKUP($B28,'Chemical Analysis'!$B$4:$Y$131,24,0)),"",(VLOOKUP($B28,'Chemical Analysis'!$B$4:$Y$131,24,0))*$E28/100)</f>
        <v/>
      </c>
      <c r="Y48" s="43"/>
      <c r="Z48" s="35"/>
      <c r="AE48"/>
      <c r="AF48"/>
      <c r="AG48"/>
      <c r="AH48"/>
    </row>
    <row r="49" spans="2:34" ht="13.5" thickBot="1" x14ac:dyDescent="0.25">
      <c r="B49" s="29" t="str">
        <f>IF(ISNA(VLOOKUP($B29,'Chemical Analysis'!$B$4:$Y$131,2,0)),"",(VLOOKUP($B29,'Chemical Analysis'!$B$4:$Y$131,2,0))*$E29/100)</f>
        <v/>
      </c>
      <c r="C49" s="29" t="str">
        <f>IF(ISNA(VLOOKUP($B29,'Chemical Analysis'!$B$4:$Y$131,3,0)),"",(VLOOKUP($B29,'Chemical Analysis'!$B$4:$Y$131,3,0))*$E29/100)</f>
        <v/>
      </c>
      <c r="D49" s="29" t="str">
        <f>IF(ISNA(VLOOKUP($B29,'Chemical Analysis'!$B$4:$Y$131,4,0)),"",(VLOOKUP($B29,'Chemical Analysis'!$B$4:$Y$131,4,0))*$E29/100)</f>
        <v/>
      </c>
      <c r="E49" s="29" t="str">
        <f>IF(ISNA(VLOOKUP($B29,'Chemical Analysis'!$B$4:$Y$131,5,0)),"",(VLOOKUP($B29,'Chemical Analysis'!$B$4:$Y$131,5,0))*$E29/100)</f>
        <v/>
      </c>
      <c r="F49" s="29" t="str">
        <f>IF(ISNA(VLOOKUP($B29,'Chemical Analysis'!$B$4:$Y$131,6,0)),"",(VLOOKUP($B29,'Chemical Analysis'!$B$4:$Y$131,6,0))*$E29/100)</f>
        <v/>
      </c>
      <c r="G49" s="29" t="str">
        <f>IF(ISNA(VLOOKUP($B29,'Chemical Analysis'!$B$4:$Y$131,7,0)),"",(VLOOKUP($B29,'Chemical Analysis'!$B$4:$Y$131,7,0))*$E29/100)</f>
        <v/>
      </c>
      <c r="H49" s="29" t="str">
        <f>IF(ISNA(VLOOKUP($B29,'Chemical Analysis'!$B$4:$Y$131,8,0)),"",(VLOOKUP($B29,'Chemical Analysis'!$B$4:$Y$131,8,0))*$E29/100)</f>
        <v/>
      </c>
      <c r="I49" s="29" t="str">
        <f>IF(ISNA(VLOOKUP($B29,'Chemical Analysis'!$B$4:$Y$131,9,0)),"",(VLOOKUP($B29,'Chemical Analysis'!$B$4:$Y$131,9,0))*$E29/100)</f>
        <v/>
      </c>
      <c r="J49" s="29" t="str">
        <f>IF(ISNA(VLOOKUP($B29,'Chemical Analysis'!$B$4:$Y$131,10,0)),"",(VLOOKUP($B29,'Chemical Analysis'!$B$4:$Y$131,10,0))*$E29/100)</f>
        <v/>
      </c>
      <c r="K49" s="29" t="str">
        <f>IF(ISNA(VLOOKUP($B29,'Chemical Analysis'!$B$4:$Y$131,11,0)),"",(VLOOKUP($B29,'Chemical Analysis'!$B$4:$Y$131,11,0))*$E29/100)</f>
        <v/>
      </c>
      <c r="L49" s="29" t="str">
        <f>IF(ISNA(VLOOKUP($B29,'Chemical Analysis'!$B$4:$Y$131,12,0)),"",(VLOOKUP($B29,'Chemical Analysis'!$B$4:$Y$131,12,0))*$E29/100)</f>
        <v/>
      </c>
      <c r="M49" s="29" t="str">
        <f>IF(ISNA(VLOOKUP($B29,'Chemical Analysis'!$B$4:$Y$131,13,0)),"",(VLOOKUP($B29,'Chemical Analysis'!$B$4:$Y$131,13,0))*$E29/100)</f>
        <v/>
      </c>
      <c r="N49" s="29" t="str">
        <f>IF(ISNA(VLOOKUP($B29,'Chemical Analysis'!$B$4:$Y$131,14,0)),"",(VLOOKUP($B29,'Chemical Analysis'!$B$4:$Y$131,14,0))*$E29/100)</f>
        <v/>
      </c>
      <c r="O49" s="29" t="str">
        <f>IF(ISNA(VLOOKUP($B29,'Chemical Analysis'!$B$4:$Y$131,15,0)),"",(VLOOKUP($B29,'Chemical Analysis'!$B$4:$Y$131,15,0))*$E29/100)</f>
        <v/>
      </c>
      <c r="P49" s="29" t="str">
        <f>IF(ISNA(VLOOKUP($B29,'Chemical Analysis'!$B$4:$Y$131,16,0)),"",(VLOOKUP($B29,'Chemical Analysis'!$B$4:$Y$131,16,0))*$E29/100)</f>
        <v/>
      </c>
      <c r="Q49" s="29" t="str">
        <f>IF(ISNA(VLOOKUP($B29,'Chemical Analysis'!$B$4:$Y$131,17,0)),"",(VLOOKUP($B29,'Chemical Analysis'!$B$4:$Y$131,17,0))*$E29/100)</f>
        <v/>
      </c>
      <c r="R49" s="29" t="str">
        <f>IF(ISNA(VLOOKUP($B29,'Chemical Analysis'!$B$4:$Y$131,18,0)),"",(VLOOKUP($B29,'Chemical Analysis'!$B$4:$Y$131,18,0))*$E29/100)</f>
        <v/>
      </c>
      <c r="S49" s="29" t="str">
        <f>IF(ISNA(VLOOKUP($B29,'Chemical Analysis'!$B$4:$Y$131,19,0)),"",(VLOOKUP($B29,'Chemical Analysis'!$B$4:$Y$131,19,0))*$E29/100)</f>
        <v/>
      </c>
      <c r="T49" s="29" t="str">
        <f>IF(ISNA(VLOOKUP($B29,'Chemical Analysis'!$B$4:$Y$131,20,0)),"",(VLOOKUP($B29,'Chemical Analysis'!$B$4:$Y$131,20,0))*$E29/100)</f>
        <v/>
      </c>
      <c r="U49" s="29" t="str">
        <f>IF(ISNA(VLOOKUP($B29,'Chemical Analysis'!$B$4:$Y$131,21,0)),"",(VLOOKUP($B29,'Chemical Analysis'!$B$4:$Y$131,21,0))*$E29/100)</f>
        <v/>
      </c>
      <c r="V49" s="29" t="str">
        <f>IF(ISNA(VLOOKUP($B29,'Chemical Analysis'!$B$4:$Y$131,22,0)),"",(VLOOKUP($B29,'Chemical Analysis'!$B$4:$Y$131,22,0))*$E29/100)</f>
        <v/>
      </c>
      <c r="W49" s="29" t="str">
        <f>IF(ISNA(VLOOKUP($B29,'Chemical Analysis'!$B$4:$Y$131,23,0)),"",(VLOOKUP($B29,'Chemical Analysis'!$B$4:$Y$131,23,0))*$E29/100)</f>
        <v/>
      </c>
      <c r="X49" s="29" t="str">
        <f>IF(ISNA(VLOOKUP($B29,'Chemical Analysis'!$B$4:$Y$131,24,0)),"",(VLOOKUP($B29,'Chemical Analysis'!$B$4:$Y$131,24,0))*$E29/100)</f>
        <v/>
      </c>
      <c r="Y49" s="43"/>
      <c r="Z49" s="35"/>
      <c r="AE49"/>
      <c r="AF49"/>
      <c r="AG49"/>
      <c r="AH49"/>
    </row>
    <row r="50" spans="2:34" ht="13.5" thickBot="1" x14ac:dyDescent="0.25">
      <c r="B50" s="29" t="str">
        <f>IF(ISNA(VLOOKUP($B30,'Chemical Analysis'!$B$4:$Y$131,2,0)),"",(VLOOKUP($B30,'Chemical Analysis'!$B$4:$Y$131,2,0))*$E30/100)</f>
        <v/>
      </c>
      <c r="C50" s="29" t="str">
        <f>IF(ISNA(VLOOKUP($B30,'Chemical Analysis'!$B$4:$Y$131,3,0)),"",(VLOOKUP($B30,'Chemical Analysis'!$B$4:$Y$131,3,0))*$E30/100)</f>
        <v/>
      </c>
      <c r="D50" s="29" t="str">
        <f>IF(ISNA(VLOOKUP($B30,'Chemical Analysis'!$B$4:$Y$131,4,0)),"",(VLOOKUP($B30,'Chemical Analysis'!$B$4:$Y$131,4,0))*$E30/100)</f>
        <v/>
      </c>
      <c r="E50" s="29" t="str">
        <f>IF(ISNA(VLOOKUP($B30,'Chemical Analysis'!$B$4:$Y$131,5,0)),"",(VLOOKUP($B30,'Chemical Analysis'!$B$4:$Y$131,5,0))*$E30/100)</f>
        <v/>
      </c>
      <c r="F50" s="29" t="str">
        <f>IF(ISNA(VLOOKUP($B30,'Chemical Analysis'!$B$4:$Y$131,6,0)),"",(VLOOKUP($B30,'Chemical Analysis'!$B$4:$Y$131,6,0))*$E30/100)</f>
        <v/>
      </c>
      <c r="G50" s="29" t="str">
        <f>IF(ISNA(VLOOKUP($B30,'Chemical Analysis'!$B$4:$Y$131,7,0)),"",(VLOOKUP($B30,'Chemical Analysis'!$B$4:$Y$131,7,0))*$E30/100)</f>
        <v/>
      </c>
      <c r="H50" s="29" t="str">
        <f>IF(ISNA(VLOOKUP($B30,'Chemical Analysis'!$B$4:$Y$131,8,0)),"",(VLOOKUP($B30,'Chemical Analysis'!$B$4:$Y$131,8,0))*$E30/100)</f>
        <v/>
      </c>
      <c r="I50" s="29" t="str">
        <f>IF(ISNA(VLOOKUP($B30,'Chemical Analysis'!$B$4:$Y$131,9,0)),"",(VLOOKUP($B30,'Chemical Analysis'!$B$4:$Y$131,9,0))*$E30/100)</f>
        <v/>
      </c>
      <c r="J50" s="29" t="str">
        <f>IF(ISNA(VLOOKUP($B30,'Chemical Analysis'!$B$4:$Y$131,10,0)),"",(VLOOKUP($B30,'Chemical Analysis'!$B$4:$Y$131,10,0))*$E30/100)</f>
        <v/>
      </c>
      <c r="K50" s="29" t="str">
        <f>IF(ISNA(VLOOKUP($B30,'Chemical Analysis'!$B$4:$Y$131,11,0)),"",(VLOOKUP($B30,'Chemical Analysis'!$B$4:$Y$131,11,0))*$E30/100)</f>
        <v/>
      </c>
      <c r="L50" s="29" t="str">
        <f>IF(ISNA(VLOOKUP($B30,'Chemical Analysis'!$B$4:$Y$131,12,0)),"",(VLOOKUP($B30,'Chemical Analysis'!$B$4:$Y$131,12,0))*$E30/100)</f>
        <v/>
      </c>
      <c r="M50" s="29" t="str">
        <f>IF(ISNA(VLOOKUP($B30,'Chemical Analysis'!$B$4:$Y$131,13,0)),"",(VLOOKUP($B30,'Chemical Analysis'!$B$4:$Y$131,13,0))*$E30/100)</f>
        <v/>
      </c>
      <c r="N50" s="29" t="str">
        <f>IF(ISNA(VLOOKUP($B30,'Chemical Analysis'!$B$4:$Y$131,14,0)),"",(VLOOKUP($B30,'Chemical Analysis'!$B$4:$Y$131,14,0))*$E30/100)</f>
        <v/>
      </c>
      <c r="O50" s="29" t="str">
        <f>IF(ISNA(VLOOKUP($B30,'Chemical Analysis'!$B$4:$Y$131,15,0)),"",(VLOOKUP($B30,'Chemical Analysis'!$B$4:$Y$131,15,0))*$E30/100)</f>
        <v/>
      </c>
      <c r="P50" s="29" t="str">
        <f>IF(ISNA(VLOOKUP($B30,'Chemical Analysis'!$B$4:$Y$131,16,0)),"",(VLOOKUP($B30,'Chemical Analysis'!$B$4:$Y$131,16,0))*$E30/100)</f>
        <v/>
      </c>
      <c r="Q50" s="29" t="str">
        <f>IF(ISNA(VLOOKUP($B30,'Chemical Analysis'!$B$4:$Y$131,17,0)),"",(VLOOKUP($B30,'Chemical Analysis'!$B$4:$Y$131,17,0))*$E30/100)</f>
        <v/>
      </c>
      <c r="R50" s="29" t="str">
        <f>IF(ISNA(VLOOKUP($B30,'Chemical Analysis'!$B$4:$Y$131,18,0)),"",(VLOOKUP($B30,'Chemical Analysis'!$B$4:$Y$131,18,0))*$E30/100)</f>
        <v/>
      </c>
      <c r="S50" s="29" t="str">
        <f>IF(ISNA(VLOOKUP($B30,'Chemical Analysis'!$B$4:$Y$131,19,0)),"",(VLOOKUP($B30,'Chemical Analysis'!$B$4:$Y$131,19,0))*$E30/100)</f>
        <v/>
      </c>
      <c r="T50" s="29" t="str">
        <f>IF(ISNA(VLOOKUP($B30,'Chemical Analysis'!$B$4:$Y$131,20,0)),"",(VLOOKUP($B30,'Chemical Analysis'!$B$4:$Y$131,20,0))*$E30/100)</f>
        <v/>
      </c>
      <c r="U50" s="29" t="str">
        <f>IF(ISNA(VLOOKUP($B30,'Chemical Analysis'!$B$4:$Y$131,21,0)),"",(VLOOKUP($B30,'Chemical Analysis'!$B$4:$Y$131,21,0))*$E30/100)</f>
        <v/>
      </c>
      <c r="V50" s="29" t="str">
        <f>IF(ISNA(VLOOKUP($B30,'Chemical Analysis'!$B$4:$Y$131,22,0)),"",(VLOOKUP($B30,'Chemical Analysis'!$B$4:$Y$131,22,0))*$E30/100)</f>
        <v/>
      </c>
      <c r="W50" s="29" t="str">
        <f>IF(ISNA(VLOOKUP($B30,'Chemical Analysis'!$B$4:$Y$131,23,0)),"",(VLOOKUP($B30,'Chemical Analysis'!$B$4:$Y$131,23,0))*$E30/100)</f>
        <v/>
      </c>
      <c r="X50" s="29" t="str">
        <f>IF(ISNA(VLOOKUP($B30,'Chemical Analysis'!$B$4:$Y$131,24,0)),"",(VLOOKUP($B30,'Chemical Analysis'!$B$4:$Y$131,24,0))*$E30/100)</f>
        <v/>
      </c>
      <c r="Y50" s="43"/>
      <c r="Z50" s="35"/>
      <c r="AE50"/>
      <c r="AF50"/>
      <c r="AG50"/>
      <c r="AH50"/>
    </row>
    <row r="51" spans="2:34" ht="13.5" thickBot="1" x14ac:dyDescent="0.25">
      <c r="B51" s="29" t="str">
        <f>IF(ISNA(VLOOKUP($B31,'Chemical Analysis'!$B$4:$Y$131,2,0)),"",(VLOOKUP($B31,'Chemical Analysis'!$B$4:$Y$131,2,0))*$E31/100)</f>
        <v/>
      </c>
      <c r="C51" s="29" t="str">
        <f>IF(ISNA(VLOOKUP($B31,'Chemical Analysis'!$B$4:$Y$131,3,0)),"",(VLOOKUP($B31,'Chemical Analysis'!$B$4:$Y$131,3,0))*$E31/100)</f>
        <v/>
      </c>
      <c r="D51" s="29" t="str">
        <f>IF(ISNA(VLOOKUP($B31,'Chemical Analysis'!$B$4:$Y$131,4,0)),"",(VLOOKUP($B31,'Chemical Analysis'!$B$4:$Y$131,4,0))*$E31/100)</f>
        <v/>
      </c>
      <c r="E51" s="29" t="str">
        <f>IF(ISNA(VLOOKUP($B31,'Chemical Analysis'!$B$4:$Y$131,5,0)),"",(VLOOKUP($B31,'Chemical Analysis'!$B$4:$Y$131,5,0))*$E31/100)</f>
        <v/>
      </c>
      <c r="F51" s="29" t="str">
        <f>IF(ISNA(VLOOKUP($B31,'Chemical Analysis'!$B$4:$Y$131,6,0)),"",(VLOOKUP($B31,'Chemical Analysis'!$B$4:$Y$131,6,0))*$E31/100)</f>
        <v/>
      </c>
      <c r="G51" s="29" t="str">
        <f>IF(ISNA(VLOOKUP($B31,'Chemical Analysis'!$B$4:$Y$131,7,0)),"",(VLOOKUP($B31,'Chemical Analysis'!$B$4:$Y$131,7,0))*$E31/100)</f>
        <v/>
      </c>
      <c r="H51" s="29" t="str">
        <f>IF(ISNA(VLOOKUP($B31,'Chemical Analysis'!$B$4:$Y$131,8,0)),"",(VLOOKUP($B31,'Chemical Analysis'!$B$4:$Y$131,8,0))*$E31/100)</f>
        <v/>
      </c>
      <c r="I51" s="29" t="str">
        <f>IF(ISNA(VLOOKUP($B31,'Chemical Analysis'!$B$4:$Y$131,9,0)),"",(VLOOKUP($B31,'Chemical Analysis'!$B$4:$Y$131,9,0))*$E31/100)</f>
        <v/>
      </c>
      <c r="J51" s="29" t="str">
        <f>IF(ISNA(VLOOKUP($B31,'Chemical Analysis'!$B$4:$Y$131,10,0)),"",(VLOOKUP($B31,'Chemical Analysis'!$B$4:$Y$131,10,0))*$E31/100)</f>
        <v/>
      </c>
      <c r="K51" s="29" t="str">
        <f>IF(ISNA(VLOOKUP($B31,'Chemical Analysis'!$B$4:$Y$131,11,0)),"",(VLOOKUP($B31,'Chemical Analysis'!$B$4:$Y$131,11,0))*$E31/100)</f>
        <v/>
      </c>
      <c r="L51" s="29" t="str">
        <f>IF(ISNA(VLOOKUP($B31,'Chemical Analysis'!$B$4:$Y$131,12,0)),"",(VLOOKUP($B31,'Chemical Analysis'!$B$4:$Y$131,12,0))*$E31/100)</f>
        <v/>
      </c>
      <c r="M51" s="29" t="str">
        <f>IF(ISNA(VLOOKUP($B31,'Chemical Analysis'!$B$4:$Y$131,13,0)),"",(VLOOKUP($B31,'Chemical Analysis'!$B$4:$Y$131,13,0))*$E31/100)</f>
        <v/>
      </c>
      <c r="N51" s="29" t="str">
        <f>IF(ISNA(VLOOKUP($B31,'Chemical Analysis'!$B$4:$Y$131,14,0)),"",(VLOOKUP($B31,'Chemical Analysis'!$B$4:$Y$131,14,0))*$E31/100)</f>
        <v/>
      </c>
      <c r="O51" s="29" t="str">
        <f>IF(ISNA(VLOOKUP($B31,'Chemical Analysis'!$B$4:$Y$131,15,0)),"",(VLOOKUP($B31,'Chemical Analysis'!$B$4:$Y$131,15,0))*$E31/100)</f>
        <v/>
      </c>
      <c r="P51" s="29" t="str">
        <f>IF(ISNA(VLOOKUP($B31,'Chemical Analysis'!$B$4:$Y$131,16,0)),"",(VLOOKUP($B31,'Chemical Analysis'!$B$4:$Y$131,16,0))*$E31/100)</f>
        <v/>
      </c>
      <c r="Q51" s="29" t="str">
        <f>IF(ISNA(VLOOKUP($B31,'Chemical Analysis'!$B$4:$Y$131,17,0)),"",(VLOOKUP($B31,'Chemical Analysis'!$B$4:$Y$131,17,0))*$E31/100)</f>
        <v/>
      </c>
      <c r="R51" s="29" t="str">
        <f>IF(ISNA(VLOOKUP($B31,'Chemical Analysis'!$B$4:$Y$131,18,0)),"",(VLOOKUP($B31,'Chemical Analysis'!$B$4:$Y$131,18,0))*$E31/100)</f>
        <v/>
      </c>
      <c r="S51" s="29" t="str">
        <f>IF(ISNA(VLOOKUP($B31,'Chemical Analysis'!$B$4:$Y$131,19,0)),"",(VLOOKUP($B31,'Chemical Analysis'!$B$4:$Y$131,19,0))*$E31/100)</f>
        <v/>
      </c>
      <c r="T51" s="29" t="str">
        <f>IF(ISNA(VLOOKUP($B31,'Chemical Analysis'!$B$4:$Y$131,20,0)),"",(VLOOKUP($B31,'Chemical Analysis'!$B$4:$Y$131,20,0))*$E31/100)</f>
        <v/>
      </c>
      <c r="U51" s="29" t="str">
        <f>IF(ISNA(VLOOKUP($B31,'Chemical Analysis'!$B$4:$Y$131,21,0)),"",(VLOOKUP($B31,'Chemical Analysis'!$B$4:$Y$131,21,0))*$E31/100)</f>
        <v/>
      </c>
      <c r="V51" s="29" t="str">
        <f>IF(ISNA(VLOOKUP($B31,'Chemical Analysis'!$B$4:$Y$131,22,0)),"",(VLOOKUP($B31,'Chemical Analysis'!$B$4:$Y$131,22,0))*$E31/100)</f>
        <v/>
      </c>
      <c r="W51" s="29" t="str">
        <f>IF(ISNA(VLOOKUP($B31,'Chemical Analysis'!$B$4:$Y$131,23,0)),"",(VLOOKUP($B31,'Chemical Analysis'!$B$4:$Y$131,23,0))*$E31/100)</f>
        <v/>
      </c>
      <c r="X51" s="29" t="str">
        <f>IF(ISNA(VLOOKUP($B31,'Chemical Analysis'!$B$4:$Y$131,24,0)),"",(VLOOKUP($B31,'Chemical Analysis'!$B$4:$Y$131,24,0))*$E31/100)</f>
        <v/>
      </c>
      <c r="Y51" s="43"/>
      <c r="Z51" s="35"/>
      <c r="AE51"/>
      <c r="AF51"/>
      <c r="AG51"/>
      <c r="AH51"/>
    </row>
    <row r="52" spans="2:34" ht="13.5" thickBot="1" x14ac:dyDescent="0.25">
      <c r="B52" s="29" t="str">
        <f>IF(ISNA(VLOOKUP($B32,'Chemical Analysis'!$B$4:$Y$131,2,0)),"",(VLOOKUP($B32,'Chemical Analysis'!$B$4:$Y$131,2,0))*$E32/100)</f>
        <v/>
      </c>
      <c r="C52" s="29" t="str">
        <f>IF(ISNA(VLOOKUP($B32,'Chemical Analysis'!$B$4:$Y$131,3,0)),"",(VLOOKUP($B32,'Chemical Analysis'!$B$4:$Y$131,3,0))*$E32/100)</f>
        <v/>
      </c>
      <c r="D52" s="29" t="str">
        <f>IF(ISNA(VLOOKUP($B32,'Chemical Analysis'!$B$4:$Y$131,4,0)),"",(VLOOKUP($B32,'Chemical Analysis'!$B$4:$Y$131,4,0))*$E32/100)</f>
        <v/>
      </c>
      <c r="E52" s="29" t="str">
        <f>IF(ISNA(VLOOKUP($B32,'Chemical Analysis'!$B$4:$Y$131,5,0)),"",(VLOOKUP($B32,'Chemical Analysis'!$B$4:$Y$131,5,0))*$E32/100)</f>
        <v/>
      </c>
      <c r="F52" s="29" t="str">
        <f>IF(ISNA(VLOOKUP($B32,'Chemical Analysis'!$B$4:$Y$131,6,0)),"",(VLOOKUP($B32,'Chemical Analysis'!$B$4:$Y$131,6,0))*$E32/100)</f>
        <v/>
      </c>
      <c r="G52" s="29" t="str">
        <f>IF(ISNA(VLOOKUP($B32,'Chemical Analysis'!$B$4:$Y$131,7,0)),"",(VLOOKUP($B32,'Chemical Analysis'!$B$4:$Y$131,7,0))*$E32/100)</f>
        <v/>
      </c>
      <c r="H52" s="29" t="str">
        <f>IF(ISNA(VLOOKUP($B32,'Chemical Analysis'!$B$4:$Y$131,8,0)),"",(VLOOKUP($B32,'Chemical Analysis'!$B$4:$Y$131,8,0))*$E32/100)</f>
        <v/>
      </c>
      <c r="I52" s="29" t="str">
        <f>IF(ISNA(VLOOKUP($B32,'Chemical Analysis'!$B$4:$Y$131,9,0)),"",(VLOOKUP($B32,'Chemical Analysis'!$B$4:$Y$131,9,0))*$E32/100)</f>
        <v/>
      </c>
      <c r="J52" s="29" t="str">
        <f>IF(ISNA(VLOOKUP($B32,'Chemical Analysis'!$B$4:$Y$131,10,0)),"",(VLOOKUP($B32,'Chemical Analysis'!$B$4:$Y$131,10,0))*$E32/100)</f>
        <v/>
      </c>
      <c r="K52" s="29" t="str">
        <f>IF(ISNA(VLOOKUP($B32,'Chemical Analysis'!$B$4:$Y$131,11,0)),"",(VLOOKUP($B32,'Chemical Analysis'!$B$4:$Y$131,11,0))*$E32/100)</f>
        <v/>
      </c>
      <c r="L52" s="29" t="str">
        <f>IF(ISNA(VLOOKUP($B32,'Chemical Analysis'!$B$4:$Y$131,12,0)),"",(VLOOKUP($B32,'Chemical Analysis'!$B$4:$Y$131,12,0))*$E32/100)</f>
        <v/>
      </c>
      <c r="M52" s="29" t="str">
        <f>IF(ISNA(VLOOKUP($B32,'Chemical Analysis'!$B$4:$Y$131,13,0)),"",(VLOOKUP($B32,'Chemical Analysis'!$B$4:$Y$131,13,0))*$E32/100)</f>
        <v/>
      </c>
      <c r="N52" s="29" t="str">
        <f>IF(ISNA(VLOOKUP($B32,'Chemical Analysis'!$B$4:$Y$131,14,0)),"",(VLOOKUP($B32,'Chemical Analysis'!$B$4:$Y$131,14,0))*$E32/100)</f>
        <v/>
      </c>
      <c r="O52" s="29" t="str">
        <f>IF(ISNA(VLOOKUP($B32,'Chemical Analysis'!$B$4:$Y$131,15,0)),"",(VLOOKUP($B32,'Chemical Analysis'!$B$4:$Y$131,15,0))*$E32/100)</f>
        <v/>
      </c>
      <c r="P52" s="29" t="str">
        <f>IF(ISNA(VLOOKUP($B32,'Chemical Analysis'!$B$4:$Y$131,16,0)),"",(VLOOKUP($B32,'Chemical Analysis'!$B$4:$Y$131,16,0))*$E32/100)</f>
        <v/>
      </c>
      <c r="Q52" s="29" t="str">
        <f>IF(ISNA(VLOOKUP($B32,'Chemical Analysis'!$B$4:$Y$131,17,0)),"",(VLOOKUP($B32,'Chemical Analysis'!$B$4:$Y$131,17,0))*$E32/100)</f>
        <v/>
      </c>
      <c r="R52" s="29" t="str">
        <f>IF(ISNA(VLOOKUP($B32,'Chemical Analysis'!$B$4:$Y$131,18,0)),"",(VLOOKUP($B32,'Chemical Analysis'!$B$4:$Y$131,18,0))*$E32/100)</f>
        <v/>
      </c>
      <c r="S52" s="29" t="str">
        <f>IF(ISNA(VLOOKUP($B32,'Chemical Analysis'!$B$4:$Y$131,19,0)),"",(VLOOKUP($B32,'Chemical Analysis'!$B$4:$Y$131,19,0))*$E32/100)</f>
        <v/>
      </c>
      <c r="T52" s="29" t="str">
        <f>IF(ISNA(VLOOKUP($B32,'Chemical Analysis'!$B$4:$Y$131,20,0)),"",(VLOOKUP($B32,'Chemical Analysis'!$B$4:$Y$131,20,0))*$E32/100)</f>
        <v/>
      </c>
      <c r="U52" s="29" t="str">
        <f>IF(ISNA(VLOOKUP($B32,'Chemical Analysis'!$B$4:$Y$131,21,0)),"",(VLOOKUP($B32,'Chemical Analysis'!$B$4:$Y$131,21,0))*$E32/100)</f>
        <v/>
      </c>
      <c r="V52" s="29" t="str">
        <f>IF(ISNA(VLOOKUP($B32,'Chemical Analysis'!$B$4:$Y$131,22,0)),"",(VLOOKUP($B32,'Chemical Analysis'!$B$4:$Y$131,22,0))*$E32/100)</f>
        <v/>
      </c>
      <c r="W52" s="29" t="str">
        <f>IF(ISNA(VLOOKUP($B32,'Chemical Analysis'!$B$4:$Y$131,23,0)),"",(VLOOKUP($B32,'Chemical Analysis'!$B$4:$Y$131,23,0))*$E32/100)</f>
        <v/>
      </c>
      <c r="X52" s="29" t="str">
        <f>IF(ISNA(VLOOKUP($B32,'Chemical Analysis'!$B$4:$Y$131,24,0)),"",(VLOOKUP($B32,'Chemical Analysis'!$B$4:$Y$131,24,0))*$E32/100)</f>
        <v/>
      </c>
      <c r="Y52" s="43"/>
      <c r="Z52" s="35"/>
      <c r="AE52"/>
      <c r="AF52"/>
      <c r="AG52"/>
      <c r="AH52"/>
    </row>
    <row r="53" spans="2:34" ht="13.5" thickBot="1" x14ac:dyDescent="0.25">
      <c r="B53" s="29" t="str">
        <f>IF(ISNA(VLOOKUP($B33,'Chemical Analysis'!$B$4:$Y$131,2,0)),"",(VLOOKUP($B33,'Chemical Analysis'!$B$4:$Y$131,2,0))*$E33/100)</f>
        <v/>
      </c>
      <c r="C53" s="29" t="str">
        <f>IF(ISNA(VLOOKUP($B33,'Chemical Analysis'!$B$4:$Y$131,3,0)),"",(VLOOKUP($B33,'Chemical Analysis'!$B$4:$Y$131,3,0))*$E33/100)</f>
        <v/>
      </c>
      <c r="D53" s="29" t="str">
        <f>IF(ISNA(VLOOKUP($B33,'Chemical Analysis'!$B$4:$Y$131,4,0)),"",(VLOOKUP($B33,'Chemical Analysis'!$B$4:$Y$131,4,0))*$E33/100)</f>
        <v/>
      </c>
      <c r="E53" s="29" t="str">
        <f>IF(ISNA(VLOOKUP($B33,'Chemical Analysis'!$B$4:$Y$131,5,0)),"",(VLOOKUP($B33,'Chemical Analysis'!$B$4:$Y$131,5,0))*$E33/100)</f>
        <v/>
      </c>
      <c r="F53" s="29" t="str">
        <f>IF(ISNA(VLOOKUP($B33,'Chemical Analysis'!$B$4:$Y$131,6,0)),"",(VLOOKUP($B33,'Chemical Analysis'!$B$4:$Y$131,6,0))*$E33/100)</f>
        <v/>
      </c>
      <c r="G53" s="29" t="str">
        <f>IF(ISNA(VLOOKUP($B33,'Chemical Analysis'!$B$4:$Y$131,7,0)),"",(VLOOKUP($B33,'Chemical Analysis'!$B$4:$Y$131,7,0))*$E33/100)</f>
        <v/>
      </c>
      <c r="H53" s="29" t="str">
        <f>IF(ISNA(VLOOKUP($B33,'Chemical Analysis'!$B$4:$Y$131,8,0)),"",(VLOOKUP($B33,'Chemical Analysis'!$B$4:$Y$131,8,0))*$E33/100)</f>
        <v/>
      </c>
      <c r="I53" s="29" t="str">
        <f>IF(ISNA(VLOOKUP($B33,'Chemical Analysis'!$B$4:$Y$131,9,0)),"",(VLOOKUP($B33,'Chemical Analysis'!$B$4:$Y$131,9,0))*$E33/100)</f>
        <v/>
      </c>
      <c r="J53" s="29" t="str">
        <f>IF(ISNA(VLOOKUP($B33,'Chemical Analysis'!$B$4:$Y$131,10,0)),"",(VLOOKUP($B33,'Chemical Analysis'!$B$4:$Y$131,10,0))*$E33/100)</f>
        <v/>
      </c>
      <c r="K53" s="29" t="str">
        <f>IF(ISNA(VLOOKUP($B33,'Chemical Analysis'!$B$4:$Y$131,11,0)),"",(VLOOKUP($B33,'Chemical Analysis'!$B$4:$Y$131,11,0))*$E33/100)</f>
        <v/>
      </c>
      <c r="L53" s="29" t="str">
        <f>IF(ISNA(VLOOKUP($B33,'Chemical Analysis'!$B$4:$Y$131,12,0)),"",(VLOOKUP($B33,'Chemical Analysis'!$B$4:$Y$131,12,0))*$E33/100)</f>
        <v/>
      </c>
      <c r="M53" s="29" t="str">
        <f>IF(ISNA(VLOOKUP($B33,'Chemical Analysis'!$B$4:$Y$131,13,0)),"",(VLOOKUP($B33,'Chemical Analysis'!$B$4:$Y$131,13,0))*$E33/100)</f>
        <v/>
      </c>
      <c r="N53" s="29" t="str">
        <f>IF(ISNA(VLOOKUP($B33,'Chemical Analysis'!$B$4:$Y$131,14,0)),"",(VLOOKUP($B33,'Chemical Analysis'!$B$4:$Y$131,14,0))*$E33/100)</f>
        <v/>
      </c>
      <c r="O53" s="29" t="str">
        <f>IF(ISNA(VLOOKUP($B33,'Chemical Analysis'!$B$4:$Y$131,15,0)),"",(VLOOKUP($B33,'Chemical Analysis'!$B$4:$Y$131,15,0))*$E33/100)</f>
        <v/>
      </c>
      <c r="P53" s="29" t="str">
        <f>IF(ISNA(VLOOKUP($B33,'Chemical Analysis'!$B$4:$Y$131,16,0)),"",(VLOOKUP($B33,'Chemical Analysis'!$B$4:$Y$131,16,0))*$E33/100)</f>
        <v/>
      </c>
      <c r="Q53" s="29" t="str">
        <f>IF(ISNA(VLOOKUP($B33,'Chemical Analysis'!$B$4:$Y$131,17,0)),"",(VLOOKUP($B33,'Chemical Analysis'!$B$4:$Y$131,17,0))*$E33/100)</f>
        <v/>
      </c>
      <c r="R53" s="29" t="str">
        <f>IF(ISNA(VLOOKUP($B33,'Chemical Analysis'!$B$4:$Y$131,18,0)),"",(VLOOKUP($B33,'Chemical Analysis'!$B$4:$Y$131,18,0))*$E33/100)</f>
        <v/>
      </c>
      <c r="S53" s="29" t="str">
        <f>IF(ISNA(VLOOKUP($B33,'Chemical Analysis'!$B$4:$Y$131,19,0)),"",(VLOOKUP($B33,'Chemical Analysis'!$B$4:$Y$131,19,0))*$E33/100)</f>
        <v/>
      </c>
      <c r="T53" s="29" t="str">
        <f>IF(ISNA(VLOOKUP($B33,'Chemical Analysis'!$B$4:$Y$131,20,0)),"",(VLOOKUP($B33,'Chemical Analysis'!$B$4:$Y$131,20,0))*$E33/100)</f>
        <v/>
      </c>
      <c r="U53" s="29" t="str">
        <f>IF(ISNA(VLOOKUP($B33,'Chemical Analysis'!$B$4:$Y$131,21,0)),"",(VLOOKUP($B33,'Chemical Analysis'!$B$4:$Y$131,21,0))*$E33/100)</f>
        <v/>
      </c>
      <c r="V53" s="29" t="str">
        <f>IF(ISNA(VLOOKUP($B33,'Chemical Analysis'!$B$4:$Y$131,22,0)),"",(VLOOKUP($B33,'Chemical Analysis'!$B$4:$Y$131,22,0))*$E33/100)</f>
        <v/>
      </c>
      <c r="W53" s="29" t="str">
        <f>IF(ISNA(VLOOKUP($B33,'Chemical Analysis'!$B$4:$Y$131,23,0)),"",(VLOOKUP($B33,'Chemical Analysis'!$B$4:$Y$131,23,0))*$E33/100)</f>
        <v/>
      </c>
      <c r="X53" s="29" t="str">
        <f>IF(ISNA(VLOOKUP($B33,'Chemical Analysis'!$B$4:$Y$131,24,0)),"",(VLOOKUP($B33,'Chemical Analysis'!$B$4:$Y$131,24,0))*$E33/100)</f>
        <v/>
      </c>
      <c r="Y53" s="44"/>
      <c r="Z53" s="35"/>
      <c r="AE53"/>
      <c r="AF53"/>
      <c r="AG53"/>
      <c r="AH53"/>
    </row>
    <row r="54" spans="2:34" ht="13.5" thickBot="1" x14ac:dyDescent="0.25">
      <c r="B54" s="53">
        <f>SUM(B38:B53)</f>
        <v>54.390825688073392</v>
      </c>
      <c r="C54" s="53">
        <f t="shared" ref="C54:W54" si="8">SUM(C38:C53)</f>
        <v>0</v>
      </c>
      <c r="D54" s="53">
        <f t="shared" si="8"/>
        <v>11.478899082568807</v>
      </c>
      <c r="E54" s="53">
        <f t="shared" si="8"/>
        <v>8.3082568807339463</v>
      </c>
      <c r="F54" s="53">
        <f t="shared" si="8"/>
        <v>0</v>
      </c>
      <c r="G54" s="53">
        <f t="shared" si="8"/>
        <v>0</v>
      </c>
      <c r="H54" s="53">
        <f t="shared" si="8"/>
        <v>3.7761467889908253</v>
      </c>
      <c r="I54" s="53">
        <f t="shared" si="8"/>
        <v>1.6513761467889909</v>
      </c>
      <c r="J54" s="53">
        <f t="shared" si="8"/>
        <v>0</v>
      </c>
      <c r="K54" s="53">
        <f t="shared" si="8"/>
        <v>0</v>
      </c>
      <c r="L54" s="53">
        <f t="shared" si="8"/>
        <v>2.8440366972477066E-2</v>
      </c>
      <c r="M54" s="53">
        <f t="shared" si="8"/>
        <v>10.420183486238534</v>
      </c>
      <c r="N54" s="53">
        <f t="shared" si="8"/>
        <v>0</v>
      </c>
      <c r="O54" s="53">
        <f t="shared" si="8"/>
        <v>0</v>
      </c>
      <c r="P54" s="53">
        <f t="shared" si="8"/>
        <v>0</v>
      </c>
      <c r="Q54" s="53">
        <f t="shared" si="8"/>
        <v>0.13996330275229357</v>
      </c>
      <c r="R54" s="53">
        <f t="shared" si="8"/>
        <v>0</v>
      </c>
      <c r="S54" s="53">
        <f t="shared" si="8"/>
        <v>0</v>
      </c>
      <c r="T54" s="53">
        <f t="shared" si="8"/>
        <v>0</v>
      </c>
      <c r="U54" s="53">
        <f t="shared" si="8"/>
        <v>0</v>
      </c>
      <c r="V54" s="53">
        <f t="shared" si="8"/>
        <v>0</v>
      </c>
      <c r="W54" s="53">
        <f t="shared" si="8"/>
        <v>0</v>
      </c>
      <c r="X54" s="53">
        <f>SUM(X38:X53)</f>
        <v>0</v>
      </c>
      <c r="Z54" s="35"/>
      <c r="AE54"/>
      <c r="AF54"/>
      <c r="AG54"/>
      <c r="AH54"/>
    </row>
    <row r="55" spans="2:34" ht="19.5" thickBot="1" x14ac:dyDescent="0.4">
      <c r="B55" s="227" t="s">
        <v>0</v>
      </c>
      <c r="C55" s="228" t="s">
        <v>1</v>
      </c>
      <c r="D55" s="228" t="s">
        <v>2</v>
      </c>
      <c r="E55" s="228" t="s">
        <v>11</v>
      </c>
      <c r="F55" s="229" t="s">
        <v>139</v>
      </c>
      <c r="G55" s="228" t="s">
        <v>3</v>
      </c>
      <c r="H55" s="228" t="s">
        <v>4</v>
      </c>
      <c r="I55" s="228" t="s">
        <v>5</v>
      </c>
      <c r="J55" s="230" t="s">
        <v>138</v>
      </c>
      <c r="K55" s="230" t="s">
        <v>142</v>
      </c>
      <c r="L55" s="228" t="s">
        <v>6</v>
      </c>
      <c r="M55" s="228" t="s">
        <v>7</v>
      </c>
      <c r="N55" s="228" t="s">
        <v>8</v>
      </c>
      <c r="O55" s="228" t="s">
        <v>29</v>
      </c>
      <c r="P55" s="228" t="s">
        <v>10</v>
      </c>
      <c r="Q55" s="231" t="s">
        <v>183</v>
      </c>
      <c r="R55" s="228" t="s">
        <v>131</v>
      </c>
      <c r="S55" s="228" t="s">
        <v>141</v>
      </c>
      <c r="T55" s="228" t="s">
        <v>128</v>
      </c>
      <c r="U55" s="232" t="s">
        <v>158</v>
      </c>
      <c r="V55" s="232" t="s">
        <v>157</v>
      </c>
      <c r="W55" s="79" t="s">
        <v>161</v>
      </c>
      <c r="X55" s="233" t="s">
        <v>76</v>
      </c>
      <c r="Z55" s="35"/>
      <c r="AE55"/>
      <c r="AF55"/>
      <c r="AG55"/>
      <c r="AH55"/>
    </row>
    <row r="56" spans="2:34" ht="21" thickBot="1" x14ac:dyDescent="0.35">
      <c r="B56" s="191">
        <v>60.09</v>
      </c>
      <c r="C56" s="192">
        <v>69.62</v>
      </c>
      <c r="D56" s="193">
        <v>101.96</v>
      </c>
      <c r="E56" s="193">
        <v>80.900000000000006</v>
      </c>
      <c r="F56" s="193">
        <v>74.692799999999991</v>
      </c>
      <c r="G56" s="193">
        <v>29.88</v>
      </c>
      <c r="H56" s="193">
        <v>61.98</v>
      </c>
      <c r="I56" s="193">
        <v>94.2</v>
      </c>
      <c r="J56" s="193">
        <v>79.545000000000002</v>
      </c>
      <c r="K56" s="193">
        <v>465.96</v>
      </c>
      <c r="L56" s="193">
        <v>40.31</v>
      </c>
      <c r="M56" s="193">
        <v>56.08</v>
      </c>
      <c r="N56" s="193">
        <v>103.62</v>
      </c>
      <c r="O56" s="193">
        <v>153.69999999999999</v>
      </c>
      <c r="P56" s="193">
        <v>81.39</v>
      </c>
      <c r="Q56" s="234">
        <v>71.84</v>
      </c>
      <c r="R56" s="193">
        <v>86.94</v>
      </c>
      <c r="S56" s="193">
        <v>74.930000000000007</v>
      </c>
      <c r="T56" s="194">
        <v>223.2</v>
      </c>
      <c r="U56" s="193">
        <v>150.69999999999999</v>
      </c>
      <c r="V56" s="193">
        <v>141.94</v>
      </c>
      <c r="W56" s="193">
        <v>152</v>
      </c>
      <c r="X56" s="195">
        <v>214.44</v>
      </c>
      <c r="Y56" s="119">
        <f>SUM(C18:C33)</f>
        <v>109</v>
      </c>
      <c r="Z56" s="35"/>
      <c r="AE56"/>
      <c r="AF56"/>
      <c r="AG56"/>
      <c r="AH56"/>
    </row>
    <row r="57" spans="2:34" ht="13.5" thickBot="1" x14ac:dyDescent="0.25">
      <c r="B57" s="188">
        <f t="shared" ref="B57:X57" si="9">B$54/B$56</f>
        <v>0.90515602742674972</v>
      </c>
      <c r="C57" s="189">
        <f t="shared" si="9"/>
        <v>0</v>
      </c>
      <c r="D57" s="189">
        <f t="shared" si="9"/>
        <v>0.11258237625116524</v>
      </c>
      <c r="E57" s="189">
        <f t="shared" si="9"/>
        <v>0.10269786008323789</v>
      </c>
      <c r="F57" s="189">
        <f t="shared" si="9"/>
        <v>0</v>
      </c>
      <c r="G57" s="189">
        <f t="shared" si="9"/>
        <v>0</v>
      </c>
      <c r="H57" s="189">
        <f t="shared" si="9"/>
        <v>6.0925246676199182E-2</v>
      </c>
      <c r="I57" s="189">
        <f t="shared" si="9"/>
        <v>1.7530532343832176E-2</v>
      </c>
      <c r="J57" s="189">
        <f t="shared" si="9"/>
        <v>0</v>
      </c>
      <c r="K57" s="189">
        <f t="shared" si="9"/>
        <v>0</v>
      </c>
      <c r="L57" s="189">
        <f t="shared" si="9"/>
        <v>7.0554122978112291E-4</v>
      </c>
      <c r="M57" s="189">
        <f t="shared" si="9"/>
        <v>0.18580926330667857</v>
      </c>
      <c r="N57" s="189">
        <f t="shared" si="9"/>
        <v>0</v>
      </c>
      <c r="O57" s="189">
        <f t="shared" si="9"/>
        <v>0</v>
      </c>
      <c r="P57" s="189">
        <f t="shared" si="9"/>
        <v>0</v>
      </c>
      <c r="Q57" s="189">
        <f t="shared" si="9"/>
        <v>1.9482642365296989E-3</v>
      </c>
      <c r="R57" s="189">
        <f t="shared" si="9"/>
        <v>0</v>
      </c>
      <c r="S57" s="189">
        <f t="shared" si="9"/>
        <v>0</v>
      </c>
      <c r="T57" s="189">
        <f t="shared" si="9"/>
        <v>0</v>
      </c>
      <c r="U57" s="189">
        <f t="shared" si="9"/>
        <v>0</v>
      </c>
      <c r="V57" s="189">
        <f t="shared" si="9"/>
        <v>0</v>
      </c>
      <c r="W57" s="189">
        <f t="shared" si="9"/>
        <v>0</v>
      </c>
      <c r="X57" s="190">
        <f t="shared" si="9"/>
        <v>0</v>
      </c>
      <c r="Y57" s="100">
        <f>SUM(B57:X57)</f>
        <v>1.3873551115541733</v>
      </c>
      <c r="Z57" s="35"/>
      <c r="AE57"/>
      <c r="AF57"/>
      <c r="AG57"/>
      <c r="AH57"/>
    </row>
    <row r="58" spans="2:34" ht="13.5" thickBot="1" x14ac:dyDescent="0.25">
      <c r="B58" s="183">
        <f t="shared" ref="B58:X58" si="10">B57/$Y$57*100</f>
        <v>65.243283416655743</v>
      </c>
      <c r="C58" s="30">
        <f t="shared" si="10"/>
        <v>0</v>
      </c>
      <c r="D58" s="30">
        <f t="shared" si="10"/>
        <v>8.114892525609088</v>
      </c>
      <c r="E58" s="30">
        <f t="shared" si="10"/>
        <v>7.4024205647097414</v>
      </c>
      <c r="F58" s="30">
        <f t="shared" si="10"/>
        <v>0</v>
      </c>
      <c r="G58" s="30">
        <f t="shared" si="10"/>
        <v>0</v>
      </c>
      <c r="H58" s="30">
        <f t="shared" si="10"/>
        <v>4.3914673445033241</v>
      </c>
      <c r="I58" s="30">
        <f t="shared" si="10"/>
        <v>1.263593740191993</v>
      </c>
      <c r="J58" s="30">
        <f t="shared" si="10"/>
        <v>0</v>
      </c>
      <c r="K58" s="30">
        <f t="shared" si="10"/>
        <v>0</v>
      </c>
      <c r="L58" s="30">
        <f t="shared" si="10"/>
        <v>5.085512886392482E-2</v>
      </c>
      <c r="M58" s="30">
        <f t="shared" si="10"/>
        <v>13.393057174707582</v>
      </c>
      <c r="N58" s="30">
        <f t="shared" si="10"/>
        <v>0</v>
      </c>
      <c r="O58" s="30">
        <f t="shared" si="10"/>
        <v>0</v>
      </c>
      <c r="P58" s="30">
        <f t="shared" si="10"/>
        <v>0</v>
      </c>
      <c r="Q58" s="30">
        <f t="shared" si="10"/>
        <v>0.14043010475862749</v>
      </c>
      <c r="R58" s="30">
        <f t="shared" si="10"/>
        <v>0</v>
      </c>
      <c r="S58" s="30">
        <f t="shared" si="10"/>
        <v>0</v>
      </c>
      <c r="T58" s="30">
        <f t="shared" si="10"/>
        <v>0</v>
      </c>
      <c r="U58" s="30">
        <f t="shared" si="10"/>
        <v>0</v>
      </c>
      <c r="V58" s="30">
        <f t="shared" si="10"/>
        <v>0</v>
      </c>
      <c r="W58" s="30">
        <f t="shared" si="10"/>
        <v>0</v>
      </c>
      <c r="X58" s="184">
        <f t="shared" si="10"/>
        <v>0</v>
      </c>
      <c r="Y58" s="100">
        <f>SUM(G58:U58)</f>
        <v>19.239403493025453</v>
      </c>
      <c r="Z58" s="35"/>
      <c r="AE58"/>
      <c r="AF58"/>
      <c r="AG58"/>
      <c r="AH58"/>
    </row>
    <row r="59" spans="2:34" ht="13.5" thickBot="1" x14ac:dyDescent="0.25">
      <c r="B59" s="185">
        <f t="shared" ref="B59:X59" si="11">B58/$Y$58</f>
        <v>3.3911281833819498</v>
      </c>
      <c r="C59" s="186">
        <f t="shared" si="11"/>
        <v>0</v>
      </c>
      <c r="D59" s="186">
        <f t="shared" si="11"/>
        <v>0.42178503759489466</v>
      </c>
      <c r="E59" s="186">
        <f t="shared" si="11"/>
        <v>0.38475312227810077</v>
      </c>
      <c r="F59" s="186">
        <f t="shared" si="11"/>
        <v>0</v>
      </c>
      <c r="G59" s="186">
        <f t="shared" si="11"/>
        <v>0</v>
      </c>
      <c r="H59" s="186">
        <f t="shared" si="11"/>
        <v>0.22825382014028092</v>
      </c>
      <c r="I59" s="186">
        <f t="shared" si="11"/>
        <v>6.5677386549435543E-2</v>
      </c>
      <c r="J59" s="186">
        <f t="shared" si="11"/>
        <v>0</v>
      </c>
      <c r="K59" s="186">
        <f t="shared" si="11"/>
        <v>0</v>
      </c>
      <c r="L59" s="186">
        <f t="shared" si="11"/>
        <v>2.6432799167791505E-3</v>
      </c>
      <c r="M59" s="186">
        <f t="shared" si="11"/>
        <v>0.69612642510266753</v>
      </c>
      <c r="N59" s="186">
        <f t="shared" si="11"/>
        <v>0</v>
      </c>
      <c r="O59" s="186">
        <f t="shared" si="11"/>
        <v>0</v>
      </c>
      <c r="P59" s="186">
        <f t="shared" si="11"/>
        <v>0</v>
      </c>
      <c r="Q59" s="186">
        <f t="shared" si="11"/>
        <v>7.2990882908368403E-3</v>
      </c>
      <c r="R59" s="186">
        <f t="shared" si="11"/>
        <v>0</v>
      </c>
      <c r="S59" s="186">
        <f t="shared" si="11"/>
        <v>0</v>
      </c>
      <c r="T59" s="186">
        <f t="shared" si="11"/>
        <v>0</v>
      </c>
      <c r="U59" s="186">
        <f t="shared" si="11"/>
        <v>0</v>
      </c>
      <c r="V59" s="186">
        <f t="shared" si="11"/>
        <v>0</v>
      </c>
      <c r="W59" s="186">
        <f t="shared" si="11"/>
        <v>0</v>
      </c>
      <c r="X59" s="187">
        <f t="shared" si="11"/>
        <v>0</v>
      </c>
      <c r="Y59" s="182">
        <f>IF(ISNA(VLOOKUP($G3,'Chemical Analysis'!$AA$4:$AB$39,2,0)),"",(VLOOKUP($G3,'Chemical Analysis'!$AA$4:$AB$39,2,0)))</f>
        <v>1305</v>
      </c>
      <c r="Z59" s="35"/>
      <c r="AE59"/>
      <c r="AF59"/>
      <c r="AG59"/>
      <c r="AH59"/>
    </row>
    <row r="60" spans="2:34" ht="15.75" x14ac:dyDescent="0.25">
      <c r="B60" s="56"/>
      <c r="C60" s="57"/>
      <c r="D60" s="18"/>
      <c r="E60" s="18"/>
      <c r="F60" s="18"/>
      <c r="G60" s="18"/>
      <c r="H60" s="18"/>
      <c r="I60" s="38"/>
      <c r="J60" s="38"/>
      <c r="K60" s="38"/>
      <c r="L60" s="38"/>
      <c r="M60" s="56"/>
      <c r="N60" s="2"/>
      <c r="O60" s="2"/>
      <c r="P60" s="57"/>
      <c r="Q60" s="58"/>
      <c r="R60" s="58"/>
      <c r="S60" s="58"/>
      <c r="T60" s="58"/>
      <c r="U60" s="58"/>
      <c r="V60" s="58"/>
      <c r="W60" s="58"/>
      <c r="X60" s="58"/>
      <c r="Y60" s="58"/>
      <c r="Z60" s="35"/>
      <c r="AE60"/>
      <c r="AF60"/>
      <c r="AG60"/>
      <c r="AH60"/>
    </row>
    <row r="61" spans="2:34" ht="15.75" x14ac:dyDescent="0.25">
      <c r="B61" s="57"/>
      <c r="C61" s="57"/>
      <c r="D61" s="57"/>
      <c r="E61" s="57"/>
      <c r="F61" s="57"/>
      <c r="G61" s="57"/>
      <c r="H61" s="18"/>
      <c r="I61" s="38"/>
      <c r="J61" s="38"/>
      <c r="K61" s="38"/>
      <c r="L61" s="38"/>
      <c r="M61" s="57"/>
      <c r="N61" s="38"/>
      <c r="O61" s="58"/>
      <c r="P61" s="57"/>
      <c r="Q61" s="58"/>
      <c r="R61" s="58"/>
      <c r="S61" s="58"/>
      <c r="T61" s="58"/>
      <c r="U61" s="58"/>
      <c r="V61" s="58"/>
      <c r="W61" s="58"/>
      <c r="X61" s="58"/>
      <c r="Y61" s="58"/>
      <c r="Z61" s="35"/>
      <c r="AE61"/>
      <c r="AF61"/>
      <c r="AG61"/>
      <c r="AH61"/>
    </row>
    <row r="62" spans="2:34" ht="12.75" x14ac:dyDescent="0.2">
      <c r="B62"/>
      <c r="C62"/>
      <c r="D62"/>
      <c r="E62"/>
      <c r="F62"/>
      <c r="G62"/>
      <c r="H62"/>
      <c r="M62" s="61"/>
      <c r="N62" s="61"/>
      <c r="O62" s="61"/>
      <c r="Z62" s="35"/>
      <c r="AE62"/>
      <c r="AF62"/>
      <c r="AG62"/>
      <c r="AH62"/>
    </row>
    <row r="63" spans="2:34" ht="12.75" x14ac:dyDescent="0.2">
      <c r="B63"/>
      <c r="C63"/>
      <c r="D63"/>
      <c r="E63"/>
      <c r="F63"/>
      <c r="G63"/>
      <c r="H63"/>
      <c r="Z63" s="35"/>
      <c r="AE63"/>
      <c r="AF63"/>
      <c r="AG63"/>
      <c r="AH63"/>
    </row>
    <row r="64" spans="2:34" x14ac:dyDescent="0.3">
      <c r="AE64"/>
      <c r="AF64"/>
    </row>
    <row r="65" spans="31:31" x14ac:dyDescent="0.3">
      <c r="AE65"/>
    </row>
  </sheetData>
  <mergeCells count="20">
    <mergeCell ref="B16:B17"/>
    <mergeCell ref="C2:E2"/>
    <mergeCell ref="F2:G2"/>
    <mergeCell ref="B3:E3"/>
    <mergeCell ref="B4:C4"/>
    <mergeCell ref="D4:E4"/>
    <mergeCell ref="F4:G4"/>
    <mergeCell ref="D5:E5"/>
    <mergeCell ref="F5:G5"/>
    <mergeCell ref="C15:C17"/>
    <mergeCell ref="E15:E17"/>
    <mergeCell ref="G15:G16"/>
    <mergeCell ref="W6:X8"/>
    <mergeCell ref="AC6:AD8"/>
    <mergeCell ref="W4:X5"/>
    <mergeCell ref="Y4:Y5"/>
    <mergeCell ref="AA4:AB5"/>
    <mergeCell ref="AC4:AC5"/>
    <mergeCell ref="Y6:Z8"/>
    <mergeCell ref="AA6:AB8"/>
  </mergeCells>
  <dataValidations count="4">
    <dataValidation type="list" allowBlank="1" showInputMessage="1" showErrorMessage="1" sqref="IN3 SJ3 ACF3 AMB3 AVX3 BFT3 BPP3 BZL3 CJH3 CTD3 DCZ3 DMV3 DWR3 EGN3 EQJ3 FAF3 FKB3 FTX3 GDT3 GNP3 GXL3 HHH3 HRD3 IAZ3 IKV3 IUR3 JEN3 JOJ3 JYF3 KIB3 KRX3 LBT3 LLP3 LVL3 MFH3 MPD3 MYZ3 NIV3 NSR3 OCN3 OMJ3 OWF3 PGB3 PPX3 PZT3 QJP3 QTL3 RDH3 RND3 RWZ3 SGV3 SQR3 TAN3 TKJ3 TUF3 UEB3 UNX3 UXT3 VHP3 VRL3 WBH3 WLD3 WUZ3 G65445 IN65445 SJ65445 ACF65445 AMB65445 AVX65445 BFT65445 BPP65445 BZL65445 CJH65445 CTD65445 DCZ65445 DMV65445 DWR65445 EGN65445 EQJ65445 FAF65445 FKB65445 FTX65445 GDT65445 GNP65445 GXL65445 HHH65445 HRD65445 IAZ65445 IKV65445 IUR65445 JEN65445 JOJ65445 JYF65445 KIB65445 KRX65445 LBT65445 LLP65445 LVL65445 MFH65445 MPD65445 MYZ65445 NIV65445 NSR65445 OCN65445 OMJ65445 OWF65445 PGB65445 PPX65445 PZT65445 QJP65445 QTL65445 RDH65445 RND65445 RWZ65445 SGV65445 SQR65445 TAN65445 TKJ65445 TUF65445 UEB65445 UNX65445 UXT65445 VHP65445 VRL65445 WBH65445 WLD65445 WUZ65445 G130981 IN130981 SJ130981 ACF130981 AMB130981 AVX130981 BFT130981 BPP130981 BZL130981 CJH130981 CTD130981 DCZ130981 DMV130981 DWR130981 EGN130981 EQJ130981 FAF130981 FKB130981 FTX130981 GDT130981 GNP130981 GXL130981 HHH130981 HRD130981 IAZ130981 IKV130981 IUR130981 JEN130981 JOJ130981 JYF130981 KIB130981 KRX130981 LBT130981 LLP130981 LVL130981 MFH130981 MPD130981 MYZ130981 NIV130981 NSR130981 OCN130981 OMJ130981 OWF130981 PGB130981 PPX130981 PZT130981 QJP130981 QTL130981 RDH130981 RND130981 RWZ130981 SGV130981 SQR130981 TAN130981 TKJ130981 TUF130981 UEB130981 UNX130981 UXT130981 VHP130981 VRL130981 WBH130981 WLD130981 WUZ130981 G196517 IN196517 SJ196517 ACF196517 AMB196517 AVX196517 BFT196517 BPP196517 BZL196517 CJH196517 CTD196517 DCZ196517 DMV196517 DWR196517 EGN196517 EQJ196517 FAF196517 FKB196517 FTX196517 GDT196517 GNP196517 GXL196517 HHH196517 HRD196517 IAZ196517 IKV196517 IUR196517 JEN196517 JOJ196517 JYF196517 KIB196517 KRX196517 LBT196517 LLP196517 LVL196517 MFH196517 MPD196517 MYZ196517 NIV196517 NSR196517 OCN196517 OMJ196517 OWF196517 PGB196517 PPX196517 PZT196517 QJP196517 QTL196517 RDH196517 RND196517 RWZ196517 SGV196517 SQR196517 TAN196517 TKJ196517 TUF196517 UEB196517 UNX196517 UXT196517 VHP196517 VRL196517 WBH196517 WLD196517 WUZ196517 G262053 IN262053 SJ262053 ACF262053 AMB262053 AVX262053 BFT262053 BPP262053 BZL262053 CJH262053 CTD262053 DCZ262053 DMV262053 DWR262053 EGN262053 EQJ262053 FAF262053 FKB262053 FTX262053 GDT262053 GNP262053 GXL262053 HHH262053 HRD262053 IAZ262053 IKV262053 IUR262053 JEN262053 JOJ262053 JYF262053 KIB262053 KRX262053 LBT262053 LLP262053 LVL262053 MFH262053 MPD262053 MYZ262053 NIV262053 NSR262053 OCN262053 OMJ262053 OWF262053 PGB262053 PPX262053 PZT262053 QJP262053 QTL262053 RDH262053 RND262053 RWZ262053 SGV262053 SQR262053 TAN262053 TKJ262053 TUF262053 UEB262053 UNX262053 UXT262053 VHP262053 VRL262053 WBH262053 WLD262053 WUZ262053 G327589 IN327589 SJ327589 ACF327589 AMB327589 AVX327589 BFT327589 BPP327589 BZL327589 CJH327589 CTD327589 DCZ327589 DMV327589 DWR327589 EGN327589 EQJ327589 FAF327589 FKB327589 FTX327589 GDT327589 GNP327589 GXL327589 HHH327589 HRD327589 IAZ327589 IKV327589 IUR327589 JEN327589 JOJ327589 JYF327589 KIB327589 KRX327589 LBT327589 LLP327589 LVL327589 MFH327589 MPD327589 MYZ327589 NIV327589 NSR327589 OCN327589 OMJ327589 OWF327589 PGB327589 PPX327589 PZT327589 QJP327589 QTL327589 RDH327589 RND327589 RWZ327589 SGV327589 SQR327589 TAN327589 TKJ327589 TUF327589 UEB327589 UNX327589 UXT327589 VHP327589 VRL327589 WBH327589 WLD327589 WUZ327589 G393125 IN393125 SJ393125 ACF393125 AMB393125 AVX393125 BFT393125 BPP393125 BZL393125 CJH393125 CTD393125 DCZ393125 DMV393125 DWR393125 EGN393125 EQJ393125 FAF393125 FKB393125 FTX393125 GDT393125 GNP393125 GXL393125 HHH393125 HRD393125 IAZ393125 IKV393125 IUR393125 JEN393125 JOJ393125 JYF393125 KIB393125 KRX393125 LBT393125 LLP393125 LVL393125 MFH393125 MPD393125 MYZ393125 NIV393125 NSR393125 OCN393125 OMJ393125 OWF393125 PGB393125 PPX393125 PZT393125 QJP393125 QTL393125 RDH393125 RND393125 RWZ393125 SGV393125 SQR393125 TAN393125 TKJ393125 TUF393125 UEB393125 UNX393125 UXT393125 VHP393125 VRL393125 WBH393125 WLD393125 WUZ393125 G458661 IN458661 SJ458661 ACF458661 AMB458661 AVX458661 BFT458661 BPP458661 BZL458661 CJH458661 CTD458661 DCZ458661 DMV458661 DWR458661 EGN458661 EQJ458661 FAF458661 FKB458661 FTX458661 GDT458661 GNP458661 GXL458661 HHH458661 HRD458661 IAZ458661 IKV458661 IUR458661 JEN458661 JOJ458661 JYF458661 KIB458661 KRX458661 LBT458661 LLP458661 LVL458661 MFH458661 MPD458661 MYZ458661 NIV458661 NSR458661 OCN458661 OMJ458661 OWF458661 PGB458661 PPX458661 PZT458661 QJP458661 QTL458661 RDH458661 RND458661 RWZ458661 SGV458661 SQR458661 TAN458661 TKJ458661 TUF458661 UEB458661 UNX458661 UXT458661 VHP458661 VRL458661 WBH458661 WLD458661 WUZ458661 G524197 IN524197 SJ524197 ACF524197 AMB524197 AVX524197 BFT524197 BPP524197 BZL524197 CJH524197 CTD524197 DCZ524197 DMV524197 DWR524197 EGN524197 EQJ524197 FAF524197 FKB524197 FTX524197 GDT524197 GNP524197 GXL524197 HHH524197 HRD524197 IAZ524197 IKV524197 IUR524197 JEN524197 JOJ524197 JYF524197 KIB524197 KRX524197 LBT524197 LLP524197 LVL524197 MFH524197 MPD524197 MYZ524197 NIV524197 NSR524197 OCN524197 OMJ524197 OWF524197 PGB524197 PPX524197 PZT524197 QJP524197 QTL524197 RDH524197 RND524197 RWZ524197 SGV524197 SQR524197 TAN524197 TKJ524197 TUF524197 UEB524197 UNX524197 UXT524197 VHP524197 VRL524197 WBH524197 WLD524197 WUZ524197 G589733 IN589733 SJ589733 ACF589733 AMB589733 AVX589733 BFT589733 BPP589733 BZL589733 CJH589733 CTD589733 DCZ589733 DMV589733 DWR589733 EGN589733 EQJ589733 FAF589733 FKB589733 FTX589733 GDT589733 GNP589733 GXL589733 HHH589733 HRD589733 IAZ589733 IKV589733 IUR589733 JEN589733 JOJ589733 JYF589733 KIB589733 KRX589733 LBT589733 LLP589733 LVL589733 MFH589733 MPD589733 MYZ589733 NIV589733 NSR589733 OCN589733 OMJ589733 OWF589733 PGB589733 PPX589733 PZT589733 QJP589733 QTL589733 RDH589733 RND589733 RWZ589733 SGV589733 SQR589733 TAN589733 TKJ589733 TUF589733 UEB589733 UNX589733 UXT589733 VHP589733 VRL589733 WBH589733 WLD589733 WUZ589733 G655269 IN655269 SJ655269 ACF655269 AMB655269 AVX655269 BFT655269 BPP655269 BZL655269 CJH655269 CTD655269 DCZ655269 DMV655269 DWR655269 EGN655269 EQJ655269 FAF655269 FKB655269 FTX655269 GDT655269 GNP655269 GXL655269 HHH655269 HRD655269 IAZ655269 IKV655269 IUR655269 JEN655269 JOJ655269 JYF655269 KIB655269 KRX655269 LBT655269 LLP655269 LVL655269 MFH655269 MPD655269 MYZ655269 NIV655269 NSR655269 OCN655269 OMJ655269 OWF655269 PGB655269 PPX655269 PZT655269 QJP655269 QTL655269 RDH655269 RND655269 RWZ655269 SGV655269 SQR655269 TAN655269 TKJ655269 TUF655269 UEB655269 UNX655269 UXT655269 VHP655269 VRL655269 WBH655269 WLD655269 WUZ655269 G720805 IN720805 SJ720805 ACF720805 AMB720805 AVX720805 BFT720805 BPP720805 BZL720805 CJH720805 CTD720805 DCZ720805 DMV720805 DWR720805 EGN720805 EQJ720805 FAF720805 FKB720805 FTX720805 GDT720805 GNP720805 GXL720805 HHH720805 HRD720805 IAZ720805 IKV720805 IUR720805 JEN720805 JOJ720805 JYF720805 KIB720805 KRX720805 LBT720805 LLP720805 LVL720805 MFH720805 MPD720805 MYZ720805 NIV720805 NSR720805 OCN720805 OMJ720805 OWF720805 PGB720805 PPX720805 PZT720805 QJP720805 QTL720805 RDH720805 RND720805 RWZ720805 SGV720805 SQR720805 TAN720805 TKJ720805 TUF720805 UEB720805 UNX720805 UXT720805 VHP720805 VRL720805 WBH720805 WLD720805 WUZ720805 G786341 IN786341 SJ786341 ACF786341 AMB786341 AVX786341 BFT786341 BPP786341 BZL786341 CJH786341 CTD786341 DCZ786341 DMV786341 DWR786341 EGN786341 EQJ786341 FAF786341 FKB786341 FTX786341 GDT786341 GNP786341 GXL786341 HHH786341 HRD786341 IAZ786341 IKV786341 IUR786341 JEN786341 JOJ786341 JYF786341 KIB786341 KRX786341 LBT786341 LLP786341 LVL786341 MFH786341 MPD786341 MYZ786341 NIV786341 NSR786341 OCN786341 OMJ786341 OWF786341 PGB786341 PPX786341 PZT786341 QJP786341 QTL786341 RDH786341 RND786341 RWZ786341 SGV786341 SQR786341 TAN786341 TKJ786341 TUF786341 UEB786341 UNX786341 UXT786341 VHP786341 VRL786341 WBH786341 WLD786341 WUZ786341 G851877 IN851877 SJ851877 ACF851877 AMB851877 AVX851877 BFT851877 BPP851877 BZL851877 CJH851877 CTD851877 DCZ851877 DMV851877 DWR851877 EGN851877 EQJ851877 FAF851877 FKB851877 FTX851877 GDT851877 GNP851877 GXL851877 HHH851877 HRD851877 IAZ851877 IKV851877 IUR851877 JEN851877 JOJ851877 JYF851877 KIB851877 KRX851877 LBT851877 LLP851877 LVL851877 MFH851877 MPD851877 MYZ851877 NIV851877 NSR851877 OCN851877 OMJ851877 OWF851877 PGB851877 PPX851877 PZT851877 QJP851877 QTL851877 RDH851877 RND851877 RWZ851877 SGV851877 SQR851877 TAN851877 TKJ851877 TUF851877 UEB851877 UNX851877 UXT851877 VHP851877 VRL851877 WBH851877 WLD851877 WUZ851877 G917413 IN917413 SJ917413 ACF917413 AMB917413 AVX917413 BFT917413 BPP917413 BZL917413 CJH917413 CTD917413 DCZ917413 DMV917413 DWR917413 EGN917413 EQJ917413 FAF917413 FKB917413 FTX917413 GDT917413 GNP917413 GXL917413 HHH917413 HRD917413 IAZ917413 IKV917413 IUR917413 JEN917413 JOJ917413 JYF917413 KIB917413 KRX917413 LBT917413 LLP917413 LVL917413 MFH917413 MPD917413 MYZ917413 NIV917413 NSR917413 OCN917413 OMJ917413 OWF917413 PGB917413 PPX917413 PZT917413 QJP917413 QTL917413 RDH917413 RND917413 RWZ917413 SGV917413 SQR917413 TAN917413 TKJ917413 TUF917413 UEB917413 UNX917413 UXT917413 VHP917413 VRL917413 WBH917413 WLD917413 WUZ917413 G982949 IN982949 SJ982949 ACF982949 AMB982949 AVX982949 BFT982949 BPP982949 BZL982949 CJH982949 CTD982949 DCZ982949 DMV982949 DWR982949 EGN982949 EQJ982949 FAF982949 FKB982949 FTX982949 GDT982949 GNP982949 GXL982949 HHH982949 HRD982949 IAZ982949 IKV982949 IUR982949 JEN982949 JOJ982949 JYF982949 KIB982949 KRX982949 LBT982949 LLP982949 LVL982949 MFH982949 MPD982949 MYZ982949 NIV982949 NSR982949 OCN982949 OMJ982949 OWF982949 PGB982949 PPX982949 PZT982949 QJP982949 QTL982949 RDH982949 RND982949 RWZ982949 SGV982949 SQR982949 TAN982949 TKJ982949 TUF982949 UEB982949 UNX982949 UXT982949 VHP982949 VRL982949 WBH982949 WLD982949 WUZ982949" xr:uid="{B952E0D3-222E-4517-92D7-1635B6C58FAC}">
      <formula1>#REF!</formula1>
    </dataValidation>
    <dataValidation type="list" allowBlank="1" showInputMessage="1" showErrorMessage="1" sqref="WUU982977:WUU982980 WKY982977:WKY982980 WBC982977:WBC982980 VRG982977:VRG982980 VHK982977:VHK982980 UXO982977:UXO982980 UNS982977:UNS982980 UDW982977:UDW982980 TUA982977:TUA982980 TKE982977:TKE982980 TAI982977:TAI982980 SQM982977:SQM982980 SGQ982977:SGQ982980 RWU982977:RWU982980 RMY982977:RMY982980 RDC982977:RDC982980 QTG982977:QTG982980 QJK982977:QJK982980 PZO982977:PZO982980 PPS982977:PPS982980 PFW982977:PFW982980 OWA982977:OWA982980 OME982977:OME982980 OCI982977:OCI982980 NSM982977:NSM982980 NIQ982977:NIQ982980 MYU982977:MYU982980 MOY982977:MOY982980 MFC982977:MFC982980 LVG982977:LVG982980 LLK982977:LLK982980 LBO982977:LBO982980 KRS982977:KRS982980 KHW982977:KHW982980 JYA982977:JYA982980 JOE982977:JOE982980 JEI982977:JEI982980 IUM982977:IUM982980 IKQ982977:IKQ982980 IAU982977:IAU982980 HQY982977:HQY982980 HHC982977:HHC982980 GXG982977:GXG982980 GNK982977:GNK982980 GDO982977:GDO982980 FTS982977:FTS982980 FJW982977:FJW982980 FAA982977:FAA982980 EQE982977:EQE982980 EGI982977:EGI982980 DWM982977:DWM982980 DMQ982977:DMQ982980 DCU982977:DCU982980 CSY982977:CSY982980 CJC982977:CJC982980 BZG982977:BZG982980 BPK982977:BPK982980 BFO982977:BFO982980 AVS982977:AVS982980 ALW982977:ALW982980 ACA982977:ACA982980 SE982977:SE982980 II982977:II982980 B982977:B982980 WUU917441:WUU917444 WKY917441:WKY917444 WBC917441:WBC917444 VRG917441:VRG917444 VHK917441:VHK917444 UXO917441:UXO917444 UNS917441:UNS917444 UDW917441:UDW917444 TUA917441:TUA917444 TKE917441:TKE917444 TAI917441:TAI917444 SQM917441:SQM917444 SGQ917441:SGQ917444 RWU917441:RWU917444 RMY917441:RMY917444 RDC917441:RDC917444 QTG917441:QTG917444 QJK917441:QJK917444 PZO917441:PZO917444 PPS917441:PPS917444 PFW917441:PFW917444 OWA917441:OWA917444 OME917441:OME917444 OCI917441:OCI917444 NSM917441:NSM917444 NIQ917441:NIQ917444 MYU917441:MYU917444 MOY917441:MOY917444 MFC917441:MFC917444 LVG917441:LVG917444 LLK917441:LLK917444 LBO917441:LBO917444 KRS917441:KRS917444 KHW917441:KHW917444 JYA917441:JYA917444 JOE917441:JOE917444 JEI917441:JEI917444 IUM917441:IUM917444 IKQ917441:IKQ917444 IAU917441:IAU917444 HQY917441:HQY917444 HHC917441:HHC917444 GXG917441:GXG917444 GNK917441:GNK917444 GDO917441:GDO917444 FTS917441:FTS917444 FJW917441:FJW917444 FAA917441:FAA917444 EQE917441:EQE917444 EGI917441:EGI917444 DWM917441:DWM917444 DMQ917441:DMQ917444 DCU917441:DCU917444 CSY917441:CSY917444 CJC917441:CJC917444 BZG917441:BZG917444 BPK917441:BPK917444 BFO917441:BFO917444 AVS917441:AVS917444 ALW917441:ALW917444 ACA917441:ACA917444 SE917441:SE917444 II917441:II917444 B917441:B917444 WUU851905:WUU851908 WKY851905:WKY851908 WBC851905:WBC851908 VRG851905:VRG851908 VHK851905:VHK851908 UXO851905:UXO851908 UNS851905:UNS851908 UDW851905:UDW851908 TUA851905:TUA851908 TKE851905:TKE851908 TAI851905:TAI851908 SQM851905:SQM851908 SGQ851905:SGQ851908 RWU851905:RWU851908 RMY851905:RMY851908 RDC851905:RDC851908 QTG851905:QTG851908 QJK851905:QJK851908 PZO851905:PZO851908 PPS851905:PPS851908 PFW851905:PFW851908 OWA851905:OWA851908 OME851905:OME851908 OCI851905:OCI851908 NSM851905:NSM851908 NIQ851905:NIQ851908 MYU851905:MYU851908 MOY851905:MOY851908 MFC851905:MFC851908 LVG851905:LVG851908 LLK851905:LLK851908 LBO851905:LBO851908 KRS851905:KRS851908 KHW851905:KHW851908 JYA851905:JYA851908 JOE851905:JOE851908 JEI851905:JEI851908 IUM851905:IUM851908 IKQ851905:IKQ851908 IAU851905:IAU851908 HQY851905:HQY851908 HHC851905:HHC851908 GXG851905:GXG851908 GNK851905:GNK851908 GDO851905:GDO851908 FTS851905:FTS851908 FJW851905:FJW851908 FAA851905:FAA851908 EQE851905:EQE851908 EGI851905:EGI851908 DWM851905:DWM851908 DMQ851905:DMQ851908 DCU851905:DCU851908 CSY851905:CSY851908 CJC851905:CJC851908 BZG851905:BZG851908 BPK851905:BPK851908 BFO851905:BFO851908 AVS851905:AVS851908 ALW851905:ALW851908 ACA851905:ACA851908 SE851905:SE851908 II851905:II851908 B851905:B851908 WUU786369:WUU786372 WKY786369:WKY786372 WBC786369:WBC786372 VRG786369:VRG786372 VHK786369:VHK786372 UXO786369:UXO786372 UNS786369:UNS786372 UDW786369:UDW786372 TUA786369:TUA786372 TKE786369:TKE786372 TAI786369:TAI786372 SQM786369:SQM786372 SGQ786369:SGQ786372 RWU786369:RWU786372 RMY786369:RMY786372 RDC786369:RDC786372 QTG786369:QTG786372 QJK786369:QJK786372 PZO786369:PZO786372 PPS786369:PPS786372 PFW786369:PFW786372 OWA786369:OWA786372 OME786369:OME786372 OCI786369:OCI786372 NSM786369:NSM786372 NIQ786369:NIQ786372 MYU786369:MYU786372 MOY786369:MOY786372 MFC786369:MFC786372 LVG786369:LVG786372 LLK786369:LLK786372 LBO786369:LBO786372 KRS786369:KRS786372 KHW786369:KHW786372 JYA786369:JYA786372 JOE786369:JOE786372 JEI786369:JEI786372 IUM786369:IUM786372 IKQ786369:IKQ786372 IAU786369:IAU786372 HQY786369:HQY786372 HHC786369:HHC786372 GXG786369:GXG786372 GNK786369:GNK786372 GDO786369:GDO786372 FTS786369:FTS786372 FJW786369:FJW786372 FAA786369:FAA786372 EQE786369:EQE786372 EGI786369:EGI786372 DWM786369:DWM786372 DMQ786369:DMQ786372 DCU786369:DCU786372 CSY786369:CSY786372 CJC786369:CJC786372 BZG786369:BZG786372 BPK786369:BPK786372 BFO786369:BFO786372 AVS786369:AVS786372 ALW786369:ALW786372 ACA786369:ACA786372 SE786369:SE786372 II786369:II786372 B786369:B786372 WUU720833:WUU720836 WKY720833:WKY720836 WBC720833:WBC720836 VRG720833:VRG720836 VHK720833:VHK720836 UXO720833:UXO720836 UNS720833:UNS720836 UDW720833:UDW720836 TUA720833:TUA720836 TKE720833:TKE720836 TAI720833:TAI720836 SQM720833:SQM720836 SGQ720833:SGQ720836 RWU720833:RWU720836 RMY720833:RMY720836 RDC720833:RDC720836 QTG720833:QTG720836 QJK720833:QJK720836 PZO720833:PZO720836 PPS720833:PPS720836 PFW720833:PFW720836 OWA720833:OWA720836 OME720833:OME720836 OCI720833:OCI720836 NSM720833:NSM720836 NIQ720833:NIQ720836 MYU720833:MYU720836 MOY720833:MOY720836 MFC720833:MFC720836 LVG720833:LVG720836 LLK720833:LLK720836 LBO720833:LBO720836 KRS720833:KRS720836 KHW720833:KHW720836 JYA720833:JYA720836 JOE720833:JOE720836 JEI720833:JEI720836 IUM720833:IUM720836 IKQ720833:IKQ720836 IAU720833:IAU720836 HQY720833:HQY720836 HHC720833:HHC720836 GXG720833:GXG720836 GNK720833:GNK720836 GDO720833:GDO720836 FTS720833:FTS720836 FJW720833:FJW720836 FAA720833:FAA720836 EQE720833:EQE720836 EGI720833:EGI720836 DWM720833:DWM720836 DMQ720833:DMQ720836 DCU720833:DCU720836 CSY720833:CSY720836 CJC720833:CJC720836 BZG720833:BZG720836 BPK720833:BPK720836 BFO720833:BFO720836 AVS720833:AVS720836 ALW720833:ALW720836 ACA720833:ACA720836 SE720833:SE720836 II720833:II720836 B720833:B720836 WUU655297:WUU655300 WKY655297:WKY655300 WBC655297:WBC655300 VRG655297:VRG655300 VHK655297:VHK655300 UXO655297:UXO655300 UNS655297:UNS655300 UDW655297:UDW655300 TUA655297:TUA655300 TKE655297:TKE655300 TAI655297:TAI655300 SQM655297:SQM655300 SGQ655297:SGQ655300 RWU655297:RWU655300 RMY655297:RMY655300 RDC655297:RDC655300 QTG655297:QTG655300 QJK655297:QJK655300 PZO655297:PZO655300 PPS655297:PPS655300 PFW655297:PFW655300 OWA655297:OWA655300 OME655297:OME655300 OCI655297:OCI655300 NSM655297:NSM655300 NIQ655297:NIQ655300 MYU655297:MYU655300 MOY655297:MOY655300 MFC655297:MFC655300 LVG655297:LVG655300 LLK655297:LLK655300 LBO655297:LBO655300 KRS655297:KRS655300 KHW655297:KHW655300 JYA655297:JYA655300 JOE655297:JOE655300 JEI655297:JEI655300 IUM655297:IUM655300 IKQ655297:IKQ655300 IAU655297:IAU655300 HQY655297:HQY655300 HHC655297:HHC655300 GXG655297:GXG655300 GNK655297:GNK655300 GDO655297:GDO655300 FTS655297:FTS655300 FJW655297:FJW655300 FAA655297:FAA655300 EQE655297:EQE655300 EGI655297:EGI655300 DWM655297:DWM655300 DMQ655297:DMQ655300 DCU655297:DCU655300 CSY655297:CSY655300 CJC655297:CJC655300 BZG655297:BZG655300 BPK655297:BPK655300 BFO655297:BFO655300 AVS655297:AVS655300 ALW655297:ALW655300 ACA655297:ACA655300 SE655297:SE655300 II655297:II655300 B655297:B655300 WUU589761:WUU589764 WKY589761:WKY589764 WBC589761:WBC589764 VRG589761:VRG589764 VHK589761:VHK589764 UXO589761:UXO589764 UNS589761:UNS589764 UDW589761:UDW589764 TUA589761:TUA589764 TKE589761:TKE589764 TAI589761:TAI589764 SQM589761:SQM589764 SGQ589761:SGQ589764 RWU589761:RWU589764 RMY589761:RMY589764 RDC589761:RDC589764 QTG589761:QTG589764 QJK589761:QJK589764 PZO589761:PZO589764 PPS589761:PPS589764 PFW589761:PFW589764 OWA589761:OWA589764 OME589761:OME589764 OCI589761:OCI589764 NSM589761:NSM589764 NIQ589761:NIQ589764 MYU589761:MYU589764 MOY589761:MOY589764 MFC589761:MFC589764 LVG589761:LVG589764 LLK589761:LLK589764 LBO589761:LBO589764 KRS589761:KRS589764 KHW589761:KHW589764 JYA589761:JYA589764 JOE589761:JOE589764 JEI589761:JEI589764 IUM589761:IUM589764 IKQ589761:IKQ589764 IAU589761:IAU589764 HQY589761:HQY589764 HHC589761:HHC589764 GXG589761:GXG589764 GNK589761:GNK589764 GDO589761:GDO589764 FTS589761:FTS589764 FJW589761:FJW589764 FAA589761:FAA589764 EQE589761:EQE589764 EGI589761:EGI589764 DWM589761:DWM589764 DMQ589761:DMQ589764 DCU589761:DCU589764 CSY589761:CSY589764 CJC589761:CJC589764 BZG589761:BZG589764 BPK589761:BPK589764 BFO589761:BFO589764 AVS589761:AVS589764 ALW589761:ALW589764 ACA589761:ACA589764 SE589761:SE589764 II589761:II589764 B589761:B589764 WUU524225:WUU524228 WKY524225:WKY524228 WBC524225:WBC524228 VRG524225:VRG524228 VHK524225:VHK524228 UXO524225:UXO524228 UNS524225:UNS524228 UDW524225:UDW524228 TUA524225:TUA524228 TKE524225:TKE524228 TAI524225:TAI524228 SQM524225:SQM524228 SGQ524225:SGQ524228 RWU524225:RWU524228 RMY524225:RMY524228 RDC524225:RDC524228 QTG524225:QTG524228 QJK524225:QJK524228 PZO524225:PZO524228 PPS524225:PPS524228 PFW524225:PFW524228 OWA524225:OWA524228 OME524225:OME524228 OCI524225:OCI524228 NSM524225:NSM524228 NIQ524225:NIQ524228 MYU524225:MYU524228 MOY524225:MOY524228 MFC524225:MFC524228 LVG524225:LVG524228 LLK524225:LLK524228 LBO524225:LBO524228 KRS524225:KRS524228 KHW524225:KHW524228 JYA524225:JYA524228 JOE524225:JOE524228 JEI524225:JEI524228 IUM524225:IUM524228 IKQ524225:IKQ524228 IAU524225:IAU524228 HQY524225:HQY524228 HHC524225:HHC524228 GXG524225:GXG524228 GNK524225:GNK524228 GDO524225:GDO524228 FTS524225:FTS524228 FJW524225:FJW524228 FAA524225:FAA524228 EQE524225:EQE524228 EGI524225:EGI524228 DWM524225:DWM524228 DMQ524225:DMQ524228 DCU524225:DCU524228 CSY524225:CSY524228 CJC524225:CJC524228 BZG524225:BZG524228 BPK524225:BPK524228 BFO524225:BFO524228 AVS524225:AVS524228 ALW524225:ALW524228 ACA524225:ACA524228 SE524225:SE524228 II524225:II524228 B524225:B524228 WUU458689:WUU458692 WKY458689:WKY458692 WBC458689:WBC458692 VRG458689:VRG458692 VHK458689:VHK458692 UXO458689:UXO458692 UNS458689:UNS458692 UDW458689:UDW458692 TUA458689:TUA458692 TKE458689:TKE458692 TAI458689:TAI458692 SQM458689:SQM458692 SGQ458689:SGQ458692 RWU458689:RWU458692 RMY458689:RMY458692 RDC458689:RDC458692 QTG458689:QTG458692 QJK458689:QJK458692 PZO458689:PZO458692 PPS458689:PPS458692 PFW458689:PFW458692 OWA458689:OWA458692 OME458689:OME458692 OCI458689:OCI458692 NSM458689:NSM458692 NIQ458689:NIQ458692 MYU458689:MYU458692 MOY458689:MOY458692 MFC458689:MFC458692 LVG458689:LVG458692 LLK458689:LLK458692 LBO458689:LBO458692 KRS458689:KRS458692 KHW458689:KHW458692 JYA458689:JYA458692 JOE458689:JOE458692 JEI458689:JEI458692 IUM458689:IUM458692 IKQ458689:IKQ458692 IAU458689:IAU458692 HQY458689:HQY458692 HHC458689:HHC458692 GXG458689:GXG458692 GNK458689:GNK458692 GDO458689:GDO458692 FTS458689:FTS458692 FJW458689:FJW458692 FAA458689:FAA458692 EQE458689:EQE458692 EGI458689:EGI458692 DWM458689:DWM458692 DMQ458689:DMQ458692 DCU458689:DCU458692 CSY458689:CSY458692 CJC458689:CJC458692 BZG458689:BZG458692 BPK458689:BPK458692 BFO458689:BFO458692 AVS458689:AVS458692 ALW458689:ALW458692 ACA458689:ACA458692 SE458689:SE458692 II458689:II458692 B458689:B458692 WUU393153:WUU393156 WKY393153:WKY393156 WBC393153:WBC393156 VRG393153:VRG393156 VHK393153:VHK393156 UXO393153:UXO393156 UNS393153:UNS393156 UDW393153:UDW393156 TUA393153:TUA393156 TKE393153:TKE393156 TAI393153:TAI393156 SQM393153:SQM393156 SGQ393153:SGQ393156 RWU393153:RWU393156 RMY393153:RMY393156 RDC393153:RDC393156 QTG393153:QTG393156 QJK393153:QJK393156 PZO393153:PZO393156 PPS393153:PPS393156 PFW393153:PFW393156 OWA393153:OWA393156 OME393153:OME393156 OCI393153:OCI393156 NSM393153:NSM393156 NIQ393153:NIQ393156 MYU393153:MYU393156 MOY393153:MOY393156 MFC393153:MFC393156 LVG393153:LVG393156 LLK393153:LLK393156 LBO393153:LBO393156 KRS393153:KRS393156 KHW393153:KHW393156 JYA393153:JYA393156 JOE393153:JOE393156 JEI393153:JEI393156 IUM393153:IUM393156 IKQ393153:IKQ393156 IAU393153:IAU393156 HQY393153:HQY393156 HHC393153:HHC393156 GXG393153:GXG393156 GNK393153:GNK393156 GDO393153:GDO393156 FTS393153:FTS393156 FJW393153:FJW393156 FAA393153:FAA393156 EQE393153:EQE393156 EGI393153:EGI393156 DWM393153:DWM393156 DMQ393153:DMQ393156 DCU393153:DCU393156 CSY393153:CSY393156 CJC393153:CJC393156 BZG393153:BZG393156 BPK393153:BPK393156 BFO393153:BFO393156 AVS393153:AVS393156 ALW393153:ALW393156 ACA393153:ACA393156 SE393153:SE393156 II393153:II393156 B393153:B393156 WUU327617:WUU327620 WKY327617:WKY327620 WBC327617:WBC327620 VRG327617:VRG327620 VHK327617:VHK327620 UXO327617:UXO327620 UNS327617:UNS327620 UDW327617:UDW327620 TUA327617:TUA327620 TKE327617:TKE327620 TAI327617:TAI327620 SQM327617:SQM327620 SGQ327617:SGQ327620 RWU327617:RWU327620 RMY327617:RMY327620 RDC327617:RDC327620 QTG327617:QTG327620 QJK327617:QJK327620 PZO327617:PZO327620 PPS327617:PPS327620 PFW327617:PFW327620 OWA327617:OWA327620 OME327617:OME327620 OCI327617:OCI327620 NSM327617:NSM327620 NIQ327617:NIQ327620 MYU327617:MYU327620 MOY327617:MOY327620 MFC327617:MFC327620 LVG327617:LVG327620 LLK327617:LLK327620 LBO327617:LBO327620 KRS327617:KRS327620 KHW327617:KHW327620 JYA327617:JYA327620 JOE327617:JOE327620 JEI327617:JEI327620 IUM327617:IUM327620 IKQ327617:IKQ327620 IAU327617:IAU327620 HQY327617:HQY327620 HHC327617:HHC327620 GXG327617:GXG327620 GNK327617:GNK327620 GDO327617:GDO327620 FTS327617:FTS327620 FJW327617:FJW327620 FAA327617:FAA327620 EQE327617:EQE327620 EGI327617:EGI327620 DWM327617:DWM327620 DMQ327617:DMQ327620 DCU327617:DCU327620 CSY327617:CSY327620 CJC327617:CJC327620 BZG327617:BZG327620 BPK327617:BPK327620 BFO327617:BFO327620 AVS327617:AVS327620 ALW327617:ALW327620 ACA327617:ACA327620 SE327617:SE327620 II327617:II327620 B327617:B327620 WUU262081:WUU262084 WKY262081:WKY262084 WBC262081:WBC262084 VRG262081:VRG262084 VHK262081:VHK262084 UXO262081:UXO262084 UNS262081:UNS262084 UDW262081:UDW262084 TUA262081:TUA262084 TKE262081:TKE262084 TAI262081:TAI262084 SQM262081:SQM262084 SGQ262081:SGQ262084 RWU262081:RWU262084 RMY262081:RMY262084 RDC262081:RDC262084 QTG262081:QTG262084 QJK262081:QJK262084 PZO262081:PZO262084 PPS262081:PPS262084 PFW262081:PFW262084 OWA262081:OWA262084 OME262081:OME262084 OCI262081:OCI262084 NSM262081:NSM262084 NIQ262081:NIQ262084 MYU262081:MYU262084 MOY262081:MOY262084 MFC262081:MFC262084 LVG262081:LVG262084 LLK262081:LLK262084 LBO262081:LBO262084 KRS262081:KRS262084 KHW262081:KHW262084 JYA262081:JYA262084 JOE262081:JOE262084 JEI262081:JEI262084 IUM262081:IUM262084 IKQ262081:IKQ262084 IAU262081:IAU262084 HQY262081:HQY262084 HHC262081:HHC262084 GXG262081:GXG262084 GNK262081:GNK262084 GDO262081:GDO262084 FTS262081:FTS262084 FJW262081:FJW262084 FAA262081:FAA262084 EQE262081:EQE262084 EGI262081:EGI262084 DWM262081:DWM262084 DMQ262081:DMQ262084 DCU262081:DCU262084 CSY262081:CSY262084 CJC262081:CJC262084 BZG262081:BZG262084 BPK262081:BPK262084 BFO262081:BFO262084 AVS262081:AVS262084 ALW262081:ALW262084 ACA262081:ACA262084 SE262081:SE262084 II262081:II262084 B262081:B262084 WUU196545:WUU196548 WKY196545:WKY196548 WBC196545:WBC196548 VRG196545:VRG196548 VHK196545:VHK196548 UXO196545:UXO196548 UNS196545:UNS196548 UDW196545:UDW196548 TUA196545:TUA196548 TKE196545:TKE196548 TAI196545:TAI196548 SQM196545:SQM196548 SGQ196545:SGQ196548 RWU196545:RWU196548 RMY196545:RMY196548 RDC196545:RDC196548 QTG196545:QTG196548 QJK196545:QJK196548 PZO196545:PZO196548 PPS196545:PPS196548 PFW196545:PFW196548 OWA196545:OWA196548 OME196545:OME196548 OCI196545:OCI196548 NSM196545:NSM196548 NIQ196545:NIQ196548 MYU196545:MYU196548 MOY196545:MOY196548 MFC196545:MFC196548 LVG196545:LVG196548 LLK196545:LLK196548 LBO196545:LBO196548 KRS196545:KRS196548 KHW196545:KHW196548 JYA196545:JYA196548 JOE196545:JOE196548 JEI196545:JEI196548 IUM196545:IUM196548 IKQ196545:IKQ196548 IAU196545:IAU196548 HQY196545:HQY196548 HHC196545:HHC196548 GXG196545:GXG196548 GNK196545:GNK196548 GDO196545:GDO196548 FTS196545:FTS196548 FJW196545:FJW196548 FAA196545:FAA196548 EQE196545:EQE196548 EGI196545:EGI196548 DWM196545:DWM196548 DMQ196545:DMQ196548 DCU196545:DCU196548 CSY196545:CSY196548 CJC196545:CJC196548 BZG196545:BZG196548 BPK196545:BPK196548 BFO196545:BFO196548 AVS196545:AVS196548 ALW196545:ALW196548 ACA196545:ACA196548 SE196545:SE196548 II196545:II196548 B196545:B196548 WUU131009:WUU131012 WKY131009:WKY131012 WBC131009:WBC131012 VRG131009:VRG131012 VHK131009:VHK131012 UXO131009:UXO131012 UNS131009:UNS131012 UDW131009:UDW131012 TUA131009:TUA131012 TKE131009:TKE131012 TAI131009:TAI131012 SQM131009:SQM131012 SGQ131009:SGQ131012 RWU131009:RWU131012 RMY131009:RMY131012 RDC131009:RDC131012 QTG131009:QTG131012 QJK131009:QJK131012 PZO131009:PZO131012 PPS131009:PPS131012 PFW131009:PFW131012 OWA131009:OWA131012 OME131009:OME131012 OCI131009:OCI131012 NSM131009:NSM131012 NIQ131009:NIQ131012 MYU131009:MYU131012 MOY131009:MOY131012 MFC131009:MFC131012 LVG131009:LVG131012 LLK131009:LLK131012 LBO131009:LBO131012 KRS131009:KRS131012 KHW131009:KHW131012 JYA131009:JYA131012 JOE131009:JOE131012 JEI131009:JEI131012 IUM131009:IUM131012 IKQ131009:IKQ131012 IAU131009:IAU131012 HQY131009:HQY131012 HHC131009:HHC131012 GXG131009:GXG131012 GNK131009:GNK131012 GDO131009:GDO131012 FTS131009:FTS131012 FJW131009:FJW131012 FAA131009:FAA131012 EQE131009:EQE131012 EGI131009:EGI131012 DWM131009:DWM131012 DMQ131009:DMQ131012 DCU131009:DCU131012 CSY131009:CSY131012 CJC131009:CJC131012 BZG131009:BZG131012 BPK131009:BPK131012 BFO131009:BFO131012 AVS131009:AVS131012 ALW131009:ALW131012 ACA131009:ACA131012 SE131009:SE131012 II131009:II131012 B131009:B131012 WUU65473:WUU65476 WKY65473:WKY65476 WBC65473:WBC65476 VRG65473:VRG65476 VHK65473:VHK65476 UXO65473:UXO65476 UNS65473:UNS65476 UDW65473:UDW65476 TUA65473:TUA65476 TKE65473:TKE65476 TAI65473:TAI65476 SQM65473:SQM65476 SGQ65473:SGQ65476 RWU65473:RWU65476 RMY65473:RMY65476 RDC65473:RDC65476 QTG65473:QTG65476 QJK65473:QJK65476 PZO65473:PZO65476 PPS65473:PPS65476 PFW65473:PFW65476 OWA65473:OWA65476 OME65473:OME65476 OCI65473:OCI65476 NSM65473:NSM65476 NIQ65473:NIQ65476 MYU65473:MYU65476 MOY65473:MOY65476 MFC65473:MFC65476 LVG65473:LVG65476 LLK65473:LLK65476 LBO65473:LBO65476 KRS65473:KRS65476 KHW65473:KHW65476 JYA65473:JYA65476 JOE65473:JOE65476 JEI65473:JEI65476 IUM65473:IUM65476 IKQ65473:IKQ65476 IAU65473:IAU65476 HQY65473:HQY65476 HHC65473:HHC65476 GXG65473:GXG65476 GNK65473:GNK65476 GDO65473:GDO65476 FTS65473:FTS65476 FJW65473:FJW65476 FAA65473:FAA65476 EQE65473:EQE65476 EGI65473:EGI65476 DWM65473:DWM65476 DMQ65473:DMQ65476 DCU65473:DCU65476 CSY65473:CSY65476 CJC65473:CJC65476 BZG65473:BZG65476 BPK65473:BPK65476 BFO65473:BFO65476 AVS65473:AVS65476 ALW65473:ALW65476 ACA65473:ACA65476 SE65473:SE65476 II65473:II65476 B65473:B65476 II30:II31 SD32:SD33 SE30:SE31 ABZ32:ABZ33 ACA30:ACA31 ALV32:ALV33 ALW30:ALW31 AVR32:AVR33 AVS30:AVS31 BFN32:BFN33 BFO30:BFO31 BPJ32:BPJ33 BPK30:BPK31 BZF32:BZF33 BZG30:BZG31 CJB32:CJB33 CJC30:CJC31 CSX32:CSX33 CSY30:CSY31 DCT32:DCT33 DCU30:DCU31 DMP32:DMP33 DMQ30:DMQ31 DWL32:DWL33 DWM30:DWM31 EGH32:EGH33 EGI30:EGI31 EQD32:EQD33 EQE30:EQE31 EZZ32:EZZ33 FAA30:FAA31 FJV32:FJV33 FJW30:FJW31 FTR32:FTR33 FTS30:FTS31 GDN32:GDN33 GDO30:GDO31 GNJ32:GNJ33 GNK30:GNK31 GXF32:GXF33 GXG30:GXG31 HHB32:HHB33 HHC30:HHC31 HQX32:HQX33 HQY30:HQY31 IAT32:IAT33 IAU30:IAU31 IKP32:IKP33 IKQ30:IKQ31 IUL32:IUL33 IUM30:IUM31 JEH32:JEH33 JEI30:JEI31 JOD32:JOD33 JOE30:JOE31 JXZ32:JXZ33 JYA30:JYA31 KHV32:KHV33 KHW30:KHW31 KRR32:KRR33 KRS30:KRS31 LBN32:LBN33 LBO30:LBO31 LLJ32:LLJ33 LLK30:LLK31 LVF32:LVF33 LVG30:LVG31 MFB32:MFB33 MFC30:MFC31 MOX32:MOX33 MOY30:MOY31 MYT32:MYT33 MYU30:MYU31 NIP32:NIP33 NIQ30:NIQ31 NSL32:NSL33 NSM30:NSM31 OCH32:OCH33 OCI30:OCI31 OMD32:OMD33 OME30:OME31 OVZ32:OVZ33 OWA30:OWA31 PFV32:PFV33 PFW30:PFW31 PPR32:PPR33 PPS30:PPS31 PZN32:PZN33 PZO30:PZO31 QJJ32:QJJ33 QJK30:QJK31 QTF32:QTF33 QTG30:QTG31 RDB32:RDB33 RDC30:RDC31 RMX32:RMX33 RMY30:RMY31 RWT32:RWT33 RWU30:RWU31 SGP32:SGP33 SGQ30:SGQ31 SQL32:SQL33 SQM30:SQM31 TAH32:TAH33 TAI30:TAI31 TKD32:TKD33 TKE30:TKE31 TTZ32:TTZ33 TUA30:TUA31 UDV32:UDV33 UDW30:UDW31 UNR32:UNR33 UNS30:UNS31 UXN32:UXN33 UXO30:UXO31 VHJ32:VHJ33 VHK30:VHK31 VRF32:VRF33 VRG30:VRG31 WBB32:WBB33 WBC30:WBC31 WKX32:WKX33 WKY30:WKY31 WUT32:WUT33 WUU30:WUU31 IH32:IH33 WVV982950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AC65445 JJ65446 TF65446 ADB65446 AMX65446 AWT65446 BGP65446 BQL65446 CAH65446 CKD65446 CTZ65446 DDV65446 DNR65446 DXN65446 EHJ65446 ERF65446 FBB65446 FKX65446 FUT65446 GEP65446 GOL65446 GYH65446 HID65446 HRZ65446 IBV65446 ILR65446 IVN65446 JFJ65446 JPF65446 JZB65446 KIX65446 KST65446 LCP65446 LML65446 LWH65446 MGD65446 MPZ65446 MZV65446 NJR65446 NTN65446 ODJ65446 ONF65446 OXB65446 PGX65446 PQT65446 QAP65446 QKL65446 QUH65446 RED65446 RNZ65446 RXV65446 SHR65446 SRN65446 TBJ65446 TLF65446 TVB65446 UEX65446 UOT65446 UYP65446 VIL65446 VSH65446 WCD65446 WLZ65446 WVV65446 AC130981 JJ130982 TF130982 ADB130982 AMX130982 AWT130982 BGP130982 BQL130982 CAH130982 CKD130982 CTZ130982 DDV130982 DNR130982 DXN130982 EHJ130982 ERF130982 FBB130982 FKX130982 FUT130982 GEP130982 GOL130982 GYH130982 HID130982 HRZ130982 IBV130982 ILR130982 IVN130982 JFJ130982 JPF130982 JZB130982 KIX130982 KST130982 LCP130982 LML130982 LWH130982 MGD130982 MPZ130982 MZV130982 NJR130982 NTN130982 ODJ130982 ONF130982 OXB130982 PGX130982 PQT130982 QAP130982 QKL130982 QUH130982 RED130982 RNZ130982 RXV130982 SHR130982 SRN130982 TBJ130982 TLF130982 TVB130982 UEX130982 UOT130982 UYP130982 VIL130982 VSH130982 WCD130982 WLZ130982 WVV130982 AC196517 JJ196518 TF196518 ADB196518 AMX196518 AWT196518 BGP196518 BQL196518 CAH196518 CKD196518 CTZ196518 DDV196518 DNR196518 DXN196518 EHJ196518 ERF196518 FBB196518 FKX196518 FUT196518 GEP196518 GOL196518 GYH196518 HID196518 HRZ196518 IBV196518 ILR196518 IVN196518 JFJ196518 JPF196518 JZB196518 KIX196518 KST196518 LCP196518 LML196518 LWH196518 MGD196518 MPZ196518 MZV196518 NJR196518 NTN196518 ODJ196518 ONF196518 OXB196518 PGX196518 PQT196518 QAP196518 QKL196518 QUH196518 RED196518 RNZ196518 RXV196518 SHR196518 SRN196518 TBJ196518 TLF196518 TVB196518 UEX196518 UOT196518 UYP196518 VIL196518 VSH196518 WCD196518 WLZ196518 WVV196518 AC262053 JJ262054 TF262054 ADB262054 AMX262054 AWT262054 BGP262054 BQL262054 CAH262054 CKD262054 CTZ262054 DDV262054 DNR262054 DXN262054 EHJ262054 ERF262054 FBB262054 FKX262054 FUT262054 GEP262054 GOL262054 GYH262054 HID262054 HRZ262054 IBV262054 ILR262054 IVN262054 JFJ262054 JPF262054 JZB262054 KIX262054 KST262054 LCP262054 LML262054 LWH262054 MGD262054 MPZ262054 MZV262054 NJR262054 NTN262054 ODJ262054 ONF262054 OXB262054 PGX262054 PQT262054 QAP262054 QKL262054 QUH262054 RED262054 RNZ262054 RXV262054 SHR262054 SRN262054 TBJ262054 TLF262054 TVB262054 UEX262054 UOT262054 UYP262054 VIL262054 VSH262054 WCD262054 WLZ262054 WVV262054 AC327589 JJ327590 TF327590 ADB327590 AMX327590 AWT327590 BGP327590 BQL327590 CAH327590 CKD327590 CTZ327590 DDV327590 DNR327590 DXN327590 EHJ327590 ERF327590 FBB327590 FKX327590 FUT327590 GEP327590 GOL327590 GYH327590 HID327590 HRZ327590 IBV327590 ILR327590 IVN327590 JFJ327590 JPF327590 JZB327590 KIX327590 KST327590 LCP327590 LML327590 LWH327590 MGD327590 MPZ327590 MZV327590 NJR327590 NTN327590 ODJ327590 ONF327590 OXB327590 PGX327590 PQT327590 QAP327590 QKL327590 QUH327590 RED327590 RNZ327590 RXV327590 SHR327590 SRN327590 TBJ327590 TLF327590 TVB327590 UEX327590 UOT327590 UYP327590 VIL327590 VSH327590 WCD327590 WLZ327590 WVV327590 AC393125 JJ393126 TF393126 ADB393126 AMX393126 AWT393126 BGP393126 BQL393126 CAH393126 CKD393126 CTZ393126 DDV393126 DNR393126 DXN393126 EHJ393126 ERF393126 FBB393126 FKX393126 FUT393126 GEP393126 GOL393126 GYH393126 HID393126 HRZ393126 IBV393126 ILR393126 IVN393126 JFJ393126 JPF393126 JZB393126 KIX393126 KST393126 LCP393126 LML393126 LWH393126 MGD393126 MPZ393126 MZV393126 NJR393126 NTN393126 ODJ393126 ONF393126 OXB393126 PGX393126 PQT393126 QAP393126 QKL393126 QUH393126 RED393126 RNZ393126 RXV393126 SHR393126 SRN393126 TBJ393126 TLF393126 TVB393126 UEX393126 UOT393126 UYP393126 VIL393126 VSH393126 WCD393126 WLZ393126 WVV393126 AC458661 JJ458662 TF458662 ADB458662 AMX458662 AWT458662 BGP458662 BQL458662 CAH458662 CKD458662 CTZ458662 DDV458662 DNR458662 DXN458662 EHJ458662 ERF458662 FBB458662 FKX458662 FUT458662 GEP458662 GOL458662 GYH458662 HID458662 HRZ458662 IBV458662 ILR458662 IVN458662 JFJ458662 JPF458662 JZB458662 KIX458662 KST458662 LCP458662 LML458662 LWH458662 MGD458662 MPZ458662 MZV458662 NJR458662 NTN458662 ODJ458662 ONF458662 OXB458662 PGX458662 PQT458662 QAP458662 QKL458662 QUH458662 RED458662 RNZ458662 RXV458662 SHR458662 SRN458662 TBJ458662 TLF458662 TVB458662 UEX458662 UOT458662 UYP458662 VIL458662 VSH458662 WCD458662 WLZ458662 WVV458662 AC524197 JJ524198 TF524198 ADB524198 AMX524198 AWT524198 BGP524198 BQL524198 CAH524198 CKD524198 CTZ524198 DDV524198 DNR524198 DXN524198 EHJ524198 ERF524198 FBB524198 FKX524198 FUT524198 GEP524198 GOL524198 GYH524198 HID524198 HRZ524198 IBV524198 ILR524198 IVN524198 JFJ524198 JPF524198 JZB524198 KIX524198 KST524198 LCP524198 LML524198 LWH524198 MGD524198 MPZ524198 MZV524198 NJR524198 NTN524198 ODJ524198 ONF524198 OXB524198 PGX524198 PQT524198 QAP524198 QKL524198 QUH524198 RED524198 RNZ524198 RXV524198 SHR524198 SRN524198 TBJ524198 TLF524198 TVB524198 UEX524198 UOT524198 UYP524198 VIL524198 VSH524198 WCD524198 WLZ524198 WVV524198 AC589733 JJ589734 TF589734 ADB589734 AMX589734 AWT589734 BGP589734 BQL589734 CAH589734 CKD589734 CTZ589734 DDV589734 DNR589734 DXN589734 EHJ589734 ERF589734 FBB589734 FKX589734 FUT589734 GEP589734 GOL589734 GYH589734 HID589734 HRZ589734 IBV589734 ILR589734 IVN589734 JFJ589734 JPF589734 JZB589734 KIX589734 KST589734 LCP589734 LML589734 LWH589734 MGD589734 MPZ589734 MZV589734 NJR589734 NTN589734 ODJ589734 ONF589734 OXB589734 PGX589734 PQT589734 QAP589734 QKL589734 QUH589734 RED589734 RNZ589734 RXV589734 SHR589734 SRN589734 TBJ589734 TLF589734 TVB589734 UEX589734 UOT589734 UYP589734 VIL589734 VSH589734 WCD589734 WLZ589734 WVV589734 AC655269 JJ655270 TF655270 ADB655270 AMX655270 AWT655270 BGP655270 BQL655270 CAH655270 CKD655270 CTZ655270 DDV655270 DNR655270 DXN655270 EHJ655270 ERF655270 FBB655270 FKX655270 FUT655270 GEP655270 GOL655270 GYH655270 HID655270 HRZ655270 IBV655270 ILR655270 IVN655270 JFJ655270 JPF655270 JZB655270 KIX655270 KST655270 LCP655270 LML655270 LWH655270 MGD655270 MPZ655270 MZV655270 NJR655270 NTN655270 ODJ655270 ONF655270 OXB655270 PGX655270 PQT655270 QAP655270 QKL655270 QUH655270 RED655270 RNZ655270 RXV655270 SHR655270 SRN655270 TBJ655270 TLF655270 TVB655270 UEX655270 UOT655270 UYP655270 VIL655270 VSH655270 WCD655270 WLZ655270 WVV655270 AC720805 JJ720806 TF720806 ADB720806 AMX720806 AWT720806 BGP720806 BQL720806 CAH720806 CKD720806 CTZ720806 DDV720806 DNR720806 DXN720806 EHJ720806 ERF720806 FBB720806 FKX720806 FUT720806 GEP720806 GOL720806 GYH720806 HID720806 HRZ720806 IBV720806 ILR720806 IVN720806 JFJ720806 JPF720806 JZB720806 KIX720806 KST720806 LCP720806 LML720806 LWH720806 MGD720806 MPZ720806 MZV720806 NJR720806 NTN720806 ODJ720806 ONF720806 OXB720806 PGX720806 PQT720806 QAP720806 QKL720806 QUH720806 RED720806 RNZ720806 RXV720806 SHR720806 SRN720806 TBJ720806 TLF720806 TVB720806 UEX720806 UOT720806 UYP720806 VIL720806 VSH720806 WCD720806 WLZ720806 WVV720806 AC786341 JJ786342 TF786342 ADB786342 AMX786342 AWT786342 BGP786342 BQL786342 CAH786342 CKD786342 CTZ786342 DDV786342 DNR786342 DXN786342 EHJ786342 ERF786342 FBB786342 FKX786342 FUT786342 GEP786342 GOL786342 GYH786342 HID786342 HRZ786342 IBV786342 ILR786342 IVN786342 JFJ786342 JPF786342 JZB786342 KIX786342 KST786342 LCP786342 LML786342 LWH786342 MGD786342 MPZ786342 MZV786342 NJR786342 NTN786342 ODJ786342 ONF786342 OXB786342 PGX786342 PQT786342 QAP786342 QKL786342 QUH786342 RED786342 RNZ786342 RXV786342 SHR786342 SRN786342 TBJ786342 TLF786342 TVB786342 UEX786342 UOT786342 UYP786342 VIL786342 VSH786342 WCD786342 WLZ786342 WVV786342 AC851877 JJ851878 TF851878 ADB851878 AMX851878 AWT851878 BGP851878 BQL851878 CAH851878 CKD851878 CTZ851878 DDV851878 DNR851878 DXN851878 EHJ851878 ERF851878 FBB851878 FKX851878 FUT851878 GEP851878 GOL851878 GYH851878 HID851878 HRZ851878 IBV851878 ILR851878 IVN851878 JFJ851878 JPF851878 JZB851878 KIX851878 KST851878 LCP851878 LML851878 LWH851878 MGD851878 MPZ851878 MZV851878 NJR851878 NTN851878 ODJ851878 ONF851878 OXB851878 PGX851878 PQT851878 QAP851878 QKL851878 QUH851878 RED851878 RNZ851878 RXV851878 SHR851878 SRN851878 TBJ851878 TLF851878 TVB851878 UEX851878 UOT851878 UYP851878 VIL851878 VSH851878 WCD851878 WLZ851878 WVV851878 AC917413 JJ917414 TF917414 ADB917414 AMX917414 AWT917414 BGP917414 BQL917414 CAH917414 CKD917414 CTZ917414 DDV917414 DNR917414 DXN917414 EHJ917414 ERF917414 FBB917414 FKX917414 FUT917414 GEP917414 GOL917414 GYH917414 HID917414 HRZ917414 IBV917414 ILR917414 IVN917414 JFJ917414 JPF917414 JZB917414 KIX917414 KST917414 LCP917414 LML917414 LWH917414 MGD917414 MPZ917414 MZV917414 NJR917414 NTN917414 ODJ917414 ONF917414 OXB917414 PGX917414 PQT917414 QAP917414 QKL917414 QUH917414 RED917414 RNZ917414 RXV917414 SHR917414 SRN917414 TBJ917414 TLF917414 TVB917414 UEX917414 UOT917414 UYP917414 VIL917414 VSH917414 WCD917414 WLZ917414 WVV917414 AC982949 JJ982950 TF982950 ADB982950 AMX982950 AWT982950 BGP982950 BQL982950 CAH982950 CKD982950 CTZ982950 DDV982950 DNR982950 DXN982950 EHJ982950 ERF982950 FBB982950 FKX982950 FUT982950 GEP982950 GOL982950 GYH982950 HID982950 HRZ982950 IBV982950 ILR982950 IVN982950 JFJ982950 JPF982950 JZB982950 KIX982950 KST982950 LCP982950 LML982950 LWH982950 MGD982950 MPZ982950 MZV982950 NJR982950 NTN982950 ODJ982950 ONF982950 OXB982950 PGX982950 PQT982950 QAP982950 QKL982950 QUH982950 RED982950 RNZ982950 RXV982950 SHR982950 SRN982950 TBJ982950 TLF982950 TVB982950 UEX982950 UOT982950 UYP982950 VIL982950 VSH982950 WCD982950 WLZ982950 AC4 WVN982950:WVR982951 WLR982950:WLV982951 WBV982950:WBZ982951 VRZ982950:VSD982951 VID982950:VIH982951 UYH982950:UYL982951 UOL982950:UOP982951 UEP982950:UET982951 TUT982950:TUX982951 TKX982950:TLB982951 TBB982950:TBF982951 SRF982950:SRJ982951 SHJ982950:SHN982951 RXN982950:RXR982951 RNR982950:RNV982951 RDV982950:RDZ982951 QTZ982950:QUD982951 QKD982950:QKH982951 QAH982950:QAL982951 PQL982950:PQP982951 PGP982950:PGT982951 OWT982950:OWX982951 OMX982950:ONB982951 ODB982950:ODF982951 NTF982950:NTJ982951 NJJ982950:NJN982951 MZN982950:MZR982951 MPR982950:MPV982951 MFV982950:MFZ982951 LVZ982950:LWD982951 LMD982950:LMH982951 LCH982950:LCL982951 KSL982950:KSP982951 KIP982950:KIT982951 JYT982950:JYX982951 JOX982950:JPB982951 JFB982950:JFF982951 IVF982950:IVJ982951 ILJ982950:ILN982951 IBN982950:IBR982951 HRR982950:HRV982951 HHV982950:HHZ982951 GXZ982950:GYD982951 GOD982950:GOH982951 GEH982950:GEL982951 FUL982950:FUP982951 FKP982950:FKT982951 FAT982950:FAX982951 EQX982950:ERB982951 EHB982950:EHF982951 DXF982950:DXJ982951 DNJ982950:DNN982951 DDN982950:DDR982951 CTR982950:CTV982951 CJV982950:CJZ982951 BZZ982950:CAD982951 BQD982950:BQH982951 BGH982950:BGL982951 AWL982950:AWP982951 AMP982950:AMT982951 ACT982950:ACX982951 SX982950:TB982951 JB982950:JF982951 WVN917414:WVR917415 WLR917414:WLV917415 WBV917414:WBZ917415 VRZ917414:VSD917415 VID917414:VIH917415 UYH917414:UYL917415 UOL917414:UOP917415 UEP917414:UET917415 TUT917414:TUX917415 TKX917414:TLB917415 TBB917414:TBF917415 SRF917414:SRJ917415 SHJ917414:SHN917415 RXN917414:RXR917415 RNR917414:RNV917415 RDV917414:RDZ917415 QTZ917414:QUD917415 QKD917414:QKH917415 QAH917414:QAL917415 PQL917414:PQP917415 PGP917414:PGT917415 OWT917414:OWX917415 OMX917414:ONB917415 ODB917414:ODF917415 NTF917414:NTJ917415 NJJ917414:NJN917415 MZN917414:MZR917415 MPR917414:MPV917415 MFV917414:MFZ917415 LVZ917414:LWD917415 LMD917414:LMH917415 LCH917414:LCL917415 KSL917414:KSP917415 KIP917414:KIT917415 JYT917414:JYX917415 JOX917414:JPB917415 JFB917414:JFF917415 IVF917414:IVJ917415 ILJ917414:ILN917415 IBN917414:IBR917415 HRR917414:HRV917415 HHV917414:HHZ917415 GXZ917414:GYD917415 GOD917414:GOH917415 GEH917414:GEL917415 FUL917414:FUP917415 FKP917414:FKT917415 FAT917414:FAX917415 EQX917414:ERB917415 EHB917414:EHF917415 DXF917414:DXJ917415 DNJ917414:DNN917415 DDN917414:DDR917415 CTR917414:CTV917415 CJV917414:CJZ917415 BZZ917414:CAD917415 BQD917414:BQH917415 BGH917414:BGL917415 AWL917414:AWP917415 AMP917414:AMT917415 ACT917414:ACX917415 SX917414:TB917415 JB917414:JF917415 WVN851878:WVR851879 WLR851878:WLV851879 WBV851878:WBZ851879 VRZ851878:VSD851879 VID851878:VIH851879 UYH851878:UYL851879 UOL851878:UOP851879 UEP851878:UET851879 TUT851878:TUX851879 TKX851878:TLB851879 TBB851878:TBF851879 SRF851878:SRJ851879 SHJ851878:SHN851879 RXN851878:RXR851879 RNR851878:RNV851879 RDV851878:RDZ851879 QTZ851878:QUD851879 QKD851878:QKH851879 QAH851878:QAL851879 PQL851878:PQP851879 PGP851878:PGT851879 OWT851878:OWX851879 OMX851878:ONB851879 ODB851878:ODF851879 NTF851878:NTJ851879 NJJ851878:NJN851879 MZN851878:MZR851879 MPR851878:MPV851879 MFV851878:MFZ851879 LVZ851878:LWD851879 LMD851878:LMH851879 LCH851878:LCL851879 KSL851878:KSP851879 KIP851878:KIT851879 JYT851878:JYX851879 JOX851878:JPB851879 JFB851878:JFF851879 IVF851878:IVJ851879 ILJ851878:ILN851879 IBN851878:IBR851879 HRR851878:HRV851879 HHV851878:HHZ851879 GXZ851878:GYD851879 GOD851878:GOH851879 GEH851878:GEL851879 FUL851878:FUP851879 FKP851878:FKT851879 FAT851878:FAX851879 EQX851878:ERB851879 EHB851878:EHF851879 DXF851878:DXJ851879 DNJ851878:DNN851879 DDN851878:DDR851879 CTR851878:CTV851879 CJV851878:CJZ851879 BZZ851878:CAD851879 BQD851878:BQH851879 BGH851878:BGL851879 AWL851878:AWP851879 AMP851878:AMT851879 ACT851878:ACX851879 SX851878:TB851879 JB851878:JF851879 WVN786342:WVR786343 WLR786342:WLV786343 WBV786342:WBZ786343 VRZ786342:VSD786343 VID786342:VIH786343 UYH786342:UYL786343 UOL786342:UOP786343 UEP786342:UET786343 TUT786342:TUX786343 TKX786342:TLB786343 TBB786342:TBF786343 SRF786342:SRJ786343 SHJ786342:SHN786343 RXN786342:RXR786343 RNR786342:RNV786343 RDV786342:RDZ786343 QTZ786342:QUD786343 QKD786342:QKH786343 QAH786342:QAL786343 PQL786342:PQP786343 PGP786342:PGT786343 OWT786342:OWX786343 OMX786342:ONB786343 ODB786342:ODF786343 NTF786342:NTJ786343 NJJ786342:NJN786343 MZN786342:MZR786343 MPR786342:MPV786343 MFV786342:MFZ786343 LVZ786342:LWD786343 LMD786342:LMH786343 LCH786342:LCL786343 KSL786342:KSP786343 KIP786342:KIT786343 JYT786342:JYX786343 JOX786342:JPB786343 JFB786342:JFF786343 IVF786342:IVJ786343 ILJ786342:ILN786343 IBN786342:IBR786343 HRR786342:HRV786343 HHV786342:HHZ786343 GXZ786342:GYD786343 GOD786342:GOH786343 GEH786342:GEL786343 FUL786342:FUP786343 FKP786342:FKT786343 FAT786342:FAX786343 EQX786342:ERB786343 EHB786342:EHF786343 DXF786342:DXJ786343 DNJ786342:DNN786343 DDN786342:DDR786343 CTR786342:CTV786343 CJV786342:CJZ786343 BZZ786342:CAD786343 BQD786342:BQH786343 BGH786342:BGL786343 AWL786342:AWP786343 AMP786342:AMT786343 ACT786342:ACX786343 SX786342:TB786343 JB786342:JF786343 WVN720806:WVR720807 WLR720806:WLV720807 WBV720806:WBZ720807 VRZ720806:VSD720807 VID720806:VIH720807 UYH720806:UYL720807 UOL720806:UOP720807 UEP720806:UET720807 TUT720806:TUX720807 TKX720806:TLB720807 TBB720806:TBF720807 SRF720806:SRJ720807 SHJ720806:SHN720807 RXN720806:RXR720807 RNR720806:RNV720807 RDV720806:RDZ720807 QTZ720806:QUD720807 QKD720806:QKH720807 QAH720806:QAL720807 PQL720806:PQP720807 PGP720806:PGT720807 OWT720806:OWX720807 OMX720806:ONB720807 ODB720806:ODF720807 NTF720806:NTJ720807 NJJ720806:NJN720807 MZN720806:MZR720807 MPR720806:MPV720807 MFV720806:MFZ720807 LVZ720806:LWD720807 LMD720806:LMH720807 LCH720806:LCL720807 KSL720806:KSP720807 KIP720806:KIT720807 JYT720806:JYX720807 JOX720806:JPB720807 JFB720806:JFF720807 IVF720806:IVJ720807 ILJ720806:ILN720807 IBN720806:IBR720807 HRR720806:HRV720807 HHV720806:HHZ720807 GXZ720806:GYD720807 GOD720806:GOH720807 GEH720806:GEL720807 FUL720806:FUP720807 FKP720806:FKT720807 FAT720806:FAX720807 EQX720806:ERB720807 EHB720806:EHF720807 DXF720806:DXJ720807 DNJ720806:DNN720807 DDN720806:DDR720807 CTR720806:CTV720807 CJV720806:CJZ720807 BZZ720806:CAD720807 BQD720806:BQH720807 BGH720806:BGL720807 AWL720806:AWP720807 AMP720806:AMT720807 ACT720806:ACX720807 SX720806:TB720807 JB720806:JF720807 WVN655270:WVR655271 WLR655270:WLV655271 WBV655270:WBZ655271 VRZ655270:VSD655271 VID655270:VIH655271 UYH655270:UYL655271 UOL655270:UOP655271 UEP655270:UET655271 TUT655270:TUX655271 TKX655270:TLB655271 TBB655270:TBF655271 SRF655270:SRJ655271 SHJ655270:SHN655271 RXN655270:RXR655271 RNR655270:RNV655271 RDV655270:RDZ655271 QTZ655270:QUD655271 QKD655270:QKH655271 QAH655270:QAL655271 PQL655270:PQP655271 PGP655270:PGT655271 OWT655270:OWX655271 OMX655270:ONB655271 ODB655270:ODF655271 NTF655270:NTJ655271 NJJ655270:NJN655271 MZN655270:MZR655271 MPR655270:MPV655271 MFV655270:MFZ655271 LVZ655270:LWD655271 LMD655270:LMH655271 LCH655270:LCL655271 KSL655270:KSP655271 KIP655270:KIT655271 JYT655270:JYX655271 JOX655270:JPB655271 JFB655270:JFF655271 IVF655270:IVJ655271 ILJ655270:ILN655271 IBN655270:IBR655271 HRR655270:HRV655271 HHV655270:HHZ655271 GXZ655270:GYD655271 GOD655270:GOH655271 GEH655270:GEL655271 FUL655270:FUP655271 FKP655270:FKT655271 FAT655270:FAX655271 EQX655270:ERB655271 EHB655270:EHF655271 DXF655270:DXJ655271 DNJ655270:DNN655271 DDN655270:DDR655271 CTR655270:CTV655271 CJV655270:CJZ655271 BZZ655270:CAD655271 BQD655270:BQH655271 BGH655270:BGL655271 AWL655270:AWP655271 AMP655270:AMT655271 ACT655270:ACX655271 SX655270:TB655271 JB655270:JF655271 WVN589734:WVR589735 WLR589734:WLV589735 WBV589734:WBZ589735 VRZ589734:VSD589735 VID589734:VIH589735 UYH589734:UYL589735 UOL589734:UOP589735 UEP589734:UET589735 TUT589734:TUX589735 TKX589734:TLB589735 TBB589734:TBF589735 SRF589734:SRJ589735 SHJ589734:SHN589735 RXN589734:RXR589735 RNR589734:RNV589735 RDV589734:RDZ589735 QTZ589734:QUD589735 QKD589734:QKH589735 QAH589734:QAL589735 PQL589734:PQP589735 PGP589734:PGT589735 OWT589734:OWX589735 OMX589734:ONB589735 ODB589734:ODF589735 NTF589734:NTJ589735 NJJ589734:NJN589735 MZN589734:MZR589735 MPR589734:MPV589735 MFV589734:MFZ589735 LVZ589734:LWD589735 LMD589734:LMH589735 LCH589734:LCL589735 KSL589734:KSP589735 KIP589734:KIT589735 JYT589734:JYX589735 JOX589734:JPB589735 JFB589734:JFF589735 IVF589734:IVJ589735 ILJ589734:ILN589735 IBN589734:IBR589735 HRR589734:HRV589735 HHV589734:HHZ589735 GXZ589734:GYD589735 GOD589734:GOH589735 GEH589734:GEL589735 FUL589734:FUP589735 FKP589734:FKT589735 FAT589734:FAX589735 EQX589734:ERB589735 EHB589734:EHF589735 DXF589734:DXJ589735 DNJ589734:DNN589735 DDN589734:DDR589735 CTR589734:CTV589735 CJV589734:CJZ589735 BZZ589734:CAD589735 BQD589734:BQH589735 BGH589734:BGL589735 AWL589734:AWP589735 AMP589734:AMT589735 ACT589734:ACX589735 SX589734:TB589735 JB589734:JF589735 WVN524198:WVR524199 WLR524198:WLV524199 WBV524198:WBZ524199 VRZ524198:VSD524199 VID524198:VIH524199 UYH524198:UYL524199 UOL524198:UOP524199 UEP524198:UET524199 TUT524198:TUX524199 TKX524198:TLB524199 TBB524198:TBF524199 SRF524198:SRJ524199 SHJ524198:SHN524199 RXN524198:RXR524199 RNR524198:RNV524199 RDV524198:RDZ524199 QTZ524198:QUD524199 QKD524198:QKH524199 QAH524198:QAL524199 PQL524198:PQP524199 PGP524198:PGT524199 OWT524198:OWX524199 OMX524198:ONB524199 ODB524198:ODF524199 NTF524198:NTJ524199 NJJ524198:NJN524199 MZN524198:MZR524199 MPR524198:MPV524199 MFV524198:MFZ524199 LVZ524198:LWD524199 LMD524198:LMH524199 LCH524198:LCL524199 KSL524198:KSP524199 KIP524198:KIT524199 JYT524198:JYX524199 JOX524198:JPB524199 JFB524198:JFF524199 IVF524198:IVJ524199 ILJ524198:ILN524199 IBN524198:IBR524199 HRR524198:HRV524199 HHV524198:HHZ524199 GXZ524198:GYD524199 GOD524198:GOH524199 GEH524198:GEL524199 FUL524198:FUP524199 FKP524198:FKT524199 FAT524198:FAX524199 EQX524198:ERB524199 EHB524198:EHF524199 DXF524198:DXJ524199 DNJ524198:DNN524199 DDN524198:DDR524199 CTR524198:CTV524199 CJV524198:CJZ524199 BZZ524198:CAD524199 BQD524198:BQH524199 BGH524198:BGL524199 AWL524198:AWP524199 AMP524198:AMT524199 ACT524198:ACX524199 SX524198:TB524199 JB524198:JF524199 WVN458662:WVR458663 WLR458662:WLV458663 WBV458662:WBZ458663 VRZ458662:VSD458663 VID458662:VIH458663 UYH458662:UYL458663 UOL458662:UOP458663 UEP458662:UET458663 TUT458662:TUX458663 TKX458662:TLB458663 TBB458662:TBF458663 SRF458662:SRJ458663 SHJ458662:SHN458663 RXN458662:RXR458663 RNR458662:RNV458663 RDV458662:RDZ458663 QTZ458662:QUD458663 QKD458662:QKH458663 QAH458662:QAL458663 PQL458662:PQP458663 PGP458662:PGT458663 OWT458662:OWX458663 OMX458662:ONB458663 ODB458662:ODF458663 NTF458662:NTJ458663 NJJ458662:NJN458663 MZN458662:MZR458663 MPR458662:MPV458663 MFV458662:MFZ458663 LVZ458662:LWD458663 LMD458662:LMH458663 LCH458662:LCL458663 KSL458662:KSP458663 KIP458662:KIT458663 JYT458662:JYX458663 JOX458662:JPB458663 JFB458662:JFF458663 IVF458662:IVJ458663 ILJ458662:ILN458663 IBN458662:IBR458663 HRR458662:HRV458663 HHV458662:HHZ458663 GXZ458662:GYD458663 GOD458662:GOH458663 GEH458662:GEL458663 FUL458662:FUP458663 FKP458662:FKT458663 FAT458662:FAX458663 EQX458662:ERB458663 EHB458662:EHF458663 DXF458662:DXJ458663 DNJ458662:DNN458663 DDN458662:DDR458663 CTR458662:CTV458663 CJV458662:CJZ458663 BZZ458662:CAD458663 BQD458662:BQH458663 BGH458662:BGL458663 AWL458662:AWP458663 AMP458662:AMT458663 ACT458662:ACX458663 SX458662:TB458663 JB458662:JF458663 WVN393126:WVR393127 WLR393126:WLV393127 WBV393126:WBZ393127 VRZ393126:VSD393127 VID393126:VIH393127 UYH393126:UYL393127 UOL393126:UOP393127 UEP393126:UET393127 TUT393126:TUX393127 TKX393126:TLB393127 TBB393126:TBF393127 SRF393126:SRJ393127 SHJ393126:SHN393127 RXN393126:RXR393127 RNR393126:RNV393127 RDV393126:RDZ393127 QTZ393126:QUD393127 QKD393126:QKH393127 QAH393126:QAL393127 PQL393126:PQP393127 PGP393126:PGT393127 OWT393126:OWX393127 OMX393126:ONB393127 ODB393126:ODF393127 NTF393126:NTJ393127 NJJ393126:NJN393127 MZN393126:MZR393127 MPR393126:MPV393127 MFV393126:MFZ393127 LVZ393126:LWD393127 LMD393126:LMH393127 LCH393126:LCL393127 KSL393126:KSP393127 KIP393126:KIT393127 JYT393126:JYX393127 JOX393126:JPB393127 JFB393126:JFF393127 IVF393126:IVJ393127 ILJ393126:ILN393127 IBN393126:IBR393127 HRR393126:HRV393127 HHV393126:HHZ393127 GXZ393126:GYD393127 GOD393126:GOH393127 GEH393126:GEL393127 FUL393126:FUP393127 FKP393126:FKT393127 FAT393126:FAX393127 EQX393126:ERB393127 EHB393126:EHF393127 DXF393126:DXJ393127 DNJ393126:DNN393127 DDN393126:DDR393127 CTR393126:CTV393127 CJV393126:CJZ393127 BZZ393126:CAD393127 BQD393126:BQH393127 BGH393126:BGL393127 AWL393126:AWP393127 AMP393126:AMT393127 ACT393126:ACX393127 SX393126:TB393127 JB393126:JF393127 WVN327590:WVR327591 WLR327590:WLV327591 WBV327590:WBZ327591 VRZ327590:VSD327591 VID327590:VIH327591 UYH327590:UYL327591 UOL327590:UOP327591 UEP327590:UET327591 TUT327590:TUX327591 TKX327590:TLB327591 TBB327590:TBF327591 SRF327590:SRJ327591 SHJ327590:SHN327591 RXN327590:RXR327591 RNR327590:RNV327591 RDV327590:RDZ327591 QTZ327590:QUD327591 QKD327590:QKH327591 QAH327590:QAL327591 PQL327590:PQP327591 PGP327590:PGT327591 OWT327590:OWX327591 OMX327590:ONB327591 ODB327590:ODF327591 NTF327590:NTJ327591 NJJ327590:NJN327591 MZN327590:MZR327591 MPR327590:MPV327591 MFV327590:MFZ327591 LVZ327590:LWD327591 LMD327590:LMH327591 LCH327590:LCL327591 KSL327590:KSP327591 KIP327590:KIT327591 JYT327590:JYX327591 JOX327590:JPB327591 JFB327590:JFF327591 IVF327590:IVJ327591 ILJ327590:ILN327591 IBN327590:IBR327591 HRR327590:HRV327591 HHV327590:HHZ327591 GXZ327590:GYD327591 GOD327590:GOH327591 GEH327590:GEL327591 FUL327590:FUP327591 FKP327590:FKT327591 FAT327590:FAX327591 EQX327590:ERB327591 EHB327590:EHF327591 DXF327590:DXJ327591 DNJ327590:DNN327591 DDN327590:DDR327591 CTR327590:CTV327591 CJV327590:CJZ327591 BZZ327590:CAD327591 BQD327590:BQH327591 BGH327590:BGL327591 AWL327590:AWP327591 AMP327590:AMT327591 ACT327590:ACX327591 SX327590:TB327591 JB327590:JF327591 WVN262054:WVR262055 WLR262054:WLV262055 WBV262054:WBZ262055 VRZ262054:VSD262055 VID262054:VIH262055 UYH262054:UYL262055 UOL262054:UOP262055 UEP262054:UET262055 TUT262054:TUX262055 TKX262054:TLB262055 TBB262054:TBF262055 SRF262054:SRJ262055 SHJ262054:SHN262055 RXN262054:RXR262055 RNR262054:RNV262055 RDV262054:RDZ262055 QTZ262054:QUD262055 QKD262054:QKH262055 QAH262054:QAL262055 PQL262054:PQP262055 PGP262054:PGT262055 OWT262054:OWX262055 OMX262054:ONB262055 ODB262054:ODF262055 NTF262054:NTJ262055 NJJ262054:NJN262055 MZN262054:MZR262055 MPR262054:MPV262055 MFV262054:MFZ262055 LVZ262054:LWD262055 LMD262054:LMH262055 LCH262054:LCL262055 KSL262054:KSP262055 KIP262054:KIT262055 JYT262054:JYX262055 JOX262054:JPB262055 JFB262054:JFF262055 IVF262054:IVJ262055 ILJ262054:ILN262055 IBN262054:IBR262055 HRR262054:HRV262055 HHV262054:HHZ262055 GXZ262054:GYD262055 GOD262054:GOH262055 GEH262054:GEL262055 FUL262054:FUP262055 FKP262054:FKT262055 FAT262054:FAX262055 EQX262054:ERB262055 EHB262054:EHF262055 DXF262054:DXJ262055 DNJ262054:DNN262055 DDN262054:DDR262055 CTR262054:CTV262055 CJV262054:CJZ262055 BZZ262054:CAD262055 BQD262054:BQH262055 BGH262054:BGL262055 AWL262054:AWP262055 AMP262054:AMT262055 ACT262054:ACX262055 SX262054:TB262055 JB262054:JF262055 WVN196518:WVR196519 WLR196518:WLV196519 WBV196518:WBZ196519 VRZ196518:VSD196519 VID196518:VIH196519 UYH196518:UYL196519 UOL196518:UOP196519 UEP196518:UET196519 TUT196518:TUX196519 TKX196518:TLB196519 TBB196518:TBF196519 SRF196518:SRJ196519 SHJ196518:SHN196519 RXN196518:RXR196519 RNR196518:RNV196519 RDV196518:RDZ196519 QTZ196518:QUD196519 QKD196518:QKH196519 QAH196518:QAL196519 PQL196518:PQP196519 PGP196518:PGT196519 OWT196518:OWX196519 OMX196518:ONB196519 ODB196518:ODF196519 NTF196518:NTJ196519 NJJ196518:NJN196519 MZN196518:MZR196519 MPR196518:MPV196519 MFV196518:MFZ196519 LVZ196518:LWD196519 LMD196518:LMH196519 LCH196518:LCL196519 KSL196518:KSP196519 KIP196518:KIT196519 JYT196518:JYX196519 JOX196518:JPB196519 JFB196518:JFF196519 IVF196518:IVJ196519 ILJ196518:ILN196519 IBN196518:IBR196519 HRR196518:HRV196519 HHV196518:HHZ196519 GXZ196518:GYD196519 GOD196518:GOH196519 GEH196518:GEL196519 FUL196518:FUP196519 FKP196518:FKT196519 FAT196518:FAX196519 EQX196518:ERB196519 EHB196518:EHF196519 DXF196518:DXJ196519 DNJ196518:DNN196519 DDN196518:DDR196519 CTR196518:CTV196519 CJV196518:CJZ196519 BZZ196518:CAD196519 BQD196518:BQH196519 BGH196518:BGL196519 AWL196518:AWP196519 AMP196518:AMT196519 ACT196518:ACX196519 SX196518:TB196519 JB196518:JF196519 WVN130982:WVR130983 WLR130982:WLV130983 WBV130982:WBZ130983 VRZ130982:VSD130983 VID130982:VIH130983 UYH130982:UYL130983 UOL130982:UOP130983 UEP130982:UET130983 TUT130982:TUX130983 TKX130982:TLB130983 TBB130982:TBF130983 SRF130982:SRJ130983 SHJ130982:SHN130983 RXN130982:RXR130983 RNR130982:RNV130983 RDV130982:RDZ130983 QTZ130982:QUD130983 QKD130982:QKH130983 QAH130982:QAL130983 PQL130982:PQP130983 PGP130982:PGT130983 OWT130982:OWX130983 OMX130982:ONB130983 ODB130982:ODF130983 NTF130982:NTJ130983 NJJ130982:NJN130983 MZN130982:MZR130983 MPR130982:MPV130983 MFV130982:MFZ130983 LVZ130982:LWD130983 LMD130982:LMH130983 LCH130982:LCL130983 KSL130982:KSP130983 KIP130982:KIT130983 JYT130982:JYX130983 JOX130982:JPB130983 JFB130982:JFF130983 IVF130982:IVJ130983 ILJ130982:ILN130983 IBN130982:IBR130983 HRR130982:HRV130983 HHV130982:HHZ130983 GXZ130982:GYD130983 GOD130982:GOH130983 GEH130982:GEL130983 FUL130982:FUP130983 FKP130982:FKT130983 FAT130982:FAX130983 EQX130982:ERB130983 EHB130982:EHF130983 DXF130982:DXJ130983 DNJ130982:DNN130983 DDN130982:DDR130983 CTR130982:CTV130983 CJV130982:CJZ130983 BZZ130982:CAD130983 BQD130982:BQH130983 BGH130982:BGL130983 AWL130982:AWP130983 AMP130982:AMT130983 ACT130982:ACX130983 SX130982:TB130983 JB130982:JF130983 WVN65446:WVR65447 WLR65446:WLV65447 WBV65446:WBZ65447 VRZ65446:VSD65447 VID65446:VIH65447 UYH65446:UYL65447 UOL65446:UOP65447 UEP65446:UET65447 TUT65446:TUX65447 TKX65446:TLB65447 TBB65446:TBF65447 SRF65446:SRJ65447 SHJ65446:SHN65447 RXN65446:RXR65447 RNR65446:RNV65447 RDV65446:RDZ65447 QTZ65446:QUD65447 QKD65446:QKH65447 QAH65446:QAL65447 PQL65446:PQP65447 PGP65446:PGT65447 OWT65446:OWX65447 OMX65446:ONB65447 ODB65446:ODF65447 NTF65446:NTJ65447 NJJ65446:NJN65447 MZN65446:MZR65447 MPR65446:MPV65447 MFV65446:MFZ65447 LVZ65446:LWD65447 LMD65446:LMH65447 LCH65446:LCL65447 KSL65446:KSP65447 KIP65446:KIT65447 JYT65446:JYX65447 JOX65446:JPB65447 JFB65446:JFF65447 IVF65446:IVJ65447 ILJ65446:ILN65447 IBN65446:IBR65447 HRR65446:HRV65447 HHV65446:HHZ65447 GXZ65446:GYD65447 GOD65446:GOH65447 GEH65446:GEL65447 FUL65446:FUP65447 FKP65446:FKT65447 FAT65446:FAX65447 EQX65446:ERB65447 EHB65446:EHF65447 DXF65446:DXJ65447 DNJ65446:DNN65447 DDN65446:DDR65447 CTR65446:CTV65447 CJV65446:CJZ65447 BZZ65446:CAD65447 BQD65446:BQH65447 BGH65446:BGL65447 AWL65446:AWP65447 AMP65446:AMT65447 ACT65446:ACX65447 SX65446:TB65447 JB65446:JF65447 WVN4:WVR5 WLR4:WLV5 WBV4:WBZ5 VRZ4:VSD5 VID4:VIH5 UYH4:UYL5 UOL4:UOP5 UEP4:UET5 TUT4:TUX5 TKX4:TLB5 TBB4:TBF5 SRF4:SRJ5 SHJ4:SHN5 RXN4:RXR5 RNR4:RNV5 RDV4:RDZ5 QTZ4:QUD5 QKD4:QKH5 QAH4:QAL5 PQL4:PQP5 PGP4:PGT5 OWT4:OWX5 OMX4:ONB5 ODB4:ODF5 NTF4:NTJ5 NJJ4:NJN5 MZN4:MZR5 MPR4:MPV5 MFV4:MFZ5 LVZ4:LWD5 LMD4:LMH5 LCH4:LCL5 KSL4:KSP5 KIP4:KIT5 JYT4:JYX5 JOX4:JPB5 JFB4:JFF5 IVF4:IVJ5 ILJ4:ILN5 IBN4:IBR5 HRR4:HRV5 HHV4:HHZ5 GXZ4:GYD5 GOD4:GOH5 GEH4:GEL5 FUL4:FUP5 FKP4:FKT5 FAT4:FAX5 EQX4:ERB5 EHB4:EHF5 DXF4:DXJ5 DNJ4:DNN5 DDN4:DDR5 CTR4:CTV5 CJV4:CJZ5 BZZ4:CAD5 BQD4:BQH5 BGH4:BGL5 AWL4:AWP5 AMP4:AMT5 ACT4:ACX5 SX4:TB5 JB4:JF5 Y4:Z5 Y982950:Z982951 Y917414:Z917415 Y851878:Z851879 Y786342:Z786343 Y720806:Z720807 Y655270:Z655271 Y589734:Z589735 Y524198:Z524199 Y458662:Z458663 Y393126:Z393127 Y327590:Z327591 Y262054:Z262055 Y196518:Z196519 Y130982:Z130983 Y65446:Z65447" xr:uid="{BAA5DE70-539B-4A48-BC55-46EF8CEF9E77}">
      <formula1>#REF!</formula1>
    </dataValidation>
    <dataValidation type="list" showInputMessage="1" showErrorMessage="1" sqref="WUU982964:WUU982975 ACA18:ACA29 ALW18:ALW29 AVS18:AVS29 BFO18:BFO29 BPK18:BPK29 BZG18:BZG29 CJC18:CJC29 CSY18:CSY29 DCU18:DCU29 DMQ18:DMQ29 DWM18:DWM29 EGI18:EGI29 EQE18:EQE29 FAA18:FAA29 FJW18:FJW29 FTS18:FTS29 GDO18:GDO29 GNK18:GNK29 GXG18:GXG29 HHC18:HHC29 HQY18:HQY29 IAU18:IAU29 IKQ18:IKQ29 IUM18:IUM29 JEI18:JEI29 JOE18:JOE29 JYA18:JYA29 KHW18:KHW29 KRS18:KRS29 LBO18:LBO29 LLK18:LLK29 LVG18:LVG29 MFC18:MFC29 MOY18:MOY29 MYU18:MYU29 NIQ18:NIQ29 NSM18:NSM29 OCI18:OCI29 OME18:OME29 OWA18:OWA29 PFW18:PFW29 PPS18:PPS29 PZO18:PZO29 QJK18:QJK29 QTG18:QTG29 RDC18:RDC29 RMY18:RMY29 RWU18:RWU29 SGQ18:SGQ29 SQM18:SQM29 TAI18:TAI29 TKE18:TKE29 TUA18:TUA29 UDW18:UDW29 UNS18:UNS29 UXO18:UXO29 VHK18:VHK29 VRG18:VRG29 WBC18:WBC29 WKY18:WKY29 WUU18:WUU29 B65460:B65471 II65460:II65471 SE65460:SE65471 ACA65460:ACA65471 ALW65460:ALW65471 AVS65460:AVS65471 BFO65460:BFO65471 BPK65460:BPK65471 BZG65460:BZG65471 CJC65460:CJC65471 CSY65460:CSY65471 DCU65460:DCU65471 DMQ65460:DMQ65471 DWM65460:DWM65471 EGI65460:EGI65471 EQE65460:EQE65471 FAA65460:FAA65471 FJW65460:FJW65471 FTS65460:FTS65471 GDO65460:GDO65471 GNK65460:GNK65471 GXG65460:GXG65471 HHC65460:HHC65471 HQY65460:HQY65471 IAU65460:IAU65471 IKQ65460:IKQ65471 IUM65460:IUM65471 JEI65460:JEI65471 JOE65460:JOE65471 JYA65460:JYA65471 KHW65460:KHW65471 KRS65460:KRS65471 LBO65460:LBO65471 LLK65460:LLK65471 LVG65460:LVG65471 MFC65460:MFC65471 MOY65460:MOY65471 MYU65460:MYU65471 NIQ65460:NIQ65471 NSM65460:NSM65471 OCI65460:OCI65471 OME65460:OME65471 OWA65460:OWA65471 PFW65460:PFW65471 PPS65460:PPS65471 PZO65460:PZO65471 QJK65460:QJK65471 QTG65460:QTG65471 RDC65460:RDC65471 RMY65460:RMY65471 RWU65460:RWU65471 SGQ65460:SGQ65471 SQM65460:SQM65471 TAI65460:TAI65471 TKE65460:TKE65471 TUA65460:TUA65471 UDW65460:UDW65471 UNS65460:UNS65471 UXO65460:UXO65471 VHK65460:VHK65471 VRG65460:VRG65471 WBC65460:WBC65471 WKY65460:WKY65471 WUU65460:WUU65471 B130996:B131007 II130996:II131007 SE130996:SE131007 ACA130996:ACA131007 ALW130996:ALW131007 AVS130996:AVS131007 BFO130996:BFO131007 BPK130996:BPK131007 BZG130996:BZG131007 CJC130996:CJC131007 CSY130996:CSY131007 DCU130996:DCU131007 DMQ130996:DMQ131007 DWM130996:DWM131007 EGI130996:EGI131007 EQE130996:EQE131007 FAA130996:FAA131007 FJW130996:FJW131007 FTS130996:FTS131007 GDO130996:GDO131007 GNK130996:GNK131007 GXG130996:GXG131007 HHC130996:HHC131007 HQY130996:HQY131007 IAU130996:IAU131007 IKQ130996:IKQ131007 IUM130996:IUM131007 JEI130996:JEI131007 JOE130996:JOE131007 JYA130996:JYA131007 KHW130996:KHW131007 KRS130996:KRS131007 LBO130996:LBO131007 LLK130996:LLK131007 LVG130996:LVG131007 MFC130996:MFC131007 MOY130996:MOY131007 MYU130996:MYU131007 NIQ130996:NIQ131007 NSM130996:NSM131007 OCI130996:OCI131007 OME130996:OME131007 OWA130996:OWA131007 PFW130996:PFW131007 PPS130996:PPS131007 PZO130996:PZO131007 QJK130996:QJK131007 QTG130996:QTG131007 RDC130996:RDC131007 RMY130996:RMY131007 RWU130996:RWU131007 SGQ130996:SGQ131007 SQM130996:SQM131007 TAI130996:TAI131007 TKE130996:TKE131007 TUA130996:TUA131007 UDW130996:UDW131007 UNS130996:UNS131007 UXO130996:UXO131007 VHK130996:VHK131007 VRG130996:VRG131007 WBC130996:WBC131007 WKY130996:WKY131007 WUU130996:WUU131007 B196532:B196543 II196532:II196543 SE196532:SE196543 ACA196532:ACA196543 ALW196532:ALW196543 AVS196532:AVS196543 BFO196532:BFO196543 BPK196532:BPK196543 BZG196532:BZG196543 CJC196532:CJC196543 CSY196532:CSY196543 DCU196532:DCU196543 DMQ196532:DMQ196543 DWM196532:DWM196543 EGI196532:EGI196543 EQE196532:EQE196543 FAA196532:FAA196543 FJW196532:FJW196543 FTS196532:FTS196543 GDO196532:GDO196543 GNK196532:GNK196543 GXG196532:GXG196543 HHC196532:HHC196543 HQY196532:HQY196543 IAU196532:IAU196543 IKQ196532:IKQ196543 IUM196532:IUM196543 JEI196532:JEI196543 JOE196532:JOE196543 JYA196532:JYA196543 KHW196532:KHW196543 KRS196532:KRS196543 LBO196532:LBO196543 LLK196532:LLK196543 LVG196532:LVG196543 MFC196532:MFC196543 MOY196532:MOY196543 MYU196532:MYU196543 NIQ196532:NIQ196543 NSM196532:NSM196543 OCI196532:OCI196543 OME196532:OME196543 OWA196532:OWA196543 PFW196532:PFW196543 PPS196532:PPS196543 PZO196532:PZO196543 QJK196532:QJK196543 QTG196532:QTG196543 RDC196532:RDC196543 RMY196532:RMY196543 RWU196532:RWU196543 SGQ196532:SGQ196543 SQM196532:SQM196543 TAI196532:TAI196543 TKE196532:TKE196543 TUA196532:TUA196543 UDW196532:UDW196543 UNS196532:UNS196543 UXO196532:UXO196543 VHK196532:VHK196543 VRG196532:VRG196543 WBC196532:WBC196543 WKY196532:WKY196543 WUU196532:WUU196543 B262068:B262079 II262068:II262079 SE262068:SE262079 ACA262068:ACA262079 ALW262068:ALW262079 AVS262068:AVS262079 BFO262068:BFO262079 BPK262068:BPK262079 BZG262068:BZG262079 CJC262068:CJC262079 CSY262068:CSY262079 DCU262068:DCU262079 DMQ262068:DMQ262079 DWM262068:DWM262079 EGI262068:EGI262079 EQE262068:EQE262079 FAA262068:FAA262079 FJW262068:FJW262079 FTS262068:FTS262079 GDO262068:GDO262079 GNK262068:GNK262079 GXG262068:GXG262079 HHC262068:HHC262079 HQY262068:HQY262079 IAU262068:IAU262079 IKQ262068:IKQ262079 IUM262068:IUM262079 JEI262068:JEI262079 JOE262068:JOE262079 JYA262068:JYA262079 KHW262068:KHW262079 KRS262068:KRS262079 LBO262068:LBO262079 LLK262068:LLK262079 LVG262068:LVG262079 MFC262068:MFC262079 MOY262068:MOY262079 MYU262068:MYU262079 NIQ262068:NIQ262079 NSM262068:NSM262079 OCI262068:OCI262079 OME262068:OME262079 OWA262068:OWA262079 PFW262068:PFW262079 PPS262068:PPS262079 PZO262068:PZO262079 QJK262068:QJK262079 QTG262068:QTG262079 RDC262068:RDC262079 RMY262068:RMY262079 RWU262068:RWU262079 SGQ262068:SGQ262079 SQM262068:SQM262079 TAI262068:TAI262079 TKE262068:TKE262079 TUA262068:TUA262079 UDW262068:UDW262079 UNS262068:UNS262079 UXO262068:UXO262079 VHK262068:VHK262079 VRG262068:VRG262079 WBC262068:WBC262079 WKY262068:WKY262079 WUU262068:WUU262079 B327604:B327615 II327604:II327615 SE327604:SE327615 ACA327604:ACA327615 ALW327604:ALW327615 AVS327604:AVS327615 BFO327604:BFO327615 BPK327604:BPK327615 BZG327604:BZG327615 CJC327604:CJC327615 CSY327604:CSY327615 DCU327604:DCU327615 DMQ327604:DMQ327615 DWM327604:DWM327615 EGI327604:EGI327615 EQE327604:EQE327615 FAA327604:FAA327615 FJW327604:FJW327615 FTS327604:FTS327615 GDO327604:GDO327615 GNK327604:GNK327615 GXG327604:GXG327615 HHC327604:HHC327615 HQY327604:HQY327615 IAU327604:IAU327615 IKQ327604:IKQ327615 IUM327604:IUM327615 JEI327604:JEI327615 JOE327604:JOE327615 JYA327604:JYA327615 KHW327604:KHW327615 KRS327604:KRS327615 LBO327604:LBO327615 LLK327604:LLK327615 LVG327604:LVG327615 MFC327604:MFC327615 MOY327604:MOY327615 MYU327604:MYU327615 NIQ327604:NIQ327615 NSM327604:NSM327615 OCI327604:OCI327615 OME327604:OME327615 OWA327604:OWA327615 PFW327604:PFW327615 PPS327604:PPS327615 PZO327604:PZO327615 QJK327604:QJK327615 QTG327604:QTG327615 RDC327604:RDC327615 RMY327604:RMY327615 RWU327604:RWU327615 SGQ327604:SGQ327615 SQM327604:SQM327615 TAI327604:TAI327615 TKE327604:TKE327615 TUA327604:TUA327615 UDW327604:UDW327615 UNS327604:UNS327615 UXO327604:UXO327615 VHK327604:VHK327615 VRG327604:VRG327615 WBC327604:WBC327615 WKY327604:WKY327615 WUU327604:WUU327615 B393140:B393151 II393140:II393151 SE393140:SE393151 ACA393140:ACA393151 ALW393140:ALW393151 AVS393140:AVS393151 BFO393140:BFO393151 BPK393140:BPK393151 BZG393140:BZG393151 CJC393140:CJC393151 CSY393140:CSY393151 DCU393140:DCU393151 DMQ393140:DMQ393151 DWM393140:DWM393151 EGI393140:EGI393151 EQE393140:EQE393151 FAA393140:FAA393151 FJW393140:FJW393151 FTS393140:FTS393151 GDO393140:GDO393151 GNK393140:GNK393151 GXG393140:GXG393151 HHC393140:HHC393151 HQY393140:HQY393151 IAU393140:IAU393151 IKQ393140:IKQ393151 IUM393140:IUM393151 JEI393140:JEI393151 JOE393140:JOE393151 JYA393140:JYA393151 KHW393140:KHW393151 KRS393140:KRS393151 LBO393140:LBO393151 LLK393140:LLK393151 LVG393140:LVG393151 MFC393140:MFC393151 MOY393140:MOY393151 MYU393140:MYU393151 NIQ393140:NIQ393151 NSM393140:NSM393151 OCI393140:OCI393151 OME393140:OME393151 OWA393140:OWA393151 PFW393140:PFW393151 PPS393140:PPS393151 PZO393140:PZO393151 QJK393140:QJK393151 QTG393140:QTG393151 RDC393140:RDC393151 RMY393140:RMY393151 RWU393140:RWU393151 SGQ393140:SGQ393151 SQM393140:SQM393151 TAI393140:TAI393151 TKE393140:TKE393151 TUA393140:TUA393151 UDW393140:UDW393151 UNS393140:UNS393151 UXO393140:UXO393151 VHK393140:VHK393151 VRG393140:VRG393151 WBC393140:WBC393151 WKY393140:WKY393151 WUU393140:WUU393151 B458676:B458687 II458676:II458687 SE458676:SE458687 ACA458676:ACA458687 ALW458676:ALW458687 AVS458676:AVS458687 BFO458676:BFO458687 BPK458676:BPK458687 BZG458676:BZG458687 CJC458676:CJC458687 CSY458676:CSY458687 DCU458676:DCU458687 DMQ458676:DMQ458687 DWM458676:DWM458687 EGI458676:EGI458687 EQE458676:EQE458687 FAA458676:FAA458687 FJW458676:FJW458687 FTS458676:FTS458687 GDO458676:GDO458687 GNK458676:GNK458687 GXG458676:GXG458687 HHC458676:HHC458687 HQY458676:HQY458687 IAU458676:IAU458687 IKQ458676:IKQ458687 IUM458676:IUM458687 JEI458676:JEI458687 JOE458676:JOE458687 JYA458676:JYA458687 KHW458676:KHW458687 KRS458676:KRS458687 LBO458676:LBO458687 LLK458676:LLK458687 LVG458676:LVG458687 MFC458676:MFC458687 MOY458676:MOY458687 MYU458676:MYU458687 NIQ458676:NIQ458687 NSM458676:NSM458687 OCI458676:OCI458687 OME458676:OME458687 OWA458676:OWA458687 PFW458676:PFW458687 PPS458676:PPS458687 PZO458676:PZO458687 QJK458676:QJK458687 QTG458676:QTG458687 RDC458676:RDC458687 RMY458676:RMY458687 RWU458676:RWU458687 SGQ458676:SGQ458687 SQM458676:SQM458687 TAI458676:TAI458687 TKE458676:TKE458687 TUA458676:TUA458687 UDW458676:UDW458687 UNS458676:UNS458687 UXO458676:UXO458687 VHK458676:VHK458687 VRG458676:VRG458687 WBC458676:WBC458687 WKY458676:WKY458687 WUU458676:WUU458687 B524212:B524223 II524212:II524223 SE524212:SE524223 ACA524212:ACA524223 ALW524212:ALW524223 AVS524212:AVS524223 BFO524212:BFO524223 BPK524212:BPK524223 BZG524212:BZG524223 CJC524212:CJC524223 CSY524212:CSY524223 DCU524212:DCU524223 DMQ524212:DMQ524223 DWM524212:DWM524223 EGI524212:EGI524223 EQE524212:EQE524223 FAA524212:FAA524223 FJW524212:FJW524223 FTS524212:FTS524223 GDO524212:GDO524223 GNK524212:GNK524223 GXG524212:GXG524223 HHC524212:HHC524223 HQY524212:HQY524223 IAU524212:IAU524223 IKQ524212:IKQ524223 IUM524212:IUM524223 JEI524212:JEI524223 JOE524212:JOE524223 JYA524212:JYA524223 KHW524212:KHW524223 KRS524212:KRS524223 LBO524212:LBO524223 LLK524212:LLK524223 LVG524212:LVG524223 MFC524212:MFC524223 MOY524212:MOY524223 MYU524212:MYU524223 NIQ524212:NIQ524223 NSM524212:NSM524223 OCI524212:OCI524223 OME524212:OME524223 OWA524212:OWA524223 PFW524212:PFW524223 PPS524212:PPS524223 PZO524212:PZO524223 QJK524212:QJK524223 QTG524212:QTG524223 RDC524212:RDC524223 RMY524212:RMY524223 RWU524212:RWU524223 SGQ524212:SGQ524223 SQM524212:SQM524223 TAI524212:TAI524223 TKE524212:TKE524223 TUA524212:TUA524223 UDW524212:UDW524223 UNS524212:UNS524223 UXO524212:UXO524223 VHK524212:VHK524223 VRG524212:VRG524223 WBC524212:WBC524223 WKY524212:WKY524223 WUU524212:WUU524223 B589748:B589759 II589748:II589759 SE589748:SE589759 ACA589748:ACA589759 ALW589748:ALW589759 AVS589748:AVS589759 BFO589748:BFO589759 BPK589748:BPK589759 BZG589748:BZG589759 CJC589748:CJC589759 CSY589748:CSY589759 DCU589748:DCU589759 DMQ589748:DMQ589759 DWM589748:DWM589759 EGI589748:EGI589759 EQE589748:EQE589759 FAA589748:FAA589759 FJW589748:FJW589759 FTS589748:FTS589759 GDO589748:GDO589759 GNK589748:GNK589759 GXG589748:GXG589759 HHC589748:HHC589759 HQY589748:HQY589759 IAU589748:IAU589759 IKQ589748:IKQ589759 IUM589748:IUM589759 JEI589748:JEI589759 JOE589748:JOE589759 JYA589748:JYA589759 KHW589748:KHW589759 KRS589748:KRS589759 LBO589748:LBO589759 LLK589748:LLK589759 LVG589748:LVG589759 MFC589748:MFC589759 MOY589748:MOY589759 MYU589748:MYU589759 NIQ589748:NIQ589759 NSM589748:NSM589759 OCI589748:OCI589759 OME589748:OME589759 OWA589748:OWA589759 PFW589748:PFW589759 PPS589748:PPS589759 PZO589748:PZO589759 QJK589748:QJK589759 QTG589748:QTG589759 RDC589748:RDC589759 RMY589748:RMY589759 RWU589748:RWU589759 SGQ589748:SGQ589759 SQM589748:SQM589759 TAI589748:TAI589759 TKE589748:TKE589759 TUA589748:TUA589759 UDW589748:UDW589759 UNS589748:UNS589759 UXO589748:UXO589759 VHK589748:VHK589759 VRG589748:VRG589759 WBC589748:WBC589759 WKY589748:WKY589759 WUU589748:WUU589759 B655284:B655295 II655284:II655295 SE655284:SE655295 ACA655284:ACA655295 ALW655284:ALW655295 AVS655284:AVS655295 BFO655284:BFO655295 BPK655284:BPK655295 BZG655284:BZG655295 CJC655284:CJC655295 CSY655284:CSY655295 DCU655284:DCU655295 DMQ655284:DMQ655295 DWM655284:DWM655295 EGI655284:EGI655295 EQE655284:EQE655295 FAA655284:FAA655295 FJW655284:FJW655295 FTS655284:FTS655295 GDO655284:GDO655295 GNK655284:GNK655295 GXG655284:GXG655295 HHC655284:HHC655295 HQY655284:HQY655295 IAU655284:IAU655295 IKQ655284:IKQ655295 IUM655284:IUM655295 JEI655284:JEI655295 JOE655284:JOE655295 JYA655284:JYA655295 KHW655284:KHW655295 KRS655284:KRS655295 LBO655284:LBO655295 LLK655284:LLK655295 LVG655284:LVG655295 MFC655284:MFC655295 MOY655284:MOY655295 MYU655284:MYU655295 NIQ655284:NIQ655295 NSM655284:NSM655295 OCI655284:OCI655295 OME655284:OME655295 OWA655284:OWA655295 PFW655284:PFW655295 PPS655284:PPS655295 PZO655284:PZO655295 QJK655284:QJK655295 QTG655284:QTG655295 RDC655284:RDC655295 RMY655284:RMY655295 RWU655284:RWU655295 SGQ655284:SGQ655295 SQM655284:SQM655295 TAI655284:TAI655295 TKE655284:TKE655295 TUA655284:TUA655295 UDW655284:UDW655295 UNS655284:UNS655295 UXO655284:UXO655295 VHK655284:VHK655295 VRG655284:VRG655295 WBC655284:WBC655295 WKY655284:WKY655295 WUU655284:WUU655295 B720820:B720831 II720820:II720831 SE720820:SE720831 ACA720820:ACA720831 ALW720820:ALW720831 AVS720820:AVS720831 BFO720820:BFO720831 BPK720820:BPK720831 BZG720820:BZG720831 CJC720820:CJC720831 CSY720820:CSY720831 DCU720820:DCU720831 DMQ720820:DMQ720831 DWM720820:DWM720831 EGI720820:EGI720831 EQE720820:EQE720831 FAA720820:FAA720831 FJW720820:FJW720831 FTS720820:FTS720831 GDO720820:GDO720831 GNK720820:GNK720831 GXG720820:GXG720831 HHC720820:HHC720831 HQY720820:HQY720831 IAU720820:IAU720831 IKQ720820:IKQ720831 IUM720820:IUM720831 JEI720820:JEI720831 JOE720820:JOE720831 JYA720820:JYA720831 KHW720820:KHW720831 KRS720820:KRS720831 LBO720820:LBO720831 LLK720820:LLK720831 LVG720820:LVG720831 MFC720820:MFC720831 MOY720820:MOY720831 MYU720820:MYU720831 NIQ720820:NIQ720831 NSM720820:NSM720831 OCI720820:OCI720831 OME720820:OME720831 OWA720820:OWA720831 PFW720820:PFW720831 PPS720820:PPS720831 PZO720820:PZO720831 QJK720820:QJK720831 QTG720820:QTG720831 RDC720820:RDC720831 RMY720820:RMY720831 RWU720820:RWU720831 SGQ720820:SGQ720831 SQM720820:SQM720831 TAI720820:TAI720831 TKE720820:TKE720831 TUA720820:TUA720831 UDW720820:UDW720831 UNS720820:UNS720831 UXO720820:UXO720831 VHK720820:VHK720831 VRG720820:VRG720831 WBC720820:WBC720831 WKY720820:WKY720831 WUU720820:WUU720831 B786356:B786367 II786356:II786367 SE786356:SE786367 ACA786356:ACA786367 ALW786356:ALW786367 AVS786356:AVS786367 BFO786356:BFO786367 BPK786356:BPK786367 BZG786356:BZG786367 CJC786356:CJC786367 CSY786356:CSY786367 DCU786356:DCU786367 DMQ786356:DMQ786367 DWM786356:DWM786367 EGI786356:EGI786367 EQE786356:EQE786367 FAA786356:FAA786367 FJW786356:FJW786367 FTS786356:FTS786367 GDO786356:GDO786367 GNK786356:GNK786367 GXG786356:GXG786367 HHC786356:HHC786367 HQY786356:HQY786367 IAU786356:IAU786367 IKQ786356:IKQ786367 IUM786356:IUM786367 JEI786356:JEI786367 JOE786356:JOE786367 JYA786356:JYA786367 KHW786356:KHW786367 KRS786356:KRS786367 LBO786356:LBO786367 LLK786356:LLK786367 LVG786356:LVG786367 MFC786356:MFC786367 MOY786356:MOY786367 MYU786356:MYU786367 NIQ786356:NIQ786367 NSM786356:NSM786367 OCI786356:OCI786367 OME786356:OME786367 OWA786356:OWA786367 PFW786356:PFW786367 PPS786356:PPS786367 PZO786356:PZO786367 QJK786356:QJK786367 QTG786356:QTG786367 RDC786356:RDC786367 RMY786356:RMY786367 RWU786356:RWU786367 SGQ786356:SGQ786367 SQM786356:SQM786367 TAI786356:TAI786367 TKE786356:TKE786367 TUA786356:TUA786367 UDW786356:UDW786367 UNS786356:UNS786367 UXO786356:UXO786367 VHK786356:VHK786367 VRG786356:VRG786367 WBC786356:WBC786367 WKY786356:WKY786367 WUU786356:WUU786367 B851892:B851903 II851892:II851903 SE851892:SE851903 ACA851892:ACA851903 ALW851892:ALW851903 AVS851892:AVS851903 BFO851892:BFO851903 BPK851892:BPK851903 BZG851892:BZG851903 CJC851892:CJC851903 CSY851892:CSY851903 DCU851892:DCU851903 DMQ851892:DMQ851903 DWM851892:DWM851903 EGI851892:EGI851903 EQE851892:EQE851903 FAA851892:FAA851903 FJW851892:FJW851903 FTS851892:FTS851903 GDO851892:GDO851903 GNK851892:GNK851903 GXG851892:GXG851903 HHC851892:HHC851903 HQY851892:HQY851903 IAU851892:IAU851903 IKQ851892:IKQ851903 IUM851892:IUM851903 JEI851892:JEI851903 JOE851892:JOE851903 JYA851892:JYA851903 KHW851892:KHW851903 KRS851892:KRS851903 LBO851892:LBO851903 LLK851892:LLK851903 LVG851892:LVG851903 MFC851892:MFC851903 MOY851892:MOY851903 MYU851892:MYU851903 NIQ851892:NIQ851903 NSM851892:NSM851903 OCI851892:OCI851903 OME851892:OME851903 OWA851892:OWA851903 PFW851892:PFW851903 PPS851892:PPS851903 PZO851892:PZO851903 QJK851892:QJK851903 QTG851892:QTG851903 RDC851892:RDC851903 RMY851892:RMY851903 RWU851892:RWU851903 SGQ851892:SGQ851903 SQM851892:SQM851903 TAI851892:TAI851903 TKE851892:TKE851903 TUA851892:TUA851903 UDW851892:UDW851903 UNS851892:UNS851903 UXO851892:UXO851903 VHK851892:VHK851903 VRG851892:VRG851903 WBC851892:WBC851903 WKY851892:WKY851903 WUU851892:WUU851903 B917428:B917439 II917428:II917439 SE917428:SE917439 ACA917428:ACA917439 ALW917428:ALW917439 AVS917428:AVS917439 BFO917428:BFO917439 BPK917428:BPK917439 BZG917428:BZG917439 CJC917428:CJC917439 CSY917428:CSY917439 DCU917428:DCU917439 DMQ917428:DMQ917439 DWM917428:DWM917439 EGI917428:EGI917439 EQE917428:EQE917439 FAA917428:FAA917439 FJW917428:FJW917439 FTS917428:FTS917439 GDO917428:GDO917439 GNK917428:GNK917439 GXG917428:GXG917439 HHC917428:HHC917439 HQY917428:HQY917439 IAU917428:IAU917439 IKQ917428:IKQ917439 IUM917428:IUM917439 JEI917428:JEI917439 JOE917428:JOE917439 JYA917428:JYA917439 KHW917428:KHW917439 KRS917428:KRS917439 LBO917428:LBO917439 LLK917428:LLK917439 LVG917428:LVG917439 MFC917428:MFC917439 MOY917428:MOY917439 MYU917428:MYU917439 NIQ917428:NIQ917439 NSM917428:NSM917439 OCI917428:OCI917439 OME917428:OME917439 OWA917428:OWA917439 PFW917428:PFW917439 PPS917428:PPS917439 PZO917428:PZO917439 QJK917428:QJK917439 QTG917428:QTG917439 RDC917428:RDC917439 RMY917428:RMY917439 RWU917428:RWU917439 SGQ917428:SGQ917439 SQM917428:SQM917439 TAI917428:TAI917439 TKE917428:TKE917439 TUA917428:TUA917439 UDW917428:UDW917439 UNS917428:UNS917439 UXO917428:UXO917439 VHK917428:VHK917439 VRG917428:VRG917439 WBC917428:WBC917439 WKY917428:WKY917439 WUU917428:WUU917439 B982964:B982975 II982964:II982975 SE982964:SE982975 ACA982964:ACA982975 ALW982964:ALW982975 AVS982964:AVS982975 BFO982964:BFO982975 BPK982964:BPK982975 BZG982964:BZG982975 CJC982964:CJC982975 CSY982964:CSY982975 DCU982964:DCU982975 DMQ982964:DMQ982975 DWM982964:DWM982975 EGI982964:EGI982975 EQE982964:EQE982975 FAA982964:FAA982975 FJW982964:FJW982975 FTS982964:FTS982975 GDO982964:GDO982975 GNK982964:GNK982975 GXG982964:GXG982975 HHC982964:HHC982975 HQY982964:HQY982975 IAU982964:IAU982975 IKQ982964:IKQ982975 IUM982964:IUM982975 JEI982964:JEI982975 JOE982964:JOE982975 JYA982964:JYA982975 KHW982964:KHW982975 KRS982964:KRS982975 LBO982964:LBO982975 LLK982964:LLK982975 LVG982964:LVG982975 MFC982964:MFC982975 MOY982964:MOY982975 MYU982964:MYU982975 NIQ982964:NIQ982975 NSM982964:NSM982975 OCI982964:OCI982975 OME982964:OME982975 OWA982964:OWA982975 PFW982964:PFW982975 PPS982964:PPS982975 PZO982964:PZO982975 QJK982964:QJK982975 QTG982964:QTG982975 RDC982964:RDC982975 RMY982964:RMY982975 RWU982964:RWU982975 SGQ982964:SGQ982975 SQM982964:SQM982975 TAI982964:TAI982975 TKE982964:TKE982975 TUA982964:TUA982975 UDW982964:UDW982975 UNS982964:UNS982975 UXO982964:UXO982975 VHK982964:VHK982975 VRG982964:VRG982975 WBC982964:WBC982975 WKY982964:WKY982975 SE18:SE29 II18:II29" xr:uid="{78E40FC4-15D9-4AB6-82C2-8EABFF5685E6}">
      <formula1>#REF!</formula1>
    </dataValidation>
    <dataValidation type="list" showInputMessage="1" showErrorMessage="1" sqref="B18:B33" xr:uid="{1671565C-0559-4ACD-B75B-DBF36B83FCEA}">
      <formula1>Chem</formula1>
    </dataValidation>
  </dataValidations>
  <pageMargins left="0.7" right="0.7" top="0.75" bottom="0.75" header="0.3" footer="0.3"/>
  <pageSetup paperSize="9" orientation="portrait" r:id="rId1"/>
  <ignoredErrors>
    <ignoredError sqref="B13 E11"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D943339-D1AF-4433-B9A8-A83CAA0FE50A}">
          <x14:formula1>
            <xm:f>'Chemical Analysis'!$AA$4:$AA$39</xm:f>
          </x14:formula1>
          <xm:sqref>G3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Q54"/>
  <sheetViews>
    <sheetView showZeros="0" zoomScale="90" zoomScaleNormal="90" zoomScalePageLayoutView="80" workbookViewId="0">
      <selection activeCell="C41" sqref="C41:P54"/>
    </sheetView>
  </sheetViews>
  <sheetFormatPr defaultColWidth="8.85546875" defaultRowHeight="12.75" x14ac:dyDescent="0.2"/>
  <cols>
    <col min="2" max="2" width="2.7109375" customWidth="1"/>
    <col min="3" max="3" width="17.140625" style="1" bestFit="1" customWidth="1"/>
    <col min="4" max="4" width="19.5703125" style="2" customWidth="1"/>
    <col min="5" max="5" width="2.7109375" customWidth="1"/>
    <col min="6" max="6" width="17.140625" style="1" bestFit="1" customWidth="1"/>
    <col min="7" max="7" width="13.140625" style="2" bestFit="1" customWidth="1"/>
    <col min="8" max="8" width="2.42578125" customWidth="1"/>
    <col min="9" max="9" width="16.28515625" style="1" bestFit="1" customWidth="1"/>
    <col min="10" max="10" width="13" style="2" bestFit="1" customWidth="1"/>
    <col min="11" max="11" width="2.42578125" customWidth="1"/>
    <col min="12" max="12" width="18.42578125" style="1" bestFit="1" customWidth="1"/>
    <col min="13" max="13" width="18.7109375" style="2" bestFit="1" customWidth="1"/>
    <col min="14" max="14" width="2.42578125" customWidth="1"/>
    <col min="15" max="15" width="19.42578125" style="1" bestFit="1" customWidth="1"/>
    <col min="16" max="16" width="16" style="2" bestFit="1" customWidth="1"/>
    <col min="17" max="17" width="2.42578125" customWidth="1"/>
  </cols>
  <sheetData>
    <row r="1" spans="2:17" ht="13.5" thickBot="1" x14ac:dyDescent="0.25"/>
    <row r="2" spans="2:17" ht="13.5" thickBot="1" x14ac:dyDescent="0.25">
      <c r="B2" s="3"/>
      <c r="C2" s="4"/>
      <c r="D2" s="5"/>
      <c r="E2" s="6"/>
      <c r="F2" s="4"/>
      <c r="G2" s="5"/>
      <c r="H2" s="6"/>
      <c r="I2" s="4"/>
      <c r="J2" s="5"/>
      <c r="K2" s="6"/>
      <c r="L2" s="4"/>
      <c r="M2" s="5"/>
      <c r="N2" s="6"/>
      <c r="O2" s="4"/>
      <c r="P2" s="5"/>
      <c r="Q2" s="7"/>
    </row>
    <row r="3" spans="2:17" ht="14.25" customHeight="1" thickBot="1" x14ac:dyDescent="0.25">
      <c r="B3" s="8"/>
      <c r="C3" s="280">
        <v>1</v>
      </c>
      <c r="D3" s="281"/>
      <c r="E3" s="10"/>
      <c r="F3" s="280">
        <v>2</v>
      </c>
      <c r="G3" s="281"/>
      <c r="H3" s="10"/>
      <c r="I3" s="280">
        <v>3</v>
      </c>
      <c r="J3" s="281"/>
      <c r="K3" s="10"/>
      <c r="L3" s="280">
        <v>4</v>
      </c>
      <c r="M3" s="281"/>
      <c r="N3" s="10"/>
      <c r="O3" s="280">
        <v>5</v>
      </c>
      <c r="P3" s="281"/>
      <c r="Q3" s="11"/>
    </row>
    <row r="4" spans="2:17" ht="13.5" thickBot="1" x14ac:dyDescent="0.25">
      <c r="B4" s="8"/>
      <c r="C4" s="122" t="str">
        <f>Date!B2</f>
        <v>310822</v>
      </c>
      <c r="D4" s="123">
        <f>'1'!C2</f>
        <v>-1</v>
      </c>
      <c r="E4" s="9"/>
      <c r="F4" s="122" t="str">
        <f>'2'!B2</f>
        <v>310822</v>
      </c>
      <c r="G4" s="123">
        <f>'2'!C2</f>
        <v>-2</v>
      </c>
      <c r="H4" s="10"/>
      <c r="I4" s="129" t="str">
        <f>'3'!B2</f>
        <v>310822</v>
      </c>
      <c r="J4" s="123">
        <f>'3'!C2</f>
        <v>-3</v>
      </c>
      <c r="K4" s="10"/>
      <c r="L4" s="122" t="str">
        <f>'4'!B2</f>
        <v>310822</v>
      </c>
      <c r="M4" s="123">
        <f>'4'!C2</f>
        <v>-4</v>
      </c>
      <c r="N4" s="10"/>
      <c r="O4" s="122" t="str">
        <f>'5'!B2</f>
        <v>310822</v>
      </c>
      <c r="P4" s="123">
        <f>'5'!C2</f>
        <v>-5</v>
      </c>
      <c r="Q4" s="11"/>
    </row>
    <row r="5" spans="2:17" x14ac:dyDescent="0.2">
      <c r="B5" s="8"/>
      <c r="C5" s="124" t="str">
        <f>'1'!F18</f>
        <v xml:space="preserve">Flint </v>
      </c>
      <c r="D5" s="125">
        <f>'1'!G18</f>
        <v>3.9931545921277816</v>
      </c>
      <c r="E5" s="18"/>
      <c r="F5" s="127" t="str">
        <f>'2'!F18</f>
        <v xml:space="preserve">Flint </v>
      </c>
      <c r="G5" s="125">
        <f>'2'!G18</f>
        <v>5.1470588235294112</v>
      </c>
      <c r="H5" s="18"/>
      <c r="I5" s="127" t="str">
        <f>'3'!F18</f>
        <v xml:space="preserve">Flint </v>
      </c>
      <c r="J5" s="125">
        <f>'3'!G18</f>
        <v>4.7297297297297298</v>
      </c>
      <c r="K5" s="18"/>
      <c r="L5" s="124" t="str">
        <f>'4'!F18</f>
        <v xml:space="preserve">Flint </v>
      </c>
      <c r="M5" s="125">
        <f>'4'!G18</f>
        <v>4.3397396156230625</v>
      </c>
      <c r="N5" s="18"/>
      <c r="O5" s="127" t="str">
        <f>'5'!F18</f>
        <v xml:space="preserve">Flint </v>
      </c>
      <c r="P5" s="125">
        <f>'5'!G18</f>
        <v>9.6774193548387082</v>
      </c>
      <c r="Q5" s="11"/>
    </row>
    <row r="6" spans="2:17" x14ac:dyDescent="0.2">
      <c r="B6" s="8"/>
      <c r="C6" s="19" t="str">
        <f>'1'!F19</f>
        <v>OM4</v>
      </c>
      <c r="D6" s="23">
        <f>'1'!G19</f>
        <v>3.9931545921277816</v>
      </c>
      <c r="E6" s="18"/>
      <c r="F6" s="128" t="str">
        <f>'2'!F19</f>
        <v>OM4</v>
      </c>
      <c r="G6" s="23">
        <f>'2'!G19</f>
        <v>11.029411764705882</v>
      </c>
      <c r="H6" s="18"/>
      <c r="I6" s="128" t="str">
        <f>'3'!F19</f>
        <v>OM4</v>
      </c>
      <c r="J6" s="23">
        <f>'3'!G19</f>
        <v>10.135135135135135</v>
      </c>
      <c r="K6" s="18"/>
      <c r="L6" s="19" t="str">
        <f>'4'!F19</f>
        <v>OM4</v>
      </c>
      <c r="M6" s="23">
        <f>'4'!G19</f>
        <v>9.299442033477991</v>
      </c>
      <c r="N6" s="18"/>
      <c r="O6" s="128" t="str">
        <f>'5'!F19</f>
        <v>OM4</v>
      </c>
      <c r="P6" s="23">
        <f>'5'!G19</f>
        <v>9.6774193548387082</v>
      </c>
      <c r="Q6" s="11"/>
    </row>
    <row r="7" spans="2:17" x14ac:dyDescent="0.2">
      <c r="B7" s="8"/>
      <c r="C7" s="19" t="str">
        <f>'1'!F20</f>
        <v>Red Art</v>
      </c>
      <c r="D7" s="23">
        <f>'1'!G20</f>
        <v>49.058756417569874</v>
      </c>
      <c r="E7" s="18"/>
      <c r="F7" s="128" t="str">
        <f>'2'!F20</f>
        <v>Red Art</v>
      </c>
      <c r="G7" s="23">
        <f>'2'!G20</f>
        <v>57.352941176470587</v>
      </c>
      <c r="H7" s="18"/>
      <c r="I7" s="128" t="str">
        <f>'3'!F20</f>
        <v>Red Art</v>
      </c>
      <c r="J7" s="23">
        <f>'3'!G20</f>
        <v>52.702702702702688</v>
      </c>
      <c r="K7" s="18"/>
      <c r="L7" s="19" t="str">
        <f>'4'!F20</f>
        <v>Red Art</v>
      </c>
      <c r="M7" s="23">
        <f>'4'!G20</f>
        <v>48.357098574085548</v>
      </c>
      <c r="N7" s="18"/>
      <c r="O7" s="128" t="str">
        <f>'5'!F20</f>
        <v>Red Art</v>
      </c>
      <c r="P7" s="23">
        <f>'5'!G20</f>
        <v>116.12903225806453</v>
      </c>
      <c r="Q7" s="11"/>
    </row>
    <row r="8" spans="2:17" x14ac:dyDescent="0.2">
      <c r="B8" s="8"/>
      <c r="C8" s="19" t="str">
        <f>'1'!F21</f>
        <v>Manganese Dioxide</v>
      </c>
      <c r="D8" s="23">
        <f>'1'!G21</f>
        <v>36.508841985168281</v>
      </c>
      <c r="E8" s="18"/>
      <c r="F8" s="128" t="str">
        <f>'2'!F21</f>
        <v>Manganese Dioxide</v>
      </c>
      <c r="G8" s="23">
        <f>'2'!G21</f>
        <v>22.058823529411764</v>
      </c>
      <c r="H8" s="18"/>
      <c r="I8" s="128" t="str">
        <f>'3'!F21</f>
        <v>Manganese Dioxide</v>
      </c>
      <c r="J8" s="23">
        <f>'3'!G21</f>
        <v>27.027027027027028</v>
      </c>
      <c r="K8" s="18"/>
      <c r="L8" s="19" t="str">
        <f>'4'!F21</f>
        <v>Manganese Dioxide</v>
      </c>
      <c r="M8" s="23">
        <f>'4'!G21</f>
        <v>30.998140111593308</v>
      </c>
      <c r="N8" s="18"/>
      <c r="O8" s="128" t="str">
        <f>'5'!F21</f>
        <v>Manganese Dioxide</v>
      </c>
      <c r="P8" s="23">
        <f>'5'!G21</f>
        <v>87.096774193548384</v>
      </c>
      <c r="Q8" s="11"/>
    </row>
    <row r="9" spans="2:17" x14ac:dyDescent="0.2">
      <c r="B9" s="8"/>
      <c r="C9" s="19" t="str">
        <f>'1'!F22</f>
        <v>Black Copper Oxide</v>
      </c>
      <c r="D9" s="23">
        <f>'1'!G22</f>
        <v>3.9931545921277816</v>
      </c>
      <c r="E9" s="18"/>
      <c r="F9" s="128" t="str">
        <f>'2'!F22</f>
        <v>Black Copper Oxide</v>
      </c>
      <c r="G9" s="23">
        <f>'2'!G22</f>
        <v>2.9411764705882346</v>
      </c>
      <c r="H9" s="18"/>
      <c r="I9" s="128" t="str">
        <f>'3'!F22</f>
        <v>Black Copper Oxide</v>
      </c>
      <c r="J9" s="23">
        <f>'3'!G22</f>
        <v>3.3783783783783785</v>
      </c>
      <c r="K9" s="18"/>
      <c r="L9" s="19" t="str">
        <f>'4'!F22</f>
        <v>Black Copper Oxide</v>
      </c>
      <c r="M9" s="23">
        <f>'4'!G22</f>
        <v>4.3397396156230625</v>
      </c>
      <c r="N9" s="18"/>
      <c r="O9" s="128" t="str">
        <f>'5'!F22</f>
        <v>Copper Carbonate</v>
      </c>
      <c r="P9" s="23">
        <f>'5'!G22</f>
        <v>9.6774193548387082</v>
      </c>
      <c r="Q9" s="11"/>
    </row>
    <row r="10" spans="2:17" x14ac:dyDescent="0.2">
      <c r="B10" s="8"/>
      <c r="C10" s="19" t="str">
        <f>'1'!F23</f>
        <v>Cobalt Oxide</v>
      </c>
      <c r="D10" s="23">
        <f>'1'!G23</f>
        <v>2.452937820878494</v>
      </c>
      <c r="E10" s="18"/>
      <c r="F10" s="128" t="str">
        <f>'2'!F23</f>
        <v>Cobalt Oxide</v>
      </c>
      <c r="G10" s="23">
        <f>'2'!G23</f>
        <v>1.4705882352941173</v>
      </c>
      <c r="H10" s="18"/>
      <c r="I10" s="128" t="str">
        <f>'3'!F23</f>
        <v>Cobalt Oxide</v>
      </c>
      <c r="J10" s="23">
        <f>'3'!G23</f>
        <v>2.0270270270270272</v>
      </c>
      <c r="K10" s="18"/>
      <c r="L10" s="19" t="str">
        <f>'4'!F23</f>
        <v>Cobalt Oxide</v>
      </c>
      <c r="M10" s="23">
        <f>'4'!G23</f>
        <v>2.665840049597024</v>
      </c>
      <c r="N10" s="10"/>
      <c r="O10" s="128" t="str">
        <f>'5'!F23</f>
        <v>Cobalt Carbonate</v>
      </c>
      <c r="P10" s="23">
        <f>'5'!G23</f>
        <v>9.6774193548387082</v>
      </c>
      <c r="Q10" s="11"/>
    </row>
    <row r="11" spans="2:17" x14ac:dyDescent="0.2">
      <c r="B11" s="8"/>
      <c r="C11" s="19">
        <f>'1'!F24</f>
        <v>0</v>
      </c>
      <c r="D11" s="23">
        <f>'1'!G24</f>
        <v>0</v>
      </c>
      <c r="E11" s="18"/>
      <c r="F11" s="128">
        <f>'2'!F24</f>
        <v>0</v>
      </c>
      <c r="G11" s="23">
        <f>'2'!G24</f>
        <v>0</v>
      </c>
      <c r="H11" s="18"/>
      <c r="I11" s="128">
        <f>'3'!F24</f>
        <v>0</v>
      </c>
      <c r="J11" s="23">
        <f>'3'!G24</f>
        <v>0</v>
      </c>
      <c r="K11" s="18"/>
      <c r="L11" s="19">
        <f>'4'!F24</f>
        <v>0</v>
      </c>
      <c r="M11" s="23">
        <f>'4'!G24</f>
        <v>0</v>
      </c>
      <c r="N11" s="10"/>
      <c r="O11" s="128" t="str">
        <f>'5'!F24</f>
        <v>CI FRITT 1103=3124</v>
      </c>
      <c r="P11" s="23">
        <f>'5'!G24</f>
        <v>58.064516129032263</v>
      </c>
      <c r="Q11" s="11"/>
    </row>
    <row r="12" spans="2:17" x14ac:dyDescent="0.2">
      <c r="B12" s="8"/>
      <c r="C12" s="19">
        <f>'1'!F25</f>
        <v>0</v>
      </c>
      <c r="D12" s="23">
        <f>'1'!G25</f>
        <v>0</v>
      </c>
      <c r="E12" s="18"/>
      <c r="F12" s="128">
        <f>'2'!F25</f>
        <v>0</v>
      </c>
      <c r="G12" s="23">
        <f>'2'!G25</f>
        <v>0</v>
      </c>
      <c r="H12" s="18"/>
      <c r="I12" s="128">
        <f>'3'!F25</f>
        <v>0</v>
      </c>
      <c r="J12" s="23">
        <f>'3'!G25</f>
        <v>0</v>
      </c>
      <c r="K12" s="18"/>
      <c r="L12" s="19">
        <f>'4'!F25</f>
        <v>0</v>
      </c>
      <c r="M12" s="23">
        <f>'4'!G25</f>
        <v>0</v>
      </c>
      <c r="N12" s="10"/>
      <c r="O12" s="128">
        <f>'5'!F25</f>
        <v>0</v>
      </c>
      <c r="P12" s="23">
        <f>'5'!G25</f>
        <v>0</v>
      </c>
      <c r="Q12" s="11"/>
    </row>
    <row r="13" spans="2:17" x14ac:dyDescent="0.2">
      <c r="B13" s="8"/>
      <c r="C13" s="19">
        <f>'1'!F26</f>
        <v>0</v>
      </c>
      <c r="D13" s="23">
        <f>'1'!G26</f>
        <v>0</v>
      </c>
      <c r="E13" s="18"/>
      <c r="F13" s="128">
        <f>'2'!F26</f>
        <v>0</v>
      </c>
      <c r="G13" s="23">
        <f>'2'!G26</f>
        <v>0</v>
      </c>
      <c r="H13" s="18"/>
      <c r="I13" s="128">
        <f>'3'!F26</f>
        <v>0</v>
      </c>
      <c r="J13" s="23">
        <f>'3'!G26</f>
        <v>0</v>
      </c>
      <c r="K13" s="18"/>
      <c r="L13" s="19">
        <f>'4'!F26</f>
        <v>0</v>
      </c>
      <c r="M13" s="23">
        <f>'4'!G26</f>
        <v>0</v>
      </c>
      <c r="N13" s="10"/>
      <c r="O13" s="128">
        <f>'5'!F26</f>
        <v>0</v>
      </c>
      <c r="P13" s="23">
        <f>'5'!G26</f>
        <v>0</v>
      </c>
      <c r="Q13" s="11"/>
    </row>
    <row r="14" spans="2:17" x14ac:dyDescent="0.2">
      <c r="B14" s="8"/>
      <c r="C14" s="19">
        <f>'1'!F27</f>
        <v>0</v>
      </c>
      <c r="D14" s="23">
        <f>'1'!G27</f>
        <v>0</v>
      </c>
      <c r="E14" s="18"/>
      <c r="F14" s="128">
        <f>'2'!F27</f>
        <v>0</v>
      </c>
      <c r="G14" s="23">
        <f>'2'!G27</f>
        <v>0</v>
      </c>
      <c r="H14" s="18"/>
      <c r="I14" s="128">
        <f>'3'!F27</f>
        <v>0</v>
      </c>
      <c r="J14" s="23">
        <f>'3'!G27</f>
        <v>0</v>
      </c>
      <c r="K14" s="18"/>
      <c r="L14" s="19">
        <f>'4'!F27</f>
        <v>0</v>
      </c>
      <c r="M14" s="23">
        <f>'4'!G27</f>
        <v>0</v>
      </c>
      <c r="N14" s="10"/>
      <c r="O14" s="128">
        <f>'5'!F27</f>
        <v>0</v>
      </c>
      <c r="P14" s="23">
        <f>'5'!G27</f>
        <v>0</v>
      </c>
      <c r="Q14" s="11"/>
    </row>
    <row r="15" spans="2:17" x14ac:dyDescent="0.2">
      <c r="B15" s="8"/>
      <c r="C15" s="19">
        <f>'1'!F28</f>
        <v>0</v>
      </c>
      <c r="D15" s="23">
        <f>'1'!G28</f>
        <v>0</v>
      </c>
      <c r="E15" s="18"/>
      <c r="F15" s="128">
        <f>'2'!F28</f>
        <v>0</v>
      </c>
      <c r="G15" s="23">
        <f>'2'!G28</f>
        <v>0</v>
      </c>
      <c r="H15" s="18"/>
      <c r="I15" s="128">
        <f>'3'!F28</f>
        <v>0</v>
      </c>
      <c r="J15" s="23">
        <f>'3'!G28</f>
        <v>0</v>
      </c>
      <c r="K15" s="18"/>
      <c r="L15" s="19">
        <f>'4'!F28</f>
        <v>0</v>
      </c>
      <c r="M15" s="23">
        <f>'4'!G28</f>
        <v>0</v>
      </c>
      <c r="N15" s="10"/>
      <c r="O15" s="128">
        <f>'5'!F28</f>
        <v>0</v>
      </c>
      <c r="P15" s="23">
        <f>'5'!G28</f>
        <v>0</v>
      </c>
      <c r="Q15" s="11"/>
    </row>
    <row r="16" spans="2:17" x14ac:dyDescent="0.2">
      <c r="B16" s="8"/>
      <c r="C16" s="19">
        <f>'1'!F29</f>
        <v>0</v>
      </c>
      <c r="D16" s="23">
        <f>'1'!G29</f>
        <v>0</v>
      </c>
      <c r="E16" s="18"/>
      <c r="F16" s="128">
        <f>'2'!F29</f>
        <v>0</v>
      </c>
      <c r="G16" s="23">
        <f>'2'!G29</f>
        <v>0</v>
      </c>
      <c r="H16" s="18"/>
      <c r="I16" s="128">
        <f>'3'!F29</f>
        <v>0</v>
      </c>
      <c r="J16" s="23">
        <f>'3'!G29</f>
        <v>0</v>
      </c>
      <c r="K16" s="18"/>
      <c r="L16" s="19">
        <f>'4'!F29</f>
        <v>0</v>
      </c>
      <c r="M16" s="23">
        <f>'4'!G29</f>
        <v>0</v>
      </c>
      <c r="N16" s="10"/>
      <c r="O16" s="128">
        <f>'5'!F29</f>
        <v>0</v>
      </c>
      <c r="P16" s="23">
        <f>'5'!G29</f>
        <v>0</v>
      </c>
      <c r="Q16" s="11"/>
    </row>
    <row r="17" spans="2:17" x14ac:dyDescent="0.2">
      <c r="B17" s="8"/>
      <c r="C17" s="19">
        <f>'1'!F30</f>
        <v>0</v>
      </c>
      <c r="D17" s="23">
        <f>'1'!G30</f>
        <v>0</v>
      </c>
      <c r="E17" s="18"/>
      <c r="F17" s="128">
        <f>'2'!F30</f>
        <v>0</v>
      </c>
      <c r="G17" s="23">
        <f>'2'!G30</f>
        <v>0</v>
      </c>
      <c r="H17" s="18"/>
      <c r="I17" s="128">
        <f>'3'!F30</f>
        <v>0</v>
      </c>
      <c r="J17" s="23">
        <f>'3'!G30</f>
        <v>0</v>
      </c>
      <c r="K17" s="18"/>
      <c r="L17" s="19">
        <f>'4'!F30</f>
        <v>0</v>
      </c>
      <c r="M17" s="23">
        <f>'4'!G30</f>
        <v>0</v>
      </c>
      <c r="N17" s="10"/>
      <c r="O17" s="128">
        <f>'5'!F30</f>
        <v>0</v>
      </c>
      <c r="P17" s="23">
        <f>'5'!G30</f>
        <v>0</v>
      </c>
      <c r="Q17" s="11"/>
    </row>
    <row r="18" spans="2:17" ht="13.5" customHeight="1" x14ac:dyDescent="0.2">
      <c r="B18" s="8"/>
      <c r="C18" s="19">
        <f>'1'!F31</f>
        <v>0</v>
      </c>
      <c r="D18" s="23">
        <f>'1'!G31</f>
        <v>0</v>
      </c>
      <c r="E18" s="10"/>
      <c r="F18" s="128">
        <f>'2'!F31</f>
        <v>0</v>
      </c>
      <c r="G18" s="23">
        <f>'2'!G31</f>
        <v>0</v>
      </c>
      <c r="H18" s="10"/>
      <c r="I18" s="128">
        <f>'3'!F31</f>
        <v>0</v>
      </c>
      <c r="J18" s="23">
        <f>'3'!G31</f>
        <v>0</v>
      </c>
      <c r="K18" s="10"/>
      <c r="L18" s="19">
        <f>'4'!F31</f>
        <v>0</v>
      </c>
      <c r="M18" s="23">
        <f>'4'!G31</f>
        <v>0</v>
      </c>
      <c r="N18" s="10"/>
      <c r="O18" s="128">
        <f>'5'!F31</f>
        <v>0</v>
      </c>
      <c r="P18" s="23">
        <f>'5'!G31</f>
        <v>0</v>
      </c>
      <c r="Q18" s="11"/>
    </row>
    <row r="19" spans="2:17" ht="13.5" customHeight="1" x14ac:dyDescent="0.2">
      <c r="B19" s="8"/>
      <c r="C19" s="19">
        <f>'1'!F32</f>
        <v>0</v>
      </c>
      <c r="D19" s="23">
        <f>'1'!G32</f>
        <v>0</v>
      </c>
      <c r="E19" s="10"/>
      <c r="F19" s="128">
        <f>'2'!F32</f>
        <v>0</v>
      </c>
      <c r="G19" s="23">
        <f>'2'!G32</f>
        <v>0</v>
      </c>
      <c r="H19" s="10"/>
      <c r="I19" s="128">
        <f>'3'!F32</f>
        <v>0</v>
      </c>
      <c r="J19" s="23">
        <f>'3'!G32</f>
        <v>0</v>
      </c>
      <c r="K19" s="10"/>
      <c r="L19" s="19">
        <f>'4'!F32</f>
        <v>0</v>
      </c>
      <c r="M19" s="23">
        <f>'4'!G32</f>
        <v>0</v>
      </c>
      <c r="N19" s="10"/>
      <c r="O19" s="128">
        <f>'5'!F32</f>
        <v>0</v>
      </c>
      <c r="P19" s="23">
        <f>'5'!G32</f>
        <v>0</v>
      </c>
      <c r="Q19" s="11"/>
    </row>
    <row r="20" spans="2:17" ht="13.5" customHeight="1" thickBot="1" x14ac:dyDescent="0.25">
      <c r="B20" s="8"/>
      <c r="C20" s="126">
        <f>'1'!F33</f>
        <v>0</v>
      </c>
      <c r="D20" s="130">
        <f>'1'!G33</f>
        <v>0</v>
      </c>
      <c r="E20" s="10"/>
      <c r="F20" s="131">
        <f>'2'!F33</f>
        <v>0</v>
      </c>
      <c r="G20" s="130">
        <f>'2'!G33</f>
        <v>0</v>
      </c>
      <c r="H20" s="10"/>
      <c r="I20" s="131">
        <f>'3'!F33</f>
        <v>0</v>
      </c>
      <c r="J20" s="130">
        <f>'3'!G33</f>
        <v>0</v>
      </c>
      <c r="K20" s="10"/>
      <c r="L20" s="126">
        <f>'4'!F33</f>
        <v>0</v>
      </c>
      <c r="M20" s="130">
        <f>'4'!G33</f>
        <v>0</v>
      </c>
      <c r="N20" s="10"/>
      <c r="O20" s="131">
        <f>'5'!F33</f>
        <v>0</v>
      </c>
      <c r="P20" s="130">
        <f>'5'!G33</f>
        <v>0</v>
      </c>
      <c r="Q20" s="11"/>
    </row>
    <row r="21" spans="2:17" ht="13.5" customHeight="1" thickBot="1" x14ac:dyDescent="0.25">
      <c r="B21" s="8"/>
      <c r="C21" s="21"/>
      <c r="D21" s="21"/>
      <c r="E21" s="10"/>
      <c r="F21" s="20"/>
      <c r="G21" s="21"/>
      <c r="H21" s="10"/>
      <c r="I21" s="20"/>
      <c r="J21" s="21"/>
      <c r="K21" s="10"/>
      <c r="L21" s="20"/>
      <c r="M21" s="18"/>
      <c r="N21" s="10"/>
      <c r="O21" s="22"/>
      <c r="P21" s="18"/>
      <c r="Q21" s="11"/>
    </row>
    <row r="22" spans="2:17" ht="15" customHeight="1" thickBot="1" x14ac:dyDescent="0.25">
      <c r="B22" s="8"/>
      <c r="C22" s="280">
        <v>6</v>
      </c>
      <c r="D22" s="281"/>
      <c r="E22" s="10"/>
      <c r="F22" s="280">
        <v>7</v>
      </c>
      <c r="G22" s="281"/>
      <c r="H22" s="10"/>
      <c r="I22" s="280">
        <v>8</v>
      </c>
      <c r="J22" s="281"/>
      <c r="K22" s="10"/>
      <c r="L22" s="280">
        <v>9</v>
      </c>
      <c r="M22" s="281"/>
      <c r="N22" s="10"/>
      <c r="O22" s="291">
        <v>10</v>
      </c>
      <c r="P22" s="292"/>
      <c r="Q22" s="11"/>
    </row>
    <row r="23" spans="2:17" ht="13.5" thickBot="1" x14ac:dyDescent="0.25">
      <c r="B23" s="8"/>
      <c r="C23" s="122" t="str">
        <f>'6'!B2</f>
        <v>310822</v>
      </c>
      <c r="D23" s="123">
        <f>'6'!C2</f>
        <v>-6</v>
      </c>
      <c r="E23" s="10"/>
      <c r="F23" s="122" t="str">
        <f>'7'!B2</f>
        <v>310822</v>
      </c>
      <c r="G23" s="123">
        <f>'7'!C2</f>
        <v>-7</v>
      </c>
      <c r="H23" s="10"/>
      <c r="I23" s="122" t="str">
        <f>'8'!B2</f>
        <v>310822</v>
      </c>
      <c r="J23" s="123">
        <f>'8'!C2</f>
        <v>-8</v>
      </c>
      <c r="K23" s="10"/>
      <c r="L23" s="122" t="str">
        <f>'9'!B2</f>
        <v>310822</v>
      </c>
      <c r="M23" s="123">
        <f>'9'!C2</f>
        <v>-9</v>
      </c>
      <c r="N23" s="10"/>
      <c r="O23" s="122" t="str">
        <f>'10'!B2</f>
        <v>310822</v>
      </c>
      <c r="P23" s="123">
        <f>'10'!C2</f>
        <v>-10</v>
      </c>
      <c r="Q23" s="11"/>
    </row>
    <row r="24" spans="2:17" x14ac:dyDescent="0.2">
      <c r="B24" s="8"/>
      <c r="C24" s="124" t="str">
        <f>'6'!F18</f>
        <v xml:space="preserve">Flint </v>
      </c>
      <c r="D24" s="125">
        <f>'6'!G18</f>
        <v>3.9850560398505603</v>
      </c>
      <c r="E24" s="18"/>
      <c r="F24" s="124" t="str">
        <f>'7'!F18</f>
        <v xml:space="preserve">Flint </v>
      </c>
      <c r="G24" s="125">
        <f>'7'!G18</f>
        <v>0.93167701863354035</v>
      </c>
      <c r="H24" s="10"/>
      <c r="I24" s="128" t="str">
        <f>'8'!F18</f>
        <v>Neph Sy</v>
      </c>
      <c r="J24" s="23">
        <f>'8'!G18</f>
        <v>37.383177570093459</v>
      </c>
      <c r="K24" s="10"/>
      <c r="L24" s="124" t="str">
        <f>'9'!F18</f>
        <v>Neph Sy</v>
      </c>
      <c r="M24" s="125">
        <f>'9'!G18</f>
        <v>37.037037037037038</v>
      </c>
      <c r="N24" s="10"/>
      <c r="O24" s="124" t="str">
        <f>'10'!F18</f>
        <v>Neph Sy</v>
      </c>
      <c r="P24" s="125">
        <f>'10'!G18</f>
        <v>36.697247706422019</v>
      </c>
      <c r="Q24" s="11"/>
    </row>
    <row r="25" spans="2:17" x14ac:dyDescent="0.2">
      <c r="B25" s="8"/>
      <c r="C25" s="19" t="str">
        <f>'6'!F19</f>
        <v>EPK</v>
      </c>
      <c r="D25" s="23">
        <f>'6'!G19</f>
        <v>3.9850560398505603</v>
      </c>
      <c r="E25" s="18"/>
      <c r="F25" s="19" t="str">
        <f>'7'!F19</f>
        <v>OM4</v>
      </c>
      <c r="G25" s="23">
        <f>'7'!G19</f>
        <v>0.15527950310559008</v>
      </c>
      <c r="H25" s="10"/>
      <c r="I25" s="128" t="str">
        <f>'8'!F19</f>
        <v>Whiting</v>
      </c>
      <c r="J25" s="23">
        <f>'8'!G19</f>
        <v>18.691588785046729</v>
      </c>
      <c r="K25" s="10"/>
      <c r="L25" s="19" t="str">
        <f>'9'!F19</f>
        <v>Whiting</v>
      </c>
      <c r="M25" s="23">
        <f>'9'!G19</f>
        <v>18.518518518518519</v>
      </c>
      <c r="N25" s="10"/>
      <c r="O25" s="19" t="str">
        <f>'10'!F19</f>
        <v>Whiting</v>
      </c>
      <c r="P25" s="23">
        <f>'10'!G19</f>
        <v>18.348623853211009</v>
      </c>
      <c r="Q25" s="11"/>
    </row>
    <row r="26" spans="2:17" x14ac:dyDescent="0.2">
      <c r="B26" s="8"/>
      <c r="C26" s="19" t="str">
        <f>'6'!F20</f>
        <v>Red Art</v>
      </c>
      <c r="D26" s="23">
        <f>'6'!G20</f>
        <v>47.945205479452049</v>
      </c>
      <c r="E26" s="18"/>
      <c r="F26" s="19" t="str">
        <f>'7'!F20</f>
        <v>Red Art</v>
      </c>
      <c r="G26" s="23">
        <f>'7'!G20</f>
        <v>0.93167701863354035</v>
      </c>
      <c r="H26" s="10"/>
      <c r="I26" s="128" t="str">
        <f>'8'!F20</f>
        <v xml:space="preserve">Flint </v>
      </c>
      <c r="J26" s="23">
        <f>'8'!G20</f>
        <v>28.037383177570085</v>
      </c>
      <c r="K26" s="10"/>
      <c r="L26" s="19" t="str">
        <f>'9'!F20</f>
        <v xml:space="preserve">Flint </v>
      </c>
      <c r="M26" s="23">
        <f>'9'!G20</f>
        <v>27.777777777777775</v>
      </c>
      <c r="N26" s="10"/>
      <c r="O26" s="19" t="str">
        <f>'10'!F20</f>
        <v xml:space="preserve">Flint </v>
      </c>
      <c r="P26" s="23">
        <f>'10'!G20</f>
        <v>27.52293577981651</v>
      </c>
      <c r="Q26" s="11"/>
    </row>
    <row r="27" spans="2:17" x14ac:dyDescent="0.2">
      <c r="B27" s="8"/>
      <c r="C27" s="19" t="str">
        <f>'6'!F21</f>
        <v>Manganese Dioxide</v>
      </c>
      <c r="D27" s="23">
        <f>'6'!G21</f>
        <v>36.114570361145695</v>
      </c>
      <c r="E27" s="18"/>
      <c r="F27" s="19" t="str">
        <f>'7'!F21</f>
        <v>Manganese Dioxide</v>
      </c>
      <c r="G27" s="23">
        <f>'7'!G21</f>
        <v>1.3975155279503104</v>
      </c>
      <c r="H27" s="10"/>
      <c r="I27" s="128" t="str">
        <f>'8'!F21</f>
        <v>EPK</v>
      </c>
      <c r="J27" s="23">
        <f>'8'!G21</f>
        <v>9.3457943925233646</v>
      </c>
      <c r="K27" s="10"/>
      <c r="L27" s="19" t="str">
        <f>'9'!F21</f>
        <v>EPK</v>
      </c>
      <c r="M27" s="23">
        <f>'9'!G21</f>
        <v>9.2592592592592595</v>
      </c>
      <c r="N27" s="10"/>
      <c r="O27" s="19" t="str">
        <f>'10'!F21</f>
        <v>EPK</v>
      </c>
      <c r="P27" s="23">
        <f>'10'!G21</f>
        <v>9.1743119266055047</v>
      </c>
      <c r="Q27" s="11"/>
    </row>
    <row r="28" spans="2:17" x14ac:dyDescent="0.2">
      <c r="B28" s="8"/>
      <c r="C28" s="19" t="str">
        <f>'6'!F22</f>
        <v>Copper Carbonate</v>
      </c>
      <c r="D28" s="23">
        <f>'6'!G22</f>
        <v>3.9850560398505603</v>
      </c>
      <c r="E28" s="18"/>
      <c r="F28" s="19" t="str">
        <f>'7'!F22</f>
        <v>Copper Carbonate</v>
      </c>
      <c r="G28" s="23">
        <f>'7'!G22</f>
        <v>0.25</v>
      </c>
      <c r="H28" s="10"/>
      <c r="I28" s="128" t="str">
        <f>'8'!F22</f>
        <v>Titanium Dioxide</v>
      </c>
      <c r="J28" s="23">
        <f>'8'!G22</f>
        <v>6.5420560747663545</v>
      </c>
      <c r="K28" s="10"/>
      <c r="L28" s="19" t="str">
        <f>'9'!F22</f>
        <v>Titanium Dioxide</v>
      </c>
      <c r="M28" s="23">
        <f>'9'!G22</f>
        <v>7.4074074074074066</v>
      </c>
      <c r="N28" s="10"/>
      <c r="O28" s="19" t="str">
        <f>'10'!F22</f>
        <v>Titanium Dioxide</v>
      </c>
      <c r="P28" s="23">
        <f>'10'!G22</f>
        <v>8.2568807339449553</v>
      </c>
      <c r="Q28" s="11"/>
    </row>
    <row r="29" spans="2:17" x14ac:dyDescent="0.2">
      <c r="B29" s="8"/>
      <c r="C29" s="19" t="str">
        <f>'6'!F23</f>
        <v>Cobalt Carbonate</v>
      </c>
      <c r="D29" s="23">
        <f>'6'!G23</f>
        <v>3.9850560398505603</v>
      </c>
      <c r="E29" s="10"/>
      <c r="F29" s="19" t="str">
        <f>'7'!F23</f>
        <v>Cobalt Carbonate</v>
      </c>
      <c r="G29" s="23">
        <f>'7'!G23</f>
        <v>0.25</v>
      </c>
      <c r="H29" s="10"/>
      <c r="I29" s="128">
        <f>'8'!F23</f>
        <v>0</v>
      </c>
      <c r="J29" s="23">
        <f>'8'!G23</f>
        <v>0</v>
      </c>
      <c r="K29" s="10"/>
      <c r="L29" s="19">
        <f>'9'!F23</f>
        <v>0</v>
      </c>
      <c r="M29" s="23">
        <f>'9'!G23</f>
        <v>0</v>
      </c>
      <c r="N29" s="10"/>
      <c r="O29" s="19">
        <f>'10'!F23</f>
        <v>0</v>
      </c>
      <c r="P29" s="23">
        <f>'10'!G23</f>
        <v>0</v>
      </c>
      <c r="Q29" s="11"/>
    </row>
    <row r="30" spans="2:17" x14ac:dyDescent="0.2">
      <c r="B30" s="8"/>
      <c r="C30" s="19">
        <f>'6'!F24</f>
        <v>0</v>
      </c>
      <c r="D30" s="23">
        <f>'6'!G24</f>
        <v>0</v>
      </c>
      <c r="E30" s="10"/>
      <c r="F30" s="19" t="str">
        <f>'7'!F24</f>
        <v>3134 (Frit)=CI 1110</v>
      </c>
      <c r="G30" s="23">
        <f>'7'!G24</f>
        <v>0.62111801242236031</v>
      </c>
      <c r="H30" s="10"/>
      <c r="I30" s="128">
        <f>'8'!F24</f>
        <v>0</v>
      </c>
      <c r="J30" s="23">
        <f>'8'!G24</f>
        <v>0</v>
      </c>
      <c r="K30" s="10"/>
      <c r="L30" s="19">
        <f>'9'!F24</f>
        <v>0</v>
      </c>
      <c r="M30" s="23">
        <f>'9'!G24</f>
        <v>0</v>
      </c>
      <c r="N30" s="10"/>
      <c r="O30" s="19">
        <f>'10'!F24</f>
        <v>0</v>
      </c>
      <c r="P30" s="23">
        <f>'10'!G24</f>
        <v>0</v>
      </c>
      <c r="Q30" s="11"/>
    </row>
    <row r="31" spans="2:17" x14ac:dyDescent="0.2">
      <c r="B31" s="8"/>
      <c r="C31" s="19">
        <f>'6'!F25</f>
        <v>0</v>
      </c>
      <c r="D31" s="23">
        <f>'6'!G25</f>
        <v>0</v>
      </c>
      <c r="E31" s="10"/>
      <c r="F31" s="19" t="str">
        <f>'7'!F25</f>
        <v>Nickle Oxide (Green)</v>
      </c>
      <c r="G31" s="23">
        <f>'7'!G25</f>
        <v>0.3</v>
      </c>
      <c r="H31" s="10"/>
      <c r="I31" s="128">
        <f>'8'!F25</f>
        <v>0</v>
      </c>
      <c r="J31" s="23">
        <f>'8'!G25</f>
        <v>0</v>
      </c>
      <c r="K31" s="10"/>
      <c r="L31" s="19">
        <f>'9'!F25</f>
        <v>0</v>
      </c>
      <c r="M31" s="23">
        <f>'9'!G25</f>
        <v>0</v>
      </c>
      <c r="N31" s="10"/>
      <c r="O31" s="19">
        <f>'10'!F25</f>
        <v>0</v>
      </c>
      <c r="P31" s="23">
        <f>'10'!G25</f>
        <v>0</v>
      </c>
      <c r="Q31" s="11"/>
    </row>
    <row r="32" spans="2:17" x14ac:dyDescent="0.2">
      <c r="B32" s="8"/>
      <c r="C32" s="19">
        <f>'6'!F26</f>
        <v>0</v>
      </c>
      <c r="D32" s="23">
        <f>'6'!G26</f>
        <v>0</v>
      </c>
      <c r="E32" s="10"/>
      <c r="F32" s="19" t="str">
        <f>'7'!F26</f>
        <v>Minspar</v>
      </c>
      <c r="G32" s="23">
        <f>'7'!G26</f>
        <v>0.46583850931677018</v>
      </c>
      <c r="H32" s="10"/>
      <c r="I32" s="128">
        <f>'8'!F26</f>
        <v>0</v>
      </c>
      <c r="J32" s="23">
        <f>'8'!G26</f>
        <v>0</v>
      </c>
      <c r="K32" s="10"/>
      <c r="L32" s="19">
        <f>'9'!F26</f>
        <v>0</v>
      </c>
      <c r="M32" s="23">
        <f>'9'!G26</f>
        <v>0</v>
      </c>
      <c r="N32" s="10"/>
      <c r="O32" s="19">
        <f>'10'!F26</f>
        <v>0</v>
      </c>
      <c r="P32" s="23">
        <f>'10'!G26</f>
        <v>0</v>
      </c>
      <c r="Q32" s="11"/>
    </row>
    <row r="33" spans="2:17" x14ac:dyDescent="0.2">
      <c r="B33" s="8"/>
      <c r="C33" s="19">
        <f>'6'!F27</f>
        <v>0</v>
      </c>
      <c r="D33" s="23">
        <f>'6'!G27</f>
        <v>0</v>
      </c>
      <c r="E33" s="10"/>
      <c r="F33" s="19">
        <f>'7'!F27</f>
        <v>0</v>
      </c>
      <c r="G33" s="23">
        <f>'7'!G27</f>
        <v>0</v>
      </c>
      <c r="H33" s="10"/>
      <c r="I33" s="128">
        <f>'8'!F27</f>
        <v>0</v>
      </c>
      <c r="J33" s="23">
        <f>'8'!G27</f>
        <v>0</v>
      </c>
      <c r="K33" s="10"/>
      <c r="L33" s="19">
        <f>'9'!F27</f>
        <v>0</v>
      </c>
      <c r="M33" s="23">
        <f>'9'!G27</f>
        <v>0</v>
      </c>
      <c r="N33" s="10"/>
      <c r="O33" s="19">
        <f>'10'!F27</f>
        <v>0</v>
      </c>
      <c r="P33" s="23">
        <f>'10'!G27</f>
        <v>0</v>
      </c>
      <c r="Q33" s="11"/>
    </row>
    <row r="34" spans="2:17" x14ac:dyDescent="0.2">
      <c r="B34" s="8"/>
      <c r="C34" s="19">
        <f>'6'!F28</f>
        <v>0</v>
      </c>
      <c r="D34" s="23">
        <f>'6'!G28</f>
        <v>0</v>
      </c>
      <c r="E34" s="10"/>
      <c r="F34" s="19">
        <f>'7'!F28</f>
        <v>0</v>
      </c>
      <c r="G34" s="23">
        <f>'7'!G28</f>
        <v>0</v>
      </c>
      <c r="H34" s="10"/>
      <c r="I34" s="128">
        <f>'8'!F28</f>
        <v>0</v>
      </c>
      <c r="J34" s="23">
        <f>'8'!G28</f>
        <v>0</v>
      </c>
      <c r="K34" s="10"/>
      <c r="L34" s="19">
        <f>'9'!F28</f>
        <v>0</v>
      </c>
      <c r="M34" s="23">
        <f>'9'!G28</f>
        <v>0</v>
      </c>
      <c r="N34" s="10"/>
      <c r="O34" s="19">
        <f>'10'!F28</f>
        <v>0</v>
      </c>
      <c r="P34" s="23">
        <f>'10'!G28</f>
        <v>0</v>
      </c>
      <c r="Q34" s="11"/>
    </row>
    <row r="35" spans="2:17" x14ac:dyDescent="0.2">
      <c r="B35" s="8"/>
      <c r="C35" s="19">
        <f>'6'!F29</f>
        <v>0</v>
      </c>
      <c r="D35" s="23">
        <f>'6'!G29</f>
        <v>0</v>
      </c>
      <c r="E35" s="10"/>
      <c r="F35" s="19">
        <f>'7'!F29</f>
        <v>0</v>
      </c>
      <c r="G35" s="23">
        <f>'7'!G29</f>
        <v>0</v>
      </c>
      <c r="H35" s="10"/>
      <c r="I35" s="128">
        <f>'8'!F29</f>
        <v>0</v>
      </c>
      <c r="J35" s="23">
        <f>'8'!G29</f>
        <v>0</v>
      </c>
      <c r="K35" s="10"/>
      <c r="L35" s="19">
        <f>'9'!F29</f>
        <v>0</v>
      </c>
      <c r="M35" s="23">
        <f>'9'!G29</f>
        <v>0</v>
      </c>
      <c r="N35" s="10"/>
      <c r="O35" s="19">
        <f>'10'!F29</f>
        <v>0</v>
      </c>
      <c r="P35" s="23">
        <f>'10'!G29</f>
        <v>0</v>
      </c>
      <c r="Q35" s="11"/>
    </row>
    <row r="36" spans="2:17" x14ac:dyDescent="0.2">
      <c r="B36" s="8"/>
      <c r="C36" s="19">
        <f>'6'!F30</f>
        <v>0</v>
      </c>
      <c r="D36" s="23">
        <f>'6'!G30</f>
        <v>0</v>
      </c>
      <c r="E36" s="10"/>
      <c r="F36" s="19">
        <f>'7'!F30</f>
        <v>0</v>
      </c>
      <c r="G36" s="23">
        <f>'7'!G30</f>
        <v>0</v>
      </c>
      <c r="H36" s="10"/>
      <c r="I36" s="128">
        <f>'8'!F30</f>
        <v>0</v>
      </c>
      <c r="J36" s="23">
        <f>'8'!G30</f>
        <v>0</v>
      </c>
      <c r="K36" s="10"/>
      <c r="L36" s="19">
        <f>'9'!F30</f>
        <v>0</v>
      </c>
      <c r="M36" s="23">
        <f>'9'!G30</f>
        <v>0</v>
      </c>
      <c r="N36" s="10"/>
      <c r="O36" s="19">
        <f>'10'!F30</f>
        <v>0</v>
      </c>
      <c r="P36" s="23">
        <f>'10'!G30</f>
        <v>0</v>
      </c>
      <c r="Q36" s="11"/>
    </row>
    <row r="37" spans="2:17" x14ac:dyDescent="0.2">
      <c r="B37" s="8"/>
      <c r="C37" s="19">
        <f>'6'!F31</f>
        <v>0</v>
      </c>
      <c r="D37" s="23">
        <f>'6'!G31</f>
        <v>0</v>
      </c>
      <c r="E37" s="10"/>
      <c r="F37" s="19">
        <f>'7'!F31</f>
        <v>0</v>
      </c>
      <c r="G37" s="23">
        <f>'7'!G31</f>
        <v>0</v>
      </c>
      <c r="H37" s="10"/>
      <c r="I37" s="128">
        <f>'8'!F31</f>
        <v>0</v>
      </c>
      <c r="J37" s="23">
        <f>'8'!G31</f>
        <v>0</v>
      </c>
      <c r="K37" s="10"/>
      <c r="L37" s="19">
        <f>'9'!F31</f>
        <v>0</v>
      </c>
      <c r="M37" s="23">
        <f>'9'!G31</f>
        <v>0</v>
      </c>
      <c r="N37" s="10"/>
      <c r="O37" s="19">
        <f>'10'!F31</f>
        <v>0</v>
      </c>
      <c r="P37" s="23">
        <f>'10'!G31</f>
        <v>0</v>
      </c>
      <c r="Q37" s="11"/>
    </row>
    <row r="38" spans="2:17" ht="13.5" thickBot="1" x14ac:dyDescent="0.25">
      <c r="B38" s="8"/>
      <c r="C38" s="126">
        <f>'6'!F32</f>
        <v>0</v>
      </c>
      <c r="D38" s="130">
        <f>'6'!G32</f>
        <v>0</v>
      </c>
      <c r="E38" s="10"/>
      <c r="F38" s="126">
        <f>'7'!F32</f>
        <v>0</v>
      </c>
      <c r="G38" s="130">
        <f>'7'!G32</f>
        <v>0</v>
      </c>
      <c r="H38" s="10"/>
      <c r="I38" s="131">
        <f>'8'!F32</f>
        <v>0</v>
      </c>
      <c r="J38" s="130">
        <f>'8'!G32</f>
        <v>0</v>
      </c>
      <c r="K38" s="10"/>
      <c r="L38" s="126">
        <f>'9'!F32</f>
        <v>0</v>
      </c>
      <c r="M38" s="130">
        <f>'9'!G32</f>
        <v>0</v>
      </c>
      <c r="N38" s="10"/>
      <c r="O38" s="126">
        <f>'10'!F32</f>
        <v>0</v>
      </c>
      <c r="P38" s="130">
        <f>'10'!G32</f>
        <v>0</v>
      </c>
      <c r="Q38" s="11"/>
    </row>
    <row r="39" spans="2:17" ht="13.5" thickBot="1" x14ac:dyDescent="0.25">
      <c r="B39" s="12"/>
      <c r="C39" s="13"/>
      <c r="D39" s="14"/>
      <c r="E39" s="15"/>
      <c r="F39" s="13"/>
      <c r="G39" s="14"/>
      <c r="H39" s="15"/>
      <c r="I39" s="13"/>
      <c r="J39" s="14"/>
      <c r="K39" s="15"/>
      <c r="L39" s="13"/>
      <c r="M39" s="14"/>
      <c r="N39" s="15"/>
      <c r="O39" s="13"/>
      <c r="P39" s="14"/>
      <c r="Q39" s="16"/>
    </row>
    <row r="40" spans="2:17" ht="13.5" thickBot="1" x14ac:dyDescent="0.25"/>
    <row r="41" spans="2:17" x14ac:dyDescent="0.2">
      <c r="C41" s="282" t="s">
        <v>162</v>
      </c>
      <c r="D41" s="283"/>
      <c r="E41" s="283"/>
      <c r="F41" s="283"/>
      <c r="G41" s="283"/>
      <c r="H41" s="283"/>
      <c r="I41" s="283"/>
      <c r="J41" s="283"/>
      <c r="K41" s="283"/>
      <c r="L41" s="283"/>
      <c r="M41" s="283"/>
      <c r="N41" s="283"/>
      <c r="O41" s="283"/>
      <c r="P41" s="284"/>
    </row>
    <row r="42" spans="2:17" x14ac:dyDescent="0.2">
      <c r="C42" s="285"/>
      <c r="D42" s="286"/>
      <c r="E42" s="286"/>
      <c r="F42" s="286"/>
      <c r="G42" s="286"/>
      <c r="H42" s="286"/>
      <c r="I42" s="286"/>
      <c r="J42" s="286"/>
      <c r="K42" s="286"/>
      <c r="L42" s="286"/>
      <c r="M42" s="286"/>
      <c r="N42" s="286"/>
      <c r="O42" s="286"/>
      <c r="P42" s="287"/>
    </row>
    <row r="43" spans="2:17" x14ac:dyDescent="0.2">
      <c r="C43" s="285"/>
      <c r="D43" s="286"/>
      <c r="E43" s="286"/>
      <c r="F43" s="286"/>
      <c r="G43" s="286"/>
      <c r="H43" s="286"/>
      <c r="I43" s="286"/>
      <c r="J43" s="286"/>
      <c r="K43" s="286"/>
      <c r="L43" s="286"/>
      <c r="M43" s="286"/>
      <c r="N43" s="286"/>
      <c r="O43" s="286"/>
      <c r="P43" s="287"/>
    </row>
    <row r="44" spans="2:17" x14ac:dyDescent="0.2">
      <c r="C44" s="285"/>
      <c r="D44" s="286"/>
      <c r="E44" s="286"/>
      <c r="F44" s="286"/>
      <c r="G44" s="286"/>
      <c r="H44" s="286"/>
      <c r="I44" s="286"/>
      <c r="J44" s="286"/>
      <c r="K44" s="286"/>
      <c r="L44" s="286"/>
      <c r="M44" s="286"/>
      <c r="N44" s="286"/>
      <c r="O44" s="286"/>
      <c r="P44" s="287"/>
    </row>
    <row r="45" spans="2:17" x14ac:dyDescent="0.2">
      <c r="C45" s="285"/>
      <c r="D45" s="286"/>
      <c r="E45" s="286"/>
      <c r="F45" s="286"/>
      <c r="G45" s="286"/>
      <c r="H45" s="286"/>
      <c r="I45" s="286"/>
      <c r="J45" s="286"/>
      <c r="K45" s="286"/>
      <c r="L45" s="286"/>
      <c r="M45" s="286"/>
      <c r="N45" s="286"/>
      <c r="O45" s="286"/>
      <c r="P45" s="287"/>
    </row>
    <row r="46" spans="2:17" x14ac:dyDescent="0.2">
      <c r="C46" s="285"/>
      <c r="D46" s="286"/>
      <c r="E46" s="286"/>
      <c r="F46" s="286"/>
      <c r="G46" s="286"/>
      <c r="H46" s="286"/>
      <c r="I46" s="286"/>
      <c r="J46" s="286"/>
      <c r="K46" s="286"/>
      <c r="L46" s="286"/>
      <c r="M46" s="286"/>
      <c r="N46" s="286"/>
      <c r="O46" s="286"/>
      <c r="P46" s="287"/>
    </row>
    <row r="47" spans="2:17" x14ac:dyDescent="0.2">
      <c r="C47" s="285"/>
      <c r="D47" s="286"/>
      <c r="E47" s="286"/>
      <c r="F47" s="286"/>
      <c r="G47" s="286"/>
      <c r="H47" s="286"/>
      <c r="I47" s="286"/>
      <c r="J47" s="286"/>
      <c r="K47" s="286"/>
      <c r="L47" s="286"/>
      <c r="M47" s="286"/>
      <c r="N47" s="286"/>
      <c r="O47" s="286"/>
      <c r="P47" s="287"/>
    </row>
    <row r="48" spans="2:17" x14ac:dyDescent="0.2">
      <c r="C48" s="285"/>
      <c r="D48" s="286"/>
      <c r="E48" s="286"/>
      <c r="F48" s="286"/>
      <c r="G48" s="286"/>
      <c r="H48" s="286"/>
      <c r="I48" s="286"/>
      <c r="J48" s="286"/>
      <c r="K48" s="286"/>
      <c r="L48" s="286"/>
      <c r="M48" s="286"/>
      <c r="N48" s="286"/>
      <c r="O48" s="286"/>
      <c r="P48" s="287"/>
    </row>
    <row r="49" spans="3:16" x14ac:dyDescent="0.2">
      <c r="C49" s="285"/>
      <c r="D49" s="286"/>
      <c r="E49" s="286"/>
      <c r="F49" s="286"/>
      <c r="G49" s="286"/>
      <c r="H49" s="286"/>
      <c r="I49" s="286"/>
      <c r="J49" s="286"/>
      <c r="K49" s="286"/>
      <c r="L49" s="286"/>
      <c r="M49" s="286"/>
      <c r="N49" s="286"/>
      <c r="O49" s="286"/>
      <c r="P49" s="287"/>
    </row>
    <row r="50" spans="3:16" x14ac:dyDescent="0.2">
      <c r="C50" s="285"/>
      <c r="D50" s="286"/>
      <c r="E50" s="286"/>
      <c r="F50" s="286"/>
      <c r="G50" s="286"/>
      <c r="H50" s="286"/>
      <c r="I50" s="286"/>
      <c r="J50" s="286"/>
      <c r="K50" s="286"/>
      <c r="L50" s="286"/>
      <c r="M50" s="286"/>
      <c r="N50" s="286"/>
      <c r="O50" s="286"/>
      <c r="P50" s="287"/>
    </row>
    <row r="51" spans="3:16" x14ac:dyDescent="0.2">
      <c r="C51" s="285"/>
      <c r="D51" s="286"/>
      <c r="E51" s="286"/>
      <c r="F51" s="286"/>
      <c r="G51" s="286"/>
      <c r="H51" s="286"/>
      <c r="I51" s="286"/>
      <c r="J51" s="286"/>
      <c r="K51" s="286"/>
      <c r="L51" s="286"/>
      <c r="M51" s="286"/>
      <c r="N51" s="286"/>
      <c r="O51" s="286"/>
      <c r="P51" s="287"/>
    </row>
    <row r="52" spans="3:16" x14ac:dyDescent="0.2">
      <c r="C52" s="285"/>
      <c r="D52" s="286"/>
      <c r="E52" s="286"/>
      <c r="F52" s="286"/>
      <c r="G52" s="286"/>
      <c r="H52" s="286"/>
      <c r="I52" s="286"/>
      <c r="J52" s="286"/>
      <c r="K52" s="286"/>
      <c r="L52" s="286"/>
      <c r="M52" s="286"/>
      <c r="N52" s="286"/>
      <c r="O52" s="286"/>
      <c r="P52" s="287"/>
    </row>
    <row r="53" spans="3:16" x14ac:dyDescent="0.2">
      <c r="C53" s="285"/>
      <c r="D53" s="286"/>
      <c r="E53" s="286"/>
      <c r="F53" s="286"/>
      <c r="G53" s="286"/>
      <c r="H53" s="286"/>
      <c r="I53" s="286"/>
      <c r="J53" s="286"/>
      <c r="K53" s="286"/>
      <c r="L53" s="286"/>
      <c r="M53" s="286"/>
      <c r="N53" s="286"/>
      <c r="O53" s="286"/>
      <c r="P53" s="287"/>
    </row>
    <row r="54" spans="3:16" ht="13.5" thickBot="1" x14ac:dyDescent="0.25">
      <c r="C54" s="288"/>
      <c r="D54" s="289"/>
      <c r="E54" s="289"/>
      <c r="F54" s="289"/>
      <c r="G54" s="289"/>
      <c r="H54" s="289"/>
      <c r="I54" s="289"/>
      <c r="J54" s="289"/>
      <c r="K54" s="289"/>
      <c r="L54" s="289"/>
      <c r="M54" s="289"/>
      <c r="N54" s="289"/>
      <c r="O54" s="289"/>
      <c r="P54" s="290"/>
    </row>
  </sheetData>
  <mergeCells count="11">
    <mergeCell ref="C41:P54"/>
    <mergeCell ref="O22:P22"/>
    <mergeCell ref="C22:D22"/>
    <mergeCell ref="I22:J22"/>
    <mergeCell ref="L22:M22"/>
    <mergeCell ref="F22:G22"/>
    <mergeCell ref="C3:D3"/>
    <mergeCell ref="F3:G3"/>
    <mergeCell ref="I3:J3"/>
    <mergeCell ref="L3:M3"/>
    <mergeCell ref="O3:P3"/>
  </mergeCells>
  <pageMargins left="0.25" right="0.25" top="0.25" bottom="0.25" header="0" footer="0"/>
  <pageSetup scale="74" orientation="landscape"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640DC-2EF8-40F3-ADDB-3F20978056F8}">
  <sheetPr codeName="Sheet12"/>
  <dimension ref="A1:AA44"/>
  <sheetViews>
    <sheetView topLeftCell="A19" zoomScale="110" zoomScaleNormal="110" workbookViewId="0">
      <selection activeCell="AA46" sqref="AA46"/>
    </sheetView>
  </sheetViews>
  <sheetFormatPr defaultRowHeight="12.75" x14ac:dyDescent="0.2"/>
  <cols>
    <col min="17" max="17" width="2.140625" customWidth="1"/>
    <col min="18" max="18" width="12.42578125" customWidth="1"/>
    <col min="19" max="19" width="25" customWidth="1"/>
    <col min="20" max="20" width="8.28515625" customWidth="1"/>
    <col min="21" max="22" width="8.7109375" customWidth="1"/>
  </cols>
  <sheetData>
    <row r="1" spans="1:27" x14ac:dyDescent="0.2">
      <c r="A1" s="296"/>
      <c r="B1" s="296"/>
      <c r="C1" s="296"/>
      <c r="D1" s="296"/>
      <c r="E1" s="296"/>
      <c r="F1" s="296"/>
      <c r="G1" s="296"/>
      <c r="H1" s="296"/>
      <c r="I1" s="296"/>
      <c r="J1" s="296"/>
      <c r="K1" s="296"/>
      <c r="L1" s="296"/>
      <c r="M1" s="296"/>
      <c r="N1" s="296"/>
      <c r="O1" s="296"/>
      <c r="P1" s="296"/>
    </row>
    <row r="2" spans="1:27" x14ac:dyDescent="0.2">
      <c r="A2" s="296"/>
      <c r="B2" s="296"/>
      <c r="C2" s="296"/>
      <c r="D2" s="296"/>
      <c r="E2" s="296"/>
      <c r="F2" s="296"/>
      <c r="G2" s="296"/>
      <c r="H2" s="296"/>
      <c r="I2" s="296"/>
      <c r="J2" s="296"/>
      <c r="K2" s="296"/>
      <c r="L2" s="296"/>
      <c r="M2" s="296"/>
      <c r="N2" s="296"/>
      <c r="O2" s="296"/>
      <c r="P2" s="296"/>
      <c r="R2" s="293"/>
      <c r="S2" s="293"/>
      <c r="T2" s="293"/>
      <c r="U2" s="293"/>
      <c r="V2" s="172"/>
    </row>
    <row r="3" spans="1:27" ht="13.5" thickBot="1" x14ac:dyDescent="0.25">
      <c r="A3" s="296"/>
      <c r="B3" s="296"/>
      <c r="C3" s="296"/>
      <c r="D3" s="296"/>
      <c r="E3" s="296"/>
      <c r="F3" s="296"/>
      <c r="G3" s="296"/>
      <c r="H3" s="296"/>
      <c r="I3" s="296"/>
      <c r="J3" s="296"/>
      <c r="K3" s="296"/>
      <c r="L3" s="296"/>
      <c r="M3" s="296"/>
      <c r="N3" s="296"/>
      <c r="O3" s="296"/>
      <c r="P3" s="296"/>
      <c r="R3" s="106"/>
    </row>
    <row r="4" spans="1:27" ht="15" thickBot="1" x14ac:dyDescent="0.3">
      <c r="A4" s="296"/>
      <c r="B4" s="296"/>
      <c r="C4" s="296"/>
      <c r="D4" s="296"/>
      <c r="E4" s="296"/>
      <c r="F4" s="296"/>
      <c r="G4" s="296"/>
      <c r="H4" s="296"/>
      <c r="I4" s="296"/>
      <c r="J4" s="296"/>
      <c r="K4" s="296"/>
      <c r="L4" s="296"/>
      <c r="M4" s="296"/>
      <c r="N4" s="296"/>
      <c r="O4" s="296"/>
      <c r="P4" s="296"/>
      <c r="R4" s="294" t="s">
        <v>169</v>
      </c>
      <c r="S4" s="295"/>
      <c r="T4" s="107" t="s">
        <v>172</v>
      </c>
      <c r="U4" s="108" t="s">
        <v>173</v>
      </c>
      <c r="V4" s="108" t="s">
        <v>175</v>
      </c>
      <c r="W4" s="173" t="s">
        <v>174</v>
      </c>
      <c r="X4" s="174" t="s">
        <v>176</v>
      </c>
      <c r="Y4" s="174" t="s">
        <v>177</v>
      </c>
      <c r="Z4" s="174" t="s">
        <v>100</v>
      </c>
      <c r="AA4" s="174" t="s">
        <v>178</v>
      </c>
    </row>
    <row r="5" spans="1:27" ht="15.75" thickBot="1" x14ac:dyDescent="0.3">
      <c r="A5" s="296"/>
      <c r="B5" s="296"/>
      <c r="C5" s="296"/>
      <c r="D5" s="296"/>
      <c r="E5" s="296"/>
      <c r="F5" s="296"/>
      <c r="G5" s="296"/>
      <c r="H5" s="296"/>
      <c r="I5" s="296"/>
      <c r="J5" s="296"/>
      <c r="K5" s="296"/>
      <c r="L5" s="296"/>
      <c r="M5" s="296"/>
      <c r="N5" s="296"/>
      <c r="O5" s="296"/>
      <c r="P5" s="296"/>
      <c r="R5" s="113" t="str">
        <f>'1'!B2</f>
        <v>310822</v>
      </c>
      <c r="S5" s="109">
        <f>'1'!C2</f>
        <v>-1</v>
      </c>
      <c r="T5" s="203">
        <f>'1'!$B$7</f>
        <v>0.85339216867154533</v>
      </c>
      <c r="U5" s="204">
        <f>'1'!$C$7</f>
        <v>0.14301073625315472</v>
      </c>
      <c r="V5" s="203">
        <f>'1'!$B$5</f>
        <v>5.9673293840043433</v>
      </c>
      <c r="W5" s="203">
        <f>'1'!$B$9</f>
        <v>0</v>
      </c>
      <c r="X5" s="203">
        <f>'1'!$D$5</f>
        <v>0.11915611341479244</v>
      </c>
      <c r="Y5" s="203">
        <f>'1'!$F$5</f>
        <v>0.88084388658520762</v>
      </c>
      <c r="Z5" s="175">
        <f>'1'!$G$3</f>
        <v>6</v>
      </c>
      <c r="AA5" s="178">
        <f>'1'!$Y$59</f>
        <v>1243</v>
      </c>
    </row>
    <row r="6" spans="1:27" ht="15.75" thickBot="1" x14ac:dyDescent="0.3">
      <c r="A6" s="296"/>
      <c r="B6" s="296"/>
      <c r="C6" s="296"/>
      <c r="D6" s="296"/>
      <c r="E6" s="296"/>
      <c r="F6" s="296"/>
      <c r="G6" s="296"/>
      <c r="H6" s="296"/>
      <c r="I6" s="296"/>
      <c r="J6" s="296"/>
      <c r="K6" s="296"/>
      <c r="L6" s="296"/>
      <c r="M6" s="296"/>
      <c r="N6" s="296"/>
      <c r="O6" s="296"/>
      <c r="P6" s="296"/>
      <c r="R6" s="113" t="str">
        <f>'2'!B2</f>
        <v>310822</v>
      </c>
      <c r="S6" s="109">
        <f>'2'!C2</f>
        <v>-2</v>
      </c>
      <c r="T6" s="205">
        <f>'2'!$B$7</f>
        <v>1.4825628438440226</v>
      </c>
      <c r="U6" s="206">
        <f>'2'!$C$7</f>
        <v>0.26649491178532342</v>
      </c>
      <c r="V6" s="205">
        <f>'2'!$B$5</f>
        <v>5.5631938107632992</v>
      </c>
      <c r="W6" s="205">
        <f>'2'!$B$9</f>
        <v>0</v>
      </c>
      <c r="X6" s="205">
        <f>'2'!$D$5</f>
        <v>0.14681615583080265</v>
      </c>
      <c r="Y6" s="205">
        <f>'2'!$F$5</f>
        <v>0.85318384416919746</v>
      </c>
      <c r="Z6" s="176">
        <f>'2'!$G$3</f>
        <v>6</v>
      </c>
      <c r="AA6" s="179">
        <f>'2'!$Y$59</f>
        <v>1243</v>
      </c>
    </row>
    <row r="7" spans="1:27" ht="15.75" thickBot="1" x14ac:dyDescent="0.3">
      <c r="A7" s="296"/>
      <c r="B7" s="296"/>
      <c r="C7" s="296"/>
      <c r="D7" s="296"/>
      <c r="E7" s="296"/>
      <c r="F7" s="296"/>
      <c r="G7" s="296"/>
      <c r="H7" s="296"/>
      <c r="I7" s="296"/>
      <c r="J7" s="296"/>
      <c r="K7" s="296"/>
      <c r="L7" s="296"/>
      <c r="M7" s="296"/>
      <c r="N7" s="296"/>
      <c r="O7" s="296"/>
      <c r="P7" s="296"/>
      <c r="R7" s="113" t="str">
        <f>'3'!B2</f>
        <v>310822</v>
      </c>
      <c r="S7" s="109">
        <f>'3'!C2</f>
        <v>-3</v>
      </c>
      <c r="T7" s="205">
        <f>'3'!$B$7</f>
        <v>1.2157123160063448</v>
      </c>
      <c r="U7" s="206">
        <f>'3'!$C$7</f>
        <v>0.21852776612856187</v>
      </c>
      <c r="V7" s="205">
        <f>'3'!$B$5</f>
        <v>5.5631938107632974</v>
      </c>
      <c r="W7" s="205">
        <f>'3'!$B$9</f>
        <v>0</v>
      </c>
      <c r="X7" s="205">
        <f>'3'!$D$5</f>
        <v>0.1364453204865248</v>
      </c>
      <c r="Y7" s="205">
        <f>'3'!$F$5</f>
        <v>0.8635546795134752</v>
      </c>
      <c r="Z7" s="176">
        <f>'3'!$G$3</f>
        <v>10</v>
      </c>
      <c r="AA7" s="179">
        <f>'3'!$Y$59</f>
        <v>1305</v>
      </c>
    </row>
    <row r="8" spans="1:27" ht="15.75" thickBot="1" x14ac:dyDescent="0.3">
      <c r="A8" s="296"/>
      <c r="B8" s="296"/>
      <c r="C8" s="296"/>
      <c r="D8" s="296"/>
      <c r="E8" s="296"/>
      <c r="F8" s="296"/>
      <c r="G8" s="296"/>
      <c r="H8" s="296"/>
      <c r="I8" s="296"/>
      <c r="J8" s="296"/>
      <c r="K8" s="296"/>
      <c r="L8" s="296"/>
      <c r="M8" s="296"/>
      <c r="N8" s="296"/>
      <c r="O8" s="296"/>
      <c r="P8" s="296"/>
      <c r="R8" s="113" t="str">
        <f>'4'!B2</f>
        <v>310822</v>
      </c>
      <c r="S8" s="109">
        <f>'4'!C2</f>
        <v>-4</v>
      </c>
      <c r="T8" s="205">
        <f>'4'!$B$7</f>
        <v>1.0121144732978073</v>
      </c>
      <c r="U8" s="206">
        <f>'4'!$C$7</f>
        <v>0.1819304715466924</v>
      </c>
      <c r="V8" s="205">
        <f>'4'!$B$5</f>
        <v>5.5631938107632974</v>
      </c>
      <c r="W8" s="205">
        <f>'4'!$B$9</f>
        <v>0</v>
      </c>
      <c r="X8" s="205">
        <f>'4'!$D$5</f>
        <v>0.14032702213821704</v>
      </c>
      <c r="Y8" s="205">
        <f>'4'!$F$5</f>
        <v>0.85967297786178298</v>
      </c>
      <c r="Z8" s="176">
        <f>'4'!$G$3</f>
        <v>10</v>
      </c>
      <c r="AA8" s="179">
        <f>'4'!$Y$59</f>
        <v>1305</v>
      </c>
    </row>
    <row r="9" spans="1:27" ht="15.75" thickBot="1" x14ac:dyDescent="0.3">
      <c r="A9" s="296"/>
      <c r="B9" s="296"/>
      <c r="C9" s="296"/>
      <c r="D9" s="296"/>
      <c r="E9" s="296"/>
      <c r="F9" s="296"/>
      <c r="G9" s="296"/>
      <c r="H9" s="296"/>
      <c r="I9" s="296"/>
      <c r="J9" s="296"/>
      <c r="K9" s="296"/>
      <c r="L9" s="296"/>
      <c r="M9" s="296"/>
      <c r="N9" s="296"/>
      <c r="O9" s="296"/>
      <c r="P9" s="296"/>
      <c r="R9" s="113" t="str">
        <f>'5'!B2</f>
        <v>310822</v>
      </c>
      <c r="S9" s="109">
        <f>'5'!C2</f>
        <v>-5</v>
      </c>
      <c r="T9" s="205">
        <f>'5'!$B$7</f>
        <v>1.079885115236078</v>
      </c>
      <c r="U9" s="206">
        <f>'5'!$C$7</f>
        <v>0.16138668253516203</v>
      </c>
      <c r="V9" s="205">
        <f>'5'!$B$5</f>
        <v>6.6912901255083339</v>
      </c>
      <c r="W9" s="205">
        <f>'5'!$B$9</f>
        <v>6.8071074729553163E-2</v>
      </c>
      <c r="X9" s="205">
        <f>'5'!$D$5</f>
        <v>0.11997879417423418</v>
      </c>
      <c r="Y9" s="205">
        <f>'5'!$F$5</f>
        <v>0.88002120582576582</v>
      </c>
      <c r="Z9" s="176">
        <f>'5'!$G$3</f>
        <v>6</v>
      </c>
      <c r="AA9" s="179">
        <f>'5'!$Y$59</f>
        <v>1243</v>
      </c>
    </row>
    <row r="10" spans="1:27" ht="15.75" thickBot="1" x14ac:dyDescent="0.3">
      <c r="A10" s="296"/>
      <c r="B10" s="296"/>
      <c r="C10" s="296"/>
      <c r="D10" s="296"/>
      <c r="E10" s="296"/>
      <c r="F10" s="296"/>
      <c r="G10" s="296"/>
      <c r="H10" s="296"/>
      <c r="I10" s="296"/>
      <c r="J10" s="296"/>
      <c r="K10" s="296"/>
      <c r="L10" s="296"/>
      <c r="M10" s="296"/>
      <c r="N10" s="296"/>
      <c r="O10" s="296"/>
      <c r="P10" s="296"/>
      <c r="R10" s="113" t="str">
        <f>'6'!B2</f>
        <v>310822</v>
      </c>
      <c r="S10" s="109">
        <f>'6'!C2</f>
        <v>-6</v>
      </c>
      <c r="T10" s="205">
        <f>'6'!$B$7</f>
        <v>0.86980329387848987</v>
      </c>
      <c r="U10" s="206">
        <f>'6'!$C$7</f>
        <v>0.14952372348638124</v>
      </c>
      <c r="V10" s="205">
        <f>'6'!$B$5</f>
        <v>5.8171591343343749</v>
      </c>
      <c r="W10" s="205">
        <f>'6'!$B$9</f>
        <v>0</v>
      </c>
      <c r="X10" s="205">
        <f>'6'!$D$5</f>
        <v>9.2140877267021123E-2</v>
      </c>
      <c r="Y10" s="205">
        <f>'6'!$F$5</f>
        <v>0.90785912273297886</v>
      </c>
      <c r="Z10" s="176">
        <f>'6'!$G$3</f>
        <v>6</v>
      </c>
      <c r="AA10" s="179">
        <f>'6'!$Y$59</f>
        <v>1243</v>
      </c>
    </row>
    <row r="11" spans="1:27" ht="15.75" thickBot="1" x14ac:dyDescent="0.3">
      <c r="A11" s="296"/>
      <c r="B11" s="296"/>
      <c r="C11" s="296"/>
      <c r="D11" s="296"/>
      <c r="E11" s="296"/>
      <c r="F11" s="296"/>
      <c r="G11" s="296"/>
      <c r="H11" s="296"/>
      <c r="I11" s="296"/>
      <c r="J11" s="296"/>
      <c r="K11" s="296"/>
      <c r="L11" s="296"/>
      <c r="M11" s="296"/>
      <c r="N11" s="296"/>
      <c r="O11" s="296"/>
      <c r="P11" s="296"/>
      <c r="R11" s="113" t="str">
        <f>'7'!B2</f>
        <v>310822</v>
      </c>
      <c r="S11" s="109">
        <f>'7'!C2</f>
        <v>-7</v>
      </c>
      <c r="T11" s="205">
        <f>'7'!$B$7</f>
        <v>1.304243678601325</v>
      </c>
      <c r="U11" s="206">
        <f>'7'!$C$7</f>
        <v>0.25407044780742621</v>
      </c>
      <c r="V11" s="205">
        <f>'7'!$B$5</f>
        <v>5.1333938671603478</v>
      </c>
      <c r="W11" s="205">
        <f>'7'!$B$9</f>
        <v>6.6940927253754057E-2</v>
      </c>
      <c r="X11" s="205">
        <f>'7'!$D$5</f>
        <v>0.15681753345421021</v>
      </c>
      <c r="Y11" s="205">
        <f>'7'!$F$5</f>
        <v>0.84318246654578977</v>
      </c>
      <c r="Z11" s="176">
        <f>'7'!$G$3</f>
        <v>6</v>
      </c>
      <c r="AA11" s="179">
        <f>'7'!$Y$59</f>
        <v>1243</v>
      </c>
    </row>
    <row r="12" spans="1:27" ht="15.75" thickBot="1" x14ac:dyDescent="0.3">
      <c r="A12" s="296"/>
      <c r="B12" s="296"/>
      <c r="C12" s="296"/>
      <c r="D12" s="296"/>
      <c r="E12" s="296"/>
      <c r="F12" s="296"/>
      <c r="G12" s="296"/>
      <c r="H12" s="296"/>
      <c r="I12" s="296"/>
      <c r="J12" s="296"/>
      <c r="K12" s="296"/>
      <c r="L12" s="296"/>
      <c r="M12" s="296"/>
      <c r="N12" s="296"/>
      <c r="O12" s="296"/>
      <c r="P12" s="296"/>
      <c r="R12" s="113" t="str">
        <f>'8'!B2</f>
        <v>310822</v>
      </c>
      <c r="S12" s="109">
        <f>'8'!C2</f>
        <v>-8</v>
      </c>
      <c r="T12" s="205">
        <f>'8'!$B$7</f>
        <v>3.3911281833819493</v>
      </c>
      <c r="U12" s="206">
        <f>'8'!$C$7</f>
        <v>0.72156618057129474</v>
      </c>
      <c r="V12" s="205">
        <f>'8'!$B$5</f>
        <v>4.6996772779692204</v>
      </c>
      <c r="W12" s="205">
        <f>'8'!$B$9</f>
        <v>0</v>
      </c>
      <c r="X12" s="205">
        <f>'8'!$D$5</f>
        <v>0.29393120668971645</v>
      </c>
      <c r="Y12" s="205">
        <f>'8'!$F$5</f>
        <v>0.70606879331028338</v>
      </c>
      <c r="Z12" s="176">
        <f>'8'!$G$3</f>
        <v>10</v>
      </c>
      <c r="AA12" s="179">
        <f>'8'!$Y$59</f>
        <v>1305</v>
      </c>
    </row>
    <row r="13" spans="1:27" ht="15.75" thickBot="1" x14ac:dyDescent="0.3">
      <c r="A13" s="296"/>
      <c r="B13" s="296"/>
      <c r="C13" s="296"/>
      <c r="D13" s="296"/>
      <c r="E13" s="296"/>
      <c r="F13" s="296"/>
      <c r="G13" s="296"/>
      <c r="H13" s="296"/>
      <c r="I13" s="296"/>
      <c r="J13" s="296"/>
      <c r="K13" s="296"/>
      <c r="L13" s="296"/>
      <c r="M13" s="296"/>
      <c r="N13" s="296"/>
      <c r="O13" s="296"/>
      <c r="P13" s="296"/>
      <c r="R13" s="113" t="str">
        <f>'9'!B2</f>
        <v>310822</v>
      </c>
      <c r="S13" s="109">
        <f>'9'!C2</f>
        <v>-9</v>
      </c>
      <c r="T13" s="205">
        <f>'9'!$B$7</f>
        <v>3.3911281833819502</v>
      </c>
      <c r="U13" s="206">
        <f>'9'!$C$7</f>
        <v>0.76405217022214511</v>
      </c>
      <c r="V13" s="205">
        <f>'9'!$B$5</f>
        <v>4.4383463794049476</v>
      </c>
      <c r="W13" s="205">
        <f>'9'!$B$9</f>
        <v>0</v>
      </c>
      <c r="X13" s="205">
        <f>'9'!$D$5</f>
        <v>0.29393120668971651</v>
      </c>
      <c r="Y13" s="205">
        <f>'9'!$F$5</f>
        <v>0.70606879331028338</v>
      </c>
      <c r="Z13" s="176">
        <f>'9'!$G$3</f>
        <v>10</v>
      </c>
      <c r="AA13" s="179">
        <f>'9'!$Y$59</f>
        <v>1305</v>
      </c>
    </row>
    <row r="14" spans="1:27" ht="15.75" thickBot="1" x14ac:dyDescent="0.3">
      <c r="A14" s="296"/>
      <c r="B14" s="296"/>
      <c r="C14" s="296"/>
      <c r="D14" s="296"/>
      <c r="E14" s="296"/>
      <c r="F14" s="296"/>
      <c r="G14" s="296"/>
      <c r="H14" s="296"/>
      <c r="I14" s="296"/>
      <c r="J14" s="296"/>
      <c r="K14" s="296"/>
      <c r="L14" s="296"/>
      <c r="M14" s="296"/>
      <c r="N14" s="296"/>
      <c r="O14" s="296"/>
      <c r="P14" s="296"/>
      <c r="R14" s="121" t="str">
        <f>'10'!B2</f>
        <v>310822</v>
      </c>
      <c r="S14" s="120">
        <f>'10'!C2</f>
        <v>-10</v>
      </c>
      <c r="T14" s="207">
        <f>'10'!$B$7</f>
        <v>3.3911281833819498</v>
      </c>
      <c r="U14" s="208">
        <f>'10'!$C$7</f>
        <v>0.80653815987299549</v>
      </c>
      <c r="V14" s="207">
        <f>'10'!$B$5</f>
        <v>4.2045477227214469</v>
      </c>
      <c r="W14" s="207">
        <f>'10'!$B$9</f>
        <v>0</v>
      </c>
      <c r="X14" s="207">
        <f>'10'!$D$5</f>
        <v>0.29393120668971645</v>
      </c>
      <c r="Y14" s="207">
        <f>'10'!$F$5</f>
        <v>0.70606879331028349</v>
      </c>
      <c r="Z14" s="177">
        <f>'10'!$G$3</f>
        <v>10</v>
      </c>
      <c r="AA14" s="180">
        <f>'10'!$Y$59</f>
        <v>1305</v>
      </c>
    </row>
    <row r="15" spans="1:27" x14ac:dyDescent="0.2">
      <c r="A15" s="296"/>
      <c r="B15" s="296"/>
      <c r="C15" s="296"/>
      <c r="D15" s="296"/>
      <c r="E15" s="296"/>
      <c r="F15" s="296"/>
      <c r="G15" s="296"/>
      <c r="H15" s="296"/>
      <c r="I15" s="296"/>
      <c r="J15" s="296"/>
      <c r="K15" s="296"/>
      <c r="L15" s="296"/>
      <c r="M15" s="296"/>
      <c r="N15" s="296"/>
      <c r="O15" s="296"/>
      <c r="P15" s="296"/>
    </row>
    <row r="16" spans="1:27" x14ac:dyDescent="0.2">
      <c r="A16" s="296"/>
      <c r="B16" s="296"/>
      <c r="C16" s="296"/>
      <c r="D16" s="296"/>
      <c r="E16" s="296"/>
      <c r="F16" s="296"/>
      <c r="G16" s="296"/>
      <c r="H16" s="296"/>
      <c r="I16" s="296"/>
      <c r="J16" s="296"/>
      <c r="K16" s="296"/>
      <c r="L16" s="296"/>
      <c r="M16" s="296"/>
      <c r="N16" s="296"/>
      <c r="O16" s="296"/>
      <c r="P16" s="296"/>
      <c r="T16" t="s">
        <v>170</v>
      </c>
    </row>
    <row r="17" spans="1:23" x14ac:dyDescent="0.2">
      <c r="A17" s="296"/>
      <c r="B17" s="296"/>
      <c r="C17" s="296"/>
      <c r="D17" s="296"/>
      <c r="E17" s="296"/>
      <c r="F17" s="296"/>
      <c r="G17" s="296"/>
      <c r="H17" s="296"/>
      <c r="I17" s="296"/>
      <c r="J17" s="296"/>
      <c r="K17" s="296"/>
      <c r="L17" s="296"/>
      <c r="M17" s="296"/>
      <c r="N17" s="296"/>
      <c r="O17" s="296"/>
      <c r="P17" s="296"/>
    </row>
    <row r="18" spans="1:23" x14ac:dyDescent="0.2">
      <c r="A18" s="296"/>
      <c r="B18" s="296"/>
      <c r="C18" s="296"/>
      <c r="D18" s="296"/>
      <c r="E18" s="296"/>
      <c r="F18" s="296"/>
      <c r="G18" s="296"/>
      <c r="H18" s="296"/>
      <c r="I18" s="296"/>
      <c r="J18" s="296"/>
      <c r="K18" s="296"/>
      <c r="L18" s="296"/>
      <c r="M18" s="296"/>
      <c r="N18" s="296"/>
      <c r="O18" s="296"/>
      <c r="P18" s="296"/>
    </row>
    <row r="19" spans="1:23" x14ac:dyDescent="0.2">
      <c r="A19" s="296"/>
      <c r="B19" s="296"/>
      <c r="C19" s="296"/>
      <c r="D19" s="296"/>
      <c r="E19" s="296"/>
      <c r="F19" s="296"/>
      <c r="G19" s="296"/>
      <c r="H19" s="296"/>
      <c r="I19" s="296"/>
      <c r="J19" s="296"/>
      <c r="K19" s="296"/>
      <c r="L19" s="296"/>
      <c r="M19" s="296"/>
      <c r="N19" s="296"/>
      <c r="O19" s="296"/>
      <c r="P19" s="296"/>
      <c r="T19" s="110"/>
      <c r="U19" s="110"/>
      <c r="V19" s="110"/>
    </row>
    <row r="20" spans="1:23" x14ac:dyDescent="0.2">
      <c r="A20" s="296"/>
      <c r="B20" s="296"/>
      <c r="C20" s="296"/>
      <c r="D20" s="296"/>
      <c r="E20" s="296"/>
      <c r="F20" s="296"/>
      <c r="G20" s="296"/>
      <c r="H20" s="296"/>
      <c r="I20" s="296"/>
      <c r="J20" s="296"/>
      <c r="K20" s="296"/>
      <c r="L20" s="296"/>
      <c r="M20" s="296"/>
      <c r="N20" s="296"/>
      <c r="O20" s="296"/>
      <c r="P20" s="296"/>
      <c r="T20" s="111"/>
      <c r="U20" s="111"/>
      <c r="V20" s="111"/>
      <c r="W20" s="112"/>
    </row>
    <row r="21" spans="1:23" x14ac:dyDescent="0.2">
      <c r="A21" s="296"/>
      <c r="B21" s="296"/>
      <c r="C21" s="296"/>
      <c r="D21" s="296"/>
      <c r="E21" s="296"/>
      <c r="F21" s="296"/>
      <c r="G21" s="296"/>
      <c r="H21" s="296"/>
      <c r="I21" s="296"/>
      <c r="J21" s="296"/>
      <c r="K21" s="296"/>
      <c r="L21" s="296"/>
      <c r="M21" s="296"/>
      <c r="N21" s="296"/>
      <c r="O21" s="296"/>
      <c r="P21" s="296"/>
      <c r="T21" s="111"/>
      <c r="U21" s="111"/>
      <c r="V21" s="111"/>
      <c r="W21" s="112"/>
    </row>
    <row r="22" spans="1:23" x14ac:dyDescent="0.2">
      <c r="A22" s="296"/>
      <c r="B22" s="296"/>
      <c r="C22" s="296"/>
      <c r="D22" s="296"/>
      <c r="E22" s="296"/>
      <c r="F22" s="296"/>
      <c r="G22" s="296"/>
      <c r="H22" s="296"/>
      <c r="I22" s="296"/>
      <c r="J22" s="296"/>
      <c r="K22" s="296"/>
      <c r="L22" s="296"/>
      <c r="M22" s="296"/>
      <c r="N22" s="296"/>
      <c r="O22" s="296"/>
      <c r="P22" s="296"/>
      <c r="T22" s="111"/>
      <c r="U22" s="111"/>
      <c r="V22" s="111"/>
      <c r="W22" s="112"/>
    </row>
    <row r="23" spans="1:23" x14ac:dyDescent="0.2">
      <c r="A23" s="296"/>
      <c r="B23" s="296"/>
      <c r="C23" s="296"/>
      <c r="D23" s="296"/>
      <c r="E23" s="296"/>
      <c r="F23" s="296"/>
      <c r="G23" s="296"/>
      <c r="H23" s="296"/>
      <c r="I23" s="296"/>
      <c r="J23" s="296"/>
      <c r="K23" s="296"/>
      <c r="L23" s="296"/>
      <c r="M23" s="296"/>
      <c r="N23" s="296"/>
      <c r="O23" s="296"/>
      <c r="P23" s="296"/>
      <c r="T23" s="111"/>
      <c r="U23" s="111"/>
      <c r="V23" s="111"/>
      <c r="W23" s="112"/>
    </row>
    <row r="24" spans="1:23" x14ac:dyDescent="0.2">
      <c r="A24" s="296"/>
      <c r="B24" s="296"/>
      <c r="C24" s="296"/>
      <c r="D24" s="296"/>
      <c r="E24" s="296"/>
      <c r="F24" s="296"/>
      <c r="G24" s="296"/>
      <c r="H24" s="296"/>
      <c r="I24" s="296"/>
      <c r="J24" s="296"/>
      <c r="K24" s="296"/>
      <c r="L24" s="296"/>
      <c r="M24" s="296"/>
      <c r="N24" s="296"/>
      <c r="O24" s="296"/>
      <c r="P24" s="296"/>
      <c r="T24" s="111"/>
      <c r="U24" s="111"/>
      <c r="V24" s="111"/>
      <c r="W24" s="112"/>
    </row>
    <row r="25" spans="1:23" x14ac:dyDescent="0.2">
      <c r="A25" s="296"/>
      <c r="B25" s="296"/>
      <c r="C25" s="296"/>
      <c r="D25" s="296"/>
      <c r="E25" s="296"/>
      <c r="F25" s="296"/>
      <c r="G25" s="296"/>
      <c r="H25" s="296"/>
      <c r="I25" s="296"/>
      <c r="J25" s="296"/>
      <c r="K25" s="296"/>
      <c r="L25" s="296"/>
      <c r="M25" s="296"/>
      <c r="N25" s="296"/>
      <c r="O25" s="296"/>
      <c r="P25" s="296"/>
      <c r="T25" s="111"/>
      <c r="U25" s="111"/>
      <c r="V25" s="111"/>
      <c r="W25" s="112"/>
    </row>
    <row r="26" spans="1:23" x14ac:dyDescent="0.2">
      <c r="A26" s="296"/>
      <c r="B26" s="296"/>
      <c r="C26" s="296"/>
      <c r="D26" s="296"/>
      <c r="E26" s="296"/>
      <c r="F26" s="296"/>
      <c r="G26" s="296"/>
      <c r="H26" s="296"/>
      <c r="I26" s="296"/>
      <c r="J26" s="296"/>
      <c r="K26" s="296"/>
      <c r="L26" s="296"/>
      <c r="M26" s="296"/>
      <c r="N26" s="296"/>
      <c r="O26" s="296"/>
      <c r="P26" s="296"/>
      <c r="T26" s="111"/>
      <c r="U26" s="111"/>
      <c r="V26" s="111"/>
      <c r="W26" s="112"/>
    </row>
    <row r="27" spans="1:23" x14ac:dyDescent="0.2">
      <c r="A27" s="296"/>
      <c r="B27" s="296"/>
      <c r="C27" s="296"/>
      <c r="D27" s="296"/>
      <c r="E27" s="296"/>
      <c r="F27" s="296"/>
      <c r="G27" s="296"/>
      <c r="H27" s="296"/>
      <c r="I27" s="296"/>
      <c r="J27" s="296"/>
      <c r="K27" s="296"/>
      <c r="L27" s="296"/>
      <c r="M27" s="296"/>
      <c r="N27" s="296"/>
      <c r="O27" s="296"/>
      <c r="P27" s="296"/>
      <c r="T27" s="111"/>
      <c r="U27" s="111"/>
      <c r="V27" s="111"/>
      <c r="W27" s="112"/>
    </row>
    <row r="28" spans="1:23" x14ac:dyDescent="0.2">
      <c r="A28" s="296"/>
      <c r="B28" s="296"/>
      <c r="C28" s="296"/>
      <c r="D28" s="296"/>
      <c r="E28" s="296"/>
      <c r="F28" s="296"/>
      <c r="G28" s="296"/>
      <c r="H28" s="296"/>
      <c r="I28" s="296"/>
      <c r="J28" s="296"/>
      <c r="K28" s="296"/>
      <c r="L28" s="296"/>
      <c r="M28" s="296"/>
      <c r="N28" s="296"/>
      <c r="O28" s="296"/>
      <c r="P28" s="296"/>
      <c r="T28" s="111"/>
      <c r="U28" s="111"/>
      <c r="V28" s="111"/>
      <c r="W28" s="112"/>
    </row>
    <row r="29" spans="1:23" x14ac:dyDescent="0.2">
      <c r="A29" s="296"/>
      <c r="B29" s="296"/>
      <c r="C29" s="296"/>
      <c r="D29" s="296"/>
      <c r="E29" s="296"/>
      <c r="F29" s="296"/>
      <c r="G29" s="296"/>
      <c r="H29" s="296"/>
      <c r="I29" s="296"/>
      <c r="J29" s="296"/>
      <c r="K29" s="296"/>
      <c r="L29" s="296"/>
      <c r="M29" s="296"/>
      <c r="N29" s="296"/>
      <c r="O29" s="296"/>
      <c r="P29" s="296"/>
      <c r="T29" s="111"/>
      <c r="U29" s="111"/>
      <c r="V29" s="111"/>
      <c r="W29" s="112"/>
    </row>
    <row r="30" spans="1:23" x14ac:dyDescent="0.2">
      <c r="A30" s="296"/>
      <c r="B30" s="296"/>
      <c r="C30" s="296"/>
      <c r="D30" s="296"/>
      <c r="E30" s="296"/>
      <c r="F30" s="296"/>
      <c r="G30" s="296"/>
      <c r="H30" s="296"/>
      <c r="I30" s="296"/>
      <c r="J30" s="296"/>
      <c r="K30" s="296"/>
      <c r="L30" s="296"/>
      <c r="M30" s="296"/>
      <c r="N30" s="296"/>
      <c r="O30" s="296"/>
      <c r="P30" s="296"/>
    </row>
    <row r="31" spans="1:23" x14ac:dyDescent="0.2">
      <c r="A31" s="296"/>
      <c r="B31" s="296"/>
      <c r="C31" s="296"/>
      <c r="D31" s="296"/>
      <c r="E31" s="296"/>
      <c r="F31" s="296"/>
      <c r="G31" s="296"/>
      <c r="H31" s="296"/>
      <c r="I31" s="296"/>
      <c r="J31" s="296"/>
      <c r="K31" s="296"/>
      <c r="L31" s="296"/>
      <c r="M31" s="296"/>
      <c r="N31" s="296"/>
      <c r="O31" s="296"/>
      <c r="P31" s="296"/>
    </row>
    <row r="32" spans="1:23" x14ac:dyDescent="0.2">
      <c r="A32" s="296"/>
      <c r="B32" s="296"/>
      <c r="C32" s="296"/>
      <c r="D32" s="296"/>
      <c r="E32" s="296"/>
      <c r="F32" s="296"/>
      <c r="G32" s="296"/>
      <c r="H32" s="296"/>
      <c r="I32" s="296"/>
      <c r="J32" s="296"/>
      <c r="K32" s="296"/>
      <c r="L32" s="296"/>
      <c r="M32" s="296"/>
      <c r="N32" s="296"/>
      <c r="O32" s="296"/>
      <c r="P32" s="296"/>
    </row>
    <row r="33" spans="1:16" x14ac:dyDescent="0.2">
      <c r="A33" s="296"/>
      <c r="B33" s="296"/>
      <c r="C33" s="296"/>
      <c r="D33" s="296"/>
      <c r="E33" s="296"/>
      <c r="F33" s="296"/>
      <c r="G33" s="296"/>
      <c r="H33" s="296"/>
      <c r="I33" s="296"/>
      <c r="J33" s="296"/>
      <c r="K33" s="296"/>
      <c r="L33" s="296"/>
      <c r="M33" s="296"/>
      <c r="N33" s="296"/>
      <c r="O33" s="296"/>
      <c r="P33" s="296"/>
    </row>
    <row r="34" spans="1:16" x14ac:dyDescent="0.2">
      <c r="A34" s="296"/>
      <c r="B34" s="296"/>
      <c r="C34" s="296"/>
      <c r="D34" s="296"/>
      <c r="E34" s="296"/>
      <c r="F34" s="296"/>
      <c r="G34" s="296"/>
      <c r="H34" s="296"/>
      <c r="I34" s="296"/>
      <c r="J34" s="296"/>
      <c r="K34" s="296"/>
      <c r="L34" s="296"/>
      <c r="M34" s="296"/>
      <c r="N34" s="296"/>
      <c r="O34" s="296"/>
      <c r="P34" s="296"/>
    </row>
    <row r="35" spans="1:16" x14ac:dyDescent="0.2">
      <c r="A35" s="296"/>
      <c r="B35" s="296"/>
      <c r="C35" s="296"/>
      <c r="D35" s="296"/>
      <c r="E35" s="296"/>
      <c r="F35" s="296"/>
      <c r="G35" s="296"/>
      <c r="H35" s="296"/>
      <c r="I35" s="296"/>
      <c r="J35" s="296"/>
      <c r="K35" s="296"/>
      <c r="L35" s="296"/>
      <c r="M35" s="296"/>
      <c r="N35" s="296"/>
      <c r="O35" s="296"/>
      <c r="P35" s="296"/>
    </row>
    <row r="36" spans="1:16" x14ac:dyDescent="0.2">
      <c r="A36" s="296"/>
      <c r="B36" s="296"/>
      <c r="C36" s="296"/>
      <c r="D36" s="296"/>
      <c r="E36" s="296"/>
      <c r="F36" s="296"/>
      <c r="G36" s="296"/>
      <c r="H36" s="296"/>
      <c r="I36" s="296"/>
      <c r="J36" s="296"/>
      <c r="K36" s="296"/>
      <c r="L36" s="296"/>
      <c r="M36" s="296"/>
      <c r="N36" s="296"/>
      <c r="O36" s="296"/>
      <c r="P36" s="296"/>
    </row>
    <row r="37" spans="1:16" x14ac:dyDescent="0.2">
      <c r="A37" s="296"/>
      <c r="B37" s="296"/>
      <c r="C37" s="296"/>
      <c r="D37" s="296"/>
      <c r="E37" s="296"/>
      <c r="F37" s="296"/>
      <c r="G37" s="296"/>
      <c r="H37" s="296"/>
      <c r="I37" s="296"/>
      <c r="J37" s="296"/>
      <c r="K37" s="296"/>
      <c r="L37" s="296"/>
      <c r="M37" s="296"/>
      <c r="N37" s="296"/>
      <c r="O37" s="296"/>
      <c r="P37" s="296"/>
    </row>
    <row r="38" spans="1:16" x14ac:dyDescent="0.2">
      <c r="A38" s="296"/>
      <c r="B38" s="296"/>
      <c r="C38" s="296"/>
      <c r="D38" s="296"/>
      <c r="E38" s="296"/>
      <c r="F38" s="296"/>
      <c r="G38" s="296"/>
      <c r="H38" s="296"/>
      <c r="I38" s="296"/>
      <c r="J38" s="296"/>
      <c r="K38" s="296"/>
      <c r="L38" s="296"/>
      <c r="M38" s="296"/>
      <c r="N38" s="296"/>
      <c r="O38" s="296"/>
      <c r="P38" s="296"/>
    </row>
    <row r="39" spans="1:16" x14ac:dyDescent="0.2">
      <c r="A39" s="296"/>
      <c r="B39" s="296"/>
      <c r="C39" s="296"/>
      <c r="D39" s="296"/>
      <c r="E39" s="296"/>
      <c r="F39" s="296"/>
      <c r="G39" s="296"/>
      <c r="H39" s="296"/>
      <c r="I39" s="296"/>
      <c r="J39" s="296"/>
      <c r="K39" s="296"/>
      <c r="L39" s="296"/>
      <c r="M39" s="296"/>
      <c r="N39" s="296"/>
      <c r="O39" s="296"/>
      <c r="P39" s="296"/>
    </row>
    <row r="40" spans="1:16" x14ac:dyDescent="0.2">
      <c r="A40" s="296"/>
      <c r="B40" s="296"/>
      <c r="C40" s="296"/>
      <c r="D40" s="296"/>
      <c r="E40" s="296"/>
      <c r="F40" s="296"/>
      <c r="G40" s="296"/>
      <c r="H40" s="296"/>
      <c r="I40" s="296"/>
      <c r="J40" s="296"/>
      <c r="K40" s="296"/>
      <c r="L40" s="296"/>
      <c r="M40" s="296"/>
      <c r="N40" s="296"/>
      <c r="O40" s="296"/>
      <c r="P40" s="296"/>
    </row>
    <row r="41" spans="1:16" x14ac:dyDescent="0.2">
      <c r="A41" s="296"/>
      <c r="B41" s="296"/>
      <c r="C41" s="296"/>
      <c r="D41" s="296"/>
      <c r="E41" s="296"/>
      <c r="F41" s="296"/>
      <c r="G41" s="296"/>
      <c r="H41" s="296"/>
      <c r="I41" s="296"/>
      <c r="J41" s="296"/>
      <c r="K41" s="296"/>
      <c r="L41" s="296"/>
      <c r="M41" s="296"/>
      <c r="N41" s="296"/>
      <c r="O41" s="296"/>
      <c r="P41" s="296"/>
    </row>
    <row r="42" spans="1:16" x14ac:dyDescent="0.2">
      <c r="A42" s="296"/>
      <c r="B42" s="296"/>
      <c r="C42" s="296"/>
      <c r="D42" s="296"/>
      <c r="E42" s="296"/>
      <c r="F42" s="296"/>
      <c r="G42" s="296"/>
      <c r="H42" s="296"/>
      <c r="I42" s="296"/>
      <c r="J42" s="296"/>
      <c r="K42" s="296"/>
      <c r="L42" s="296"/>
      <c r="M42" s="296"/>
      <c r="N42" s="296"/>
      <c r="O42" s="296"/>
      <c r="P42" s="296"/>
    </row>
    <row r="43" spans="1:16" x14ac:dyDescent="0.2">
      <c r="A43" s="296"/>
      <c r="B43" s="296"/>
      <c r="C43" s="296"/>
      <c r="D43" s="296"/>
      <c r="E43" s="296"/>
      <c r="F43" s="296"/>
      <c r="G43" s="296"/>
      <c r="H43" s="296"/>
      <c r="I43" s="296"/>
      <c r="J43" s="296"/>
      <c r="K43" s="296"/>
      <c r="L43" s="296"/>
      <c r="M43" s="296"/>
      <c r="N43" s="296"/>
      <c r="O43" s="296"/>
      <c r="P43" s="296"/>
    </row>
    <row r="44" spans="1:16" x14ac:dyDescent="0.2">
      <c r="A44" s="296"/>
      <c r="B44" s="296"/>
      <c r="C44" s="296"/>
      <c r="D44" s="296"/>
      <c r="E44" s="296"/>
      <c r="F44" s="296"/>
      <c r="G44" s="296"/>
      <c r="H44" s="296"/>
      <c r="I44" s="296"/>
      <c r="J44" s="296"/>
      <c r="K44" s="296"/>
      <c r="L44" s="296"/>
      <c r="M44" s="296"/>
      <c r="N44" s="296"/>
      <c r="O44" s="296"/>
      <c r="P44" s="296"/>
    </row>
  </sheetData>
  <mergeCells count="3">
    <mergeCell ref="R2:U2"/>
    <mergeCell ref="R4:S4"/>
    <mergeCell ref="A1:P44"/>
  </mergeCells>
  <pageMargins left="0.7" right="0.7" top="0.75" bottom="0.75" header="0.3" footer="0.3"/>
  <pageSetup orientation="portrait" horizontalDpi="0" verticalDpi="0" r:id="rId1"/>
  <ignoredErrors>
    <ignoredError sqref="S5:S14"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B2"/>
  <sheetViews>
    <sheetView topLeftCell="B1" workbookViewId="0">
      <selection activeCell="B7" sqref="B7"/>
    </sheetView>
  </sheetViews>
  <sheetFormatPr defaultColWidth="8.85546875" defaultRowHeight="12.75" x14ac:dyDescent="0.2"/>
  <cols>
    <col min="2" max="2" width="52.7109375" customWidth="1"/>
  </cols>
  <sheetData>
    <row r="2" spans="2:2" ht="90.75" x14ac:dyDescent="1.2">
      <c r="B2" s="17" t="s">
        <v>211</v>
      </c>
    </row>
  </sheetData>
  <pageMargins left="0.7" right="0.7" top="0.75" bottom="0.75" header="0.3" footer="0.3"/>
  <pageSetup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050CE-7366-44C8-90E3-C0C7833CBDB5}">
  <sheetPr codeName="Sheet14"/>
  <dimension ref="B1:AD131"/>
  <sheetViews>
    <sheetView showZeros="0" topLeftCell="T2" zoomScaleNormal="100" workbookViewId="0">
      <pane ySplit="1" topLeftCell="A6" activePane="bottomLeft" state="frozen"/>
      <selection activeCell="A2" sqref="A2"/>
      <selection pane="bottomLeft" activeCell="Z21" sqref="Z21"/>
    </sheetView>
  </sheetViews>
  <sheetFormatPr defaultColWidth="32.7109375" defaultRowHeight="12.75" x14ac:dyDescent="0.2"/>
  <cols>
    <col min="1" max="1" width="21.140625" customWidth="1"/>
    <col min="2" max="2" width="20.7109375" bestFit="1" customWidth="1"/>
    <col min="3" max="3" width="7" bestFit="1" customWidth="1"/>
    <col min="4" max="4" width="7.7109375" bestFit="1" customWidth="1"/>
    <col min="5" max="5" width="8.28515625" bestFit="1" customWidth="1"/>
    <col min="6" max="7" width="7.140625" bestFit="1" customWidth="1"/>
    <col min="8" max="8" width="7" bestFit="1" customWidth="1"/>
    <col min="9" max="9" width="7.140625" bestFit="1" customWidth="1"/>
    <col min="10" max="10" width="7" bestFit="1" customWidth="1"/>
    <col min="11" max="11" width="7.140625" bestFit="1" customWidth="1"/>
    <col min="12" max="12" width="8.28515625" bestFit="1" customWidth="1"/>
    <col min="13" max="14" width="7" bestFit="1" customWidth="1"/>
    <col min="15" max="16" width="8.28515625" bestFit="1" customWidth="1"/>
    <col min="17" max="17" width="7.140625" bestFit="1" customWidth="1"/>
    <col min="18" max="18" width="8.28515625" bestFit="1" customWidth="1"/>
    <col min="19" max="20" width="7.140625" bestFit="1" customWidth="1"/>
    <col min="21" max="25" width="8.28515625" bestFit="1" customWidth="1"/>
    <col min="26" max="26" width="8.5703125" bestFit="1" customWidth="1"/>
    <col min="27" max="27" width="4.42578125" bestFit="1" customWidth="1"/>
    <col min="28" max="29" width="5.5703125" bestFit="1" customWidth="1"/>
  </cols>
  <sheetData>
    <row r="1" spans="2:30" ht="13.5" thickBot="1" x14ac:dyDescent="0.25"/>
    <row r="2" spans="2:30" ht="18.75" x14ac:dyDescent="0.35">
      <c r="B2" s="297" t="s">
        <v>30</v>
      </c>
      <c r="C2" s="45" t="s">
        <v>0</v>
      </c>
      <c r="D2" s="24" t="s">
        <v>1</v>
      </c>
      <c r="E2" s="24" t="s">
        <v>2</v>
      </c>
      <c r="F2" s="24" t="s">
        <v>11</v>
      </c>
      <c r="G2" s="71" t="s">
        <v>139</v>
      </c>
      <c r="H2" s="24" t="s">
        <v>3</v>
      </c>
      <c r="I2" s="24" t="s">
        <v>4</v>
      </c>
      <c r="J2" s="24" t="s">
        <v>5</v>
      </c>
      <c r="K2" s="73" t="s">
        <v>138</v>
      </c>
      <c r="L2" s="73" t="s">
        <v>142</v>
      </c>
      <c r="M2" s="24" t="s">
        <v>6</v>
      </c>
      <c r="N2" s="24" t="s">
        <v>7</v>
      </c>
      <c r="O2" s="24" t="s">
        <v>8</v>
      </c>
      <c r="P2" s="24" t="s">
        <v>29</v>
      </c>
      <c r="Q2" s="24" t="s">
        <v>10</v>
      </c>
      <c r="R2" s="201" t="s">
        <v>183</v>
      </c>
      <c r="S2" s="24" t="s">
        <v>131</v>
      </c>
      <c r="T2" s="24" t="s">
        <v>141</v>
      </c>
      <c r="U2" s="24" t="s">
        <v>128</v>
      </c>
      <c r="V2" s="25" t="s">
        <v>158</v>
      </c>
      <c r="W2" s="25" t="s">
        <v>157</v>
      </c>
      <c r="X2" s="79" t="s">
        <v>161</v>
      </c>
      <c r="Y2" s="46" t="s">
        <v>76</v>
      </c>
      <c r="Z2" s="299" t="s">
        <v>28</v>
      </c>
    </row>
    <row r="3" spans="2:30" ht="16.5" thickBot="1" x14ac:dyDescent="0.3">
      <c r="B3" s="298"/>
      <c r="C3" s="27">
        <v>60.09</v>
      </c>
      <c r="D3" s="26">
        <v>69.62</v>
      </c>
      <c r="E3" s="27">
        <v>101.96</v>
      </c>
      <c r="F3" s="27">
        <v>79.866</v>
      </c>
      <c r="G3" s="27">
        <v>74.692799999999991</v>
      </c>
      <c r="H3" s="27">
        <v>29.88</v>
      </c>
      <c r="I3" s="27">
        <v>61.98</v>
      </c>
      <c r="J3" s="27">
        <v>94.2</v>
      </c>
      <c r="K3" s="27">
        <v>79.545000000000002</v>
      </c>
      <c r="L3" s="27">
        <v>465.96</v>
      </c>
      <c r="M3" s="27">
        <v>40.31</v>
      </c>
      <c r="N3" s="27">
        <v>56.08</v>
      </c>
      <c r="O3" s="27">
        <v>103.62</v>
      </c>
      <c r="P3" s="27">
        <v>153.69999999999999</v>
      </c>
      <c r="Q3" s="27">
        <v>81.39</v>
      </c>
      <c r="R3" s="27">
        <v>71.84</v>
      </c>
      <c r="S3" s="27">
        <v>86.94</v>
      </c>
      <c r="T3" s="27">
        <v>74.930000000000007</v>
      </c>
      <c r="U3" s="104">
        <v>223.2</v>
      </c>
      <c r="V3" s="27">
        <v>150.69999999999999</v>
      </c>
      <c r="W3" s="28">
        <v>141.94</v>
      </c>
      <c r="X3" s="27">
        <v>152</v>
      </c>
      <c r="Y3" s="27">
        <v>214.44</v>
      </c>
      <c r="Z3" s="300"/>
    </row>
    <row r="4" spans="2:30" ht="13.5" thickBot="1" x14ac:dyDescent="0.25">
      <c r="B4" s="157" t="s">
        <v>22</v>
      </c>
      <c r="C4" s="152">
        <v>49.44</v>
      </c>
      <c r="D4" s="30"/>
      <c r="E4" s="30">
        <v>35.46</v>
      </c>
      <c r="F4" s="30">
        <v>0.36</v>
      </c>
      <c r="G4" s="30"/>
      <c r="H4" s="30"/>
      <c r="I4" s="30"/>
      <c r="J4" s="30">
        <v>0.4</v>
      </c>
      <c r="K4" s="30"/>
      <c r="L4" s="30"/>
      <c r="M4" s="30">
        <v>0.16</v>
      </c>
      <c r="N4" s="30">
        <v>0.05</v>
      </c>
      <c r="O4" s="30"/>
      <c r="P4" s="30"/>
      <c r="Q4" s="30"/>
      <c r="R4" s="30">
        <v>0.91700000000000004</v>
      </c>
      <c r="S4" s="30"/>
      <c r="T4" s="30"/>
      <c r="U4" s="30"/>
      <c r="V4" s="30"/>
      <c r="W4" s="30"/>
      <c r="X4" s="30"/>
      <c r="Y4" s="144"/>
      <c r="Z4" s="146">
        <f>SUM(C4:Y4)</f>
        <v>86.787000000000006</v>
      </c>
      <c r="AA4" s="147">
        <v>14</v>
      </c>
      <c r="AB4" s="148">
        <v>1384</v>
      </c>
      <c r="AC4" s="149">
        <f>AB4*1.8+32</f>
        <v>2523.2000000000003</v>
      </c>
      <c r="AD4" s="102" t="s">
        <v>99</v>
      </c>
    </row>
    <row r="5" spans="2:30" ht="13.5" thickBot="1" x14ac:dyDescent="0.25">
      <c r="B5" s="157" t="s">
        <v>26</v>
      </c>
      <c r="C5" s="152">
        <v>98.54</v>
      </c>
      <c r="D5" s="30"/>
      <c r="E5" s="30">
        <v>0.42</v>
      </c>
      <c r="F5" s="30">
        <v>0.06</v>
      </c>
      <c r="G5" s="30"/>
      <c r="H5" s="30"/>
      <c r="I5" s="30"/>
      <c r="J5" s="30"/>
      <c r="K5" s="30"/>
      <c r="L5" s="30"/>
      <c r="M5" s="30">
        <v>0.01</v>
      </c>
      <c r="N5" s="30">
        <v>0.01</v>
      </c>
      <c r="O5" s="30"/>
      <c r="P5" s="30"/>
      <c r="Q5" s="30"/>
      <c r="R5" s="30">
        <v>0.107</v>
      </c>
      <c r="S5" s="30"/>
      <c r="T5" s="30"/>
      <c r="U5" s="30"/>
      <c r="V5" s="30"/>
      <c r="W5" s="30"/>
      <c r="X5" s="30"/>
      <c r="Y5" s="144"/>
      <c r="Z5" s="146">
        <f t="shared" ref="Z5:Z82" si="0">SUM(C5:Y5)</f>
        <v>99.14700000000002</v>
      </c>
      <c r="AA5" s="147">
        <v>13</v>
      </c>
      <c r="AB5" s="148">
        <v>1348</v>
      </c>
      <c r="AC5" s="149">
        <f t="shared" ref="AC5:AC39" si="1">AB5*1.8+32</f>
        <v>2458.4</v>
      </c>
      <c r="AD5" s="103" t="s">
        <v>94</v>
      </c>
    </row>
    <row r="6" spans="2:30" ht="13.5" thickBot="1" x14ac:dyDescent="0.25">
      <c r="B6" s="157" t="s">
        <v>15</v>
      </c>
      <c r="C6" s="152">
        <v>61.95</v>
      </c>
      <c r="D6" s="30"/>
      <c r="E6" s="30">
        <v>22.1</v>
      </c>
      <c r="F6" s="30"/>
      <c r="G6" s="30"/>
      <c r="H6" s="30"/>
      <c r="I6" s="30">
        <v>10.29</v>
      </c>
      <c r="J6" s="30">
        <v>4.4000000000000004</v>
      </c>
      <c r="K6" s="30"/>
      <c r="L6" s="30"/>
      <c r="M6" s="30">
        <v>0.03</v>
      </c>
      <c r="N6" s="30">
        <v>0.36</v>
      </c>
      <c r="O6" s="30"/>
      <c r="P6" s="30"/>
      <c r="Q6" s="30"/>
      <c r="R6" s="30">
        <v>7.1900000000000006E-2</v>
      </c>
      <c r="S6" s="30"/>
      <c r="T6" s="30"/>
      <c r="U6" s="30"/>
      <c r="V6" s="30"/>
      <c r="W6" s="30"/>
      <c r="X6" s="30"/>
      <c r="Y6" s="144"/>
      <c r="Z6" s="146">
        <f t="shared" si="0"/>
        <v>99.201900000000009</v>
      </c>
      <c r="AA6" s="147">
        <v>12</v>
      </c>
      <c r="AB6" s="148">
        <v>1326</v>
      </c>
      <c r="AC6" s="149">
        <f t="shared" si="1"/>
        <v>2418.8000000000002</v>
      </c>
      <c r="AD6" s="102" t="s">
        <v>89</v>
      </c>
    </row>
    <row r="7" spans="2:30" ht="13.5" thickBot="1" x14ac:dyDescent="0.25">
      <c r="B7" s="158" t="s">
        <v>51</v>
      </c>
      <c r="C7" s="152"/>
      <c r="D7" s="30"/>
      <c r="E7" s="30"/>
      <c r="F7" s="30">
        <v>0.01</v>
      </c>
      <c r="G7" s="30"/>
      <c r="H7" s="30"/>
      <c r="I7" s="30"/>
      <c r="J7" s="30"/>
      <c r="K7" s="30"/>
      <c r="L7" s="30"/>
      <c r="M7" s="30"/>
      <c r="N7" s="30">
        <v>56.03</v>
      </c>
      <c r="O7" s="30"/>
      <c r="P7" s="30"/>
      <c r="Q7" s="30"/>
      <c r="R7" s="30"/>
      <c r="S7" s="30"/>
      <c r="T7" s="30"/>
      <c r="U7" s="30"/>
      <c r="V7" s="30"/>
      <c r="W7" s="30"/>
      <c r="X7" s="30"/>
      <c r="Y7" s="144"/>
      <c r="Z7" s="146">
        <f t="shared" si="0"/>
        <v>56.04</v>
      </c>
      <c r="AA7" s="147">
        <v>11</v>
      </c>
      <c r="AB7" s="148">
        <v>1315</v>
      </c>
      <c r="AC7" s="149">
        <f t="shared" si="1"/>
        <v>2399</v>
      </c>
      <c r="AD7" s="102" t="s">
        <v>111</v>
      </c>
    </row>
    <row r="8" spans="2:30" ht="13.5" thickBot="1" x14ac:dyDescent="0.25">
      <c r="B8" s="159" t="s">
        <v>27</v>
      </c>
      <c r="C8" s="152">
        <v>64.3</v>
      </c>
      <c r="D8" s="30"/>
      <c r="E8" s="30">
        <v>20.7</v>
      </c>
      <c r="F8" s="30">
        <v>0.01</v>
      </c>
      <c r="G8" s="30"/>
      <c r="H8" s="30"/>
      <c r="I8" s="30">
        <v>2.9</v>
      </c>
      <c r="J8" s="30"/>
      <c r="K8" s="30"/>
      <c r="L8" s="30"/>
      <c r="M8" s="30">
        <v>2.2999999999999998</v>
      </c>
      <c r="N8" s="30">
        <v>0.45</v>
      </c>
      <c r="O8" s="30"/>
      <c r="P8" s="30"/>
      <c r="Q8" s="30"/>
      <c r="R8" s="30">
        <v>0.19795600000000002</v>
      </c>
      <c r="S8" s="30"/>
      <c r="T8" s="30"/>
      <c r="U8" s="30"/>
      <c r="V8" s="30"/>
      <c r="W8" s="30"/>
      <c r="X8" s="30"/>
      <c r="Y8" s="144"/>
      <c r="Z8" s="146">
        <f t="shared" si="0"/>
        <v>90.857956000000016</v>
      </c>
      <c r="AA8" s="147">
        <v>10</v>
      </c>
      <c r="AB8" s="102">
        <v>1305</v>
      </c>
      <c r="AC8" s="149">
        <f t="shared" si="1"/>
        <v>2381</v>
      </c>
      <c r="AD8" s="101"/>
    </row>
    <row r="9" spans="2:30" ht="13.5" thickBot="1" x14ac:dyDescent="0.25">
      <c r="B9" s="157" t="s">
        <v>24</v>
      </c>
      <c r="C9" s="152">
        <v>52.29</v>
      </c>
      <c r="D9" s="30"/>
      <c r="E9" s="30">
        <v>43.8</v>
      </c>
      <c r="F9" s="30"/>
      <c r="G9" s="30"/>
      <c r="H9" s="30"/>
      <c r="I9" s="30">
        <v>0.14000000000000001</v>
      </c>
      <c r="J9" s="30">
        <v>0.05</v>
      </c>
      <c r="K9" s="30"/>
      <c r="L9" s="30"/>
      <c r="M9" s="30">
        <v>0.03</v>
      </c>
      <c r="N9" s="30">
        <v>7.0000000000000007E-2</v>
      </c>
      <c r="O9" s="30"/>
      <c r="P9" s="30"/>
      <c r="Q9" s="30"/>
      <c r="R9" s="30">
        <v>0.79182400000000008</v>
      </c>
      <c r="S9" s="30"/>
      <c r="T9" s="30"/>
      <c r="U9" s="30"/>
      <c r="V9" s="30"/>
      <c r="W9" s="30"/>
      <c r="X9" s="30"/>
      <c r="Y9" s="144"/>
      <c r="Z9" s="146">
        <f t="shared" si="0"/>
        <v>97.171824000000001</v>
      </c>
      <c r="AA9" s="147">
        <v>9</v>
      </c>
      <c r="AB9" s="102">
        <v>1280</v>
      </c>
      <c r="AC9" s="149">
        <f t="shared" si="1"/>
        <v>2336</v>
      </c>
    </row>
    <row r="10" spans="2:30" ht="13.5" thickBot="1" x14ac:dyDescent="0.25">
      <c r="B10" s="158" t="s">
        <v>192</v>
      </c>
      <c r="C10" s="152">
        <v>59.5</v>
      </c>
      <c r="D10" s="30">
        <v>11.9</v>
      </c>
      <c r="E10" s="30">
        <v>7.1</v>
      </c>
      <c r="F10" s="30"/>
      <c r="G10" s="30"/>
      <c r="H10" s="30"/>
      <c r="I10" s="30">
        <v>11.9</v>
      </c>
      <c r="J10" s="30">
        <v>2.4</v>
      </c>
      <c r="K10" s="30"/>
      <c r="L10" s="30"/>
      <c r="M10" s="30"/>
      <c r="N10" s="30">
        <v>7.1</v>
      </c>
      <c r="O10" s="30"/>
      <c r="P10" s="30"/>
      <c r="Q10" s="30"/>
      <c r="R10" s="30"/>
      <c r="S10" s="30"/>
      <c r="T10" s="30"/>
      <c r="U10" s="30"/>
      <c r="V10" s="30"/>
      <c r="W10" s="30"/>
      <c r="X10" s="30"/>
      <c r="Y10" s="144"/>
      <c r="Z10" s="146">
        <f t="shared" si="0"/>
        <v>99.9</v>
      </c>
      <c r="AA10" s="147"/>
      <c r="AB10" s="102"/>
      <c r="AC10" s="149"/>
    </row>
    <row r="11" spans="2:30" ht="13.5" thickBot="1" x14ac:dyDescent="0.25">
      <c r="B11" s="158" t="s">
        <v>193</v>
      </c>
      <c r="C11" s="152">
        <v>48.8</v>
      </c>
      <c r="D11" s="30">
        <v>18.7</v>
      </c>
      <c r="E11" s="30">
        <v>7.5</v>
      </c>
      <c r="F11" s="30"/>
      <c r="G11" s="30"/>
      <c r="H11" s="30"/>
      <c r="I11" s="30">
        <v>8.6999999999999993</v>
      </c>
      <c r="J11" s="30">
        <v>1.3</v>
      </c>
      <c r="K11" s="30"/>
      <c r="L11" s="30"/>
      <c r="M11" s="30"/>
      <c r="N11" s="30">
        <v>15</v>
      </c>
      <c r="O11" s="30"/>
      <c r="P11" s="30"/>
      <c r="Q11" s="30"/>
      <c r="R11" s="30"/>
      <c r="S11" s="30"/>
      <c r="T11" s="30"/>
      <c r="U11" s="30"/>
      <c r="V11" s="30"/>
      <c r="W11" s="30"/>
      <c r="X11" s="30"/>
      <c r="Y11" s="144"/>
      <c r="Z11" s="146">
        <f t="shared" si="0"/>
        <v>100</v>
      </c>
      <c r="AA11" s="147"/>
      <c r="AB11" s="102"/>
      <c r="AC11" s="149"/>
    </row>
    <row r="12" spans="2:30" ht="13.5" thickBot="1" x14ac:dyDescent="0.25">
      <c r="B12" s="158" t="s">
        <v>201</v>
      </c>
      <c r="C12" s="152">
        <v>55.1</v>
      </c>
      <c r="D12" s="30">
        <v>13.8</v>
      </c>
      <c r="E12" s="30">
        <v>9.9</v>
      </c>
      <c r="F12" s="30"/>
      <c r="G12" s="30"/>
      <c r="H12" s="30"/>
      <c r="I12" s="30">
        <v>6.3</v>
      </c>
      <c r="J12" s="30">
        <v>0.7</v>
      </c>
      <c r="K12" s="30"/>
      <c r="L12" s="30"/>
      <c r="M12" s="30"/>
      <c r="N12" s="30">
        <v>14.2</v>
      </c>
      <c r="O12" s="30"/>
      <c r="P12" s="30"/>
      <c r="Q12" s="30"/>
      <c r="R12" s="30"/>
      <c r="S12" s="30"/>
      <c r="T12" s="30"/>
      <c r="U12" s="30"/>
      <c r="V12" s="30"/>
      <c r="W12" s="30"/>
      <c r="X12" s="30"/>
      <c r="Y12" s="144"/>
      <c r="Z12" s="146">
        <f t="shared" si="0"/>
        <v>100.00000000000001</v>
      </c>
      <c r="AA12" s="147"/>
      <c r="AB12" s="102"/>
      <c r="AC12" s="149"/>
    </row>
    <row r="13" spans="2:30" ht="13.5" thickBot="1" x14ac:dyDescent="0.25">
      <c r="B13" s="158" t="s">
        <v>191</v>
      </c>
      <c r="C13" s="152">
        <v>60.5</v>
      </c>
      <c r="D13" s="30">
        <v>7.9</v>
      </c>
      <c r="E13" s="30">
        <v>13.2</v>
      </c>
      <c r="F13" s="30"/>
      <c r="G13" s="30"/>
      <c r="H13" s="30"/>
      <c r="I13" s="30">
        <v>7.9</v>
      </c>
      <c r="J13" s="30">
        <v>2.6</v>
      </c>
      <c r="K13" s="30"/>
      <c r="L13" s="30"/>
      <c r="M13" s="30"/>
      <c r="N13" s="30">
        <v>7.9</v>
      </c>
      <c r="O13" s="30"/>
      <c r="P13" s="30"/>
      <c r="Q13" s="30"/>
      <c r="R13" s="30"/>
      <c r="S13" s="30"/>
      <c r="T13" s="30"/>
      <c r="U13" s="30"/>
      <c r="V13" s="30"/>
      <c r="W13" s="30"/>
      <c r="X13" s="30"/>
      <c r="Y13" s="144"/>
      <c r="Z13" s="146">
        <f t="shared" si="0"/>
        <v>100.00000000000001</v>
      </c>
      <c r="AA13" s="147"/>
      <c r="AB13" s="102"/>
      <c r="AC13" s="149"/>
    </row>
    <row r="14" spans="2:30" ht="13.5" thickBot="1" x14ac:dyDescent="0.25">
      <c r="B14" s="158" t="s">
        <v>194</v>
      </c>
      <c r="C14" s="152">
        <v>53.5</v>
      </c>
      <c r="D14" s="30">
        <v>7</v>
      </c>
      <c r="E14" s="30">
        <v>2.2999999999999998</v>
      </c>
      <c r="F14" s="30"/>
      <c r="G14" s="30"/>
      <c r="H14" s="30"/>
      <c r="I14" s="30">
        <v>20.9</v>
      </c>
      <c r="J14" s="30">
        <v>11.6</v>
      </c>
      <c r="K14" s="30"/>
      <c r="L14" s="30"/>
      <c r="M14" s="30"/>
      <c r="N14" s="30">
        <v>2.2999999999999998</v>
      </c>
      <c r="O14" s="30"/>
      <c r="P14" s="30">
        <v>2.2999999999999998</v>
      </c>
      <c r="Q14" s="30"/>
      <c r="R14" s="30"/>
      <c r="S14" s="30"/>
      <c r="T14" s="30"/>
      <c r="U14" s="30"/>
      <c r="V14" s="30"/>
      <c r="W14" s="30"/>
      <c r="X14" s="30"/>
      <c r="Y14" s="144"/>
      <c r="Z14" s="146">
        <f t="shared" si="0"/>
        <v>99.899999999999977</v>
      </c>
      <c r="AA14" s="147"/>
      <c r="AB14" s="102"/>
      <c r="AC14" s="149"/>
    </row>
    <row r="15" spans="2:30" ht="13.5" thickBot="1" x14ac:dyDescent="0.25">
      <c r="B15" s="158" t="s">
        <v>195</v>
      </c>
      <c r="C15" s="152">
        <v>47.4</v>
      </c>
      <c r="D15" s="30">
        <v>23</v>
      </c>
      <c r="E15" s="30">
        <v>12.4</v>
      </c>
      <c r="F15" s="30"/>
      <c r="G15" s="30"/>
      <c r="H15" s="30"/>
      <c r="I15" s="30">
        <v>6</v>
      </c>
      <c r="J15" s="30"/>
      <c r="K15" s="30"/>
      <c r="L15" s="30"/>
      <c r="M15" s="30"/>
      <c r="N15" s="30">
        <v>11.2</v>
      </c>
      <c r="O15" s="30"/>
      <c r="P15" s="30"/>
      <c r="Q15" s="30"/>
      <c r="R15" s="30"/>
      <c r="S15" s="30"/>
      <c r="T15" s="30"/>
      <c r="U15" s="30"/>
      <c r="V15" s="30"/>
      <c r="W15" s="30"/>
      <c r="X15" s="30"/>
      <c r="Y15" s="144"/>
      <c r="Z15" s="146">
        <f t="shared" si="0"/>
        <v>100.00000000000001</v>
      </c>
      <c r="AA15" s="147"/>
      <c r="AB15" s="102"/>
      <c r="AC15" s="149"/>
    </row>
    <row r="16" spans="2:30" ht="13.5" thickBot="1" x14ac:dyDescent="0.25">
      <c r="B16" s="158" t="s">
        <v>202</v>
      </c>
      <c r="C16" s="152">
        <v>69.8</v>
      </c>
      <c r="D16" s="30">
        <v>2.6</v>
      </c>
      <c r="E16" s="30">
        <v>3.7</v>
      </c>
      <c r="F16" s="30"/>
      <c r="G16" s="30"/>
      <c r="H16" s="30"/>
      <c r="I16" s="30">
        <v>15.3</v>
      </c>
      <c r="J16" s="30">
        <v>2.2999999999999998</v>
      </c>
      <c r="K16" s="30"/>
      <c r="L16" s="30"/>
      <c r="M16" s="30"/>
      <c r="N16" s="30">
        <v>6.3</v>
      </c>
      <c r="O16" s="30"/>
      <c r="P16" s="30"/>
      <c r="Q16" s="30"/>
      <c r="R16" s="30"/>
      <c r="S16" s="30"/>
      <c r="T16" s="30"/>
      <c r="U16" s="30"/>
      <c r="V16" s="30"/>
      <c r="W16" s="30"/>
      <c r="X16" s="30"/>
      <c r="Y16" s="144"/>
      <c r="Z16" s="146">
        <f t="shared" si="0"/>
        <v>99.999999999999986</v>
      </c>
      <c r="AA16" s="147"/>
      <c r="AB16" s="102"/>
      <c r="AC16" s="149"/>
    </row>
    <row r="17" spans="2:29" ht="13.5" thickBot="1" x14ac:dyDescent="0.25">
      <c r="B17" s="158" t="s">
        <v>196</v>
      </c>
      <c r="C17" s="152">
        <v>36.6</v>
      </c>
      <c r="D17" s="30">
        <v>2.4</v>
      </c>
      <c r="E17" s="30">
        <v>2.4</v>
      </c>
      <c r="F17" s="30"/>
      <c r="G17" s="30"/>
      <c r="H17" s="30"/>
      <c r="I17" s="30">
        <v>7.3</v>
      </c>
      <c r="J17" s="30"/>
      <c r="K17" s="30"/>
      <c r="L17" s="30"/>
      <c r="M17" s="30"/>
      <c r="N17" s="30">
        <v>12.2</v>
      </c>
      <c r="O17" s="30"/>
      <c r="P17" s="30">
        <v>7.3</v>
      </c>
      <c r="Q17" s="30">
        <v>31.7</v>
      </c>
      <c r="R17" s="30"/>
      <c r="S17" s="30"/>
      <c r="T17" s="30"/>
      <c r="U17" s="30"/>
      <c r="V17" s="30"/>
      <c r="W17" s="30"/>
      <c r="X17" s="30"/>
      <c r="Y17" s="144"/>
      <c r="Z17" s="146">
        <f t="shared" si="0"/>
        <v>99.899999999999991</v>
      </c>
      <c r="AA17" s="147"/>
      <c r="AB17" s="102"/>
      <c r="AC17" s="149"/>
    </row>
    <row r="18" spans="2:29" ht="13.5" thickBot="1" x14ac:dyDescent="0.25">
      <c r="B18" s="158" t="s">
        <v>197</v>
      </c>
      <c r="C18" s="152">
        <v>51.2</v>
      </c>
      <c r="D18" s="30"/>
      <c r="E18" s="30">
        <v>12.2</v>
      </c>
      <c r="F18" s="30"/>
      <c r="G18" s="30"/>
      <c r="H18" s="30"/>
      <c r="I18" s="30"/>
      <c r="J18" s="30">
        <v>7.3</v>
      </c>
      <c r="K18" s="30"/>
      <c r="L18" s="30"/>
      <c r="M18" s="30"/>
      <c r="N18" s="30">
        <v>2.4</v>
      </c>
      <c r="O18" s="30"/>
      <c r="P18" s="30">
        <v>26.8</v>
      </c>
      <c r="Q18" s="30"/>
      <c r="R18" s="30"/>
      <c r="S18" s="30"/>
      <c r="T18" s="30"/>
      <c r="U18" s="30"/>
      <c r="V18" s="30"/>
      <c r="W18" s="30"/>
      <c r="X18" s="30"/>
      <c r="Y18" s="144"/>
      <c r="Z18" s="146">
        <f t="shared" si="0"/>
        <v>99.9</v>
      </c>
      <c r="AA18" s="147"/>
      <c r="AB18" s="102"/>
      <c r="AC18" s="149"/>
    </row>
    <row r="19" spans="2:29" ht="13.5" thickBot="1" x14ac:dyDescent="0.25">
      <c r="B19" s="158" t="s">
        <v>198</v>
      </c>
      <c r="C19" s="152">
        <v>43.5</v>
      </c>
      <c r="D19" s="30">
        <v>10.199999999999999</v>
      </c>
      <c r="E19" s="30">
        <v>4.4000000000000004</v>
      </c>
      <c r="F19" s="30"/>
      <c r="G19" s="30"/>
      <c r="H19" s="30"/>
      <c r="I19" s="30">
        <v>3.8</v>
      </c>
      <c r="J19" s="30">
        <v>1.5</v>
      </c>
      <c r="K19" s="30"/>
      <c r="L19" s="30"/>
      <c r="M19" s="30"/>
      <c r="N19" s="30">
        <v>4.5999999999999996</v>
      </c>
      <c r="O19" s="30"/>
      <c r="P19" s="30"/>
      <c r="Q19" s="30">
        <v>31.9</v>
      </c>
      <c r="R19" s="30"/>
      <c r="S19" s="30"/>
      <c r="T19" s="30"/>
      <c r="U19" s="30"/>
      <c r="V19" s="30"/>
      <c r="W19" s="30"/>
      <c r="X19" s="30"/>
      <c r="Y19" s="144"/>
      <c r="Z19" s="146">
        <f t="shared" si="0"/>
        <v>99.9</v>
      </c>
      <c r="AA19" s="147"/>
      <c r="AB19" s="102"/>
      <c r="AC19" s="149"/>
    </row>
    <row r="20" spans="2:29" ht="13.5" thickBot="1" x14ac:dyDescent="0.25">
      <c r="B20" s="158" t="s">
        <v>199</v>
      </c>
      <c r="C20" s="152">
        <v>73.7</v>
      </c>
      <c r="D20" s="30"/>
      <c r="E20" s="30">
        <v>0.1</v>
      </c>
      <c r="F20" s="30"/>
      <c r="G20" s="30"/>
      <c r="H20" s="30"/>
      <c r="I20" s="30">
        <v>22.3</v>
      </c>
      <c r="J20" s="30">
        <v>3.3</v>
      </c>
      <c r="K20" s="30"/>
      <c r="L20" s="30"/>
      <c r="M20" s="30"/>
      <c r="N20" s="30">
        <v>0.4</v>
      </c>
      <c r="O20" s="30"/>
      <c r="P20" s="30"/>
      <c r="Q20" s="30">
        <v>0.3</v>
      </c>
      <c r="R20" s="30"/>
      <c r="S20" s="30"/>
      <c r="T20" s="30"/>
      <c r="U20" s="30"/>
      <c r="V20" s="30"/>
      <c r="W20" s="30"/>
      <c r="X20" s="30"/>
      <c r="Y20" s="144"/>
      <c r="Z20" s="146">
        <f t="shared" si="0"/>
        <v>100.1</v>
      </c>
      <c r="AA20" s="147"/>
      <c r="AB20" s="102"/>
      <c r="AC20" s="149"/>
    </row>
    <row r="21" spans="2:29" ht="13.5" thickBot="1" x14ac:dyDescent="0.25">
      <c r="B21" s="158" t="s">
        <v>200</v>
      </c>
      <c r="C21" s="152">
        <v>81.400000000000006</v>
      </c>
      <c r="D21" s="30"/>
      <c r="E21" s="30"/>
      <c r="F21" s="30"/>
      <c r="G21" s="30"/>
      <c r="H21" s="30"/>
      <c r="I21" s="30">
        <v>17.5</v>
      </c>
      <c r="J21" s="30"/>
      <c r="K21" s="30"/>
      <c r="L21" s="30"/>
      <c r="M21" s="30">
        <v>0.8</v>
      </c>
      <c r="N21" s="30"/>
      <c r="O21" s="30"/>
      <c r="P21" s="30"/>
      <c r="Q21" s="30"/>
      <c r="R21" s="30"/>
      <c r="S21" s="30"/>
      <c r="T21" s="30"/>
      <c r="U21" s="30"/>
      <c r="V21" s="30"/>
      <c r="W21" s="30"/>
      <c r="X21" s="30"/>
      <c r="Y21" s="144"/>
      <c r="Z21" s="146">
        <f t="shared" si="0"/>
        <v>99.7</v>
      </c>
      <c r="AA21" s="147"/>
      <c r="AB21" s="102"/>
      <c r="AC21" s="149"/>
    </row>
    <row r="22" spans="2:29" ht="13.5" thickBot="1" x14ac:dyDescent="0.25">
      <c r="B22" s="160" t="s">
        <v>143</v>
      </c>
      <c r="C22" s="152">
        <v>55.305829693145661</v>
      </c>
      <c r="D22" s="30">
        <v>13.766560606877706</v>
      </c>
      <c r="E22" s="30">
        <v>9.8974276007118576</v>
      </c>
      <c r="F22" s="30">
        <v>0.03</v>
      </c>
      <c r="G22" s="30"/>
      <c r="H22" s="30"/>
      <c r="I22" s="30">
        <v>6.2393355983389958</v>
      </c>
      <c r="J22" s="30">
        <v>0.67734455050423337</v>
      </c>
      <c r="K22" s="30"/>
      <c r="L22" s="30"/>
      <c r="M22" s="30"/>
      <c r="N22" s="30">
        <v>14.11350195042154</v>
      </c>
      <c r="O22" s="30"/>
      <c r="P22" s="30"/>
      <c r="Q22" s="30"/>
      <c r="R22" s="30">
        <v>0</v>
      </c>
      <c r="S22" s="30"/>
      <c r="T22" s="30"/>
      <c r="U22" s="30"/>
      <c r="V22" s="30"/>
      <c r="W22" s="30"/>
      <c r="X22" s="30"/>
      <c r="Y22" s="144"/>
      <c r="Z22" s="146">
        <f t="shared" si="0"/>
        <v>100.02999999999999</v>
      </c>
      <c r="AA22" s="147">
        <v>8</v>
      </c>
      <c r="AB22" s="102">
        <v>1271</v>
      </c>
      <c r="AC22" s="149">
        <f t="shared" si="1"/>
        <v>2319.8000000000002</v>
      </c>
    </row>
    <row r="23" spans="2:29" ht="13.5" thickBot="1" x14ac:dyDescent="0.25">
      <c r="B23" s="161" t="s">
        <v>42</v>
      </c>
      <c r="C23" s="152">
        <v>14.8</v>
      </c>
      <c r="D23" s="30">
        <v>26.8</v>
      </c>
      <c r="E23" s="30">
        <v>1.32</v>
      </c>
      <c r="F23" s="30">
        <v>0.03</v>
      </c>
      <c r="G23" s="30"/>
      <c r="H23" s="30"/>
      <c r="I23" s="30">
        <v>4.33</v>
      </c>
      <c r="J23" s="30">
        <v>0.42</v>
      </c>
      <c r="K23" s="30"/>
      <c r="L23" s="30"/>
      <c r="M23" s="30">
        <v>3.69</v>
      </c>
      <c r="N23" s="30">
        <v>19.39</v>
      </c>
      <c r="O23" s="30">
        <v>0.3422</v>
      </c>
      <c r="P23" s="30">
        <v>3.7599999999999995E-2</v>
      </c>
      <c r="Q23" s="30"/>
      <c r="R23" s="30">
        <v>0.70184400000000002</v>
      </c>
      <c r="S23" s="30"/>
      <c r="T23" s="30"/>
      <c r="U23" s="30"/>
      <c r="V23" s="30"/>
      <c r="W23" s="30"/>
      <c r="X23" s="30"/>
      <c r="Y23" s="144"/>
      <c r="Z23" s="146">
        <f t="shared" si="0"/>
        <v>71.861643999999998</v>
      </c>
      <c r="AA23" s="147">
        <v>7</v>
      </c>
      <c r="AB23" s="102">
        <v>1257</v>
      </c>
      <c r="AC23" s="149">
        <f t="shared" si="1"/>
        <v>2294.6</v>
      </c>
    </row>
    <row r="24" spans="2:29" ht="13.5" thickBot="1" x14ac:dyDescent="0.25">
      <c r="B24" s="162" t="s">
        <v>48</v>
      </c>
      <c r="C24" s="152">
        <v>69.099999999999994</v>
      </c>
      <c r="D24" s="30"/>
      <c r="E24" s="30">
        <v>18.649999999999999</v>
      </c>
      <c r="F24" s="30"/>
      <c r="G24" s="30"/>
      <c r="H24" s="30"/>
      <c r="I24" s="30">
        <v>6.24</v>
      </c>
      <c r="J24" s="30">
        <v>4.04</v>
      </c>
      <c r="K24" s="30"/>
      <c r="L24" s="30"/>
      <c r="M24" s="30">
        <v>0.01</v>
      </c>
      <c r="N24" s="30">
        <v>1.31</v>
      </c>
      <c r="O24" s="30">
        <v>2.1599999999999998E-2</v>
      </c>
      <c r="P24" s="30">
        <v>4.8899999999999999E-2</v>
      </c>
      <c r="Q24" s="30"/>
      <c r="R24" s="30">
        <v>0.12597200000000003</v>
      </c>
      <c r="S24" s="30"/>
      <c r="T24" s="30"/>
      <c r="U24" s="30"/>
      <c r="V24" s="30"/>
      <c r="W24" s="30"/>
      <c r="X24" s="30"/>
      <c r="Y24" s="144"/>
      <c r="Z24" s="146">
        <f t="shared" si="0"/>
        <v>99.546472000000023</v>
      </c>
      <c r="AA24" s="150">
        <v>6</v>
      </c>
      <c r="AB24" s="102">
        <v>1243</v>
      </c>
      <c r="AC24" s="149">
        <f t="shared" si="1"/>
        <v>2269.4</v>
      </c>
    </row>
    <row r="25" spans="2:29" ht="13.5" thickBot="1" x14ac:dyDescent="0.25">
      <c r="B25" s="161" t="s">
        <v>125</v>
      </c>
      <c r="C25" s="152">
        <v>67</v>
      </c>
      <c r="D25" s="30"/>
      <c r="E25" s="30">
        <v>17.5</v>
      </c>
      <c r="F25" s="30"/>
      <c r="G25" s="30"/>
      <c r="H25" s="30"/>
      <c r="I25" s="30">
        <v>3</v>
      </c>
      <c r="J25" s="30">
        <v>11.5</v>
      </c>
      <c r="K25" s="30"/>
      <c r="L25" s="30"/>
      <c r="M25" s="30">
        <v>0.15</v>
      </c>
      <c r="N25" s="30">
        <v>0.15</v>
      </c>
      <c r="O25" s="30"/>
      <c r="P25" s="30"/>
      <c r="Q25" s="30"/>
      <c r="R25" s="30">
        <v>0.14396800000000001</v>
      </c>
      <c r="S25" s="30"/>
      <c r="T25" s="30"/>
      <c r="U25" s="30"/>
      <c r="V25" s="30"/>
      <c r="W25" s="30"/>
      <c r="X25" s="30"/>
      <c r="Y25" s="144"/>
      <c r="Z25" s="146">
        <f t="shared" si="0"/>
        <v>99.443968000000012</v>
      </c>
      <c r="AA25" s="147">
        <v>5</v>
      </c>
      <c r="AB25" s="102">
        <v>1207</v>
      </c>
      <c r="AC25" s="149">
        <f t="shared" si="1"/>
        <v>2204.6</v>
      </c>
    </row>
    <row r="26" spans="2:29" ht="13.5" thickBot="1" x14ac:dyDescent="0.25">
      <c r="B26" s="162" t="s">
        <v>16</v>
      </c>
      <c r="C26" s="152">
        <v>69.599999999999994</v>
      </c>
      <c r="D26" s="30"/>
      <c r="E26" s="30">
        <v>16.239999999999998</v>
      </c>
      <c r="F26" s="30">
        <v>0.11</v>
      </c>
      <c r="G26" s="30"/>
      <c r="H26" s="30"/>
      <c r="I26" s="30">
        <v>2.1</v>
      </c>
      <c r="J26" s="30">
        <v>10.33</v>
      </c>
      <c r="K26" s="30"/>
      <c r="L26" s="30"/>
      <c r="M26" s="30">
        <v>0.08</v>
      </c>
      <c r="N26" s="30">
        <v>0.32</v>
      </c>
      <c r="O26" s="30"/>
      <c r="P26" s="30"/>
      <c r="Q26" s="30"/>
      <c r="R26" s="30">
        <v>0.46789600000000003</v>
      </c>
      <c r="S26" s="30"/>
      <c r="T26" s="30"/>
      <c r="U26" s="30"/>
      <c r="V26" s="30"/>
      <c r="W26" s="30"/>
      <c r="X26" s="30"/>
      <c r="Y26" s="144"/>
      <c r="Z26" s="146">
        <f t="shared" si="0"/>
        <v>99.247895999999969</v>
      </c>
      <c r="AA26" s="147">
        <v>4</v>
      </c>
      <c r="AB26" s="102">
        <v>1183</v>
      </c>
      <c r="AC26" s="149">
        <f t="shared" si="1"/>
        <v>2161.4</v>
      </c>
    </row>
    <row r="27" spans="2:29" ht="13.5" thickBot="1" x14ac:dyDescent="0.25">
      <c r="B27" s="160" t="s">
        <v>120</v>
      </c>
      <c r="C27" s="152">
        <v>68.58</v>
      </c>
      <c r="D27" s="30"/>
      <c r="E27" s="30">
        <v>17</v>
      </c>
      <c r="F27" s="30"/>
      <c r="G27" s="30"/>
      <c r="H27" s="30"/>
      <c r="I27" s="30">
        <v>2.1</v>
      </c>
      <c r="J27" s="30">
        <v>11</v>
      </c>
      <c r="K27" s="30"/>
      <c r="L27" s="30"/>
      <c r="M27" s="30">
        <v>0.08</v>
      </c>
      <c r="N27" s="30">
        <v>0.5</v>
      </c>
      <c r="O27" s="30"/>
      <c r="P27" s="30"/>
      <c r="Q27" s="30"/>
      <c r="R27" s="30">
        <v>0.17996000000000001</v>
      </c>
      <c r="S27" s="30"/>
      <c r="T27" s="30"/>
      <c r="U27" s="30"/>
      <c r="V27" s="30"/>
      <c r="W27" s="30"/>
      <c r="X27" s="30"/>
      <c r="Y27" s="144"/>
      <c r="Z27" s="146">
        <f t="shared" si="0"/>
        <v>99.439959999999985</v>
      </c>
      <c r="AA27" s="147">
        <v>3</v>
      </c>
      <c r="AB27" s="102">
        <v>1170</v>
      </c>
      <c r="AC27" s="149">
        <f t="shared" si="1"/>
        <v>2138</v>
      </c>
    </row>
    <row r="28" spans="2:29" ht="13.5" thickBot="1" x14ac:dyDescent="0.25">
      <c r="B28" s="162" t="s">
        <v>49</v>
      </c>
      <c r="C28" s="152">
        <v>64.92</v>
      </c>
      <c r="D28" s="30"/>
      <c r="E28" s="30">
        <v>26.67</v>
      </c>
      <c r="F28" s="30"/>
      <c r="G28" s="30"/>
      <c r="H28" s="30">
        <v>7.65</v>
      </c>
      <c r="I28" s="30">
        <v>0.15</v>
      </c>
      <c r="J28" s="30">
        <v>0.08</v>
      </c>
      <c r="K28" s="30"/>
      <c r="L28" s="30"/>
      <c r="M28" s="30">
        <v>0</v>
      </c>
      <c r="N28" s="30">
        <v>0.05</v>
      </c>
      <c r="O28" s="30">
        <v>0</v>
      </c>
      <c r="P28" s="30">
        <v>0</v>
      </c>
      <c r="Q28" s="30"/>
      <c r="R28" s="30">
        <v>0.12597200000000003</v>
      </c>
      <c r="S28" s="30"/>
      <c r="T28" s="30"/>
      <c r="U28" s="30"/>
      <c r="V28" s="30"/>
      <c r="W28" s="30"/>
      <c r="X28" s="30"/>
      <c r="Y28" s="144"/>
      <c r="Z28" s="146">
        <f t="shared" si="0"/>
        <v>99.645972000000015</v>
      </c>
      <c r="AA28" s="147">
        <v>2</v>
      </c>
      <c r="AB28" s="102">
        <v>1164</v>
      </c>
      <c r="AC28" s="149">
        <f t="shared" si="1"/>
        <v>2127.2000000000003</v>
      </c>
    </row>
    <row r="29" spans="2:29" ht="13.5" thickBot="1" x14ac:dyDescent="0.25">
      <c r="B29" s="162" t="s">
        <v>144</v>
      </c>
      <c r="C29" s="152">
        <v>53.5</v>
      </c>
      <c r="D29" s="30"/>
      <c r="E29" s="30">
        <v>0.3</v>
      </c>
      <c r="F29" s="30">
        <v>0.05</v>
      </c>
      <c r="G29" s="30"/>
      <c r="H29" s="30"/>
      <c r="I29" s="30"/>
      <c r="J29" s="30">
        <v>0.3</v>
      </c>
      <c r="K29" s="30"/>
      <c r="L29" s="30"/>
      <c r="M29" s="30">
        <v>29.5</v>
      </c>
      <c r="N29" s="30">
        <v>3.5</v>
      </c>
      <c r="O29" s="30">
        <v>0</v>
      </c>
      <c r="P29" s="30"/>
      <c r="Q29" s="30"/>
      <c r="R29" s="30">
        <v>0.89980000000000004</v>
      </c>
      <c r="S29" s="30"/>
      <c r="T29" s="30"/>
      <c r="U29" s="30"/>
      <c r="V29" s="30"/>
      <c r="W29" s="30"/>
      <c r="X29" s="30"/>
      <c r="Y29" s="144"/>
      <c r="Z29" s="146">
        <f t="shared" si="0"/>
        <v>88.049799999999991</v>
      </c>
      <c r="AA29" s="147">
        <v>1</v>
      </c>
      <c r="AB29" s="102">
        <v>1154</v>
      </c>
      <c r="AC29" s="149">
        <f t="shared" si="1"/>
        <v>2109.2000000000003</v>
      </c>
    </row>
    <row r="30" spans="2:29" ht="13.5" thickBot="1" x14ac:dyDescent="0.25">
      <c r="B30" s="160" t="s">
        <v>53</v>
      </c>
      <c r="C30" s="152"/>
      <c r="D30" s="30"/>
      <c r="E30" s="30"/>
      <c r="F30" s="30">
        <v>0.1</v>
      </c>
      <c r="G30" s="30"/>
      <c r="H30" s="30"/>
      <c r="I30" s="30"/>
      <c r="J30" s="30"/>
      <c r="K30" s="30"/>
      <c r="L30" s="30"/>
      <c r="M30" s="30">
        <v>48.99</v>
      </c>
      <c r="N30" s="30"/>
      <c r="O30" s="30"/>
      <c r="P30" s="30"/>
      <c r="Q30" s="30"/>
      <c r="R30" s="30">
        <v>0</v>
      </c>
      <c r="S30" s="30"/>
      <c r="T30" s="30"/>
      <c r="U30" s="30"/>
      <c r="V30" s="30"/>
      <c r="W30" s="30"/>
      <c r="X30" s="30"/>
      <c r="Y30" s="144"/>
      <c r="Z30" s="146">
        <f t="shared" si="0"/>
        <v>49.09</v>
      </c>
      <c r="AA30" s="151" t="s">
        <v>101</v>
      </c>
      <c r="AB30" s="102">
        <v>1138</v>
      </c>
      <c r="AC30" s="149">
        <f t="shared" si="1"/>
        <v>2080.4</v>
      </c>
    </row>
    <row r="31" spans="2:29" ht="13.5" thickBot="1" x14ac:dyDescent="0.25">
      <c r="B31" s="163" t="s">
        <v>43</v>
      </c>
      <c r="C31" s="152"/>
      <c r="D31" s="30"/>
      <c r="E31" s="30"/>
      <c r="F31" s="30"/>
      <c r="G31" s="30"/>
      <c r="H31" s="30"/>
      <c r="I31" s="30"/>
      <c r="J31" s="30"/>
      <c r="K31" s="30"/>
      <c r="L31" s="30"/>
      <c r="M31" s="30">
        <v>21.85</v>
      </c>
      <c r="N31" s="30">
        <v>30.41</v>
      </c>
      <c r="O31" s="30"/>
      <c r="P31" s="30"/>
      <c r="Q31" s="30"/>
      <c r="R31" s="30">
        <v>0</v>
      </c>
      <c r="S31" s="30"/>
      <c r="T31" s="30"/>
      <c r="U31" s="30"/>
      <c r="V31" s="30"/>
      <c r="W31" s="30"/>
      <c r="X31" s="30"/>
      <c r="Y31" s="144"/>
      <c r="Z31" s="146">
        <f t="shared" si="0"/>
        <v>52.260000000000005</v>
      </c>
      <c r="AA31" s="151" t="s">
        <v>102</v>
      </c>
      <c r="AB31" s="102">
        <v>1122</v>
      </c>
      <c r="AC31" s="149">
        <f t="shared" si="1"/>
        <v>2051.6000000000004</v>
      </c>
    </row>
    <row r="32" spans="2:29" ht="13.5" thickBot="1" x14ac:dyDescent="0.25">
      <c r="B32" s="164" t="s">
        <v>19</v>
      </c>
      <c r="C32" s="152">
        <v>50.47</v>
      </c>
      <c r="D32" s="30">
        <v>0</v>
      </c>
      <c r="E32" s="30">
        <v>0.82</v>
      </c>
      <c r="F32" s="30">
        <v>0.02</v>
      </c>
      <c r="G32" s="30"/>
      <c r="H32" s="30"/>
      <c r="I32" s="30">
        <v>0.1</v>
      </c>
      <c r="J32" s="30">
        <v>0.12</v>
      </c>
      <c r="K32" s="30"/>
      <c r="L32" s="30"/>
      <c r="M32" s="30">
        <v>1.1200000000000001</v>
      </c>
      <c r="N32" s="30">
        <v>43.53</v>
      </c>
      <c r="O32" s="30"/>
      <c r="P32" s="30"/>
      <c r="Q32" s="30"/>
      <c r="R32" s="30">
        <v>0.82781600000000011</v>
      </c>
      <c r="S32" s="30"/>
      <c r="T32" s="30"/>
      <c r="U32" s="30"/>
      <c r="V32" s="30"/>
      <c r="W32" s="30"/>
      <c r="X32" s="30"/>
      <c r="Y32" s="144"/>
      <c r="Z32" s="146">
        <f t="shared" si="0"/>
        <v>97.007816000000005</v>
      </c>
      <c r="AA32" s="151" t="s">
        <v>103</v>
      </c>
      <c r="AB32" s="102">
        <v>1104</v>
      </c>
      <c r="AC32" s="149">
        <f t="shared" si="1"/>
        <v>2019.2</v>
      </c>
    </row>
    <row r="33" spans="2:29" ht="13.5" thickBot="1" x14ac:dyDescent="0.25">
      <c r="B33" s="159" t="s">
        <v>38</v>
      </c>
      <c r="C33" s="152"/>
      <c r="D33" s="30"/>
      <c r="E33" s="30"/>
      <c r="F33" s="30"/>
      <c r="G33" s="30"/>
      <c r="H33" s="30"/>
      <c r="I33" s="30"/>
      <c r="J33" s="30"/>
      <c r="K33" s="30"/>
      <c r="L33" s="30"/>
      <c r="M33" s="30"/>
      <c r="N33" s="30"/>
      <c r="O33" s="30">
        <v>70.19</v>
      </c>
      <c r="P33" s="30"/>
      <c r="Q33" s="30"/>
      <c r="R33" s="30">
        <v>0</v>
      </c>
      <c r="S33" s="30"/>
      <c r="T33" s="30"/>
      <c r="U33" s="30"/>
      <c r="V33" s="30"/>
      <c r="W33" s="30"/>
      <c r="X33" s="30"/>
      <c r="Y33" s="144"/>
      <c r="Z33" s="146">
        <f t="shared" si="0"/>
        <v>70.19</v>
      </c>
      <c r="AA33" s="151" t="s">
        <v>104</v>
      </c>
      <c r="AB33" s="102">
        <v>1077</v>
      </c>
      <c r="AC33" s="149">
        <f t="shared" si="1"/>
        <v>1970.6000000000001</v>
      </c>
    </row>
    <row r="34" spans="2:29" ht="13.5" thickBot="1" x14ac:dyDescent="0.25">
      <c r="B34" s="162" t="s">
        <v>39</v>
      </c>
      <c r="C34" s="152"/>
      <c r="D34" s="30"/>
      <c r="E34" s="30"/>
      <c r="F34" s="30"/>
      <c r="G34" s="30"/>
      <c r="H34" s="30"/>
      <c r="I34" s="30"/>
      <c r="J34" s="30"/>
      <c r="K34" s="30"/>
      <c r="L34" s="30"/>
      <c r="M34" s="30"/>
      <c r="N34" s="30"/>
      <c r="O34" s="30"/>
      <c r="P34" s="30">
        <v>77.89</v>
      </c>
      <c r="Q34" s="30"/>
      <c r="R34" s="30">
        <v>0</v>
      </c>
      <c r="S34" s="30"/>
      <c r="T34" s="30"/>
      <c r="U34" s="30"/>
      <c r="V34" s="30"/>
      <c r="W34" s="30"/>
      <c r="X34" s="30"/>
      <c r="Y34" s="144"/>
      <c r="Z34" s="146">
        <f t="shared" si="0"/>
        <v>77.89</v>
      </c>
      <c r="AA34" s="151" t="s">
        <v>105</v>
      </c>
      <c r="AB34" s="102">
        <v>1044</v>
      </c>
      <c r="AC34" s="149">
        <f t="shared" si="1"/>
        <v>1911.2</v>
      </c>
    </row>
    <row r="35" spans="2:29" ht="13.5" thickBot="1" x14ac:dyDescent="0.25">
      <c r="B35" s="162" t="s">
        <v>40</v>
      </c>
      <c r="C35" s="152"/>
      <c r="D35" s="30"/>
      <c r="E35" s="30"/>
      <c r="F35" s="30"/>
      <c r="G35" s="30"/>
      <c r="H35" s="30"/>
      <c r="I35" s="30"/>
      <c r="J35" s="30"/>
      <c r="K35" s="30"/>
      <c r="L35" s="30"/>
      <c r="M35" s="30"/>
      <c r="N35" s="30"/>
      <c r="O35" s="30"/>
      <c r="P35" s="30"/>
      <c r="Q35" s="30">
        <v>100</v>
      </c>
      <c r="R35" s="30">
        <v>0</v>
      </c>
      <c r="S35" s="30"/>
      <c r="T35" s="30"/>
      <c r="U35" s="30"/>
      <c r="V35" s="30"/>
      <c r="W35" s="30"/>
      <c r="X35" s="30"/>
      <c r="Y35" s="144"/>
      <c r="Z35" s="146">
        <f t="shared" si="0"/>
        <v>100</v>
      </c>
      <c r="AA35" s="151" t="s">
        <v>106</v>
      </c>
      <c r="AB35" s="102">
        <v>1013</v>
      </c>
      <c r="AC35" s="149">
        <f t="shared" si="1"/>
        <v>1855.4</v>
      </c>
    </row>
    <row r="36" spans="2:29" ht="13.5" thickBot="1" x14ac:dyDescent="0.25">
      <c r="B36" s="159" t="s">
        <v>52</v>
      </c>
      <c r="C36" s="152"/>
      <c r="D36" s="30"/>
      <c r="E36" s="30"/>
      <c r="F36" s="30">
        <v>0.01</v>
      </c>
      <c r="G36" s="30"/>
      <c r="H36" s="30">
        <v>40.369999999999997</v>
      </c>
      <c r="I36" s="30"/>
      <c r="J36" s="30"/>
      <c r="K36" s="30"/>
      <c r="L36" s="30"/>
      <c r="M36" s="30"/>
      <c r="N36" s="30"/>
      <c r="O36" s="30"/>
      <c r="P36" s="30"/>
      <c r="Q36" s="30"/>
      <c r="R36" s="30"/>
      <c r="S36" s="30"/>
      <c r="T36" s="30"/>
      <c r="U36" s="30"/>
      <c r="V36" s="30"/>
      <c r="W36" s="30"/>
      <c r="X36" s="30"/>
      <c r="Y36" s="144"/>
      <c r="Z36" s="146">
        <f t="shared" si="0"/>
        <v>40.379999999999995</v>
      </c>
      <c r="AA36" s="151" t="s">
        <v>107</v>
      </c>
      <c r="AB36" s="102">
        <v>987</v>
      </c>
      <c r="AC36" s="149">
        <f t="shared" si="1"/>
        <v>1808.6000000000001</v>
      </c>
    </row>
    <row r="37" spans="2:29" ht="13.5" thickBot="1" x14ac:dyDescent="0.25">
      <c r="B37" s="159" t="s">
        <v>20</v>
      </c>
      <c r="C37" s="154"/>
      <c r="D37" s="30"/>
      <c r="E37" s="30"/>
      <c r="F37" s="30">
        <v>0.05</v>
      </c>
      <c r="G37" s="30"/>
      <c r="H37" s="30"/>
      <c r="I37" s="30">
        <v>58</v>
      </c>
      <c r="J37" s="30"/>
      <c r="K37" s="30"/>
      <c r="L37" s="30"/>
      <c r="M37" s="30"/>
      <c r="N37" s="30"/>
      <c r="O37" s="30"/>
      <c r="P37" s="30"/>
      <c r="Q37" s="30"/>
      <c r="R37" s="30"/>
      <c r="S37" s="30"/>
      <c r="T37" s="30"/>
      <c r="U37" s="30"/>
      <c r="V37" s="30"/>
      <c r="W37" s="30"/>
      <c r="X37" s="30"/>
      <c r="Y37" s="144"/>
      <c r="Z37" s="146">
        <f t="shared" si="0"/>
        <v>58.05</v>
      </c>
      <c r="AA37" s="151" t="s">
        <v>108</v>
      </c>
      <c r="AB37" s="102">
        <v>956</v>
      </c>
      <c r="AC37" s="149">
        <f t="shared" si="1"/>
        <v>1752.8</v>
      </c>
    </row>
    <row r="38" spans="2:29" ht="13.5" thickBot="1" x14ac:dyDescent="0.25">
      <c r="B38" s="163" t="s">
        <v>21</v>
      </c>
      <c r="C38" s="152"/>
      <c r="D38" s="30"/>
      <c r="E38" s="30"/>
      <c r="F38" s="30">
        <v>1.42</v>
      </c>
      <c r="G38" s="30"/>
      <c r="H38" s="30"/>
      <c r="I38" s="30"/>
      <c r="J38" s="30">
        <v>68</v>
      </c>
      <c r="K38" s="30"/>
      <c r="L38" s="30"/>
      <c r="M38" s="30"/>
      <c r="N38" s="30"/>
      <c r="O38" s="30"/>
      <c r="P38" s="30"/>
      <c r="Q38" s="30"/>
      <c r="R38" s="30"/>
      <c r="S38" s="30"/>
      <c r="T38" s="30"/>
      <c r="U38" s="30"/>
      <c r="V38" s="30"/>
      <c r="W38" s="30"/>
      <c r="X38" s="30"/>
      <c r="Y38" s="144"/>
      <c r="Z38" s="146">
        <f t="shared" si="0"/>
        <v>69.42</v>
      </c>
      <c r="AA38" s="151" t="s">
        <v>109</v>
      </c>
      <c r="AB38" s="102">
        <v>930</v>
      </c>
      <c r="AC38" s="149">
        <f t="shared" si="1"/>
        <v>1706</v>
      </c>
    </row>
    <row r="39" spans="2:29" ht="13.5" thickBot="1" x14ac:dyDescent="0.25">
      <c r="B39" s="163" t="s">
        <v>145</v>
      </c>
      <c r="C39" s="152">
        <v>69.433371002294805</v>
      </c>
      <c r="D39" s="30">
        <v>2.59</v>
      </c>
      <c r="E39" s="30">
        <v>3.9271240402695842</v>
      </c>
      <c r="F39" s="30">
        <v>0</v>
      </c>
      <c r="G39" s="30"/>
      <c r="H39" s="30"/>
      <c r="I39" s="30">
        <v>15.517070048091478</v>
      </c>
      <c r="J39" s="30">
        <v>2.1769424358183294</v>
      </c>
      <c r="K39" s="30"/>
      <c r="L39" s="30"/>
      <c r="M39" s="30"/>
      <c r="N39" s="30">
        <v>6.2639862388890037</v>
      </c>
      <c r="O39" s="30"/>
      <c r="P39" s="30"/>
      <c r="Q39" s="30"/>
      <c r="R39" s="30"/>
      <c r="S39" s="30"/>
      <c r="T39" s="30"/>
      <c r="U39" s="30"/>
      <c r="V39" s="30"/>
      <c r="W39" s="30"/>
      <c r="X39" s="30"/>
      <c r="Y39" s="144"/>
      <c r="Z39" s="146">
        <f t="shared" si="0"/>
        <v>99.908493765363218</v>
      </c>
      <c r="AA39" s="151" t="s">
        <v>110</v>
      </c>
      <c r="AB39" s="102">
        <v>915</v>
      </c>
      <c r="AC39" s="149">
        <f t="shared" si="1"/>
        <v>1679</v>
      </c>
    </row>
    <row r="40" spans="2:29" ht="13.5" thickBot="1" x14ac:dyDescent="0.25">
      <c r="B40" s="165" t="s">
        <v>203</v>
      </c>
      <c r="C40" s="152">
        <v>47.419354838709701</v>
      </c>
      <c r="D40" s="30">
        <v>20.322580645161292</v>
      </c>
      <c r="E40" s="30"/>
      <c r="F40" s="30"/>
      <c r="G40" s="30"/>
      <c r="H40" s="30"/>
      <c r="I40" s="30">
        <v>10.322580645161292</v>
      </c>
      <c r="J40" s="30"/>
      <c r="K40" s="30"/>
      <c r="L40" s="30"/>
      <c r="M40" s="30"/>
      <c r="N40" s="30">
        <v>21.935483870967744</v>
      </c>
      <c r="O40" s="30"/>
      <c r="P40" s="30"/>
      <c r="Q40" s="30"/>
      <c r="R40" s="30"/>
      <c r="S40" s="30"/>
      <c r="T40" s="30"/>
      <c r="U40" s="30"/>
      <c r="V40" s="30"/>
      <c r="W40" s="30"/>
      <c r="X40" s="30"/>
      <c r="Y40" s="144"/>
      <c r="Z40" s="146">
        <f t="shared" si="0"/>
        <v>100.00000000000003</v>
      </c>
    </row>
    <row r="41" spans="2:29" ht="13.5" thickBot="1" x14ac:dyDescent="0.25">
      <c r="B41" s="165" t="s">
        <v>146</v>
      </c>
      <c r="C41" s="152">
        <v>48.35</v>
      </c>
      <c r="D41" s="30">
        <v>22.62</v>
      </c>
      <c r="E41" s="30">
        <v>11.98</v>
      </c>
      <c r="F41" s="30"/>
      <c r="G41" s="30"/>
      <c r="H41" s="30"/>
      <c r="I41" s="30">
        <v>5.69</v>
      </c>
      <c r="J41" s="30"/>
      <c r="K41" s="30"/>
      <c r="L41" s="30"/>
      <c r="M41" s="30"/>
      <c r="N41" s="30">
        <v>11.36</v>
      </c>
      <c r="O41" s="30"/>
      <c r="P41" s="30"/>
      <c r="Q41" s="30"/>
      <c r="R41" s="30"/>
      <c r="S41" s="30"/>
      <c r="T41" s="30"/>
      <c r="U41" s="30"/>
      <c r="V41" s="30"/>
      <c r="W41" s="30"/>
      <c r="X41" s="30"/>
      <c r="Y41" s="144"/>
      <c r="Z41" s="146">
        <f t="shared" si="0"/>
        <v>100</v>
      </c>
    </row>
    <row r="42" spans="2:29" ht="13.5" thickBot="1" x14ac:dyDescent="0.25">
      <c r="B42" s="165" t="s">
        <v>147</v>
      </c>
      <c r="C42" s="152">
        <v>53.8</v>
      </c>
      <c r="D42" s="30">
        <v>38.4</v>
      </c>
      <c r="E42" s="30"/>
      <c r="F42" s="30"/>
      <c r="G42" s="30"/>
      <c r="H42" s="30"/>
      <c r="I42" s="30">
        <v>7.2</v>
      </c>
      <c r="J42" s="30"/>
      <c r="K42" s="30"/>
      <c r="L42" s="30"/>
      <c r="M42" s="30"/>
      <c r="N42" s="30"/>
      <c r="O42" s="30"/>
      <c r="P42" s="30"/>
      <c r="Q42" s="30"/>
      <c r="R42" s="30"/>
      <c r="S42" s="30"/>
      <c r="T42" s="30"/>
      <c r="U42" s="30"/>
      <c r="V42" s="30"/>
      <c r="W42" s="30"/>
      <c r="X42" s="30"/>
      <c r="Y42" s="144"/>
      <c r="Z42" s="146">
        <f t="shared" si="0"/>
        <v>99.399999999999991</v>
      </c>
    </row>
    <row r="43" spans="2:29" ht="13.5" thickBot="1" x14ac:dyDescent="0.25">
      <c r="B43" s="165" t="s">
        <v>167</v>
      </c>
      <c r="C43" s="152">
        <v>64.63</v>
      </c>
      <c r="D43" s="30"/>
      <c r="E43" s="30">
        <v>5.94</v>
      </c>
      <c r="F43" s="30"/>
      <c r="G43" s="30"/>
      <c r="H43" s="30"/>
      <c r="I43" s="30">
        <v>29.43</v>
      </c>
      <c r="J43" s="30"/>
      <c r="K43" s="30"/>
      <c r="L43" s="30"/>
      <c r="M43" s="30"/>
      <c r="N43" s="30"/>
      <c r="O43" s="30"/>
      <c r="P43" s="30"/>
      <c r="Q43" s="30"/>
      <c r="R43" s="30"/>
      <c r="S43" s="30"/>
      <c r="T43" s="30"/>
      <c r="U43" s="30"/>
      <c r="V43" s="30"/>
      <c r="W43" s="30"/>
      <c r="X43" s="30"/>
      <c r="Y43" s="144"/>
      <c r="Z43" s="146">
        <f t="shared" si="0"/>
        <v>100</v>
      </c>
    </row>
    <row r="44" spans="2:29" ht="13.5" thickBot="1" x14ac:dyDescent="0.25">
      <c r="B44" s="165" t="s">
        <v>184</v>
      </c>
      <c r="C44" s="152">
        <v>33.207000000000001</v>
      </c>
      <c r="D44" s="30">
        <v>9.6839999999999993</v>
      </c>
      <c r="E44" s="30">
        <v>6.1689999999999996</v>
      </c>
      <c r="F44" s="30"/>
      <c r="G44" s="30"/>
      <c r="H44" s="30"/>
      <c r="I44" s="30">
        <v>3.819</v>
      </c>
      <c r="J44" s="30"/>
      <c r="K44" s="30"/>
      <c r="L44" s="30"/>
      <c r="M44" s="30"/>
      <c r="N44" s="30"/>
      <c r="O44" s="30"/>
      <c r="P44" s="30">
        <v>47.121000000000002</v>
      </c>
      <c r="Q44" s="30"/>
      <c r="R44" s="30"/>
      <c r="S44" s="30"/>
      <c r="T44" s="30"/>
      <c r="U44" s="30"/>
      <c r="V44" s="30"/>
      <c r="W44" s="30"/>
      <c r="X44" s="30"/>
      <c r="Y44" s="144"/>
      <c r="Z44" s="146">
        <f t="shared" si="0"/>
        <v>100</v>
      </c>
    </row>
    <row r="45" spans="2:29" ht="13.5" thickBot="1" x14ac:dyDescent="0.25">
      <c r="B45" s="159" t="s">
        <v>23</v>
      </c>
      <c r="C45" s="152">
        <v>43.42</v>
      </c>
      <c r="D45" s="30"/>
      <c r="E45" s="30">
        <v>32.17</v>
      </c>
      <c r="F45" s="30">
        <v>0.03</v>
      </c>
      <c r="G45" s="30"/>
      <c r="H45" s="30"/>
      <c r="I45" s="30">
        <v>0.2</v>
      </c>
      <c r="J45" s="30">
        <v>1.61</v>
      </c>
      <c r="K45" s="30"/>
      <c r="L45" s="30"/>
      <c r="M45" s="30">
        <v>0.32</v>
      </c>
      <c r="N45" s="30">
        <v>0.12</v>
      </c>
      <c r="O45" s="30"/>
      <c r="P45" s="30"/>
      <c r="Q45" s="30"/>
      <c r="R45" s="30">
        <v>1.33</v>
      </c>
      <c r="S45" s="30"/>
      <c r="T45" s="30"/>
      <c r="U45" s="30"/>
      <c r="V45" s="30"/>
      <c r="W45" s="30"/>
      <c r="X45" s="30"/>
      <c r="Y45" s="144"/>
      <c r="Z45" s="146">
        <f t="shared" si="0"/>
        <v>79.2</v>
      </c>
    </row>
    <row r="46" spans="2:29" ht="13.5" thickBot="1" x14ac:dyDescent="0.25">
      <c r="B46" s="159" t="s">
        <v>25</v>
      </c>
      <c r="C46" s="152">
        <v>53</v>
      </c>
      <c r="D46" s="30"/>
      <c r="E46" s="30">
        <v>30.8</v>
      </c>
      <c r="F46" s="30"/>
      <c r="G46" s="30"/>
      <c r="H46" s="30"/>
      <c r="I46" s="30">
        <v>0.3</v>
      </c>
      <c r="J46" s="30">
        <v>2.84</v>
      </c>
      <c r="K46" s="30"/>
      <c r="L46" s="30"/>
      <c r="M46" s="30">
        <v>0.3</v>
      </c>
      <c r="N46" s="30">
        <v>0.4</v>
      </c>
      <c r="O46" s="30"/>
      <c r="P46" s="30"/>
      <c r="Q46" s="30"/>
      <c r="R46" s="30">
        <v>1.43</v>
      </c>
      <c r="S46" s="30"/>
      <c r="T46" s="30"/>
      <c r="U46" s="30"/>
      <c r="V46" s="30"/>
      <c r="W46" s="30"/>
      <c r="X46" s="30"/>
      <c r="Y46" s="144"/>
      <c r="Z46" s="146">
        <f t="shared" si="0"/>
        <v>89.070000000000007</v>
      </c>
    </row>
    <row r="47" spans="2:29" ht="13.5" thickBot="1" x14ac:dyDescent="0.25">
      <c r="B47" s="167" t="s">
        <v>54</v>
      </c>
      <c r="C47" s="152">
        <v>0.57999999999999996</v>
      </c>
      <c r="D47" s="30"/>
      <c r="E47" s="30">
        <v>7.0000000000000007E-2</v>
      </c>
      <c r="F47" s="30"/>
      <c r="G47" s="30"/>
      <c r="H47" s="30"/>
      <c r="I47" s="30">
        <v>0.06</v>
      </c>
      <c r="J47" s="30">
        <v>0.04</v>
      </c>
      <c r="K47" s="30"/>
      <c r="L47" s="30"/>
      <c r="M47" s="30">
        <v>0.06</v>
      </c>
      <c r="N47" s="30">
        <v>39.85</v>
      </c>
      <c r="O47" s="30"/>
      <c r="P47" s="30"/>
      <c r="Q47" s="30"/>
      <c r="R47" s="30">
        <v>7.0000000000000007E-2</v>
      </c>
      <c r="S47" s="30"/>
      <c r="T47" s="30"/>
      <c r="U47" s="30"/>
      <c r="V47" s="30"/>
      <c r="W47" s="30">
        <v>55.82</v>
      </c>
      <c r="X47" s="30"/>
      <c r="Y47" s="144"/>
      <c r="Z47" s="146">
        <f t="shared" si="0"/>
        <v>96.550000000000011</v>
      </c>
    </row>
    <row r="48" spans="2:29" ht="13.5" thickBot="1" x14ac:dyDescent="0.25">
      <c r="B48" s="161" t="s">
        <v>67</v>
      </c>
      <c r="C48" s="152">
        <v>54.3</v>
      </c>
      <c r="D48" s="30"/>
      <c r="E48" s="30">
        <v>16.399999999999999</v>
      </c>
      <c r="F48" s="30"/>
      <c r="G48" s="30"/>
      <c r="H48" s="30"/>
      <c r="I48" s="30">
        <v>0.4</v>
      </c>
      <c r="J48" s="30">
        <v>4.07</v>
      </c>
      <c r="K48" s="30"/>
      <c r="L48" s="30"/>
      <c r="M48" s="30">
        <v>1.55</v>
      </c>
      <c r="N48" s="30">
        <v>0.23</v>
      </c>
      <c r="O48" s="30"/>
      <c r="P48" s="30"/>
      <c r="Q48" s="30"/>
      <c r="R48" s="30">
        <v>12.67</v>
      </c>
      <c r="S48" s="30"/>
      <c r="T48" s="30"/>
      <c r="U48" s="30"/>
      <c r="V48" s="30"/>
      <c r="W48" s="30"/>
      <c r="X48" s="30"/>
      <c r="Y48" s="144"/>
      <c r="Z48" s="146">
        <f t="shared" si="0"/>
        <v>89.61999999999999</v>
      </c>
    </row>
    <row r="49" spans="2:26" ht="13.5" thickBot="1" x14ac:dyDescent="0.25">
      <c r="B49" s="157" t="s">
        <v>86</v>
      </c>
      <c r="C49" s="152"/>
      <c r="D49" s="30"/>
      <c r="E49" s="30"/>
      <c r="F49" s="30">
        <v>100</v>
      </c>
      <c r="G49" s="30"/>
      <c r="H49" s="30"/>
      <c r="I49" s="30"/>
      <c r="J49" s="30"/>
      <c r="K49" s="30"/>
      <c r="L49" s="30"/>
      <c r="M49" s="30"/>
      <c r="N49" s="30"/>
      <c r="O49" s="30"/>
      <c r="P49" s="30"/>
      <c r="Q49" s="30"/>
      <c r="R49" s="30"/>
      <c r="S49" s="30"/>
      <c r="T49" s="30"/>
      <c r="U49" s="30"/>
      <c r="V49" s="30"/>
      <c r="W49" s="30"/>
      <c r="X49" s="30"/>
      <c r="Y49" s="144"/>
      <c r="Z49" s="146">
        <f t="shared" si="0"/>
        <v>100</v>
      </c>
    </row>
    <row r="50" spans="2:26" ht="13.5" thickBot="1" x14ac:dyDescent="0.25">
      <c r="B50" s="157" t="s">
        <v>137</v>
      </c>
      <c r="C50" s="152"/>
      <c r="D50" s="30"/>
      <c r="E50" s="30"/>
      <c r="F50" s="30">
        <v>90</v>
      </c>
      <c r="G50" s="30"/>
      <c r="H50" s="30"/>
      <c r="I50" s="30"/>
      <c r="J50" s="30"/>
      <c r="K50" s="30"/>
      <c r="L50" s="30"/>
      <c r="M50" s="30"/>
      <c r="N50" s="30"/>
      <c r="O50" s="30"/>
      <c r="P50" s="30"/>
      <c r="Q50" s="30"/>
      <c r="R50" s="30">
        <v>8.9979999999999993</v>
      </c>
      <c r="S50" s="30"/>
      <c r="T50" s="30"/>
      <c r="U50" s="30"/>
      <c r="V50" s="30"/>
      <c r="W50" s="30"/>
      <c r="X50" s="30"/>
      <c r="Y50" s="144"/>
      <c r="Z50" s="146">
        <f t="shared" si="0"/>
        <v>98.998000000000005</v>
      </c>
    </row>
    <row r="51" spans="2:26" ht="13.5" thickBot="1" x14ac:dyDescent="0.25">
      <c r="B51" s="157" t="s">
        <v>81</v>
      </c>
      <c r="C51" s="152">
        <v>0.8</v>
      </c>
      <c r="D51" s="30"/>
      <c r="E51" s="30">
        <v>0.5</v>
      </c>
      <c r="F51" s="30">
        <v>96.09</v>
      </c>
      <c r="G51" s="30"/>
      <c r="H51" s="30"/>
      <c r="I51" s="30"/>
      <c r="J51" s="30"/>
      <c r="K51" s="30"/>
      <c r="L51" s="30"/>
      <c r="M51" s="30"/>
      <c r="N51" s="30"/>
      <c r="O51" s="30"/>
      <c r="P51" s="30"/>
      <c r="Q51" s="30"/>
      <c r="R51" s="30">
        <v>0.5</v>
      </c>
      <c r="S51" s="30"/>
      <c r="T51" s="30"/>
      <c r="U51" s="30"/>
      <c r="V51" s="30"/>
      <c r="W51" s="30"/>
      <c r="X51" s="30"/>
      <c r="Y51" s="144"/>
      <c r="Z51" s="146">
        <f t="shared" si="0"/>
        <v>97.89</v>
      </c>
    </row>
    <row r="52" spans="2:26" ht="13.5" thickBot="1" x14ac:dyDescent="0.25">
      <c r="B52" s="168" t="s">
        <v>85</v>
      </c>
      <c r="C52" s="152"/>
      <c r="D52" s="30"/>
      <c r="E52" s="30"/>
      <c r="F52" s="30">
        <v>49.41</v>
      </c>
      <c r="G52" s="30"/>
      <c r="H52" s="30"/>
      <c r="I52" s="30"/>
      <c r="J52" s="30"/>
      <c r="K52" s="30"/>
      <c r="L52" s="30"/>
      <c r="M52" s="30"/>
      <c r="N52" s="30"/>
      <c r="O52" s="30"/>
      <c r="P52" s="30"/>
      <c r="Q52" s="30"/>
      <c r="R52" s="30">
        <v>91.04</v>
      </c>
      <c r="S52" s="30"/>
      <c r="T52" s="30"/>
      <c r="U52" s="30"/>
      <c r="V52" s="30"/>
      <c r="W52" s="30"/>
      <c r="X52" s="30"/>
      <c r="Y52" s="144"/>
      <c r="Z52" s="146">
        <f t="shared" si="0"/>
        <v>140.44999999999999</v>
      </c>
    </row>
    <row r="53" spans="2:26" ht="13.5" thickBot="1" x14ac:dyDescent="0.25">
      <c r="B53" s="169" t="s">
        <v>119</v>
      </c>
      <c r="C53" s="152">
        <v>54.92</v>
      </c>
      <c r="D53" s="30"/>
      <c r="E53" s="30">
        <v>0.99</v>
      </c>
      <c r="F53" s="30"/>
      <c r="G53" s="30"/>
      <c r="H53" s="30">
        <v>1</v>
      </c>
      <c r="I53" s="30">
        <v>1.78</v>
      </c>
      <c r="J53" s="30">
        <v>0.11</v>
      </c>
      <c r="K53" s="30"/>
      <c r="L53" s="30"/>
      <c r="M53" s="30">
        <v>24.34</v>
      </c>
      <c r="N53" s="30">
        <v>4.46</v>
      </c>
      <c r="O53" s="30"/>
      <c r="P53" s="30"/>
      <c r="Q53" s="30"/>
      <c r="R53" s="30">
        <v>0.252</v>
      </c>
      <c r="S53" s="30"/>
      <c r="T53" s="30"/>
      <c r="U53" s="30"/>
      <c r="V53" s="30"/>
      <c r="W53" s="30"/>
      <c r="X53" s="30"/>
      <c r="Y53" s="144"/>
      <c r="Z53" s="146">
        <f t="shared" si="0"/>
        <v>87.85199999999999</v>
      </c>
    </row>
    <row r="54" spans="2:26" ht="13.5" thickBot="1" x14ac:dyDescent="0.25">
      <c r="B54" s="163" t="s">
        <v>154</v>
      </c>
      <c r="C54" s="196">
        <v>56.7</v>
      </c>
      <c r="D54" s="197"/>
      <c r="E54" s="197">
        <v>15.4</v>
      </c>
      <c r="F54" s="197">
        <v>0.4</v>
      </c>
      <c r="G54" s="197"/>
      <c r="H54" s="197"/>
      <c r="I54" s="197">
        <v>0.5</v>
      </c>
      <c r="J54" s="197">
        <v>4.0999999999999996</v>
      </c>
      <c r="K54" s="197"/>
      <c r="L54" s="197"/>
      <c r="M54" s="197">
        <v>2.5</v>
      </c>
      <c r="N54" s="197">
        <v>8.5</v>
      </c>
      <c r="O54" s="197"/>
      <c r="P54" s="197"/>
      <c r="Q54" s="197"/>
      <c r="R54" s="197">
        <v>1.97</v>
      </c>
      <c r="S54" s="197"/>
      <c r="T54" s="197"/>
      <c r="U54" s="197"/>
      <c r="V54" s="197"/>
      <c r="W54" s="197"/>
      <c r="X54" s="197"/>
      <c r="Y54" s="198"/>
      <c r="Z54" s="146">
        <f t="shared" si="0"/>
        <v>90.070000000000007</v>
      </c>
    </row>
    <row r="55" spans="2:26" ht="13.5" thickBot="1" x14ac:dyDescent="0.25">
      <c r="B55" s="166" t="s">
        <v>132</v>
      </c>
      <c r="C55" s="152">
        <v>53.54</v>
      </c>
      <c r="D55" s="30"/>
      <c r="E55" s="30">
        <v>15.2</v>
      </c>
      <c r="F55" s="30">
        <v>0.3</v>
      </c>
      <c r="G55" s="30"/>
      <c r="H55" s="30"/>
      <c r="I55" s="30">
        <v>2.2000000000000002</v>
      </c>
      <c r="J55" s="30">
        <v>3.5</v>
      </c>
      <c r="K55" s="30"/>
      <c r="L55" s="30"/>
      <c r="M55" s="30">
        <v>3.9</v>
      </c>
      <c r="N55" s="30">
        <v>5.9</v>
      </c>
      <c r="O55" s="30"/>
      <c r="P55" s="30"/>
      <c r="Q55" s="30"/>
      <c r="R55" s="30">
        <v>8.08</v>
      </c>
      <c r="S55" s="30"/>
      <c r="T55" s="30"/>
      <c r="U55" s="30"/>
      <c r="V55" s="30"/>
      <c r="W55" s="30"/>
      <c r="X55" s="30"/>
      <c r="Y55" s="144"/>
      <c r="Z55" s="146">
        <f t="shared" si="0"/>
        <v>92.62</v>
      </c>
    </row>
    <row r="56" spans="2:26" ht="13.5" thickBot="1" x14ac:dyDescent="0.25">
      <c r="B56" s="163" t="s">
        <v>74</v>
      </c>
      <c r="C56" s="152">
        <v>18.68</v>
      </c>
      <c r="D56" s="30">
        <v>27.47</v>
      </c>
      <c r="E56" s="30">
        <v>8.09</v>
      </c>
      <c r="F56" s="30">
        <v>0.05</v>
      </c>
      <c r="G56" s="30"/>
      <c r="H56" s="30"/>
      <c r="I56" s="30">
        <v>4</v>
      </c>
      <c r="J56" s="30">
        <v>1.4</v>
      </c>
      <c r="K56" s="30"/>
      <c r="L56" s="30"/>
      <c r="M56" s="30">
        <v>2.2999999999999998</v>
      </c>
      <c r="N56" s="30">
        <v>18.88</v>
      </c>
      <c r="O56" s="30">
        <v>0</v>
      </c>
      <c r="P56" s="30">
        <v>0</v>
      </c>
      <c r="Q56" s="30"/>
      <c r="R56" s="30">
        <v>0.17</v>
      </c>
      <c r="S56" s="30">
        <v>1.6999999999999999E-3</v>
      </c>
      <c r="T56" s="30"/>
      <c r="U56" s="30"/>
      <c r="V56" s="30"/>
      <c r="W56" s="30"/>
      <c r="X56" s="30"/>
      <c r="Y56" s="144"/>
      <c r="Z56" s="146">
        <f t="shared" si="0"/>
        <v>81.041699999999992</v>
      </c>
    </row>
    <row r="57" spans="2:26" ht="13.5" thickBot="1" x14ac:dyDescent="0.25">
      <c r="B57" s="167" t="s">
        <v>83</v>
      </c>
      <c r="C57" s="152"/>
      <c r="D57" s="30"/>
      <c r="E57" s="30"/>
      <c r="F57" s="30"/>
      <c r="G57" s="30"/>
      <c r="H57" s="30"/>
      <c r="I57" s="30"/>
      <c r="J57" s="30"/>
      <c r="K57" s="30"/>
      <c r="L57" s="30"/>
      <c r="M57" s="30"/>
      <c r="N57" s="30"/>
      <c r="O57" s="30"/>
      <c r="P57" s="30"/>
      <c r="Q57" s="30"/>
      <c r="R57" s="30">
        <v>143.69999999999999</v>
      </c>
      <c r="S57" s="30"/>
      <c r="T57" s="30"/>
      <c r="U57" s="30"/>
      <c r="V57" s="30"/>
      <c r="W57" s="30"/>
      <c r="X57" s="30"/>
      <c r="Y57" s="144"/>
      <c r="Z57" s="146">
        <f t="shared" si="0"/>
        <v>143.69999999999999</v>
      </c>
    </row>
    <row r="58" spans="2:26" ht="13.5" thickBot="1" x14ac:dyDescent="0.25">
      <c r="B58" s="167" t="s">
        <v>163</v>
      </c>
      <c r="C58" s="152"/>
      <c r="D58" s="30"/>
      <c r="E58" s="30"/>
      <c r="F58" s="30"/>
      <c r="G58" s="30"/>
      <c r="H58" s="30"/>
      <c r="I58" s="30"/>
      <c r="J58" s="30"/>
      <c r="K58" s="30"/>
      <c r="L58" s="30"/>
      <c r="M58" s="30"/>
      <c r="N58" s="30"/>
      <c r="O58" s="30"/>
      <c r="P58" s="30"/>
      <c r="Q58" s="30"/>
      <c r="R58" s="30">
        <v>126.7</v>
      </c>
      <c r="S58" s="30"/>
      <c r="T58" s="30"/>
      <c r="U58" s="30"/>
      <c r="V58" s="30"/>
      <c r="W58" s="30"/>
      <c r="X58" s="30"/>
      <c r="Y58" s="144"/>
      <c r="Z58" s="146">
        <f t="shared" si="0"/>
        <v>126.7</v>
      </c>
    </row>
    <row r="59" spans="2:26" ht="13.5" thickBot="1" x14ac:dyDescent="0.25">
      <c r="B59" s="167" t="s">
        <v>98</v>
      </c>
      <c r="C59" s="152"/>
      <c r="D59" s="30"/>
      <c r="E59" s="30"/>
      <c r="F59" s="30"/>
      <c r="G59" s="30"/>
      <c r="H59" s="30"/>
      <c r="I59" s="30"/>
      <c r="J59" s="30"/>
      <c r="K59" s="30"/>
      <c r="L59" s="30"/>
      <c r="M59" s="30"/>
      <c r="N59" s="30"/>
      <c r="O59" s="30"/>
      <c r="P59" s="30"/>
      <c r="Q59" s="30"/>
      <c r="R59" s="30">
        <v>215.52</v>
      </c>
      <c r="S59" s="30"/>
      <c r="T59" s="30"/>
      <c r="U59" s="30"/>
      <c r="V59" s="30"/>
      <c r="W59" s="30"/>
      <c r="X59" s="30"/>
      <c r="Y59" s="144"/>
      <c r="Z59" s="146">
        <f t="shared" si="0"/>
        <v>215.52</v>
      </c>
    </row>
    <row r="60" spans="2:26" ht="13.5" thickBot="1" x14ac:dyDescent="0.25">
      <c r="B60" s="167" t="s">
        <v>88</v>
      </c>
      <c r="C60" s="152">
        <v>57.78</v>
      </c>
      <c r="D60" s="74"/>
      <c r="E60" s="30">
        <v>19.920000000000002</v>
      </c>
      <c r="F60" s="30"/>
      <c r="G60" s="30"/>
      <c r="H60" s="30"/>
      <c r="I60" s="30"/>
      <c r="J60" s="30"/>
      <c r="K60" s="30"/>
      <c r="L60" s="30"/>
      <c r="M60" s="30">
        <v>0.06</v>
      </c>
      <c r="N60" s="30">
        <v>0.23</v>
      </c>
      <c r="O60" s="30"/>
      <c r="P60" s="30"/>
      <c r="Q60" s="30"/>
      <c r="R60" s="30">
        <v>39.6</v>
      </c>
      <c r="S60" s="30"/>
      <c r="T60" s="30"/>
      <c r="U60" s="30"/>
      <c r="V60" s="30"/>
      <c r="W60" s="30"/>
      <c r="X60" s="30"/>
      <c r="Y60" s="144"/>
      <c r="Z60" s="146">
        <f t="shared" si="0"/>
        <v>117.59</v>
      </c>
    </row>
    <row r="61" spans="2:26" ht="13.5" thickBot="1" x14ac:dyDescent="0.25">
      <c r="B61" s="167" t="s">
        <v>134</v>
      </c>
      <c r="C61" s="152">
        <v>5</v>
      </c>
      <c r="D61" s="30"/>
      <c r="E61" s="30"/>
      <c r="F61" s="30"/>
      <c r="G61" s="30"/>
      <c r="H61" s="30"/>
      <c r="I61" s="30"/>
      <c r="J61" s="30"/>
      <c r="K61" s="30"/>
      <c r="L61" s="30"/>
      <c r="M61" s="30"/>
      <c r="N61" s="30"/>
      <c r="O61" s="30"/>
      <c r="P61" s="30"/>
      <c r="Q61" s="30"/>
      <c r="R61" s="30">
        <v>140.87</v>
      </c>
      <c r="S61" s="30"/>
      <c r="T61" s="30"/>
      <c r="U61" s="30"/>
      <c r="V61" s="30"/>
      <c r="W61" s="30"/>
      <c r="X61" s="30"/>
      <c r="Y61" s="144"/>
      <c r="Z61" s="146">
        <f t="shared" si="0"/>
        <v>145.87</v>
      </c>
    </row>
    <row r="62" spans="2:26" ht="13.5" thickBot="1" x14ac:dyDescent="0.25">
      <c r="B62" s="167" t="s">
        <v>135</v>
      </c>
      <c r="C62" s="152"/>
      <c r="D62" s="30"/>
      <c r="E62" s="30"/>
      <c r="F62" s="30"/>
      <c r="G62" s="30"/>
      <c r="H62" s="30"/>
      <c r="I62" s="30"/>
      <c r="J62" s="30"/>
      <c r="K62" s="30"/>
      <c r="L62" s="30"/>
      <c r="M62" s="30"/>
      <c r="N62" s="30"/>
      <c r="O62" s="30"/>
      <c r="P62" s="30"/>
      <c r="Q62" s="30"/>
      <c r="R62" s="30"/>
      <c r="S62" s="30"/>
      <c r="T62" s="30"/>
      <c r="U62" s="30"/>
      <c r="V62" s="30"/>
      <c r="W62" s="30"/>
      <c r="X62" s="30"/>
      <c r="Y62" s="144"/>
      <c r="Z62" s="146">
        <f t="shared" si="0"/>
        <v>0</v>
      </c>
    </row>
    <row r="63" spans="2:26" ht="13.5" thickBot="1" x14ac:dyDescent="0.25">
      <c r="B63" s="167" t="s">
        <v>84</v>
      </c>
      <c r="C63" s="152"/>
      <c r="D63" s="30"/>
      <c r="E63" s="30"/>
      <c r="F63" s="30"/>
      <c r="G63" s="30"/>
      <c r="H63" s="30"/>
      <c r="I63" s="30"/>
      <c r="J63" s="30"/>
      <c r="K63" s="30"/>
      <c r="L63" s="30"/>
      <c r="M63" s="30"/>
      <c r="N63" s="30"/>
      <c r="O63" s="30"/>
      <c r="P63" s="30"/>
      <c r="Q63" s="30"/>
      <c r="R63" s="30"/>
      <c r="S63" s="30">
        <v>100</v>
      </c>
      <c r="T63" s="30"/>
      <c r="U63" s="30"/>
      <c r="V63" s="30"/>
      <c r="W63" s="30"/>
      <c r="X63" s="30"/>
      <c r="Y63" s="144"/>
      <c r="Z63" s="146">
        <f t="shared" si="0"/>
        <v>100</v>
      </c>
    </row>
    <row r="64" spans="2:26" ht="13.5" thickBot="1" x14ac:dyDescent="0.25">
      <c r="B64" s="167" t="s">
        <v>164</v>
      </c>
      <c r="C64" s="152"/>
      <c r="D64" s="30"/>
      <c r="E64" s="30"/>
      <c r="F64" s="30"/>
      <c r="G64" s="30">
        <v>0</v>
      </c>
      <c r="H64" s="30"/>
      <c r="I64" s="30"/>
      <c r="J64" s="30"/>
      <c r="K64" s="30"/>
      <c r="L64" s="30"/>
      <c r="M64" s="30"/>
      <c r="N64" s="30"/>
      <c r="O64" s="30"/>
      <c r="P64" s="30"/>
      <c r="Q64" s="30"/>
      <c r="R64" s="30"/>
      <c r="S64" s="30">
        <v>81.5</v>
      </c>
      <c r="T64" s="30"/>
      <c r="U64" s="74"/>
      <c r="V64" s="74"/>
      <c r="W64" s="74"/>
      <c r="X64" s="74"/>
      <c r="Y64" s="144"/>
      <c r="Z64" s="146">
        <f t="shared" si="0"/>
        <v>81.5</v>
      </c>
    </row>
    <row r="65" spans="2:26" ht="13.5" thickBot="1" x14ac:dyDescent="0.25">
      <c r="B65" s="167" t="s">
        <v>165</v>
      </c>
      <c r="C65" s="152"/>
      <c r="D65" s="30"/>
      <c r="E65" s="30"/>
      <c r="F65" s="30"/>
      <c r="G65" s="30"/>
      <c r="H65" s="30"/>
      <c r="I65" s="30"/>
      <c r="J65" s="30"/>
      <c r="K65" s="30"/>
      <c r="L65" s="30"/>
      <c r="M65" s="30"/>
      <c r="N65" s="30"/>
      <c r="O65" s="30"/>
      <c r="P65" s="30"/>
      <c r="Q65" s="30"/>
      <c r="R65" s="30"/>
      <c r="S65" s="30">
        <v>61.62</v>
      </c>
      <c r="T65" s="30"/>
      <c r="U65" s="74"/>
      <c r="V65" s="74"/>
      <c r="W65" s="74"/>
      <c r="X65" s="74"/>
      <c r="Y65" s="144"/>
      <c r="Z65" s="146">
        <f t="shared" si="0"/>
        <v>61.62</v>
      </c>
    </row>
    <row r="66" spans="2:26" ht="13.5" thickBot="1" x14ac:dyDescent="0.25">
      <c r="B66" s="153" t="s">
        <v>93</v>
      </c>
      <c r="C66" s="152"/>
      <c r="D66" s="30"/>
      <c r="E66" s="30"/>
      <c r="F66" s="30"/>
      <c r="G66" s="30"/>
      <c r="H66" s="30"/>
      <c r="I66" s="30"/>
      <c r="J66" s="30"/>
      <c r="K66" s="30"/>
      <c r="L66" s="30"/>
      <c r="M66" s="30"/>
      <c r="N66" s="30"/>
      <c r="O66" s="30"/>
      <c r="P66" s="30"/>
      <c r="Q66" s="30"/>
      <c r="R66" s="30"/>
      <c r="S66" s="30"/>
      <c r="T66" s="30"/>
      <c r="U66" s="74"/>
      <c r="V66" s="74"/>
      <c r="W66" s="74"/>
      <c r="X66" s="74">
        <v>100</v>
      </c>
      <c r="Y66" s="144"/>
      <c r="Z66" s="146">
        <f t="shared" si="0"/>
        <v>100</v>
      </c>
    </row>
    <row r="67" spans="2:26" ht="13.5" thickBot="1" x14ac:dyDescent="0.25">
      <c r="B67" s="153" t="s">
        <v>91</v>
      </c>
      <c r="C67" s="152"/>
      <c r="D67" s="30"/>
      <c r="E67" s="30"/>
      <c r="F67" s="30"/>
      <c r="G67" s="30"/>
      <c r="H67" s="30"/>
      <c r="I67" s="30"/>
      <c r="J67" s="30"/>
      <c r="K67" s="30"/>
      <c r="L67" s="30"/>
      <c r="M67" s="30"/>
      <c r="N67" s="30"/>
      <c r="O67" s="30"/>
      <c r="P67" s="30"/>
      <c r="Q67" s="30"/>
      <c r="R67" s="30"/>
      <c r="S67" s="30"/>
      <c r="T67" s="30">
        <v>63</v>
      </c>
      <c r="U67" s="74"/>
      <c r="V67" s="74"/>
      <c r="W67" s="74"/>
      <c r="X67" s="74"/>
      <c r="Y67" s="144"/>
      <c r="Z67" s="146">
        <f t="shared" si="0"/>
        <v>63</v>
      </c>
    </row>
    <row r="68" spans="2:26" ht="13.5" thickBot="1" x14ac:dyDescent="0.25">
      <c r="B68" s="153" t="s">
        <v>92</v>
      </c>
      <c r="C68" s="152"/>
      <c r="D68" s="30"/>
      <c r="E68" s="30"/>
      <c r="F68" s="30"/>
      <c r="G68" s="30"/>
      <c r="H68" s="30"/>
      <c r="I68" s="30"/>
      <c r="J68" s="30"/>
      <c r="K68" s="30"/>
      <c r="L68" s="30"/>
      <c r="M68" s="30"/>
      <c r="N68" s="30"/>
      <c r="O68" s="30"/>
      <c r="P68" s="30"/>
      <c r="Q68" s="30"/>
      <c r="R68" s="30"/>
      <c r="S68" s="30"/>
      <c r="T68" s="30">
        <v>100</v>
      </c>
      <c r="U68" s="74"/>
      <c r="V68" s="74"/>
      <c r="W68" s="74"/>
      <c r="X68" s="74"/>
      <c r="Y68" s="144"/>
      <c r="Z68" s="146">
        <f t="shared" si="0"/>
        <v>100</v>
      </c>
    </row>
    <row r="69" spans="2:26" ht="13.5" thickBot="1" x14ac:dyDescent="0.25">
      <c r="B69" s="153" t="s">
        <v>90</v>
      </c>
      <c r="C69" s="152"/>
      <c r="D69" s="30"/>
      <c r="E69" s="30"/>
      <c r="F69" s="30"/>
      <c r="G69" s="30"/>
      <c r="H69" s="30"/>
      <c r="I69" s="30"/>
      <c r="J69" s="30"/>
      <c r="K69" s="105">
        <v>64.5</v>
      </c>
      <c r="L69" s="30"/>
      <c r="M69" s="30"/>
      <c r="N69" s="30"/>
      <c r="O69" s="30"/>
      <c r="P69" s="30"/>
      <c r="Q69" s="30"/>
      <c r="R69" s="30"/>
      <c r="S69" s="30"/>
      <c r="T69" s="30"/>
      <c r="U69" s="74"/>
      <c r="V69" s="74"/>
      <c r="W69" s="74"/>
      <c r="X69" s="74"/>
      <c r="Y69" s="144"/>
      <c r="Z69" s="146">
        <f t="shared" si="0"/>
        <v>64.5</v>
      </c>
    </row>
    <row r="70" spans="2:26" ht="13.5" thickBot="1" x14ac:dyDescent="0.25">
      <c r="B70" s="153" t="s">
        <v>82</v>
      </c>
      <c r="C70" s="152"/>
      <c r="D70" s="30"/>
      <c r="E70" s="30"/>
      <c r="F70" s="30"/>
      <c r="G70" s="30"/>
      <c r="H70" s="30"/>
      <c r="I70" s="30"/>
      <c r="J70" s="30"/>
      <c r="K70" s="30">
        <v>100</v>
      </c>
      <c r="L70" s="30"/>
      <c r="M70" s="30"/>
      <c r="N70" s="30"/>
      <c r="O70" s="30"/>
      <c r="P70" s="30"/>
      <c r="Q70" s="30"/>
      <c r="R70" s="30"/>
      <c r="S70" s="30"/>
      <c r="T70" s="30"/>
      <c r="U70" s="74"/>
      <c r="V70" s="74"/>
      <c r="W70" s="74"/>
      <c r="X70" s="74"/>
      <c r="Y70" s="144"/>
      <c r="Z70" s="146">
        <f t="shared" si="0"/>
        <v>100</v>
      </c>
    </row>
    <row r="71" spans="2:26" ht="13.5" thickBot="1" x14ac:dyDescent="0.25">
      <c r="B71" s="153" t="s">
        <v>97</v>
      </c>
      <c r="C71" s="152"/>
      <c r="D71" s="30"/>
      <c r="E71" s="30"/>
      <c r="F71" s="30"/>
      <c r="G71" s="30"/>
      <c r="H71" s="30"/>
      <c r="I71" s="30"/>
      <c r="J71" s="30"/>
      <c r="K71" s="30">
        <v>100</v>
      </c>
      <c r="L71" s="30"/>
      <c r="M71" s="30"/>
      <c r="N71" s="30"/>
      <c r="O71" s="30"/>
      <c r="P71" s="30"/>
      <c r="Q71" s="30"/>
      <c r="R71" s="30"/>
      <c r="S71" s="30"/>
      <c r="T71" s="30"/>
      <c r="U71" s="74"/>
      <c r="V71" s="74"/>
      <c r="W71" s="74"/>
      <c r="X71" s="74"/>
      <c r="Y71" s="144"/>
      <c r="Z71" s="146">
        <f t="shared" si="0"/>
        <v>100</v>
      </c>
    </row>
    <row r="72" spans="2:26" ht="26.25" thickBot="1" x14ac:dyDescent="0.25">
      <c r="B72" s="153" t="s">
        <v>95</v>
      </c>
      <c r="C72" s="152"/>
      <c r="D72" s="30"/>
      <c r="E72" s="30"/>
      <c r="F72" s="30"/>
      <c r="G72">
        <v>62.93</v>
      </c>
      <c r="H72" s="30"/>
      <c r="I72" s="30"/>
      <c r="J72" s="30"/>
      <c r="K72" s="30"/>
      <c r="L72" s="30"/>
      <c r="M72" s="30"/>
      <c r="N72" s="30"/>
      <c r="O72" s="30"/>
      <c r="P72" s="30"/>
      <c r="Q72" s="30"/>
      <c r="R72" s="30"/>
      <c r="S72" s="30"/>
      <c r="T72" s="30"/>
      <c r="U72" s="74"/>
      <c r="V72" s="74"/>
      <c r="W72" s="74"/>
      <c r="X72" s="74"/>
      <c r="Y72" s="144"/>
      <c r="Z72" s="146">
        <f t="shared" si="0"/>
        <v>62.93</v>
      </c>
    </row>
    <row r="73" spans="2:26" ht="13.5" thickBot="1" x14ac:dyDescent="0.25">
      <c r="B73" s="153" t="s">
        <v>96</v>
      </c>
      <c r="C73" s="152"/>
      <c r="D73" s="30"/>
      <c r="E73" s="30"/>
      <c r="F73" s="30"/>
      <c r="G73" s="30">
        <v>100</v>
      </c>
      <c r="H73" s="30"/>
      <c r="I73" s="30"/>
      <c r="J73" s="30"/>
      <c r="K73" s="30"/>
      <c r="L73" s="30"/>
      <c r="M73" s="30"/>
      <c r="N73" s="30"/>
      <c r="O73" s="30"/>
      <c r="P73" s="30"/>
      <c r="Q73" s="30"/>
      <c r="R73" s="30"/>
      <c r="S73" s="30"/>
      <c r="T73" s="30"/>
      <c r="U73" s="74"/>
      <c r="V73" s="74"/>
      <c r="W73" s="74"/>
      <c r="X73" s="74"/>
      <c r="Y73" s="144"/>
      <c r="Z73" s="146">
        <f t="shared" si="0"/>
        <v>100</v>
      </c>
    </row>
    <row r="74" spans="2:26" ht="13.5" customHeight="1" thickBot="1" x14ac:dyDescent="0.25">
      <c r="B74" s="153" t="s">
        <v>87</v>
      </c>
      <c r="C74" s="152"/>
      <c r="D74" s="30"/>
      <c r="E74" s="30"/>
      <c r="F74" s="30"/>
      <c r="G74" s="30"/>
      <c r="H74" s="30"/>
      <c r="I74" s="30"/>
      <c r="J74" s="30"/>
      <c r="K74" s="30"/>
      <c r="L74" s="30"/>
      <c r="M74" s="30"/>
      <c r="N74" s="30"/>
      <c r="O74" s="30"/>
      <c r="P74" s="30"/>
      <c r="Q74" s="30"/>
      <c r="R74" s="30"/>
      <c r="S74" s="30"/>
      <c r="T74" s="30"/>
      <c r="U74" s="74"/>
      <c r="V74" s="74">
        <v>100</v>
      </c>
      <c r="W74" s="74"/>
      <c r="X74" s="74"/>
      <c r="Y74" s="144"/>
      <c r="Z74" s="146">
        <f t="shared" si="0"/>
        <v>100</v>
      </c>
    </row>
    <row r="75" spans="2:26" ht="13.5" thickBot="1" x14ac:dyDescent="0.25">
      <c r="B75" s="153" t="s">
        <v>166</v>
      </c>
      <c r="C75" s="152"/>
      <c r="D75" s="30"/>
      <c r="E75" s="30"/>
      <c r="F75" s="30"/>
      <c r="G75" s="30"/>
      <c r="H75" s="30"/>
      <c r="I75" s="30"/>
      <c r="J75" s="30"/>
      <c r="K75" s="30"/>
      <c r="L75" s="30">
        <v>76.400000000000006</v>
      </c>
      <c r="M75" s="30"/>
      <c r="N75" s="30"/>
      <c r="O75" s="30"/>
      <c r="P75" s="30"/>
      <c r="Q75" s="30"/>
      <c r="R75" s="30"/>
      <c r="S75" s="30"/>
      <c r="T75" s="30"/>
      <c r="U75" s="74"/>
      <c r="V75" s="74"/>
      <c r="W75" s="74"/>
      <c r="X75" s="74"/>
      <c r="Y75" s="144"/>
      <c r="Z75" s="146">
        <f t="shared" si="0"/>
        <v>76.400000000000006</v>
      </c>
    </row>
    <row r="76" spans="2:26" ht="13.5" thickBot="1" x14ac:dyDescent="0.25">
      <c r="B76" s="153" t="s">
        <v>185</v>
      </c>
      <c r="C76" s="152"/>
      <c r="D76" s="30"/>
      <c r="E76" s="30"/>
      <c r="F76" s="30"/>
      <c r="G76" s="30"/>
      <c r="H76" s="30"/>
      <c r="I76" s="30"/>
      <c r="J76" s="30"/>
      <c r="K76" s="30"/>
      <c r="L76" s="30"/>
      <c r="M76" s="30"/>
      <c r="N76" s="30"/>
      <c r="O76" s="30"/>
      <c r="P76" s="30"/>
      <c r="Q76" s="30"/>
      <c r="R76" s="30"/>
      <c r="S76" s="30"/>
      <c r="T76" s="30"/>
      <c r="U76" s="74"/>
      <c r="V76" s="74"/>
      <c r="W76" s="74"/>
      <c r="X76" s="74"/>
      <c r="Y76" s="144"/>
      <c r="Z76" s="146"/>
    </row>
    <row r="77" spans="2:26" ht="13.5" thickBot="1" x14ac:dyDescent="0.25">
      <c r="B77" s="153" t="s">
        <v>75</v>
      </c>
      <c r="C77" s="152">
        <v>32.79</v>
      </c>
      <c r="D77" s="30"/>
      <c r="E77" s="30"/>
      <c r="F77" s="30"/>
      <c r="G77" s="30"/>
      <c r="H77" s="30"/>
      <c r="I77" s="30"/>
      <c r="J77" s="30"/>
      <c r="K77" s="30"/>
      <c r="L77" s="30"/>
      <c r="M77" s="30"/>
      <c r="N77" s="30"/>
      <c r="O77" s="30"/>
      <c r="P77" s="30"/>
      <c r="Q77" s="30"/>
      <c r="R77" s="30"/>
      <c r="S77" s="30"/>
      <c r="T77" s="30"/>
      <c r="U77" s="74"/>
      <c r="V77" s="74"/>
      <c r="W77" s="74"/>
      <c r="X77" s="74"/>
      <c r="Y77" s="144">
        <v>67.209999999999994</v>
      </c>
      <c r="Z77" s="146">
        <f t="shared" si="0"/>
        <v>100</v>
      </c>
    </row>
    <row r="78" spans="2:26" ht="13.5" thickBot="1" x14ac:dyDescent="0.25">
      <c r="B78" s="244" t="s">
        <v>99</v>
      </c>
      <c r="C78" s="152">
        <v>70.05</v>
      </c>
      <c r="D78" s="30"/>
      <c r="E78" s="30"/>
      <c r="F78" s="30"/>
      <c r="G78" s="30"/>
      <c r="H78" s="30"/>
      <c r="I78" s="30"/>
      <c r="J78" s="30"/>
      <c r="K78" s="30"/>
      <c r="L78" s="30"/>
      <c r="M78" s="30"/>
      <c r="N78" s="30"/>
      <c r="O78" s="30"/>
      <c r="P78" s="30"/>
      <c r="Q78" s="30"/>
      <c r="R78" s="30"/>
      <c r="S78" s="30"/>
      <c r="T78" s="30"/>
      <c r="U78" s="74"/>
      <c r="V78" s="74"/>
      <c r="W78" s="74"/>
      <c r="X78" s="74"/>
      <c r="Y78" s="144"/>
      <c r="Z78" s="146"/>
    </row>
    <row r="79" spans="2:26" ht="13.5" thickBot="1" x14ac:dyDescent="0.25">
      <c r="B79" s="160" t="s">
        <v>148</v>
      </c>
      <c r="C79" s="152">
        <v>45</v>
      </c>
      <c r="D79" s="30">
        <v>23.8</v>
      </c>
      <c r="E79" s="30">
        <v>0.8</v>
      </c>
      <c r="F79" s="30"/>
      <c r="G79" s="30"/>
      <c r="H79" s="30"/>
      <c r="I79" s="30">
        <v>10.4</v>
      </c>
      <c r="J79" s="30"/>
      <c r="K79" s="30"/>
      <c r="L79" s="30"/>
      <c r="M79" s="30"/>
      <c r="N79" s="30">
        <v>20</v>
      </c>
      <c r="O79" s="30"/>
      <c r="P79" s="30"/>
      <c r="Q79" s="30"/>
      <c r="R79" s="30"/>
      <c r="S79" s="30"/>
      <c r="T79" s="30"/>
      <c r="U79" s="30"/>
      <c r="V79" s="30"/>
      <c r="W79" s="30"/>
      <c r="X79" s="30"/>
      <c r="Y79" s="144"/>
      <c r="Z79" s="146">
        <f t="shared" si="0"/>
        <v>100</v>
      </c>
    </row>
    <row r="80" spans="2:26" ht="13.5" thickBot="1" x14ac:dyDescent="0.25">
      <c r="B80" s="160" t="s">
        <v>149</v>
      </c>
      <c r="C80" s="152">
        <v>50.35</v>
      </c>
      <c r="D80" s="30">
        <v>18.5</v>
      </c>
      <c r="E80" s="30">
        <v>4.5</v>
      </c>
      <c r="F80" s="30"/>
      <c r="G80" s="30"/>
      <c r="H80" s="30"/>
      <c r="I80" s="30">
        <v>8.5</v>
      </c>
      <c r="J80" s="30">
        <v>0.15</v>
      </c>
      <c r="K80" s="30"/>
      <c r="L80" s="30"/>
      <c r="M80" s="30"/>
      <c r="N80" s="30">
        <v>18</v>
      </c>
      <c r="O80" s="30"/>
      <c r="P80" s="30"/>
      <c r="Q80" s="30"/>
      <c r="R80" s="30"/>
      <c r="S80" s="30"/>
      <c r="T80" s="30"/>
      <c r="U80" s="30"/>
      <c r="V80" s="30"/>
      <c r="W80" s="30"/>
      <c r="X80" s="30"/>
      <c r="Y80" s="144"/>
      <c r="Z80" s="146">
        <f t="shared" si="0"/>
        <v>100</v>
      </c>
    </row>
    <row r="81" spans="2:26" ht="13.5" thickBot="1" x14ac:dyDescent="0.25">
      <c r="B81" s="165" t="s">
        <v>188</v>
      </c>
      <c r="C81" s="152">
        <v>59.5</v>
      </c>
      <c r="D81" s="30">
        <v>8.9</v>
      </c>
      <c r="E81" s="30">
        <v>6.8</v>
      </c>
      <c r="F81" s="30"/>
      <c r="G81" s="30"/>
      <c r="H81" s="30"/>
      <c r="I81" s="30">
        <v>2.6</v>
      </c>
      <c r="J81" s="30">
        <v>2.4</v>
      </c>
      <c r="K81" s="30"/>
      <c r="L81" s="30"/>
      <c r="M81" s="30"/>
      <c r="N81" s="30">
        <v>11.8</v>
      </c>
      <c r="O81" s="30">
        <v>8</v>
      </c>
      <c r="P81" s="30"/>
      <c r="Q81" s="30"/>
      <c r="R81" s="30"/>
      <c r="S81" s="30"/>
      <c r="T81" s="30"/>
      <c r="U81" s="30"/>
      <c r="V81" s="30"/>
      <c r="W81" s="30"/>
      <c r="X81" s="30"/>
      <c r="Y81" s="144"/>
      <c r="Z81" s="146">
        <f>SUM(C81:Y81)</f>
        <v>100</v>
      </c>
    </row>
    <row r="82" spans="2:26" ht="13.5" thickBot="1" x14ac:dyDescent="0.25">
      <c r="B82" s="167" t="s">
        <v>150</v>
      </c>
      <c r="C82" s="152">
        <v>51.23</v>
      </c>
      <c r="D82" s="30">
        <v>15.06</v>
      </c>
      <c r="E82" s="30">
        <v>12.4</v>
      </c>
      <c r="F82" s="30"/>
      <c r="G82" s="30"/>
      <c r="H82" s="30"/>
      <c r="I82" s="30">
        <v>10.97</v>
      </c>
      <c r="J82" s="30">
        <v>7.42</v>
      </c>
      <c r="K82" s="30"/>
      <c r="L82" s="30"/>
      <c r="M82" s="30"/>
      <c r="N82" s="30">
        <v>0.41</v>
      </c>
      <c r="O82" s="30"/>
      <c r="P82" s="30"/>
      <c r="Q82" s="30"/>
      <c r="R82" s="30"/>
      <c r="S82" s="30"/>
      <c r="T82" s="30"/>
      <c r="U82" s="30"/>
      <c r="V82" s="30"/>
      <c r="W82" s="30"/>
      <c r="X82" s="30"/>
      <c r="Y82" s="144"/>
      <c r="Z82" s="146">
        <f t="shared" si="0"/>
        <v>97.49</v>
      </c>
    </row>
    <row r="83" spans="2:26" ht="13.5" thickBot="1" x14ac:dyDescent="0.25">
      <c r="B83" s="159" t="s">
        <v>151</v>
      </c>
      <c r="C83" s="152">
        <v>42.1</v>
      </c>
      <c r="D83" s="30">
        <v>28.9</v>
      </c>
      <c r="E83" s="30">
        <v>13.3</v>
      </c>
      <c r="F83" s="30"/>
      <c r="G83" s="30"/>
      <c r="H83" s="30"/>
      <c r="I83" s="30"/>
      <c r="J83" s="30"/>
      <c r="K83" s="30"/>
      <c r="L83" s="30"/>
      <c r="M83" s="30">
        <v>12.2</v>
      </c>
      <c r="N83" s="30">
        <v>3.5</v>
      </c>
      <c r="O83" s="30"/>
      <c r="P83" s="30"/>
      <c r="Q83" s="30"/>
      <c r="R83" s="30"/>
      <c r="S83" s="30"/>
      <c r="T83" s="30"/>
      <c r="U83" s="30"/>
      <c r="V83" s="30"/>
      <c r="W83" s="30"/>
      <c r="X83" s="30"/>
      <c r="Y83" s="144"/>
      <c r="Z83" s="146">
        <f t="shared" ref="Z83:Z130" si="2">SUM(C83:Y83)</f>
        <v>100</v>
      </c>
    </row>
    <row r="84" spans="2:26" ht="13.5" thickBot="1" x14ac:dyDescent="0.25">
      <c r="B84" s="165" t="s">
        <v>152</v>
      </c>
      <c r="C84" s="152"/>
      <c r="D84" s="30">
        <v>55.4</v>
      </c>
      <c r="E84" s="30"/>
      <c r="F84" s="30"/>
      <c r="G84" s="30"/>
      <c r="H84" s="30"/>
      <c r="I84" s="30"/>
      <c r="J84" s="30"/>
      <c r="K84" s="30"/>
      <c r="L84" s="30"/>
      <c r="M84" s="30"/>
      <c r="N84" s="30">
        <v>44.6</v>
      </c>
      <c r="O84" s="30"/>
      <c r="P84" s="30"/>
      <c r="Q84" s="30"/>
      <c r="R84" s="30"/>
      <c r="S84" s="30"/>
      <c r="T84" s="30"/>
      <c r="U84" s="30"/>
      <c r="V84" s="30"/>
      <c r="W84" s="30"/>
      <c r="X84" s="30"/>
      <c r="Y84" s="144"/>
      <c r="Z84" s="146">
        <f t="shared" si="2"/>
        <v>100</v>
      </c>
    </row>
    <row r="85" spans="2:26" ht="13.5" thickBot="1" x14ac:dyDescent="0.25">
      <c r="B85" s="159" t="s">
        <v>153</v>
      </c>
      <c r="C85" s="152">
        <v>54.1</v>
      </c>
      <c r="D85" s="30">
        <v>38.200000000000003</v>
      </c>
      <c r="E85" s="30"/>
      <c r="F85" s="30"/>
      <c r="G85" s="30"/>
      <c r="H85" s="30"/>
      <c r="I85" s="30">
        <v>7.7</v>
      </c>
      <c r="J85" s="30"/>
      <c r="K85" s="30"/>
      <c r="L85" s="30"/>
      <c r="M85" s="30"/>
      <c r="N85" s="30"/>
      <c r="O85" s="30"/>
      <c r="P85" s="30"/>
      <c r="Q85" s="30"/>
      <c r="R85" s="30"/>
      <c r="S85" s="30"/>
      <c r="T85" s="30"/>
      <c r="U85" s="30"/>
      <c r="V85" s="30"/>
      <c r="W85" s="30"/>
      <c r="X85" s="30"/>
      <c r="Y85" s="144"/>
      <c r="Z85" s="146">
        <f t="shared" si="2"/>
        <v>100.00000000000001</v>
      </c>
    </row>
    <row r="86" spans="2:26" ht="13.5" thickBot="1" x14ac:dyDescent="0.25">
      <c r="B86" s="159" t="s">
        <v>179</v>
      </c>
      <c r="C86" s="152">
        <v>76.5</v>
      </c>
      <c r="D86" s="30"/>
      <c r="E86" s="30">
        <v>5.5</v>
      </c>
      <c r="F86" s="30"/>
      <c r="G86" s="30"/>
      <c r="H86" s="30"/>
      <c r="I86" s="30">
        <v>17</v>
      </c>
      <c r="J86" s="30"/>
      <c r="K86" s="30"/>
      <c r="L86" s="30"/>
      <c r="M86" s="30">
        <v>0.5</v>
      </c>
      <c r="N86" s="30"/>
      <c r="O86" s="30"/>
      <c r="P86" s="30"/>
      <c r="Q86" s="30"/>
      <c r="R86" s="30"/>
      <c r="S86" s="30"/>
      <c r="T86" s="30"/>
      <c r="U86" s="30"/>
      <c r="V86" s="30"/>
      <c r="W86" s="30"/>
      <c r="X86" s="30"/>
      <c r="Y86" s="144"/>
      <c r="Z86" s="146">
        <f t="shared" si="2"/>
        <v>99.5</v>
      </c>
    </row>
    <row r="87" spans="2:26" ht="13.5" thickBot="1" x14ac:dyDescent="0.25">
      <c r="B87" s="159" t="s">
        <v>186</v>
      </c>
      <c r="C87" s="152">
        <v>19</v>
      </c>
      <c r="D87" s="30">
        <v>29.8</v>
      </c>
      <c r="E87" s="30">
        <v>3.2</v>
      </c>
      <c r="F87" s="30"/>
      <c r="G87" s="30"/>
      <c r="H87" s="30"/>
      <c r="I87" s="30">
        <v>3</v>
      </c>
      <c r="J87" s="30">
        <v>3</v>
      </c>
      <c r="K87" s="30"/>
      <c r="L87" s="30"/>
      <c r="M87" s="30"/>
      <c r="N87" s="30"/>
      <c r="O87" s="30"/>
      <c r="P87" s="30"/>
      <c r="Q87" s="30">
        <v>42</v>
      </c>
      <c r="R87" s="30"/>
      <c r="S87" s="30"/>
      <c r="T87" s="30"/>
      <c r="U87" s="30"/>
      <c r="V87" s="30"/>
      <c r="W87" s="30"/>
      <c r="X87" s="30"/>
      <c r="Y87" s="144"/>
      <c r="Z87" s="146">
        <f>SUM(C87:Y87)</f>
        <v>100</v>
      </c>
    </row>
    <row r="88" spans="2:26" ht="13.5" thickBot="1" x14ac:dyDescent="0.25">
      <c r="B88" s="159" t="s">
        <v>182</v>
      </c>
      <c r="C88" s="152">
        <v>19.84</v>
      </c>
      <c r="D88" s="30"/>
      <c r="E88" s="30">
        <v>1.44</v>
      </c>
      <c r="F88" s="30"/>
      <c r="G88" s="30"/>
      <c r="H88" s="30"/>
      <c r="I88" s="30">
        <v>6.82</v>
      </c>
      <c r="J88" s="30">
        <v>22.07</v>
      </c>
      <c r="K88" s="30"/>
      <c r="L88" s="30"/>
      <c r="M88" s="30">
        <v>6.64</v>
      </c>
      <c r="N88" s="30">
        <v>20.84</v>
      </c>
      <c r="O88" s="30"/>
      <c r="P88" s="30"/>
      <c r="Q88" s="30"/>
      <c r="R88" s="30">
        <v>15.692512000000002</v>
      </c>
      <c r="S88" s="30"/>
      <c r="T88" s="30"/>
      <c r="U88" s="30"/>
      <c r="V88" s="30"/>
      <c r="W88" s="30">
        <v>13.63</v>
      </c>
      <c r="X88" s="30"/>
      <c r="Y88" s="144"/>
      <c r="Z88" s="146">
        <f t="shared" si="2"/>
        <v>106.97251200000001</v>
      </c>
    </row>
    <row r="89" spans="2:26" ht="13.5" thickBot="1" x14ac:dyDescent="0.25">
      <c r="B89" s="163" t="s">
        <v>74</v>
      </c>
      <c r="C89" s="152">
        <v>18.68</v>
      </c>
      <c r="D89" s="30">
        <v>27.47</v>
      </c>
      <c r="E89" s="30">
        <v>8.09</v>
      </c>
      <c r="F89" s="30">
        <v>0.05</v>
      </c>
      <c r="G89" s="30"/>
      <c r="H89" s="30"/>
      <c r="I89" s="30">
        <v>4</v>
      </c>
      <c r="J89" s="30">
        <v>1.4</v>
      </c>
      <c r="K89" s="30"/>
      <c r="L89" s="30"/>
      <c r="M89" s="30">
        <v>2.2999999999999998</v>
      </c>
      <c r="N89" s="30">
        <v>18.88</v>
      </c>
      <c r="O89" s="30">
        <v>0</v>
      </c>
      <c r="P89" s="30">
        <v>0</v>
      </c>
      <c r="Q89" s="30"/>
      <c r="R89" s="30">
        <v>0.17996000000000001</v>
      </c>
      <c r="S89" s="30"/>
      <c r="T89" s="30"/>
      <c r="U89" s="30"/>
      <c r="V89" s="30"/>
      <c r="W89" s="30"/>
      <c r="X89" s="30"/>
      <c r="Y89" s="144"/>
      <c r="Z89" s="146">
        <f t="shared" si="2"/>
        <v>81.049959999999984</v>
      </c>
    </row>
    <row r="90" spans="2:26" ht="13.5" thickBot="1" x14ac:dyDescent="0.25">
      <c r="B90" s="165" t="s">
        <v>187</v>
      </c>
      <c r="C90" s="152">
        <v>11.798</v>
      </c>
      <c r="D90" s="30">
        <v>24.494</v>
      </c>
      <c r="E90" s="30">
        <v>1.67</v>
      </c>
      <c r="F90" s="30"/>
      <c r="G90" s="30"/>
      <c r="H90" s="30"/>
      <c r="I90" s="30">
        <v>3.7679999999999998</v>
      </c>
      <c r="J90" s="30"/>
      <c r="K90" s="30"/>
      <c r="L90" s="30"/>
      <c r="M90" s="30">
        <v>3.8980000000000001</v>
      </c>
      <c r="N90" s="30">
        <v>22.994</v>
      </c>
      <c r="O90" s="30">
        <v>0.45</v>
      </c>
      <c r="P90" s="30"/>
      <c r="Q90" s="30"/>
      <c r="R90" s="30">
        <v>0</v>
      </c>
      <c r="S90" s="30"/>
      <c r="T90" s="30"/>
      <c r="U90" s="30"/>
      <c r="V90" s="30"/>
      <c r="W90" s="30"/>
      <c r="X90" s="30"/>
      <c r="Y90" s="144"/>
      <c r="Z90" s="146"/>
    </row>
    <row r="91" spans="2:26" ht="13.5" thickBot="1" x14ac:dyDescent="0.25">
      <c r="B91" s="165" t="s">
        <v>114</v>
      </c>
      <c r="C91" s="152">
        <v>0.5</v>
      </c>
      <c r="D91" s="30">
        <v>47</v>
      </c>
      <c r="E91" s="30">
        <v>0.1</v>
      </c>
      <c r="F91" s="30"/>
      <c r="G91" s="30"/>
      <c r="H91" s="30"/>
      <c r="I91" s="30">
        <v>0.1</v>
      </c>
      <c r="J91" s="30">
        <v>0.01</v>
      </c>
      <c r="K91" s="30"/>
      <c r="L91" s="30"/>
      <c r="M91" s="30">
        <v>0.24</v>
      </c>
      <c r="N91" s="30">
        <v>26</v>
      </c>
      <c r="O91" s="30">
        <v>0.03</v>
      </c>
      <c r="P91" s="30"/>
      <c r="Q91" s="30"/>
      <c r="R91" s="30">
        <v>0</v>
      </c>
      <c r="S91" s="30"/>
      <c r="T91" s="30"/>
      <c r="U91" s="30"/>
      <c r="V91" s="30"/>
      <c r="W91" s="30"/>
      <c r="X91" s="30"/>
      <c r="Y91" s="144"/>
      <c r="Z91" s="146">
        <f t="shared" si="2"/>
        <v>73.98</v>
      </c>
    </row>
    <row r="92" spans="2:26" ht="13.5" thickBot="1" x14ac:dyDescent="0.25">
      <c r="B92" s="162" t="s">
        <v>115</v>
      </c>
      <c r="C92" s="152">
        <v>50</v>
      </c>
      <c r="D92" s="30">
        <v>20</v>
      </c>
      <c r="E92" s="30">
        <v>11</v>
      </c>
      <c r="F92" s="30">
        <v>0.5</v>
      </c>
      <c r="G92" s="30"/>
      <c r="H92" s="30"/>
      <c r="I92" s="30">
        <v>2.5</v>
      </c>
      <c r="J92" s="30">
        <v>3</v>
      </c>
      <c r="K92" s="30"/>
      <c r="L92" s="30"/>
      <c r="M92" s="30">
        <v>1</v>
      </c>
      <c r="N92" s="30">
        <v>9</v>
      </c>
      <c r="O92" s="30">
        <v>3</v>
      </c>
      <c r="P92" s="30"/>
      <c r="Q92" s="30"/>
      <c r="R92" s="30">
        <v>0</v>
      </c>
      <c r="S92" s="30"/>
      <c r="T92" s="30"/>
      <c r="U92" s="30"/>
      <c r="V92" s="30"/>
      <c r="W92" s="30"/>
      <c r="X92" s="30"/>
      <c r="Y92" s="144"/>
      <c r="Z92" s="146">
        <f t="shared" si="2"/>
        <v>100</v>
      </c>
    </row>
    <row r="93" spans="2:26" ht="13.5" thickBot="1" x14ac:dyDescent="0.25">
      <c r="B93" s="167" t="s">
        <v>116</v>
      </c>
      <c r="C93" s="152"/>
      <c r="D93" s="30">
        <v>62.09</v>
      </c>
      <c r="E93" s="30"/>
      <c r="F93" s="30"/>
      <c r="G93" s="30"/>
      <c r="H93" s="30"/>
      <c r="I93" s="30"/>
      <c r="J93" s="30"/>
      <c r="K93" s="30"/>
      <c r="L93" s="30"/>
      <c r="M93" s="30"/>
      <c r="N93" s="30">
        <v>16.600000000000001</v>
      </c>
      <c r="O93" s="30"/>
      <c r="P93" s="30"/>
      <c r="Q93" s="30"/>
      <c r="R93" s="30">
        <v>0</v>
      </c>
      <c r="S93" s="30"/>
      <c r="T93" s="30"/>
      <c r="U93" s="30"/>
      <c r="V93" s="30"/>
      <c r="W93" s="30"/>
      <c r="X93" s="30"/>
      <c r="Y93" s="144"/>
      <c r="Z93" s="146">
        <f t="shared" si="2"/>
        <v>78.69</v>
      </c>
    </row>
    <row r="94" spans="2:26" ht="13.5" thickBot="1" x14ac:dyDescent="0.25">
      <c r="B94" s="161" t="s">
        <v>73</v>
      </c>
      <c r="C94" s="152">
        <v>0.23</v>
      </c>
      <c r="D94" s="30">
        <v>13.42</v>
      </c>
      <c r="E94" s="30">
        <v>0.05</v>
      </c>
      <c r="F94" s="30"/>
      <c r="G94" s="30"/>
      <c r="H94" s="30"/>
      <c r="I94" s="30">
        <v>20.27</v>
      </c>
      <c r="J94" s="30">
        <v>0.02</v>
      </c>
      <c r="K94" s="30"/>
      <c r="L94" s="30"/>
      <c r="M94" s="30">
        <v>0.01</v>
      </c>
      <c r="N94" s="30">
        <v>0.01</v>
      </c>
      <c r="O94" s="30">
        <v>1E-3</v>
      </c>
      <c r="P94" s="30">
        <v>1.4E-3</v>
      </c>
      <c r="Q94" s="30"/>
      <c r="R94" s="30">
        <v>0</v>
      </c>
      <c r="S94" s="30"/>
      <c r="T94" s="30"/>
      <c r="U94" s="30"/>
      <c r="V94" s="30"/>
      <c r="W94" s="30"/>
      <c r="X94" s="30"/>
      <c r="Y94" s="144"/>
      <c r="Z94" s="146">
        <f t="shared" si="2"/>
        <v>34.012399999999992</v>
      </c>
    </row>
    <row r="95" spans="2:26" ht="13.5" thickBot="1" x14ac:dyDescent="0.25">
      <c r="B95" s="161" t="s">
        <v>41</v>
      </c>
      <c r="C95" s="152">
        <v>0.16</v>
      </c>
      <c r="D95" s="30">
        <v>16.98</v>
      </c>
      <c r="E95" s="30">
        <v>0.03</v>
      </c>
      <c r="F95" s="30">
        <v>0.01</v>
      </c>
      <c r="G95" s="30"/>
      <c r="H95" s="30"/>
      <c r="I95" s="30">
        <v>0.01</v>
      </c>
      <c r="J95" s="30">
        <v>0.02</v>
      </c>
      <c r="K95" s="30"/>
      <c r="L95" s="30"/>
      <c r="M95" s="30">
        <v>0.05</v>
      </c>
      <c r="N95" s="30">
        <v>0.04</v>
      </c>
      <c r="O95" s="30">
        <v>1.8E-3</v>
      </c>
      <c r="P95" s="30">
        <v>2.8999999999999998E-3</v>
      </c>
      <c r="Q95" s="30"/>
      <c r="R95" s="30">
        <v>7.1984000000000006E-2</v>
      </c>
      <c r="S95" s="30"/>
      <c r="T95" s="30"/>
      <c r="U95" s="30"/>
      <c r="V95" s="30"/>
      <c r="W95" s="30"/>
      <c r="X95" s="30"/>
      <c r="Y95" s="144"/>
      <c r="Z95" s="146">
        <f t="shared" si="2"/>
        <v>17.376684000000004</v>
      </c>
    </row>
    <row r="96" spans="2:26" ht="13.5" thickBot="1" x14ac:dyDescent="0.25">
      <c r="B96" s="167" t="s">
        <v>50</v>
      </c>
      <c r="C96" s="152">
        <v>75.47</v>
      </c>
      <c r="D96" s="30"/>
      <c r="E96" s="30">
        <v>16.100000000000001</v>
      </c>
      <c r="F96" s="30">
        <v>0.01</v>
      </c>
      <c r="G96" s="30"/>
      <c r="H96" s="30">
        <v>2.25</v>
      </c>
      <c r="I96" s="30">
        <v>0.28000000000000003</v>
      </c>
      <c r="J96" s="30">
        <v>0.15</v>
      </c>
      <c r="K96" s="30"/>
      <c r="L96" s="30"/>
      <c r="M96" s="30">
        <v>0.05</v>
      </c>
      <c r="N96" s="30">
        <v>0.11</v>
      </c>
      <c r="O96" s="30">
        <v>1.9000000000000002E-3</v>
      </c>
      <c r="P96" s="30">
        <v>5.0000000000000001E-4</v>
      </c>
      <c r="Q96" s="30"/>
      <c r="R96" s="30">
        <v>0.107976</v>
      </c>
      <c r="S96" s="30"/>
      <c r="T96" s="30"/>
      <c r="U96" s="30"/>
      <c r="V96" s="30"/>
      <c r="W96" s="30"/>
      <c r="X96" s="30"/>
      <c r="Y96" s="144"/>
      <c r="Z96" s="146">
        <f t="shared" si="2"/>
        <v>94.530376000000004</v>
      </c>
    </row>
    <row r="97" spans="2:26" ht="13.5" thickBot="1" x14ac:dyDescent="0.25">
      <c r="B97" s="161" t="s">
        <v>126</v>
      </c>
      <c r="C97" s="152">
        <v>64.849999999999994</v>
      </c>
      <c r="D97" s="30"/>
      <c r="E97" s="30">
        <v>18.059999999999999</v>
      </c>
      <c r="F97" s="30"/>
      <c r="G97" s="30"/>
      <c r="H97" s="30"/>
      <c r="I97" s="30">
        <v>1.25</v>
      </c>
      <c r="J97" s="30">
        <v>13.18</v>
      </c>
      <c r="K97" s="30"/>
      <c r="L97" s="30"/>
      <c r="M97" s="30">
        <v>0.3</v>
      </c>
      <c r="N97" s="30">
        <v>0.14000000000000001</v>
      </c>
      <c r="O97" s="30"/>
      <c r="P97" s="30"/>
      <c r="Q97" s="30"/>
      <c r="R97" s="30">
        <v>0.12597200000000003</v>
      </c>
      <c r="S97" s="30"/>
      <c r="T97" s="30"/>
      <c r="U97" s="30"/>
      <c r="V97" s="30"/>
      <c r="W97" s="30"/>
      <c r="X97" s="30"/>
      <c r="Y97" s="144"/>
      <c r="Z97" s="146">
        <f t="shared" si="2"/>
        <v>97.905972000000006</v>
      </c>
    </row>
    <row r="98" spans="2:26" ht="14.1" customHeight="1" thickBot="1" x14ac:dyDescent="0.25">
      <c r="B98" s="161" t="s">
        <v>46</v>
      </c>
      <c r="C98" s="152">
        <v>77.150000000000006</v>
      </c>
      <c r="D98" s="30"/>
      <c r="E98" s="30">
        <v>12.92</v>
      </c>
      <c r="F98" s="30">
        <v>0.37</v>
      </c>
      <c r="G98" s="30"/>
      <c r="H98" s="30"/>
      <c r="I98" s="30">
        <v>1.5</v>
      </c>
      <c r="J98" s="30">
        <v>4.9000000000000004</v>
      </c>
      <c r="K98" s="30"/>
      <c r="L98" s="30"/>
      <c r="M98" s="30">
        <v>7.0000000000000007E-2</v>
      </c>
      <c r="N98" s="30">
        <v>0.5</v>
      </c>
      <c r="O98" s="30"/>
      <c r="P98" s="30"/>
      <c r="Q98" s="30"/>
      <c r="R98" s="30">
        <v>0.41390800000000005</v>
      </c>
      <c r="S98" s="30"/>
      <c r="T98" s="30"/>
      <c r="U98" s="30"/>
      <c r="V98" s="30"/>
      <c r="W98" s="30"/>
      <c r="X98" s="30"/>
      <c r="Y98" s="144"/>
      <c r="Z98" s="146">
        <f t="shared" si="2"/>
        <v>97.823908000000017</v>
      </c>
    </row>
    <row r="99" spans="2:26" ht="13.5" thickBot="1" x14ac:dyDescent="0.25">
      <c r="B99" s="162" t="s">
        <v>17</v>
      </c>
      <c r="C99" s="152">
        <v>74.73</v>
      </c>
      <c r="D99" s="30"/>
      <c r="E99" s="30">
        <v>14.28</v>
      </c>
      <c r="F99" s="30">
        <v>0.04</v>
      </c>
      <c r="G99" s="30"/>
      <c r="H99" s="30"/>
      <c r="I99" s="30">
        <v>2.95</v>
      </c>
      <c r="J99" s="30">
        <v>3.72</v>
      </c>
      <c r="K99" s="30"/>
      <c r="L99" s="30"/>
      <c r="M99" s="30">
        <v>0.11</v>
      </c>
      <c r="N99" s="30">
        <v>1.47</v>
      </c>
      <c r="O99" s="30"/>
      <c r="P99" s="30"/>
      <c r="Q99" s="30"/>
      <c r="R99" s="30">
        <v>0.35992000000000002</v>
      </c>
      <c r="S99" s="30"/>
      <c r="T99" s="30"/>
      <c r="U99" s="30"/>
      <c r="V99" s="30"/>
      <c r="W99" s="30"/>
      <c r="X99" s="30"/>
      <c r="Y99" s="144"/>
      <c r="Z99" s="146">
        <f t="shared" si="2"/>
        <v>97.659920000000014</v>
      </c>
    </row>
    <row r="100" spans="2:26" ht="13.5" thickBot="1" x14ac:dyDescent="0.25">
      <c r="B100" s="160" t="s">
        <v>121</v>
      </c>
      <c r="C100" s="152">
        <v>50.76</v>
      </c>
      <c r="D100" s="30"/>
      <c r="E100" s="30">
        <v>0.23</v>
      </c>
      <c r="F100" s="30">
        <v>0.03</v>
      </c>
      <c r="G100" s="30"/>
      <c r="H100" s="30"/>
      <c r="I100" s="30">
        <v>0.14000000000000001</v>
      </c>
      <c r="J100" s="30">
        <v>0.15</v>
      </c>
      <c r="K100" s="30"/>
      <c r="L100" s="30"/>
      <c r="M100" s="30">
        <v>30.93</v>
      </c>
      <c r="N100" s="30">
        <v>7.67</v>
      </c>
      <c r="O100" s="30"/>
      <c r="P100" s="30"/>
      <c r="Q100" s="30"/>
      <c r="R100" s="30">
        <v>0.107976</v>
      </c>
      <c r="S100" s="30"/>
      <c r="T100" s="30"/>
      <c r="U100" s="30"/>
      <c r="V100" s="30"/>
      <c r="W100" s="30"/>
      <c r="X100" s="30"/>
      <c r="Y100" s="144"/>
      <c r="Z100" s="146">
        <f t="shared" si="2"/>
        <v>90.01797599999999</v>
      </c>
    </row>
    <row r="101" spans="2:26" ht="13.5" thickBot="1" x14ac:dyDescent="0.25">
      <c r="B101" s="161" t="s">
        <v>122</v>
      </c>
      <c r="C101" s="152">
        <v>62</v>
      </c>
      <c r="D101" s="30"/>
      <c r="E101" s="30">
        <v>0.5</v>
      </c>
      <c r="F101" s="30"/>
      <c r="G101" s="30"/>
      <c r="H101" s="30"/>
      <c r="I101" s="30"/>
      <c r="J101" s="30"/>
      <c r="K101" s="30"/>
      <c r="L101" s="30"/>
      <c r="M101" s="30">
        <v>31</v>
      </c>
      <c r="N101" s="30">
        <v>1</v>
      </c>
      <c r="O101" s="30"/>
      <c r="P101" s="30"/>
      <c r="Q101" s="30"/>
      <c r="R101" s="30">
        <v>0.89980000000000004</v>
      </c>
      <c r="S101" s="30"/>
      <c r="T101" s="30"/>
      <c r="U101" s="30"/>
      <c r="V101" s="30"/>
      <c r="W101" s="30"/>
      <c r="X101" s="30"/>
      <c r="Y101" s="144"/>
      <c r="Z101" s="146">
        <f t="shared" si="2"/>
        <v>95.399799999999999</v>
      </c>
    </row>
    <row r="102" spans="2:26" ht="21" thickBot="1" x14ac:dyDescent="0.35">
      <c r="B102" s="159" t="s">
        <v>18</v>
      </c>
      <c r="C102" s="152">
        <v>68.5</v>
      </c>
      <c r="D102" s="30"/>
      <c r="E102" s="30">
        <v>18.559999999999999</v>
      </c>
      <c r="F102" s="30"/>
      <c r="G102" s="30"/>
      <c r="H102" s="32"/>
      <c r="I102" s="30">
        <v>6.22</v>
      </c>
      <c r="J102" s="30">
        <v>4.6100000000000003</v>
      </c>
      <c r="K102" s="30"/>
      <c r="L102" s="30"/>
      <c r="M102" s="30">
        <v>0.01</v>
      </c>
      <c r="N102" s="30">
        <v>1.45</v>
      </c>
      <c r="O102" s="30"/>
      <c r="P102" s="30"/>
      <c r="Q102" s="30"/>
      <c r="R102" s="30">
        <v>0.12597200000000003</v>
      </c>
      <c r="S102" s="30"/>
      <c r="T102" s="30"/>
      <c r="U102" s="30"/>
      <c r="V102" s="30"/>
      <c r="W102" s="30"/>
      <c r="X102" s="30"/>
      <c r="Y102" s="144"/>
      <c r="Z102" s="146">
        <f t="shared" si="2"/>
        <v>99.475972000000013</v>
      </c>
    </row>
    <row r="103" spans="2:26" ht="13.5" thickBot="1" x14ac:dyDescent="0.25">
      <c r="B103" s="161" t="s">
        <v>47</v>
      </c>
      <c r="C103" s="152">
        <v>69.94</v>
      </c>
      <c r="D103" s="30"/>
      <c r="E103" s="30">
        <v>17.47</v>
      </c>
      <c r="F103" s="30">
        <v>0.02</v>
      </c>
      <c r="G103" s="30"/>
      <c r="H103" s="30"/>
      <c r="I103" s="30">
        <v>6.37</v>
      </c>
      <c r="J103" s="30">
        <v>3.81</v>
      </c>
      <c r="K103" s="30"/>
      <c r="L103" s="30"/>
      <c r="M103" s="30">
        <v>0.02</v>
      </c>
      <c r="N103" s="30">
        <v>1.38</v>
      </c>
      <c r="O103" s="30"/>
      <c r="P103" s="30"/>
      <c r="Q103" s="30"/>
      <c r="R103" s="30">
        <v>0.17996000000000001</v>
      </c>
      <c r="S103" s="30"/>
      <c r="T103" s="30"/>
      <c r="U103" s="30"/>
      <c r="V103" s="30"/>
      <c r="W103" s="30"/>
      <c r="X103" s="30"/>
      <c r="Y103" s="144"/>
      <c r="Z103" s="146">
        <f t="shared" si="2"/>
        <v>99.189959999999985</v>
      </c>
    </row>
    <row r="104" spans="2:26" ht="13.5" thickBot="1" x14ac:dyDescent="0.25">
      <c r="B104" s="161" t="s">
        <v>45</v>
      </c>
      <c r="C104" s="152">
        <v>68.12</v>
      </c>
      <c r="D104" s="30"/>
      <c r="E104" s="30">
        <v>17.62</v>
      </c>
      <c r="F104" s="30"/>
      <c r="G104" s="30"/>
      <c r="H104" s="30"/>
      <c r="I104" s="30">
        <v>3</v>
      </c>
      <c r="J104" s="30">
        <v>10.98</v>
      </c>
      <c r="K104" s="30"/>
      <c r="L104" s="30"/>
      <c r="M104" s="30"/>
      <c r="N104" s="30">
        <v>0.23</v>
      </c>
      <c r="O104" s="30"/>
      <c r="P104" s="30"/>
      <c r="Q104" s="30"/>
      <c r="R104" s="30">
        <v>8.9980000000000004E-2</v>
      </c>
      <c r="S104" s="30"/>
      <c r="T104" s="30"/>
      <c r="U104" s="30"/>
      <c r="V104" s="30"/>
      <c r="W104" s="30"/>
      <c r="X104" s="30"/>
      <c r="Y104" s="144"/>
      <c r="Z104" s="146">
        <f t="shared" si="2"/>
        <v>100.03998000000001</v>
      </c>
    </row>
    <row r="105" spans="2:26" ht="13.5" thickBot="1" x14ac:dyDescent="0.25">
      <c r="B105" s="160" t="s">
        <v>112</v>
      </c>
      <c r="C105" s="152">
        <v>65.900000000000006</v>
      </c>
      <c r="D105" s="30"/>
      <c r="E105" s="30">
        <v>18.2</v>
      </c>
      <c r="F105" s="30"/>
      <c r="G105" s="30"/>
      <c r="H105" s="30"/>
      <c r="I105" s="30">
        <v>1.52</v>
      </c>
      <c r="J105" s="30">
        <v>13.2</v>
      </c>
      <c r="K105" s="30"/>
      <c r="L105" s="30"/>
      <c r="M105" s="30"/>
      <c r="N105" s="30">
        <v>0.75</v>
      </c>
      <c r="O105" s="30"/>
      <c r="P105" s="30"/>
      <c r="Q105" s="30"/>
      <c r="R105" s="30">
        <v>0.161964</v>
      </c>
      <c r="S105" s="30"/>
      <c r="T105" s="30"/>
      <c r="U105" s="30"/>
      <c r="V105" s="30"/>
      <c r="W105" s="30"/>
      <c r="X105" s="30"/>
      <c r="Y105" s="144"/>
      <c r="Z105" s="146">
        <f t="shared" si="2"/>
        <v>99.731964000000005</v>
      </c>
    </row>
    <row r="106" spans="2:26" ht="13.5" thickBot="1" x14ac:dyDescent="0.25">
      <c r="B106" s="161" t="s">
        <v>126</v>
      </c>
      <c r="C106" s="152">
        <v>64.849999999999994</v>
      </c>
      <c r="D106" s="30"/>
      <c r="E106" s="30">
        <v>18.059999999999999</v>
      </c>
      <c r="F106" s="30"/>
      <c r="G106" s="30"/>
      <c r="H106" s="30"/>
      <c r="I106" s="30">
        <v>1.25</v>
      </c>
      <c r="J106" s="30">
        <v>13.18</v>
      </c>
      <c r="K106" s="30"/>
      <c r="L106" s="30"/>
      <c r="M106" s="30">
        <v>0.3</v>
      </c>
      <c r="N106" s="30">
        <v>0.14000000000000001</v>
      </c>
      <c r="O106" s="30"/>
      <c r="P106" s="30"/>
      <c r="Q106" s="30"/>
      <c r="R106" s="30">
        <v>0.12597200000000003</v>
      </c>
      <c r="S106" s="30"/>
      <c r="T106" s="30"/>
      <c r="U106" s="30"/>
      <c r="V106" s="30"/>
      <c r="W106" s="30"/>
      <c r="X106" s="30"/>
      <c r="Y106" s="144"/>
      <c r="Z106" s="146">
        <f t="shared" si="2"/>
        <v>97.905972000000006</v>
      </c>
    </row>
    <row r="107" spans="2:26" ht="13.5" thickBot="1" x14ac:dyDescent="0.25">
      <c r="B107" s="159" t="s">
        <v>57</v>
      </c>
      <c r="C107" s="152">
        <v>46.9</v>
      </c>
      <c r="D107" s="30"/>
      <c r="E107" s="30">
        <v>38.200000000000003</v>
      </c>
      <c r="F107" s="30">
        <v>1.42</v>
      </c>
      <c r="G107" s="30"/>
      <c r="H107" s="30"/>
      <c r="I107" s="30">
        <v>0.04</v>
      </c>
      <c r="J107" s="30">
        <v>0</v>
      </c>
      <c r="K107" s="30"/>
      <c r="L107" s="30"/>
      <c r="M107" s="30">
        <v>0.57999999999999996</v>
      </c>
      <c r="N107" s="30">
        <v>0.43</v>
      </c>
      <c r="O107" s="30"/>
      <c r="P107" s="30"/>
      <c r="Q107" s="30"/>
      <c r="R107" s="30">
        <v>0.62985999999999998</v>
      </c>
      <c r="S107" s="30"/>
      <c r="T107" s="30"/>
      <c r="U107" s="30"/>
      <c r="V107" s="30"/>
      <c r="W107" s="30"/>
      <c r="X107" s="30"/>
      <c r="Y107" s="144"/>
      <c r="Z107" s="146">
        <f t="shared" si="2"/>
        <v>88.199860000000001</v>
      </c>
    </row>
    <row r="108" spans="2:26" ht="13.5" thickBot="1" x14ac:dyDescent="0.25">
      <c r="B108" s="157" t="s">
        <v>58</v>
      </c>
      <c r="C108" s="152">
        <v>46.7</v>
      </c>
      <c r="D108" s="30"/>
      <c r="E108" s="30">
        <v>35.4</v>
      </c>
      <c r="F108" s="30">
        <v>1.1299999999999999</v>
      </c>
      <c r="G108" s="30"/>
      <c r="H108" s="30"/>
      <c r="I108" s="30">
        <v>0.08</v>
      </c>
      <c r="J108" s="30">
        <v>0.53</v>
      </c>
      <c r="K108" s="30"/>
      <c r="L108" s="30"/>
      <c r="M108" s="30">
        <v>0.26</v>
      </c>
      <c r="N108" s="30">
        <v>0.48</v>
      </c>
      <c r="O108" s="30"/>
      <c r="P108" s="30"/>
      <c r="Q108" s="30"/>
      <c r="R108" s="30">
        <v>2.33948</v>
      </c>
      <c r="S108" s="30"/>
      <c r="T108" s="30"/>
      <c r="U108" s="30"/>
      <c r="V108" s="30"/>
      <c r="W108" s="30"/>
      <c r="X108" s="30"/>
      <c r="Y108" s="144"/>
      <c r="Z108" s="146">
        <f t="shared" si="2"/>
        <v>86.919479999999993</v>
      </c>
    </row>
    <row r="109" spans="2:26" ht="12.75" customHeight="1" thickBot="1" x14ac:dyDescent="0.25">
      <c r="B109" s="157" t="s">
        <v>59</v>
      </c>
      <c r="C109" s="152">
        <v>45.92</v>
      </c>
      <c r="D109" s="30"/>
      <c r="E109" s="30">
        <v>37.57</v>
      </c>
      <c r="F109" s="30">
        <v>1.1299999999999999</v>
      </c>
      <c r="G109" s="30"/>
      <c r="H109" s="30"/>
      <c r="I109" s="30">
        <v>0.08</v>
      </c>
      <c r="J109" s="30">
        <v>0.23</v>
      </c>
      <c r="K109" s="30"/>
      <c r="L109" s="30"/>
      <c r="M109" s="30">
        <v>0.04</v>
      </c>
      <c r="N109" s="30">
        <v>0.08</v>
      </c>
      <c r="O109" s="30"/>
      <c r="P109" s="30"/>
      <c r="Q109" s="30"/>
      <c r="R109" s="30">
        <v>0.64785599999999999</v>
      </c>
      <c r="S109" s="30"/>
      <c r="T109" s="30"/>
      <c r="U109" s="30"/>
      <c r="V109" s="30"/>
      <c r="W109" s="30"/>
      <c r="X109" s="30"/>
      <c r="Y109" s="144"/>
      <c r="Z109" s="146">
        <f t="shared" si="2"/>
        <v>85.697856000000016</v>
      </c>
    </row>
    <row r="110" spans="2:26" ht="13.5" thickBot="1" x14ac:dyDescent="0.25">
      <c r="B110" s="170" t="s">
        <v>62</v>
      </c>
      <c r="C110" s="152">
        <v>44.6</v>
      </c>
      <c r="D110" s="30"/>
      <c r="E110" s="30">
        <v>39.5</v>
      </c>
      <c r="F110" s="31">
        <v>1.4</v>
      </c>
      <c r="G110" s="30"/>
      <c r="H110" s="30"/>
      <c r="I110" s="30">
        <v>0.04</v>
      </c>
      <c r="J110" s="30">
        <v>0.52</v>
      </c>
      <c r="K110" s="30"/>
      <c r="L110" s="30"/>
      <c r="M110" s="30">
        <v>7.0000000000000007E-2</v>
      </c>
      <c r="N110" s="30">
        <v>0.05</v>
      </c>
      <c r="O110" s="30"/>
      <c r="P110" s="30"/>
      <c r="Q110" s="30"/>
      <c r="R110" s="30">
        <v>0.8098200000000001</v>
      </c>
      <c r="S110" s="30"/>
      <c r="T110" s="30"/>
      <c r="U110" s="30"/>
      <c r="V110" s="30"/>
      <c r="W110" s="30"/>
      <c r="X110" s="30"/>
      <c r="Y110" s="145"/>
      <c r="Z110" s="146">
        <f t="shared" si="2"/>
        <v>86.989819999999995</v>
      </c>
    </row>
    <row r="111" spans="2:26" ht="13.5" thickBot="1" x14ac:dyDescent="0.25">
      <c r="B111" s="170" t="s">
        <v>190</v>
      </c>
      <c r="C111" s="152">
        <v>50.42</v>
      </c>
      <c r="D111" s="30"/>
      <c r="E111" s="30">
        <v>35.502000000000002</v>
      </c>
      <c r="F111" s="31">
        <v>5.6000000000000001E-2</v>
      </c>
      <c r="G111" s="30"/>
      <c r="H111" s="30"/>
      <c r="I111" s="30"/>
      <c r="J111" s="30"/>
      <c r="K111" s="30"/>
      <c r="L111" s="30"/>
      <c r="M111" s="30"/>
      <c r="N111" s="30"/>
      <c r="O111" s="30"/>
      <c r="P111" s="30"/>
      <c r="Q111" s="30"/>
      <c r="R111" s="30">
        <v>0.39987112000000002</v>
      </c>
      <c r="S111" s="30"/>
      <c r="T111" s="30"/>
      <c r="U111" s="30"/>
      <c r="V111" s="30"/>
      <c r="W111" s="30"/>
      <c r="X111" s="30"/>
      <c r="Y111" s="145"/>
      <c r="Z111" s="146">
        <f>SUM(C111:Y111)</f>
        <v>86.377871119999995</v>
      </c>
    </row>
    <row r="112" spans="2:26" ht="12.6" customHeight="1" thickBot="1" x14ac:dyDescent="0.25">
      <c r="B112" s="170" t="s">
        <v>123</v>
      </c>
      <c r="C112" s="152">
        <v>58.8</v>
      </c>
      <c r="D112" s="30"/>
      <c r="E112" s="30">
        <v>26.28</v>
      </c>
      <c r="F112" s="30">
        <v>1.48</v>
      </c>
      <c r="G112" s="30"/>
      <c r="H112" s="30"/>
      <c r="I112" s="30">
        <v>7.0000000000000007E-2</v>
      </c>
      <c r="J112" s="30">
        <v>0.32</v>
      </c>
      <c r="K112" s="30"/>
      <c r="L112" s="30"/>
      <c r="M112" s="30">
        <v>0.04</v>
      </c>
      <c r="N112" s="30">
        <v>0.09</v>
      </c>
      <c r="O112" s="30"/>
      <c r="P112" s="30"/>
      <c r="Q112" s="30"/>
      <c r="R112" s="30">
        <v>2.537436</v>
      </c>
      <c r="S112" s="30"/>
      <c r="T112" s="30"/>
      <c r="U112" s="30"/>
      <c r="V112" s="30"/>
      <c r="W112" s="30"/>
      <c r="X112" s="30"/>
      <c r="Y112" s="144"/>
      <c r="Z112" s="146">
        <f t="shared" si="2"/>
        <v>89.617435999999998</v>
      </c>
    </row>
    <row r="113" spans="2:26" ht="13.5" thickBot="1" x14ac:dyDescent="0.25">
      <c r="B113" s="157" t="s">
        <v>63</v>
      </c>
      <c r="C113" s="152">
        <v>53.96</v>
      </c>
      <c r="D113" s="30"/>
      <c r="E113" s="30">
        <v>29.34</v>
      </c>
      <c r="F113" s="30">
        <v>1.64</v>
      </c>
      <c r="G113" s="30"/>
      <c r="H113" s="30"/>
      <c r="I113" s="30">
        <v>0.12</v>
      </c>
      <c r="J113" s="30">
        <v>0.25</v>
      </c>
      <c r="K113" s="30"/>
      <c r="L113" s="30"/>
      <c r="M113" s="30">
        <v>0.3</v>
      </c>
      <c r="N113" s="30">
        <v>0.37</v>
      </c>
      <c r="O113" s="30"/>
      <c r="P113" s="30"/>
      <c r="Q113" s="30"/>
      <c r="R113" s="30">
        <v>1.7636080000000001</v>
      </c>
      <c r="S113" s="30"/>
      <c r="T113" s="30"/>
      <c r="U113" s="30"/>
      <c r="V113" s="30"/>
      <c r="W113" s="30"/>
      <c r="X113" s="30"/>
      <c r="Y113" s="144"/>
      <c r="Z113" s="146">
        <f t="shared" si="2"/>
        <v>87.743608000000009</v>
      </c>
    </row>
    <row r="114" spans="2:26" ht="13.5" thickBot="1" x14ac:dyDescent="0.25">
      <c r="B114" s="166" t="s">
        <v>60</v>
      </c>
      <c r="C114" s="152">
        <v>54.2</v>
      </c>
      <c r="D114" s="30"/>
      <c r="E114" s="30">
        <v>30.59</v>
      </c>
      <c r="F114" s="30">
        <v>2.3199999999999998</v>
      </c>
      <c r="G114" s="30"/>
      <c r="H114" s="30"/>
      <c r="I114" s="30">
        <v>0.11</v>
      </c>
      <c r="J114" s="30">
        <v>0.34</v>
      </c>
      <c r="K114" s="30"/>
      <c r="L114" s="30"/>
      <c r="M114" s="30">
        <v>0.18</v>
      </c>
      <c r="N114" s="30">
        <v>0.5</v>
      </c>
      <c r="O114" s="30"/>
      <c r="P114" s="30"/>
      <c r="Q114" s="30"/>
      <c r="R114" s="30">
        <v>1.403688</v>
      </c>
      <c r="S114" s="30"/>
      <c r="T114" s="30"/>
      <c r="U114" s="30"/>
      <c r="V114" s="30"/>
      <c r="W114" s="30"/>
      <c r="X114" s="30"/>
      <c r="Y114" s="144"/>
      <c r="Z114" s="146">
        <f t="shared" si="2"/>
        <v>89.643688000000012</v>
      </c>
    </row>
    <row r="115" spans="2:26" ht="13.5" thickBot="1" x14ac:dyDescent="0.25">
      <c r="B115" s="166" t="s">
        <v>65</v>
      </c>
      <c r="C115" s="152">
        <v>57.4</v>
      </c>
      <c r="D115" s="30"/>
      <c r="E115" s="30">
        <v>28.9</v>
      </c>
      <c r="F115" s="30">
        <v>1.7</v>
      </c>
      <c r="G115" s="30"/>
      <c r="H115" s="30"/>
      <c r="I115" s="30">
        <v>0.3</v>
      </c>
      <c r="J115" s="30">
        <v>0.9</v>
      </c>
      <c r="K115" s="30"/>
      <c r="L115" s="30"/>
      <c r="M115" s="30">
        <v>0.3</v>
      </c>
      <c r="N115" s="30">
        <v>0.5</v>
      </c>
      <c r="O115" s="30"/>
      <c r="P115" s="30"/>
      <c r="Q115" s="30"/>
      <c r="R115" s="30">
        <v>1.25972</v>
      </c>
      <c r="S115" s="30"/>
      <c r="T115" s="30"/>
      <c r="U115" s="30"/>
      <c r="V115" s="30"/>
      <c r="W115" s="30"/>
      <c r="X115" s="30"/>
      <c r="Y115" s="144"/>
      <c r="Z115" s="146">
        <f t="shared" si="2"/>
        <v>91.259720000000002</v>
      </c>
    </row>
    <row r="116" spans="2:26" ht="13.5" thickBot="1" x14ac:dyDescent="0.25">
      <c r="B116" s="166" t="s">
        <v>64</v>
      </c>
      <c r="C116" s="155">
        <v>58.4</v>
      </c>
      <c r="D116" s="31"/>
      <c r="E116" s="31">
        <v>24.8</v>
      </c>
      <c r="F116" s="30">
        <v>1.1000000000000001</v>
      </c>
      <c r="G116" s="31"/>
      <c r="H116" s="31"/>
      <c r="I116" s="31">
        <v>0.18</v>
      </c>
      <c r="J116" s="31">
        <v>2.2999999999999998</v>
      </c>
      <c r="K116" s="31"/>
      <c r="L116" s="31"/>
      <c r="M116" s="31">
        <v>0.31</v>
      </c>
      <c r="N116" s="31">
        <v>0.04</v>
      </c>
      <c r="O116" s="30"/>
      <c r="P116" s="30"/>
      <c r="Q116" s="30"/>
      <c r="R116" s="31">
        <v>8.458120000000001</v>
      </c>
      <c r="S116" s="31"/>
      <c r="T116" s="31"/>
      <c r="U116" s="31"/>
      <c r="V116" s="31"/>
      <c r="W116" s="31"/>
      <c r="X116" s="31"/>
      <c r="Y116" s="144"/>
      <c r="Z116" s="146">
        <f t="shared" si="2"/>
        <v>95.588120000000004</v>
      </c>
    </row>
    <row r="117" spans="2:26" ht="13.5" thickBot="1" x14ac:dyDescent="0.25">
      <c r="B117" s="166" t="s">
        <v>66</v>
      </c>
      <c r="C117" s="152">
        <v>58.36</v>
      </c>
      <c r="D117" s="30"/>
      <c r="E117" s="30">
        <v>25.19</v>
      </c>
      <c r="F117" s="30">
        <v>1.49</v>
      </c>
      <c r="G117" s="30"/>
      <c r="H117" s="30"/>
      <c r="I117" s="30">
        <v>0.19</v>
      </c>
      <c r="J117" s="30">
        <v>2.84</v>
      </c>
      <c r="K117" s="30"/>
      <c r="L117" s="30"/>
      <c r="M117" s="30">
        <v>0.62</v>
      </c>
      <c r="N117" s="30">
        <v>0.17</v>
      </c>
      <c r="O117" s="30"/>
      <c r="P117" s="30"/>
      <c r="Q117" s="30"/>
      <c r="R117" s="30">
        <v>2.4834480000000001</v>
      </c>
      <c r="S117" s="30"/>
      <c r="T117" s="30"/>
      <c r="U117" s="30"/>
      <c r="V117" s="30"/>
      <c r="W117" s="30"/>
      <c r="X117" s="30"/>
      <c r="Y117" s="144"/>
      <c r="Z117" s="146">
        <f t="shared" si="2"/>
        <v>91.343447999999995</v>
      </c>
    </row>
    <row r="118" spans="2:26" ht="13.5" thickBot="1" x14ac:dyDescent="0.25">
      <c r="B118" s="166" t="s">
        <v>61</v>
      </c>
      <c r="C118" s="152">
        <v>55.1</v>
      </c>
      <c r="D118" s="30"/>
      <c r="E118" s="30">
        <v>39.11</v>
      </c>
      <c r="F118" s="30">
        <v>2.08</v>
      </c>
      <c r="G118" s="30"/>
      <c r="H118" s="30"/>
      <c r="I118" s="30">
        <v>0.24</v>
      </c>
      <c r="J118" s="30">
        <v>1.24</v>
      </c>
      <c r="K118" s="30"/>
      <c r="L118" s="30"/>
      <c r="M118" s="30">
        <v>0.85</v>
      </c>
      <c r="N118" s="30">
        <v>0.15</v>
      </c>
      <c r="O118" s="30"/>
      <c r="P118" s="30"/>
      <c r="Q118" s="30"/>
      <c r="R118" s="30">
        <v>1.8355920000000001</v>
      </c>
      <c r="S118" s="30"/>
      <c r="T118" s="30"/>
      <c r="U118" s="30"/>
      <c r="V118" s="30"/>
      <c r="W118" s="30"/>
      <c r="X118" s="30"/>
      <c r="Y118" s="144"/>
      <c r="Z118" s="146">
        <f t="shared" si="2"/>
        <v>100.605592</v>
      </c>
    </row>
    <row r="119" spans="2:26" ht="13.5" thickBot="1" x14ac:dyDescent="0.25">
      <c r="B119" s="166" t="s">
        <v>70</v>
      </c>
      <c r="C119" s="152">
        <v>58</v>
      </c>
      <c r="D119" s="30"/>
      <c r="E119" s="30">
        <v>14</v>
      </c>
      <c r="F119" s="30">
        <v>0.8</v>
      </c>
      <c r="G119" s="30"/>
      <c r="H119" s="30"/>
      <c r="I119" s="30">
        <v>0.8</v>
      </c>
      <c r="J119" s="30">
        <v>3.25</v>
      </c>
      <c r="K119" s="30"/>
      <c r="L119" s="30"/>
      <c r="M119" s="30">
        <v>2.2000000000000002</v>
      </c>
      <c r="N119" s="30">
        <v>6</v>
      </c>
      <c r="O119" s="30"/>
      <c r="P119" s="30"/>
      <c r="Q119" s="30"/>
      <c r="R119" s="30">
        <v>9.35792</v>
      </c>
      <c r="S119" s="30"/>
      <c r="T119" s="30"/>
      <c r="U119" s="30"/>
      <c r="V119" s="30"/>
      <c r="W119" s="30"/>
      <c r="X119" s="30"/>
      <c r="Y119" s="144"/>
      <c r="Z119" s="146">
        <f t="shared" si="2"/>
        <v>94.40791999999999</v>
      </c>
    </row>
    <row r="120" spans="2:26" ht="13.5" thickBot="1" x14ac:dyDescent="0.25">
      <c r="B120" s="166" t="s">
        <v>71</v>
      </c>
      <c r="C120" s="152">
        <v>57.56</v>
      </c>
      <c r="D120" s="30"/>
      <c r="E120" s="30">
        <v>18.899999999999999</v>
      </c>
      <c r="F120" s="30">
        <v>1</v>
      </c>
      <c r="G120" s="30"/>
      <c r="H120" s="30"/>
      <c r="I120" s="30">
        <v>0.46</v>
      </c>
      <c r="J120" s="30">
        <v>4.41</v>
      </c>
      <c r="K120" s="30"/>
      <c r="L120" s="30"/>
      <c r="M120" s="30">
        <v>1.8</v>
      </c>
      <c r="N120" s="30">
        <v>0.36</v>
      </c>
      <c r="O120" s="30"/>
      <c r="P120" s="30"/>
      <c r="Q120" s="30"/>
      <c r="R120" s="30">
        <v>14.738723999999999</v>
      </c>
      <c r="S120" s="30"/>
      <c r="T120" s="30"/>
      <c r="U120" s="30"/>
      <c r="V120" s="30"/>
      <c r="W120" s="30"/>
      <c r="X120" s="30"/>
      <c r="Y120" s="144"/>
      <c r="Z120" s="146">
        <f t="shared" si="2"/>
        <v>99.228724</v>
      </c>
    </row>
    <row r="121" spans="2:26" ht="13.5" thickBot="1" x14ac:dyDescent="0.25">
      <c r="B121" s="170" t="s">
        <v>69</v>
      </c>
      <c r="C121" s="152">
        <v>45.6</v>
      </c>
      <c r="D121" s="30"/>
      <c r="E121" s="30">
        <v>15.81</v>
      </c>
      <c r="F121" s="30">
        <v>0.8</v>
      </c>
      <c r="G121" s="30"/>
      <c r="H121" s="30"/>
      <c r="I121" s="30">
        <v>0.03</v>
      </c>
      <c r="J121" s="30">
        <v>2.63</v>
      </c>
      <c r="K121" s="30"/>
      <c r="L121" s="30"/>
      <c r="M121" s="30">
        <v>1.02</v>
      </c>
      <c r="N121" s="30">
        <v>0.13</v>
      </c>
      <c r="O121" s="30"/>
      <c r="P121" s="30"/>
      <c r="Q121" s="30"/>
      <c r="R121" s="30">
        <v>34.894244</v>
      </c>
      <c r="S121" s="30"/>
      <c r="T121" s="30"/>
      <c r="U121" s="30"/>
      <c r="V121" s="30"/>
      <c r="W121" s="30"/>
      <c r="X121" s="30"/>
      <c r="Y121" s="144"/>
      <c r="Z121" s="146">
        <f t="shared" si="2"/>
        <v>100.914244</v>
      </c>
    </row>
    <row r="122" spans="2:26" ht="13.5" thickBot="1" x14ac:dyDescent="0.25">
      <c r="B122" s="158" t="s">
        <v>68</v>
      </c>
      <c r="C122" s="152">
        <v>55.53</v>
      </c>
      <c r="D122" s="30"/>
      <c r="E122" s="30">
        <v>27.19</v>
      </c>
      <c r="F122" s="30">
        <v>1.98</v>
      </c>
      <c r="G122" s="30"/>
      <c r="H122" s="30"/>
      <c r="I122" s="30">
        <v>0.16</v>
      </c>
      <c r="J122" s="30">
        <v>1.27</v>
      </c>
      <c r="K122" s="30"/>
      <c r="L122" s="30"/>
      <c r="M122" s="30">
        <v>0.46</v>
      </c>
      <c r="N122" s="30">
        <v>0.2</v>
      </c>
      <c r="O122" s="30"/>
      <c r="P122" s="30"/>
      <c r="Q122" s="30"/>
      <c r="R122" s="30">
        <v>2.3574760000000001</v>
      </c>
      <c r="S122" s="30"/>
      <c r="T122" s="30"/>
      <c r="U122" s="30"/>
      <c r="V122" s="30"/>
      <c r="W122" s="30"/>
      <c r="X122" s="30"/>
      <c r="Y122" s="144"/>
      <c r="Z122" s="146">
        <f t="shared" si="2"/>
        <v>89.147475999999997</v>
      </c>
    </row>
    <row r="123" spans="2:26" ht="13.5" thickBot="1" x14ac:dyDescent="0.25">
      <c r="B123" s="170" t="s">
        <v>118</v>
      </c>
      <c r="C123" s="152">
        <v>57.76</v>
      </c>
      <c r="D123" s="30"/>
      <c r="E123" s="30">
        <v>25.21</v>
      </c>
      <c r="F123" s="30">
        <v>1.26</v>
      </c>
      <c r="G123" s="30"/>
      <c r="H123" s="30"/>
      <c r="I123" s="30">
        <v>0.25</v>
      </c>
      <c r="J123" s="30">
        <v>2.79</v>
      </c>
      <c r="K123" s="30"/>
      <c r="L123" s="30"/>
      <c r="M123" s="30">
        <v>0.71</v>
      </c>
      <c r="N123" s="30">
        <v>0.23</v>
      </c>
      <c r="O123" s="30">
        <v>1.37E-2</v>
      </c>
      <c r="P123" s="30">
        <v>5.2800000000000007E-2</v>
      </c>
      <c r="Q123" s="30"/>
      <c r="R123" s="30">
        <v>4.1210840000000006</v>
      </c>
      <c r="S123" s="30"/>
      <c r="T123" s="30"/>
      <c r="U123" s="30"/>
      <c r="V123" s="30"/>
      <c r="W123" s="30"/>
      <c r="X123" s="30"/>
      <c r="Y123" s="144"/>
      <c r="Z123" s="146">
        <f t="shared" si="2"/>
        <v>92.397584000000009</v>
      </c>
    </row>
    <row r="124" spans="2:26" ht="13.5" thickBot="1" x14ac:dyDescent="0.25">
      <c r="B124" s="170" t="s">
        <v>117</v>
      </c>
      <c r="C124" s="152">
        <v>54.61</v>
      </c>
      <c r="D124" s="30"/>
      <c r="E124" s="30">
        <v>30.91</v>
      </c>
      <c r="F124" s="30">
        <v>0.82</v>
      </c>
      <c r="G124" s="30"/>
      <c r="H124" s="30"/>
      <c r="I124" s="30">
        <v>0.03</v>
      </c>
      <c r="J124" s="30">
        <v>0.01</v>
      </c>
      <c r="K124" s="30"/>
      <c r="L124" s="30"/>
      <c r="M124" s="30">
        <v>0.97</v>
      </c>
      <c r="N124" s="30">
        <v>0.38</v>
      </c>
      <c r="O124" s="30"/>
      <c r="P124" s="30"/>
      <c r="Q124" s="30"/>
      <c r="R124" s="30">
        <v>2.6274160000000002</v>
      </c>
      <c r="S124" s="30"/>
      <c r="T124" s="30"/>
      <c r="U124" s="30"/>
      <c r="V124" s="30"/>
      <c r="W124" s="30"/>
      <c r="X124" s="30"/>
      <c r="Y124" s="144"/>
      <c r="Z124" s="146">
        <f t="shared" si="2"/>
        <v>90.357415999999986</v>
      </c>
    </row>
    <row r="125" spans="2:26" ht="13.5" thickBot="1" x14ac:dyDescent="0.25">
      <c r="B125" s="170" t="s">
        <v>72</v>
      </c>
      <c r="C125" s="152">
        <v>76.52</v>
      </c>
      <c r="D125" s="30"/>
      <c r="E125" s="30">
        <v>16.309999999999999</v>
      </c>
      <c r="F125" s="30">
        <v>0.21</v>
      </c>
      <c r="G125" s="30"/>
      <c r="H125" s="30"/>
      <c r="I125" s="30">
        <v>0.19</v>
      </c>
      <c r="J125" s="30">
        <v>2.37</v>
      </c>
      <c r="K125" s="30"/>
      <c r="L125" s="30"/>
      <c r="M125" s="30">
        <v>0.01</v>
      </c>
      <c r="N125" s="30">
        <v>0.02</v>
      </c>
      <c r="O125" s="30"/>
      <c r="P125" s="30"/>
      <c r="Q125" s="30"/>
      <c r="R125" s="30">
        <v>0.64785599999999999</v>
      </c>
      <c r="S125" s="30"/>
      <c r="T125" s="30"/>
      <c r="U125" s="30"/>
      <c r="V125" s="30"/>
      <c r="W125" s="30"/>
      <c r="X125" s="30"/>
      <c r="Y125" s="144"/>
      <c r="Z125" s="146">
        <f t="shared" si="2"/>
        <v>96.277856</v>
      </c>
    </row>
    <row r="126" spans="2:26" ht="13.5" thickBot="1" x14ac:dyDescent="0.25">
      <c r="B126" s="157" t="s">
        <v>55</v>
      </c>
      <c r="C126" s="152">
        <v>0.32</v>
      </c>
      <c r="D126" s="30"/>
      <c r="E126" s="30">
        <v>26.27</v>
      </c>
      <c r="F126" s="30"/>
      <c r="G126" s="30"/>
      <c r="H126" s="30"/>
      <c r="I126" s="30">
        <v>39.47</v>
      </c>
      <c r="J126" s="30">
        <v>0.04</v>
      </c>
      <c r="K126" s="30"/>
      <c r="L126" s="30"/>
      <c r="M126" s="30">
        <v>7.0000000000000007E-2</v>
      </c>
      <c r="N126" s="30">
        <v>0.74</v>
      </c>
      <c r="O126" s="30"/>
      <c r="P126" s="30"/>
      <c r="Q126" s="30"/>
      <c r="R126" s="30">
        <v>0.107976</v>
      </c>
      <c r="S126" s="30"/>
      <c r="T126" s="30"/>
      <c r="U126" s="30"/>
      <c r="V126" s="30"/>
      <c r="W126" s="30"/>
      <c r="X126" s="30"/>
      <c r="Y126" s="144"/>
      <c r="Z126" s="146">
        <f t="shared" si="2"/>
        <v>67.01797599999999</v>
      </c>
    </row>
    <row r="127" spans="2:26" ht="13.5" thickBot="1" x14ac:dyDescent="0.25">
      <c r="B127" s="171" t="s">
        <v>56</v>
      </c>
      <c r="C127" s="156">
        <v>1.06</v>
      </c>
      <c r="D127" s="60"/>
      <c r="E127" s="60">
        <v>0.23</v>
      </c>
      <c r="F127" s="30">
        <v>0.06</v>
      </c>
      <c r="G127" s="60"/>
      <c r="H127" s="60"/>
      <c r="I127" s="60">
        <v>0.16</v>
      </c>
      <c r="J127" s="60">
        <v>0.06</v>
      </c>
      <c r="K127" s="60"/>
      <c r="L127" s="60"/>
      <c r="M127" s="60">
        <v>0.04</v>
      </c>
      <c r="N127" s="60">
        <v>75.209999999999994</v>
      </c>
      <c r="O127" s="31"/>
      <c r="P127" s="31"/>
      <c r="Q127" s="31"/>
      <c r="R127" s="60">
        <v>0.12597200000000003</v>
      </c>
      <c r="S127" s="60"/>
      <c r="T127" s="60"/>
      <c r="U127" s="60"/>
      <c r="V127" s="60"/>
      <c r="W127" s="60"/>
      <c r="X127" s="60"/>
      <c r="Y127" s="144"/>
      <c r="Z127" s="146">
        <f t="shared" si="2"/>
        <v>76.945971999999998</v>
      </c>
    </row>
    <row r="128" spans="2:26" ht="13.5" thickBot="1" x14ac:dyDescent="0.25">
      <c r="B128" s="170" t="s">
        <v>133</v>
      </c>
      <c r="C128" s="152">
        <v>41.1</v>
      </c>
      <c r="D128" s="74"/>
      <c r="E128" s="30">
        <v>55.78</v>
      </c>
      <c r="F128" s="30">
        <v>1.1299999999999999</v>
      </c>
      <c r="G128" s="30"/>
      <c r="H128" s="30"/>
      <c r="I128" s="30">
        <v>0.06</v>
      </c>
      <c r="J128" s="30">
        <v>0.04</v>
      </c>
      <c r="K128" s="30"/>
      <c r="L128" s="30"/>
      <c r="M128" s="30">
        <v>0.03</v>
      </c>
      <c r="N128" s="30">
        <v>0.06</v>
      </c>
      <c r="O128" s="30"/>
      <c r="P128" s="30"/>
      <c r="Q128" s="30"/>
      <c r="R128" s="30">
        <v>1.6376360000000001</v>
      </c>
      <c r="S128" s="30"/>
      <c r="T128" s="30"/>
      <c r="U128" s="30"/>
      <c r="V128" s="30"/>
      <c r="W128" s="30"/>
      <c r="X128" s="30"/>
      <c r="Y128" s="144"/>
      <c r="Z128" s="146">
        <f t="shared" si="2"/>
        <v>99.837636000000003</v>
      </c>
    </row>
    <row r="129" spans="2:26" ht="13.5" thickBot="1" x14ac:dyDescent="0.25">
      <c r="B129" s="170" t="s">
        <v>180</v>
      </c>
      <c r="C129" s="152"/>
      <c r="D129" s="74"/>
      <c r="E129" s="30"/>
      <c r="F129" s="30"/>
      <c r="G129" s="30"/>
      <c r="H129" s="30"/>
      <c r="I129" s="30">
        <v>75</v>
      </c>
      <c r="J129" s="30"/>
      <c r="K129" s="30"/>
      <c r="L129" s="30"/>
      <c r="M129" s="30"/>
      <c r="N129" s="30"/>
      <c r="O129" s="30"/>
      <c r="P129" s="30"/>
      <c r="Q129" s="30"/>
      <c r="R129" s="30"/>
      <c r="S129" s="30"/>
      <c r="T129" s="30"/>
      <c r="U129" s="30"/>
      <c r="V129" s="30"/>
      <c r="W129" s="30">
        <v>25</v>
      </c>
      <c r="X129" s="30"/>
      <c r="Y129" s="144"/>
      <c r="Z129" s="146">
        <f t="shared" si="2"/>
        <v>100</v>
      </c>
    </row>
    <row r="130" spans="2:26" ht="13.5" thickBot="1" x14ac:dyDescent="0.25">
      <c r="B130" s="170" t="s">
        <v>168</v>
      </c>
      <c r="C130" s="152"/>
      <c r="D130" s="74"/>
      <c r="E130" s="30">
        <v>65.39</v>
      </c>
      <c r="F130" s="30"/>
      <c r="G130" s="30"/>
      <c r="H130" s="30"/>
      <c r="I130" s="30"/>
      <c r="J130" s="30"/>
      <c r="K130" s="30"/>
      <c r="L130" s="30"/>
      <c r="M130" s="30"/>
      <c r="N130" s="30"/>
      <c r="O130" s="30"/>
      <c r="P130" s="30"/>
      <c r="Q130" s="30"/>
      <c r="R130" s="30"/>
      <c r="S130" s="30"/>
      <c r="T130" s="30"/>
      <c r="U130" s="30"/>
      <c r="V130" s="30"/>
      <c r="W130" s="30"/>
      <c r="X130" s="30"/>
      <c r="Y130" s="144"/>
      <c r="Z130" s="146">
        <f t="shared" si="2"/>
        <v>65.39</v>
      </c>
    </row>
    <row r="131" spans="2:26" ht="13.5" thickBot="1" x14ac:dyDescent="0.25">
      <c r="B131" s="170" t="s">
        <v>189</v>
      </c>
      <c r="C131" s="152"/>
      <c r="D131" s="30"/>
      <c r="E131" s="30">
        <v>100</v>
      </c>
      <c r="F131" s="30"/>
      <c r="G131" s="30"/>
      <c r="H131" s="30"/>
      <c r="I131" s="30"/>
      <c r="J131" s="30"/>
      <c r="K131" s="30"/>
      <c r="L131" s="30"/>
      <c r="M131" s="30"/>
      <c r="N131" s="30"/>
      <c r="O131" s="30"/>
      <c r="P131" s="30"/>
      <c r="Q131" s="30"/>
      <c r="R131" s="30"/>
      <c r="S131" s="30"/>
      <c r="T131" s="30"/>
      <c r="U131" s="30"/>
      <c r="V131" s="30"/>
      <c r="W131" s="30"/>
      <c r="X131" s="30"/>
      <c r="Y131" s="144"/>
      <c r="Z131" s="146">
        <f t="shared" ref="Z131" si="3">SUM(C131:Y131)</f>
        <v>100</v>
      </c>
    </row>
  </sheetData>
  <mergeCells count="2">
    <mergeCell ref="B2:B3"/>
    <mergeCell ref="Z2:Z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65"/>
  <sheetViews>
    <sheetView showGridLines="0" showZeros="0" zoomScale="73" zoomScaleNormal="73" workbookViewId="0">
      <selection activeCell="C24" sqref="C24"/>
    </sheetView>
  </sheetViews>
  <sheetFormatPr defaultRowHeight="20.25" x14ac:dyDescent="0.3"/>
  <cols>
    <col min="1" max="1" width="2.85546875" style="35" customWidth="1"/>
    <col min="2" max="2" width="29.42578125" style="35" customWidth="1"/>
    <col min="3" max="3" width="22.28515625" style="59" customWidth="1"/>
    <col min="4" max="4" width="25.28515625" style="59" bestFit="1" customWidth="1"/>
    <col min="5" max="5" width="17.28515625" style="59" customWidth="1"/>
    <col min="6" max="6" width="25.28515625" style="59" bestFit="1" customWidth="1"/>
    <col min="7" max="7" width="28.28515625" style="35" bestFit="1" customWidth="1"/>
    <col min="8" max="8" width="7.5703125" style="35" bestFit="1" customWidth="1"/>
    <col min="9" max="9" width="7.140625" bestFit="1" customWidth="1"/>
    <col min="10" max="10" width="6.7109375" bestFit="1" customWidth="1"/>
    <col min="11" max="11" width="8" bestFit="1" customWidth="1"/>
    <col min="12" max="13" width="6.7109375" bestFit="1" customWidth="1"/>
    <col min="14" max="15" width="8" bestFit="1" customWidth="1"/>
    <col min="16" max="16" width="6.7109375" bestFit="1" customWidth="1"/>
    <col min="17" max="17" width="8" bestFit="1" customWidth="1"/>
    <col min="18" max="18" width="7.28515625" bestFit="1" customWidth="1"/>
    <col min="19" max="19" width="6.7109375" bestFit="1" customWidth="1"/>
    <col min="20" max="21" width="8" bestFit="1" customWidth="1"/>
    <col min="22" max="24" width="8.28515625" bestFit="1" customWidth="1"/>
    <col min="25" max="25" width="10.140625" bestFit="1" customWidth="1"/>
    <col min="26" max="26" width="16.140625" customWidth="1"/>
    <col min="27" max="27" width="10.140625" customWidth="1"/>
    <col min="28" max="28" width="14.42578125" customWidth="1"/>
    <col min="29" max="30" width="18.85546875" customWidth="1"/>
    <col min="31" max="31" width="14.7109375" style="35" customWidth="1"/>
    <col min="32" max="241" width="8.85546875" style="35"/>
    <col min="242" max="242" width="17.42578125" style="35" customWidth="1"/>
    <col min="243" max="243" width="30.7109375" style="35" customWidth="1"/>
    <col min="244" max="244" width="24.5703125" style="35" customWidth="1"/>
    <col min="245" max="245" width="30.5703125" style="35" customWidth="1"/>
    <col min="246" max="246" width="27.140625" style="35" customWidth="1"/>
    <col min="247" max="247" width="34" style="35" customWidth="1"/>
    <col min="248" max="248" width="31.42578125" style="35" customWidth="1"/>
    <col min="249" max="249" width="82.140625" style="35" customWidth="1"/>
    <col min="250" max="250" width="23.140625" style="35" customWidth="1"/>
    <col min="251" max="251" width="14.7109375" style="35" customWidth="1"/>
    <col min="252" max="252" width="10.140625" style="35" customWidth="1"/>
    <col min="253" max="253" width="15.85546875" style="35" customWidth="1"/>
    <col min="254" max="254" width="9.85546875" style="35" customWidth="1"/>
    <col min="255" max="255" width="14" style="35" customWidth="1"/>
    <col min="256" max="256" width="14.5703125" style="35" customWidth="1"/>
    <col min="257" max="257" width="9.5703125" style="35" customWidth="1"/>
    <col min="258" max="258" width="14.5703125" style="35" customWidth="1"/>
    <col min="259" max="260" width="16.28515625" style="35" customWidth="1"/>
    <col min="261" max="261" width="13.85546875" style="35" customWidth="1"/>
    <col min="262" max="266" width="16.140625" style="35" customWidth="1"/>
    <col min="267" max="267" width="14.42578125" style="35" customWidth="1"/>
    <col min="268" max="268" width="10.140625" style="35" customWidth="1"/>
    <col min="269" max="269" width="14.42578125" style="35" customWidth="1"/>
    <col min="270" max="271" width="18.85546875" style="35" customWidth="1"/>
    <col min="272" max="272" width="14.7109375" style="35" customWidth="1"/>
    <col min="273" max="273" width="9.28515625" style="35" customWidth="1"/>
    <col min="274" max="497" width="8.85546875" style="35"/>
    <col min="498" max="498" width="17.42578125" style="35" customWidth="1"/>
    <col min="499" max="499" width="30.7109375" style="35" customWidth="1"/>
    <col min="500" max="500" width="24.5703125" style="35" customWidth="1"/>
    <col min="501" max="501" width="30.5703125" style="35" customWidth="1"/>
    <col min="502" max="502" width="27.140625" style="35" customWidth="1"/>
    <col min="503" max="503" width="34" style="35" customWidth="1"/>
    <col min="504" max="504" width="31.42578125" style="35" customWidth="1"/>
    <col min="505" max="505" width="82.140625" style="35" customWidth="1"/>
    <col min="506" max="506" width="23.140625" style="35" customWidth="1"/>
    <col min="507" max="507" width="14.7109375" style="35" customWidth="1"/>
    <col min="508" max="508" width="10.140625" style="35" customWidth="1"/>
    <col min="509" max="509" width="15.85546875" style="35" customWidth="1"/>
    <col min="510" max="510" width="9.85546875" style="35" customWidth="1"/>
    <col min="511" max="511" width="14" style="35" customWidth="1"/>
    <col min="512" max="512" width="14.5703125" style="35" customWidth="1"/>
    <col min="513" max="513" width="9.5703125" style="35" customWidth="1"/>
    <col min="514" max="514" width="14.5703125" style="35" customWidth="1"/>
    <col min="515" max="516" width="16.28515625" style="35" customWidth="1"/>
    <col min="517" max="517" width="13.85546875" style="35" customWidth="1"/>
    <col min="518" max="522" width="16.140625" style="35" customWidth="1"/>
    <col min="523" max="523" width="14.42578125" style="35" customWidth="1"/>
    <col min="524" max="524" width="10.140625" style="35" customWidth="1"/>
    <col min="525" max="525" width="14.42578125" style="35" customWidth="1"/>
    <col min="526" max="527" width="18.85546875" style="35" customWidth="1"/>
    <col min="528" max="528" width="14.7109375" style="35" customWidth="1"/>
    <col min="529" max="529" width="9.28515625" style="35" customWidth="1"/>
    <col min="530" max="753" width="8.85546875" style="35"/>
    <col min="754" max="754" width="17.42578125" style="35" customWidth="1"/>
    <col min="755" max="755" width="30.7109375" style="35" customWidth="1"/>
    <col min="756" max="756" width="24.5703125" style="35" customWidth="1"/>
    <col min="757" max="757" width="30.5703125" style="35" customWidth="1"/>
    <col min="758" max="758" width="27.140625" style="35" customWidth="1"/>
    <col min="759" max="759" width="34" style="35" customWidth="1"/>
    <col min="760" max="760" width="31.42578125" style="35" customWidth="1"/>
    <col min="761" max="761" width="82.140625" style="35" customWidth="1"/>
    <col min="762" max="762" width="23.140625" style="35" customWidth="1"/>
    <col min="763" max="763" width="14.7109375" style="35" customWidth="1"/>
    <col min="764" max="764" width="10.140625" style="35" customWidth="1"/>
    <col min="765" max="765" width="15.85546875" style="35" customWidth="1"/>
    <col min="766" max="766" width="9.85546875" style="35" customWidth="1"/>
    <col min="767" max="767" width="14" style="35" customWidth="1"/>
    <col min="768" max="768" width="14.5703125" style="35" customWidth="1"/>
    <col min="769" max="769" width="9.5703125" style="35" customWidth="1"/>
    <col min="770" max="770" width="14.5703125" style="35" customWidth="1"/>
    <col min="771" max="772" width="16.28515625" style="35" customWidth="1"/>
    <col min="773" max="773" width="13.85546875" style="35" customWidth="1"/>
    <col min="774" max="778" width="16.140625" style="35" customWidth="1"/>
    <col min="779" max="779" width="14.42578125" style="35" customWidth="1"/>
    <col min="780" max="780" width="10.140625" style="35" customWidth="1"/>
    <col min="781" max="781" width="14.42578125" style="35" customWidth="1"/>
    <col min="782" max="783" width="18.85546875" style="35" customWidth="1"/>
    <col min="784" max="784" width="14.7109375" style="35" customWidth="1"/>
    <col min="785" max="785" width="9.28515625" style="35" customWidth="1"/>
    <col min="786" max="1009" width="8.85546875" style="35"/>
    <col min="1010" max="1010" width="17.42578125" style="35" customWidth="1"/>
    <col min="1011" max="1011" width="30.7109375" style="35" customWidth="1"/>
    <col min="1012" max="1012" width="24.5703125" style="35" customWidth="1"/>
    <col min="1013" max="1013" width="30.5703125" style="35" customWidth="1"/>
    <col min="1014" max="1014" width="27.140625" style="35" customWidth="1"/>
    <col min="1015" max="1015" width="34" style="35" customWidth="1"/>
    <col min="1016" max="1016" width="31.42578125" style="35" customWidth="1"/>
    <col min="1017" max="1017" width="82.140625" style="35" customWidth="1"/>
    <col min="1018" max="1018" width="23.140625" style="35" customWidth="1"/>
    <col min="1019" max="1019" width="14.7109375" style="35" customWidth="1"/>
    <col min="1020" max="1020" width="10.140625" style="35" customWidth="1"/>
    <col min="1021" max="1021" width="15.85546875" style="35" customWidth="1"/>
    <col min="1022" max="1022" width="9.85546875" style="35" customWidth="1"/>
    <col min="1023" max="1023" width="14" style="35" customWidth="1"/>
    <col min="1024" max="1024" width="14.5703125" style="35" customWidth="1"/>
    <col min="1025" max="1025" width="9.5703125" style="35" customWidth="1"/>
    <col min="1026" max="1026" width="14.5703125" style="35" customWidth="1"/>
    <col min="1027" max="1028" width="16.28515625" style="35" customWidth="1"/>
    <col min="1029" max="1029" width="13.85546875" style="35" customWidth="1"/>
    <col min="1030" max="1034" width="16.140625" style="35" customWidth="1"/>
    <col min="1035" max="1035" width="14.42578125" style="35" customWidth="1"/>
    <col min="1036" max="1036" width="10.140625" style="35" customWidth="1"/>
    <col min="1037" max="1037" width="14.42578125" style="35" customWidth="1"/>
    <col min="1038" max="1039" width="18.85546875" style="35" customWidth="1"/>
    <col min="1040" max="1040" width="14.7109375" style="35" customWidth="1"/>
    <col min="1041" max="1041" width="9.28515625" style="35" customWidth="1"/>
    <col min="1042" max="1265" width="8.85546875" style="35"/>
    <col min="1266" max="1266" width="17.42578125" style="35" customWidth="1"/>
    <col min="1267" max="1267" width="30.7109375" style="35" customWidth="1"/>
    <col min="1268" max="1268" width="24.5703125" style="35" customWidth="1"/>
    <col min="1269" max="1269" width="30.5703125" style="35" customWidth="1"/>
    <col min="1270" max="1270" width="27.140625" style="35" customWidth="1"/>
    <col min="1271" max="1271" width="34" style="35" customWidth="1"/>
    <col min="1272" max="1272" width="31.42578125" style="35" customWidth="1"/>
    <col min="1273" max="1273" width="82.140625" style="35" customWidth="1"/>
    <col min="1274" max="1274" width="23.140625" style="35" customWidth="1"/>
    <col min="1275" max="1275" width="14.7109375" style="35" customWidth="1"/>
    <col min="1276" max="1276" width="10.140625" style="35" customWidth="1"/>
    <col min="1277" max="1277" width="15.85546875" style="35" customWidth="1"/>
    <col min="1278" max="1278" width="9.85546875" style="35" customWidth="1"/>
    <col min="1279" max="1279" width="14" style="35" customWidth="1"/>
    <col min="1280" max="1280" width="14.5703125" style="35" customWidth="1"/>
    <col min="1281" max="1281" width="9.5703125" style="35" customWidth="1"/>
    <col min="1282" max="1282" width="14.5703125" style="35" customWidth="1"/>
    <col min="1283" max="1284" width="16.28515625" style="35" customWidth="1"/>
    <col min="1285" max="1285" width="13.85546875" style="35" customWidth="1"/>
    <col min="1286" max="1290" width="16.140625" style="35" customWidth="1"/>
    <col min="1291" max="1291" width="14.42578125" style="35" customWidth="1"/>
    <col min="1292" max="1292" width="10.140625" style="35" customWidth="1"/>
    <col min="1293" max="1293" width="14.42578125" style="35" customWidth="1"/>
    <col min="1294" max="1295" width="18.85546875" style="35" customWidth="1"/>
    <col min="1296" max="1296" width="14.7109375" style="35" customWidth="1"/>
    <col min="1297" max="1297" width="9.28515625" style="35" customWidth="1"/>
    <col min="1298" max="1521" width="8.85546875" style="35"/>
    <col min="1522" max="1522" width="17.42578125" style="35" customWidth="1"/>
    <col min="1523" max="1523" width="30.7109375" style="35" customWidth="1"/>
    <col min="1524" max="1524" width="24.5703125" style="35" customWidth="1"/>
    <col min="1525" max="1525" width="30.5703125" style="35" customWidth="1"/>
    <col min="1526" max="1526" width="27.140625" style="35" customWidth="1"/>
    <col min="1527" max="1527" width="34" style="35" customWidth="1"/>
    <col min="1528" max="1528" width="31.42578125" style="35" customWidth="1"/>
    <col min="1529" max="1529" width="82.140625" style="35" customWidth="1"/>
    <col min="1530" max="1530" width="23.140625" style="35" customWidth="1"/>
    <col min="1531" max="1531" width="14.7109375" style="35" customWidth="1"/>
    <col min="1532" max="1532" width="10.140625" style="35" customWidth="1"/>
    <col min="1533" max="1533" width="15.85546875" style="35" customWidth="1"/>
    <col min="1534" max="1534" width="9.85546875" style="35" customWidth="1"/>
    <col min="1535" max="1535" width="14" style="35" customWidth="1"/>
    <col min="1536" max="1536" width="14.5703125" style="35" customWidth="1"/>
    <col min="1537" max="1537" width="9.5703125" style="35" customWidth="1"/>
    <col min="1538" max="1538" width="14.5703125" style="35" customWidth="1"/>
    <col min="1539" max="1540" width="16.28515625" style="35" customWidth="1"/>
    <col min="1541" max="1541" width="13.85546875" style="35" customWidth="1"/>
    <col min="1542" max="1546" width="16.140625" style="35" customWidth="1"/>
    <col min="1547" max="1547" width="14.42578125" style="35" customWidth="1"/>
    <col min="1548" max="1548" width="10.140625" style="35" customWidth="1"/>
    <col min="1549" max="1549" width="14.42578125" style="35" customWidth="1"/>
    <col min="1550" max="1551" width="18.85546875" style="35" customWidth="1"/>
    <col min="1552" max="1552" width="14.7109375" style="35" customWidth="1"/>
    <col min="1553" max="1553" width="9.28515625" style="35" customWidth="1"/>
    <col min="1554" max="1777" width="8.85546875" style="35"/>
    <col min="1778" max="1778" width="17.42578125" style="35" customWidth="1"/>
    <col min="1779" max="1779" width="30.7109375" style="35" customWidth="1"/>
    <col min="1780" max="1780" width="24.5703125" style="35" customWidth="1"/>
    <col min="1781" max="1781" width="30.5703125" style="35" customWidth="1"/>
    <col min="1782" max="1782" width="27.140625" style="35" customWidth="1"/>
    <col min="1783" max="1783" width="34" style="35" customWidth="1"/>
    <col min="1784" max="1784" width="31.42578125" style="35" customWidth="1"/>
    <col min="1785" max="1785" width="82.140625" style="35" customWidth="1"/>
    <col min="1786" max="1786" width="23.140625" style="35" customWidth="1"/>
    <col min="1787" max="1787" width="14.7109375" style="35" customWidth="1"/>
    <col min="1788" max="1788" width="10.140625" style="35" customWidth="1"/>
    <col min="1789" max="1789" width="15.85546875" style="35" customWidth="1"/>
    <col min="1790" max="1790" width="9.85546875" style="35" customWidth="1"/>
    <col min="1791" max="1791" width="14" style="35" customWidth="1"/>
    <col min="1792" max="1792" width="14.5703125" style="35" customWidth="1"/>
    <col min="1793" max="1793" width="9.5703125" style="35" customWidth="1"/>
    <col min="1794" max="1794" width="14.5703125" style="35" customWidth="1"/>
    <col min="1795" max="1796" width="16.28515625" style="35" customWidth="1"/>
    <col min="1797" max="1797" width="13.85546875" style="35" customWidth="1"/>
    <col min="1798" max="1802" width="16.140625" style="35" customWidth="1"/>
    <col min="1803" max="1803" width="14.42578125" style="35" customWidth="1"/>
    <col min="1804" max="1804" width="10.140625" style="35" customWidth="1"/>
    <col min="1805" max="1805" width="14.42578125" style="35" customWidth="1"/>
    <col min="1806" max="1807" width="18.85546875" style="35" customWidth="1"/>
    <col min="1808" max="1808" width="14.7109375" style="35" customWidth="1"/>
    <col min="1809" max="1809" width="9.28515625" style="35" customWidth="1"/>
    <col min="1810" max="2033" width="8.85546875" style="35"/>
    <col min="2034" max="2034" width="17.42578125" style="35" customWidth="1"/>
    <col min="2035" max="2035" width="30.7109375" style="35" customWidth="1"/>
    <col min="2036" max="2036" width="24.5703125" style="35" customWidth="1"/>
    <col min="2037" max="2037" width="30.5703125" style="35" customWidth="1"/>
    <col min="2038" max="2038" width="27.140625" style="35" customWidth="1"/>
    <col min="2039" max="2039" width="34" style="35" customWidth="1"/>
    <col min="2040" max="2040" width="31.42578125" style="35" customWidth="1"/>
    <col min="2041" max="2041" width="82.140625" style="35" customWidth="1"/>
    <col min="2042" max="2042" width="23.140625" style="35" customWidth="1"/>
    <col min="2043" max="2043" width="14.7109375" style="35" customWidth="1"/>
    <col min="2044" max="2044" width="10.140625" style="35" customWidth="1"/>
    <col min="2045" max="2045" width="15.85546875" style="35" customWidth="1"/>
    <col min="2046" max="2046" width="9.85546875" style="35" customWidth="1"/>
    <col min="2047" max="2047" width="14" style="35" customWidth="1"/>
    <col min="2048" max="2048" width="14.5703125" style="35" customWidth="1"/>
    <col min="2049" max="2049" width="9.5703125" style="35" customWidth="1"/>
    <col min="2050" max="2050" width="14.5703125" style="35" customWidth="1"/>
    <col min="2051" max="2052" width="16.28515625" style="35" customWidth="1"/>
    <col min="2053" max="2053" width="13.85546875" style="35" customWidth="1"/>
    <col min="2054" max="2058" width="16.140625" style="35" customWidth="1"/>
    <col min="2059" max="2059" width="14.42578125" style="35" customWidth="1"/>
    <col min="2060" max="2060" width="10.140625" style="35" customWidth="1"/>
    <col min="2061" max="2061" width="14.42578125" style="35" customWidth="1"/>
    <col min="2062" max="2063" width="18.85546875" style="35" customWidth="1"/>
    <col min="2064" max="2064" width="14.7109375" style="35" customWidth="1"/>
    <col min="2065" max="2065" width="9.28515625" style="35" customWidth="1"/>
    <col min="2066" max="2289" width="8.85546875" style="35"/>
    <col min="2290" max="2290" width="17.42578125" style="35" customWidth="1"/>
    <col min="2291" max="2291" width="30.7109375" style="35" customWidth="1"/>
    <col min="2292" max="2292" width="24.5703125" style="35" customWidth="1"/>
    <col min="2293" max="2293" width="30.5703125" style="35" customWidth="1"/>
    <col min="2294" max="2294" width="27.140625" style="35" customWidth="1"/>
    <col min="2295" max="2295" width="34" style="35" customWidth="1"/>
    <col min="2296" max="2296" width="31.42578125" style="35" customWidth="1"/>
    <col min="2297" max="2297" width="82.140625" style="35" customWidth="1"/>
    <col min="2298" max="2298" width="23.140625" style="35" customWidth="1"/>
    <col min="2299" max="2299" width="14.7109375" style="35" customWidth="1"/>
    <col min="2300" max="2300" width="10.140625" style="35" customWidth="1"/>
    <col min="2301" max="2301" width="15.85546875" style="35" customWidth="1"/>
    <col min="2302" max="2302" width="9.85546875" style="35" customWidth="1"/>
    <col min="2303" max="2303" width="14" style="35" customWidth="1"/>
    <col min="2304" max="2304" width="14.5703125" style="35" customWidth="1"/>
    <col min="2305" max="2305" width="9.5703125" style="35" customWidth="1"/>
    <col min="2306" max="2306" width="14.5703125" style="35" customWidth="1"/>
    <col min="2307" max="2308" width="16.28515625" style="35" customWidth="1"/>
    <col min="2309" max="2309" width="13.85546875" style="35" customWidth="1"/>
    <col min="2310" max="2314" width="16.140625" style="35" customWidth="1"/>
    <col min="2315" max="2315" width="14.42578125" style="35" customWidth="1"/>
    <col min="2316" max="2316" width="10.140625" style="35" customWidth="1"/>
    <col min="2317" max="2317" width="14.42578125" style="35" customWidth="1"/>
    <col min="2318" max="2319" width="18.85546875" style="35" customWidth="1"/>
    <col min="2320" max="2320" width="14.7109375" style="35" customWidth="1"/>
    <col min="2321" max="2321" width="9.28515625" style="35" customWidth="1"/>
    <col min="2322" max="2545" width="8.85546875" style="35"/>
    <col min="2546" max="2546" width="17.42578125" style="35" customWidth="1"/>
    <col min="2547" max="2547" width="30.7109375" style="35" customWidth="1"/>
    <col min="2548" max="2548" width="24.5703125" style="35" customWidth="1"/>
    <col min="2549" max="2549" width="30.5703125" style="35" customWidth="1"/>
    <col min="2550" max="2550" width="27.140625" style="35" customWidth="1"/>
    <col min="2551" max="2551" width="34" style="35" customWidth="1"/>
    <col min="2552" max="2552" width="31.42578125" style="35" customWidth="1"/>
    <col min="2553" max="2553" width="82.140625" style="35" customWidth="1"/>
    <col min="2554" max="2554" width="23.140625" style="35" customWidth="1"/>
    <col min="2555" max="2555" width="14.7109375" style="35" customWidth="1"/>
    <col min="2556" max="2556" width="10.140625" style="35" customWidth="1"/>
    <col min="2557" max="2557" width="15.85546875" style="35" customWidth="1"/>
    <col min="2558" max="2558" width="9.85546875" style="35" customWidth="1"/>
    <col min="2559" max="2559" width="14" style="35" customWidth="1"/>
    <col min="2560" max="2560" width="14.5703125" style="35" customWidth="1"/>
    <col min="2561" max="2561" width="9.5703125" style="35" customWidth="1"/>
    <col min="2562" max="2562" width="14.5703125" style="35" customWidth="1"/>
    <col min="2563" max="2564" width="16.28515625" style="35" customWidth="1"/>
    <col min="2565" max="2565" width="13.85546875" style="35" customWidth="1"/>
    <col min="2566" max="2570" width="16.140625" style="35" customWidth="1"/>
    <col min="2571" max="2571" width="14.42578125" style="35" customWidth="1"/>
    <col min="2572" max="2572" width="10.140625" style="35" customWidth="1"/>
    <col min="2573" max="2573" width="14.42578125" style="35" customWidth="1"/>
    <col min="2574" max="2575" width="18.85546875" style="35" customWidth="1"/>
    <col min="2576" max="2576" width="14.7109375" style="35" customWidth="1"/>
    <col min="2577" max="2577" width="9.28515625" style="35" customWidth="1"/>
    <col min="2578" max="2801" width="8.85546875" style="35"/>
    <col min="2802" max="2802" width="17.42578125" style="35" customWidth="1"/>
    <col min="2803" max="2803" width="30.7109375" style="35" customWidth="1"/>
    <col min="2804" max="2804" width="24.5703125" style="35" customWidth="1"/>
    <col min="2805" max="2805" width="30.5703125" style="35" customWidth="1"/>
    <col min="2806" max="2806" width="27.140625" style="35" customWidth="1"/>
    <col min="2807" max="2807" width="34" style="35" customWidth="1"/>
    <col min="2808" max="2808" width="31.42578125" style="35" customWidth="1"/>
    <col min="2809" max="2809" width="82.140625" style="35" customWidth="1"/>
    <col min="2810" max="2810" width="23.140625" style="35" customWidth="1"/>
    <col min="2811" max="2811" width="14.7109375" style="35" customWidth="1"/>
    <col min="2812" max="2812" width="10.140625" style="35" customWidth="1"/>
    <col min="2813" max="2813" width="15.85546875" style="35" customWidth="1"/>
    <col min="2814" max="2814" width="9.85546875" style="35" customWidth="1"/>
    <col min="2815" max="2815" width="14" style="35" customWidth="1"/>
    <col min="2816" max="2816" width="14.5703125" style="35" customWidth="1"/>
    <col min="2817" max="2817" width="9.5703125" style="35" customWidth="1"/>
    <col min="2818" max="2818" width="14.5703125" style="35" customWidth="1"/>
    <col min="2819" max="2820" width="16.28515625" style="35" customWidth="1"/>
    <col min="2821" max="2821" width="13.85546875" style="35" customWidth="1"/>
    <col min="2822" max="2826" width="16.140625" style="35" customWidth="1"/>
    <col min="2827" max="2827" width="14.42578125" style="35" customWidth="1"/>
    <col min="2828" max="2828" width="10.140625" style="35" customWidth="1"/>
    <col min="2829" max="2829" width="14.42578125" style="35" customWidth="1"/>
    <col min="2830" max="2831" width="18.85546875" style="35" customWidth="1"/>
    <col min="2832" max="2832" width="14.7109375" style="35" customWidth="1"/>
    <col min="2833" max="2833" width="9.28515625" style="35" customWidth="1"/>
    <col min="2834" max="3057" width="8.85546875" style="35"/>
    <col min="3058" max="3058" width="17.42578125" style="35" customWidth="1"/>
    <col min="3059" max="3059" width="30.7109375" style="35" customWidth="1"/>
    <col min="3060" max="3060" width="24.5703125" style="35" customWidth="1"/>
    <col min="3061" max="3061" width="30.5703125" style="35" customWidth="1"/>
    <col min="3062" max="3062" width="27.140625" style="35" customWidth="1"/>
    <col min="3063" max="3063" width="34" style="35" customWidth="1"/>
    <col min="3064" max="3064" width="31.42578125" style="35" customWidth="1"/>
    <col min="3065" max="3065" width="82.140625" style="35" customWidth="1"/>
    <col min="3066" max="3066" width="23.140625" style="35" customWidth="1"/>
    <col min="3067" max="3067" width="14.7109375" style="35" customWidth="1"/>
    <col min="3068" max="3068" width="10.140625" style="35" customWidth="1"/>
    <col min="3069" max="3069" width="15.85546875" style="35" customWidth="1"/>
    <col min="3070" max="3070" width="9.85546875" style="35" customWidth="1"/>
    <col min="3071" max="3071" width="14" style="35" customWidth="1"/>
    <col min="3072" max="3072" width="14.5703125" style="35" customWidth="1"/>
    <col min="3073" max="3073" width="9.5703125" style="35" customWidth="1"/>
    <col min="3074" max="3074" width="14.5703125" style="35" customWidth="1"/>
    <col min="3075" max="3076" width="16.28515625" style="35" customWidth="1"/>
    <col min="3077" max="3077" width="13.85546875" style="35" customWidth="1"/>
    <col min="3078" max="3082" width="16.140625" style="35" customWidth="1"/>
    <col min="3083" max="3083" width="14.42578125" style="35" customWidth="1"/>
    <col min="3084" max="3084" width="10.140625" style="35" customWidth="1"/>
    <col min="3085" max="3085" width="14.42578125" style="35" customWidth="1"/>
    <col min="3086" max="3087" width="18.85546875" style="35" customWidth="1"/>
    <col min="3088" max="3088" width="14.7109375" style="35" customWidth="1"/>
    <col min="3089" max="3089" width="9.28515625" style="35" customWidth="1"/>
    <col min="3090" max="3313" width="8.85546875" style="35"/>
    <col min="3314" max="3314" width="17.42578125" style="35" customWidth="1"/>
    <col min="3315" max="3315" width="30.7109375" style="35" customWidth="1"/>
    <col min="3316" max="3316" width="24.5703125" style="35" customWidth="1"/>
    <col min="3317" max="3317" width="30.5703125" style="35" customWidth="1"/>
    <col min="3318" max="3318" width="27.140625" style="35" customWidth="1"/>
    <col min="3319" max="3319" width="34" style="35" customWidth="1"/>
    <col min="3320" max="3320" width="31.42578125" style="35" customWidth="1"/>
    <col min="3321" max="3321" width="82.140625" style="35" customWidth="1"/>
    <col min="3322" max="3322" width="23.140625" style="35" customWidth="1"/>
    <col min="3323" max="3323" width="14.7109375" style="35" customWidth="1"/>
    <col min="3324" max="3324" width="10.140625" style="35" customWidth="1"/>
    <col min="3325" max="3325" width="15.85546875" style="35" customWidth="1"/>
    <col min="3326" max="3326" width="9.85546875" style="35" customWidth="1"/>
    <col min="3327" max="3327" width="14" style="35" customWidth="1"/>
    <col min="3328" max="3328" width="14.5703125" style="35" customWidth="1"/>
    <col min="3329" max="3329" width="9.5703125" style="35" customWidth="1"/>
    <col min="3330" max="3330" width="14.5703125" style="35" customWidth="1"/>
    <col min="3331" max="3332" width="16.28515625" style="35" customWidth="1"/>
    <col min="3333" max="3333" width="13.85546875" style="35" customWidth="1"/>
    <col min="3334" max="3338" width="16.140625" style="35" customWidth="1"/>
    <col min="3339" max="3339" width="14.42578125" style="35" customWidth="1"/>
    <col min="3340" max="3340" width="10.140625" style="35" customWidth="1"/>
    <col min="3341" max="3341" width="14.42578125" style="35" customWidth="1"/>
    <col min="3342" max="3343" width="18.85546875" style="35" customWidth="1"/>
    <col min="3344" max="3344" width="14.7109375" style="35" customWidth="1"/>
    <col min="3345" max="3345" width="9.28515625" style="35" customWidth="1"/>
    <col min="3346" max="3569" width="8.85546875" style="35"/>
    <col min="3570" max="3570" width="17.42578125" style="35" customWidth="1"/>
    <col min="3571" max="3571" width="30.7109375" style="35" customWidth="1"/>
    <col min="3572" max="3572" width="24.5703125" style="35" customWidth="1"/>
    <col min="3573" max="3573" width="30.5703125" style="35" customWidth="1"/>
    <col min="3574" max="3574" width="27.140625" style="35" customWidth="1"/>
    <col min="3575" max="3575" width="34" style="35" customWidth="1"/>
    <col min="3576" max="3576" width="31.42578125" style="35" customWidth="1"/>
    <col min="3577" max="3577" width="82.140625" style="35" customWidth="1"/>
    <col min="3578" max="3578" width="23.140625" style="35" customWidth="1"/>
    <col min="3579" max="3579" width="14.7109375" style="35" customWidth="1"/>
    <col min="3580" max="3580" width="10.140625" style="35" customWidth="1"/>
    <col min="3581" max="3581" width="15.85546875" style="35" customWidth="1"/>
    <col min="3582" max="3582" width="9.85546875" style="35" customWidth="1"/>
    <col min="3583" max="3583" width="14" style="35" customWidth="1"/>
    <col min="3584" max="3584" width="14.5703125" style="35" customWidth="1"/>
    <col min="3585" max="3585" width="9.5703125" style="35" customWidth="1"/>
    <col min="3586" max="3586" width="14.5703125" style="35" customWidth="1"/>
    <col min="3587" max="3588" width="16.28515625" style="35" customWidth="1"/>
    <col min="3589" max="3589" width="13.85546875" style="35" customWidth="1"/>
    <col min="3590" max="3594" width="16.140625" style="35" customWidth="1"/>
    <col min="3595" max="3595" width="14.42578125" style="35" customWidth="1"/>
    <col min="3596" max="3596" width="10.140625" style="35" customWidth="1"/>
    <col min="3597" max="3597" width="14.42578125" style="35" customWidth="1"/>
    <col min="3598" max="3599" width="18.85546875" style="35" customWidth="1"/>
    <col min="3600" max="3600" width="14.7109375" style="35" customWidth="1"/>
    <col min="3601" max="3601" width="9.28515625" style="35" customWidth="1"/>
    <col min="3602" max="3825" width="8.85546875" style="35"/>
    <col min="3826" max="3826" width="17.42578125" style="35" customWidth="1"/>
    <col min="3827" max="3827" width="30.7109375" style="35" customWidth="1"/>
    <col min="3828" max="3828" width="24.5703125" style="35" customWidth="1"/>
    <col min="3829" max="3829" width="30.5703125" style="35" customWidth="1"/>
    <col min="3830" max="3830" width="27.140625" style="35" customWidth="1"/>
    <col min="3831" max="3831" width="34" style="35" customWidth="1"/>
    <col min="3832" max="3832" width="31.42578125" style="35" customWidth="1"/>
    <col min="3833" max="3833" width="82.140625" style="35" customWidth="1"/>
    <col min="3834" max="3834" width="23.140625" style="35" customWidth="1"/>
    <col min="3835" max="3835" width="14.7109375" style="35" customWidth="1"/>
    <col min="3836" max="3836" width="10.140625" style="35" customWidth="1"/>
    <col min="3837" max="3837" width="15.85546875" style="35" customWidth="1"/>
    <col min="3838" max="3838" width="9.85546875" style="35" customWidth="1"/>
    <col min="3839" max="3839" width="14" style="35" customWidth="1"/>
    <col min="3840" max="3840" width="14.5703125" style="35" customWidth="1"/>
    <col min="3841" max="3841" width="9.5703125" style="35" customWidth="1"/>
    <col min="3842" max="3842" width="14.5703125" style="35" customWidth="1"/>
    <col min="3843" max="3844" width="16.28515625" style="35" customWidth="1"/>
    <col min="3845" max="3845" width="13.85546875" style="35" customWidth="1"/>
    <col min="3846" max="3850" width="16.140625" style="35" customWidth="1"/>
    <col min="3851" max="3851" width="14.42578125" style="35" customWidth="1"/>
    <col min="3852" max="3852" width="10.140625" style="35" customWidth="1"/>
    <col min="3853" max="3853" width="14.42578125" style="35" customWidth="1"/>
    <col min="3854" max="3855" width="18.85546875" style="35" customWidth="1"/>
    <col min="3856" max="3856" width="14.7109375" style="35" customWidth="1"/>
    <col min="3857" max="3857" width="9.28515625" style="35" customWidth="1"/>
    <col min="3858" max="4081" width="8.85546875" style="35"/>
    <col min="4082" max="4082" width="17.42578125" style="35" customWidth="1"/>
    <col min="4083" max="4083" width="30.7109375" style="35" customWidth="1"/>
    <col min="4084" max="4084" width="24.5703125" style="35" customWidth="1"/>
    <col min="4085" max="4085" width="30.5703125" style="35" customWidth="1"/>
    <col min="4086" max="4086" width="27.140625" style="35" customWidth="1"/>
    <col min="4087" max="4087" width="34" style="35" customWidth="1"/>
    <col min="4088" max="4088" width="31.42578125" style="35" customWidth="1"/>
    <col min="4089" max="4089" width="82.140625" style="35" customWidth="1"/>
    <col min="4090" max="4090" width="23.140625" style="35" customWidth="1"/>
    <col min="4091" max="4091" width="14.7109375" style="35" customWidth="1"/>
    <col min="4092" max="4092" width="10.140625" style="35" customWidth="1"/>
    <col min="4093" max="4093" width="15.85546875" style="35" customWidth="1"/>
    <col min="4094" max="4094" width="9.85546875" style="35" customWidth="1"/>
    <col min="4095" max="4095" width="14" style="35" customWidth="1"/>
    <col min="4096" max="4096" width="14.5703125" style="35" customWidth="1"/>
    <col min="4097" max="4097" width="9.5703125" style="35" customWidth="1"/>
    <col min="4098" max="4098" width="14.5703125" style="35" customWidth="1"/>
    <col min="4099" max="4100" width="16.28515625" style="35" customWidth="1"/>
    <col min="4101" max="4101" width="13.85546875" style="35" customWidth="1"/>
    <col min="4102" max="4106" width="16.140625" style="35" customWidth="1"/>
    <col min="4107" max="4107" width="14.42578125" style="35" customWidth="1"/>
    <col min="4108" max="4108" width="10.140625" style="35" customWidth="1"/>
    <col min="4109" max="4109" width="14.42578125" style="35" customWidth="1"/>
    <col min="4110" max="4111" width="18.85546875" style="35" customWidth="1"/>
    <col min="4112" max="4112" width="14.7109375" style="35" customWidth="1"/>
    <col min="4113" max="4113" width="9.28515625" style="35" customWidth="1"/>
    <col min="4114" max="4337" width="8.85546875" style="35"/>
    <col min="4338" max="4338" width="17.42578125" style="35" customWidth="1"/>
    <col min="4339" max="4339" width="30.7109375" style="35" customWidth="1"/>
    <col min="4340" max="4340" width="24.5703125" style="35" customWidth="1"/>
    <col min="4341" max="4341" width="30.5703125" style="35" customWidth="1"/>
    <col min="4342" max="4342" width="27.140625" style="35" customWidth="1"/>
    <col min="4343" max="4343" width="34" style="35" customWidth="1"/>
    <col min="4344" max="4344" width="31.42578125" style="35" customWidth="1"/>
    <col min="4345" max="4345" width="82.140625" style="35" customWidth="1"/>
    <col min="4346" max="4346" width="23.140625" style="35" customWidth="1"/>
    <col min="4347" max="4347" width="14.7109375" style="35" customWidth="1"/>
    <col min="4348" max="4348" width="10.140625" style="35" customWidth="1"/>
    <col min="4349" max="4349" width="15.85546875" style="35" customWidth="1"/>
    <col min="4350" max="4350" width="9.85546875" style="35" customWidth="1"/>
    <col min="4351" max="4351" width="14" style="35" customWidth="1"/>
    <col min="4352" max="4352" width="14.5703125" style="35" customWidth="1"/>
    <col min="4353" max="4353" width="9.5703125" style="35" customWidth="1"/>
    <col min="4354" max="4354" width="14.5703125" style="35" customWidth="1"/>
    <col min="4355" max="4356" width="16.28515625" style="35" customWidth="1"/>
    <col min="4357" max="4357" width="13.85546875" style="35" customWidth="1"/>
    <col min="4358" max="4362" width="16.140625" style="35" customWidth="1"/>
    <col min="4363" max="4363" width="14.42578125" style="35" customWidth="1"/>
    <col min="4364" max="4364" width="10.140625" style="35" customWidth="1"/>
    <col min="4365" max="4365" width="14.42578125" style="35" customWidth="1"/>
    <col min="4366" max="4367" width="18.85546875" style="35" customWidth="1"/>
    <col min="4368" max="4368" width="14.7109375" style="35" customWidth="1"/>
    <col min="4369" max="4369" width="9.28515625" style="35" customWidth="1"/>
    <col min="4370" max="4593" width="8.85546875" style="35"/>
    <col min="4594" max="4594" width="17.42578125" style="35" customWidth="1"/>
    <col min="4595" max="4595" width="30.7109375" style="35" customWidth="1"/>
    <col min="4596" max="4596" width="24.5703125" style="35" customWidth="1"/>
    <col min="4597" max="4597" width="30.5703125" style="35" customWidth="1"/>
    <col min="4598" max="4598" width="27.140625" style="35" customWidth="1"/>
    <col min="4599" max="4599" width="34" style="35" customWidth="1"/>
    <col min="4600" max="4600" width="31.42578125" style="35" customWidth="1"/>
    <col min="4601" max="4601" width="82.140625" style="35" customWidth="1"/>
    <col min="4602" max="4602" width="23.140625" style="35" customWidth="1"/>
    <col min="4603" max="4603" width="14.7109375" style="35" customWidth="1"/>
    <col min="4604" max="4604" width="10.140625" style="35" customWidth="1"/>
    <col min="4605" max="4605" width="15.85546875" style="35" customWidth="1"/>
    <col min="4606" max="4606" width="9.85546875" style="35" customWidth="1"/>
    <col min="4607" max="4607" width="14" style="35" customWidth="1"/>
    <col min="4608" max="4608" width="14.5703125" style="35" customWidth="1"/>
    <col min="4609" max="4609" width="9.5703125" style="35" customWidth="1"/>
    <col min="4610" max="4610" width="14.5703125" style="35" customWidth="1"/>
    <col min="4611" max="4612" width="16.28515625" style="35" customWidth="1"/>
    <col min="4613" max="4613" width="13.85546875" style="35" customWidth="1"/>
    <col min="4614" max="4618" width="16.140625" style="35" customWidth="1"/>
    <col min="4619" max="4619" width="14.42578125" style="35" customWidth="1"/>
    <col min="4620" max="4620" width="10.140625" style="35" customWidth="1"/>
    <col min="4621" max="4621" width="14.42578125" style="35" customWidth="1"/>
    <col min="4622" max="4623" width="18.85546875" style="35" customWidth="1"/>
    <col min="4624" max="4624" width="14.7109375" style="35" customWidth="1"/>
    <col min="4625" max="4625" width="9.28515625" style="35" customWidth="1"/>
    <col min="4626" max="4849" width="8.85546875" style="35"/>
    <col min="4850" max="4850" width="17.42578125" style="35" customWidth="1"/>
    <col min="4851" max="4851" width="30.7109375" style="35" customWidth="1"/>
    <col min="4852" max="4852" width="24.5703125" style="35" customWidth="1"/>
    <col min="4853" max="4853" width="30.5703125" style="35" customWidth="1"/>
    <col min="4854" max="4854" width="27.140625" style="35" customWidth="1"/>
    <col min="4855" max="4855" width="34" style="35" customWidth="1"/>
    <col min="4856" max="4856" width="31.42578125" style="35" customWidth="1"/>
    <col min="4857" max="4857" width="82.140625" style="35" customWidth="1"/>
    <col min="4858" max="4858" width="23.140625" style="35" customWidth="1"/>
    <col min="4859" max="4859" width="14.7109375" style="35" customWidth="1"/>
    <col min="4860" max="4860" width="10.140625" style="35" customWidth="1"/>
    <col min="4861" max="4861" width="15.85546875" style="35" customWidth="1"/>
    <col min="4862" max="4862" width="9.85546875" style="35" customWidth="1"/>
    <col min="4863" max="4863" width="14" style="35" customWidth="1"/>
    <col min="4864" max="4864" width="14.5703125" style="35" customWidth="1"/>
    <col min="4865" max="4865" width="9.5703125" style="35" customWidth="1"/>
    <col min="4866" max="4866" width="14.5703125" style="35" customWidth="1"/>
    <col min="4867" max="4868" width="16.28515625" style="35" customWidth="1"/>
    <col min="4869" max="4869" width="13.85546875" style="35" customWidth="1"/>
    <col min="4870" max="4874" width="16.140625" style="35" customWidth="1"/>
    <col min="4875" max="4875" width="14.42578125" style="35" customWidth="1"/>
    <col min="4876" max="4876" width="10.140625" style="35" customWidth="1"/>
    <col min="4877" max="4877" width="14.42578125" style="35" customWidth="1"/>
    <col min="4878" max="4879" width="18.85546875" style="35" customWidth="1"/>
    <col min="4880" max="4880" width="14.7109375" style="35" customWidth="1"/>
    <col min="4881" max="4881" width="9.28515625" style="35" customWidth="1"/>
    <col min="4882" max="5105" width="8.85546875" style="35"/>
    <col min="5106" max="5106" width="17.42578125" style="35" customWidth="1"/>
    <col min="5107" max="5107" width="30.7109375" style="35" customWidth="1"/>
    <col min="5108" max="5108" width="24.5703125" style="35" customWidth="1"/>
    <col min="5109" max="5109" width="30.5703125" style="35" customWidth="1"/>
    <col min="5110" max="5110" width="27.140625" style="35" customWidth="1"/>
    <col min="5111" max="5111" width="34" style="35" customWidth="1"/>
    <col min="5112" max="5112" width="31.42578125" style="35" customWidth="1"/>
    <col min="5113" max="5113" width="82.140625" style="35" customWidth="1"/>
    <col min="5114" max="5114" width="23.140625" style="35" customWidth="1"/>
    <col min="5115" max="5115" width="14.7109375" style="35" customWidth="1"/>
    <col min="5116" max="5116" width="10.140625" style="35" customWidth="1"/>
    <col min="5117" max="5117" width="15.85546875" style="35" customWidth="1"/>
    <col min="5118" max="5118" width="9.85546875" style="35" customWidth="1"/>
    <col min="5119" max="5119" width="14" style="35" customWidth="1"/>
    <col min="5120" max="5120" width="14.5703125" style="35" customWidth="1"/>
    <col min="5121" max="5121" width="9.5703125" style="35" customWidth="1"/>
    <col min="5122" max="5122" width="14.5703125" style="35" customWidth="1"/>
    <col min="5123" max="5124" width="16.28515625" style="35" customWidth="1"/>
    <col min="5125" max="5125" width="13.85546875" style="35" customWidth="1"/>
    <col min="5126" max="5130" width="16.140625" style="35" customWidth="1"/>
    <col min="5131" max="5131" width="14.42578125" style="35" customWidth="1"/>
    <col min="5132" max="5132" width="10.140625" style="35" customWidth="1"/>
    <col min="5133" max="5133" width="14.42578125" style="35" customWidth="1"/>
    <col min="5134" max="5135" width="18.85546875" style="35" customWidth="1"/>
    <col min="5136" max="5136" width="14.7109375" style="35" customWidth="1"/>
    <col min="5137" max="5137" width="9.28515625" style="35" customWidth="1"/>
    <col min="5138" max="5361" width="8.85546875" style="35"/>
    <col min="5362" max="5362" width="17.42578125" style="35" customWidth="1"/>
    <col min="5363" max="5363" width="30.7109375" style="35" customWidth="1"/>
    <col min="5364" max="5364" width="24.5703125" style="35" customWidth="1"/>
    <col min="5365" max="5365" width="30.5703125" style="35" customWidth="1"/>
    <col min="5366" max="5366" width="27.140625" style="35" customWidth="1"/>
    <col min="5367" max="5367" width="34" style="35" customWidth="1"/>
    <col min="5368" max="5368" width="31.42578125" style="35" customWidth="1"/>
    <col min="5369" max="5369" width="82.140625" style="35" customWidth="1"/>
    <col min="5370" max="5370" width="23.140625" style="35" customWidth="1"/>
    <col min="5371" max="5371" width="14.7109375" style="35" customWidth="1"/>
    <col min="5372" max="5372" width="10.140625" style="35" customWidth="1"/>
    <col min="5373" max="5373" width="15.85546875" style="35" customWidth="1"/>
    <col min="5374" max="5374" width="9.85546875" style="35" customWidth="1"/>
    <col min="5375" max="5375" width="14" style="35" customWidth="1"/>
    <col min="5376" max="5376" width="14.5703125" style="35" customWidth="1"/>
    <col min="5377" max="5377" width="9.5703125" style="35" customWidth="1"/>
    <col min="5378" max="5378" width="14.5703125" style="35" customWidth="1"/>
    <col min="5379" max="5380" width="16.28515625" style="35" customWidth="1"/>
    <col min="5381" max="5381" width="13.85546875" style="35" customWidth="1"/>
    <col min="5382" max="5386" width="16.140625" style="35" customWidth="1"/>
    <col min="5387" max="5387" width="14.42578125" style="35" customWidth="1"/>
    <col min="5388" max="5388" width="10.140625" style="35" customWidth="1"/>
    <col min="5389" max="5389" width="14.42578125" style="35" customWidth="1"/>
    <col min="5390" max="5391" width="18.85546875" style="35" customWidth="1"/>
    <col min="5392" max="5392" width="14.7109375" style="35" customWidth="1"/>
    <col min="5393" max="5393" width="9.28515625" style="35" customWidth="1"/>
    <col min="5394" max="5617" width="8.85546875" style="35"/>
    <col min="5618" max="5618" width="17.42578125" style="35" customWidth="1"/>
    <col min="5619" max="5619" width="30.7109375" style="35" customWidth="1"/>
    <col min="5620" max="5620" width="24.5703125" style="35" customWidth="1"/>
    <col min="5621" max="5621" width="30.5703125" style="35" customWidth="1"/>
    <col min="5622" max="5622" width="27.140625" style="35" customWidth="1"/>
    <col min="5623" max="5623" width="34" style="35" customWidth="1"/>
    <col min="5624" max="5624" width="31.42578125" style="35" customWidth="1"/>
    <col min="5625" max="5625" width="82.140625" style="35" customWidth="1"/>
    <col min="5626" max="5626" width="23.140625" style="35" customWidth="1"/>
    <col min="5627" max="5627" width="14.7109375" style="35" customWidth="1"/>
    <col min="5628" max="5628" width="10.140625" style="35" customWidth="1"/>
    <col min="5629" max="5629" width="15.85546875" style="35" customWidth="1"/>
    <col min="5630" max="5630" width="9.85546875" style="35" customWidth="1"/>
    <col min="5631" max="5631" width="14" style="35" customWidth="1"/>
    <col min="5632" max="5632" width="14.5703125" style="35" customWidth="1"/>
    <col min="5633" max="5633" width="9.5703125" style="35" customWidth="1"/>
    <col min="5634" max="5634" width="14.5703125" style="35" customWidth="1"/>
    <col min="5635" max="5636" width="16.28515625" style="35" customWidth="1"/>
    <col min="5637" max="5637" width="13.85546875" style="35" customWidth="1"/>
    <col min="5638" max="5642" width="16.140625" style="35" customWidth="1"/>
    <col min="5643" max="5643" width="14.42578125" style="35" customWidth="1"/>
    <col min="5644" max="5644" width="10.140625" style="35" customWidth="1"/>
    <col min="5645" max="5645" width="14.42578125" style="35" customWidth="1"/>
    <col min="5646" max="5647" width="18.85546875" style="35" customWidth="1"/>
    <col min="5648" max="5648" width="14.7109375" style="35" customWidth="1"/>
    <col min="5649" max="5649" width="9.28515625" style="35" customWidth="1"/>
    <col min="5650" max="5873" width="8.85546875" style="35"/>
    <col min="5874" max="5874" width="17.42578125" style="35" customWidth="1"/>
    <col min="5875" max="5875" width="30.7109375" style="35" customWidth="1"/>
    <col min="5876" max="5876" width="24.5703125" style="35" customWidth="1"/>
    <col min="5877" max="5877" width="30.5703125" style="35" customWidth="1"/>
    <col min="5878" max="5878" width="27.140625" style="35" customWidth="1"/>
    <col min="5879" max="5879" width="34" style="35" customWidth="1"/>
    <col min="5880" max="5880" width="31.42578125" style="35" customWidth="1"/>
    <col min="5881" max="5881" width="82.140625" style="35" customWidth="1"/>
    <col min="5882" max="5882" width="23.140625" style="35" customWidth="1"/>
    <col min="5883" max="5883" width="14.7109375" style="35" customWidth="1"/>
    <col min="5884" max="5884" width="10.140625" style="35" customWidth="1"/>
    <col min="5885" max="5885" width="15.85546875" style="35" customWidth="1"/>
    <col min="5886" max="5886" width="9.85546875" style="35" customWidth="1"/>
    <col min="5887" max="5887" width="14" style="35" customWidth="1"/>
    <col min="5888" max="5888" width="14.5703125" style="35" customWidth="1"/>
    <col min="5889" max="5889" width="9.5703125" style="35" customWidth="1"/>
    <col min="5890" max="5890" width="14.5703125" style="35" customWidth="1"/>
    <col min="5891" max="5892" width="16.28515625" style="35" customWidth="1"/>
    <col min="5893" max="5893" width="13.85546875" style="35" customWidth="1"/>
    <col min="5894" max="5898" width="16.140625" style="35" customWidth="1"/>
    <col min="5899" max="5899" width="14.42578125" style="35" customWidth="1"/>
    <col min="5900" max="5900" width="10.140625" style="35" customWidth="1"/>
    <col min="5901" max="5901" width="14.42578125" style="35" customWidth="1"/>
    <col min="5902" max="5903" width="18.85546875" style="35" customWidth="1"/>
    <col min="5904" max="5904" width="14.7109375" style="35" customWidth="1"/>
    <col min="5905" max="5905" width="9.28515625" style="35" customWidth="1"/>
    <col min="5906" max="6129" width="8.85546875" style="35"/>
    <col min="6130" max="6130" width="17.42578125" style="35" customWidth="1"/>
    <col min="6131" max="6131" width="30.7109375" style="35" customWidth="1"/>
    <col min="6132" max="6132" width="24.5703125" style="35" customWidth="1"/>
    <col min="6133" max="6133" width="30.5703125" style="35" customWidth="1"/>
    <col min="6134" max="6134" width="27.140625" style="35" customWidth="1"/>
    <col min="6135" max="6135" width="34" style="35" customWidth="1"/>
    <col min="6136" max="6136" width="31.42578125" style="35" customWidth="1"/>
    <col min="6137" max="6137" width="82.140625" style="35" customWidth="1"/>
    <col min="6138" max="6138" width="23.140625" style="35" customWidth="1"/>
    <col min="6139" max="6139" width="14.7109375" style="35" customWidth="1"/>
    <col min="6140" max="6140" width="10.140625" style="35" customWidth="1"/>
    <col min="6141" max="6141" width="15.85546875" style="35" customWidth="1"/>
    <col min="6142" max="6142" width="9.85546875" style="35" customWidth="1"/>
    <col min="6143" max="6143" width="14" style="35" customWidth="1"/>
    <col min="6144" max="6144" width="14.5703125" style="35" customWidth="1"/>
    <col min="6145" max="6145" width="9.5703125" style="35" customWidth="1"/>
    <col min="6146" max="6146" width="14.5703125" style="35" customWidth="1"/>
    <col min="6147" max="6148" width="16.28515625" style="35" customWidth="1"/>
    <col min="6149" max="6149" width="13.85546875" style="35" customWidth="1"/>
    <col min="6150" max="6154" width="16.140625" style="35" customWidth="1"/>
    <col min="6155" max="6155" width="14.42578125" style="35" customWidth="1"/>
    <col min="6156" max="6156" width="10.140625" style="35" customWidth="1"/>
    <col min="6157" max="6157" width="14.42578125" style="35" customWidth="1"/>
    <col min="6158" max="6159" width="18.85546875" style="35" customWidth="1"/>
    <col min="6160" max="6160" width="14.7109375" style="35" customWidth="1"/>
    <col min="6161" max="6161" width="9.28515625" style="35" customWidth="1"/>
    <col min="6162" max="6385" width="8.85546875" style="35"/>
    <col min="6386" max="6386" width="17.42578125" style="35" customWidth="1"/>
    <col min="6387" max="6387" width="30.7109375" style="35" customWidth="1"/>
    <col min="6388" max="6388" width="24.5703125" style="35" customWidth="1"/>
    <col min="6389" max="6389" width="30.5703125" style="35" customWidth="1"/>
    <col min="6390" max="6390" width="27.140625" style="35" customWidth="1"/>
    <col min="6391" max="6391" width="34" style="35" customWidth="1"/>
    <col min="6392" max="6392" width="31.42578125" style="35" customWidth="1"/>
    <col min="6393" max="6393" width="82.140625" style="35" customWidth="1"/>
    <col min="6394" max="6394" width="23.140625" style="35" customWidth="1"/>
    <col min="6395" max="6395" width="14.7109375" style="35" customWidth="1"/>
    <col min="6396" max="6396" width="10.140625" style="35" customWidth="1"/>
    <col min="6397" max="6397" width="15.85546875" style="35" customWidth="1"/>
    <col min="6398" max="6398" width="9.85546875" style="35" customWidth="1"/>
    <col min="6399" max="6399" width="14" style="35" customWidth="1"/>
    <col min="6400" max="6400" width="14.5703125" style="35" customWidth="1"/>
    <col min="6401" max="6401" width="9.5703125" style="35" customWidth="1"/>
    <col min="6402" max="6402" width="14.5703125" style="35" customWidth="1"/>
    <col min="6403" max="6404" width="16.28515625" style="35" customWidth="1"/>
    <col min="6405" max="6405" width="13.85546875" style="35" customWidth="1"/>
    <col min="6406" max="6410" width="16.140625" style="35" customWidth="1"/>
    <col min="6411" max="6411" width="14.42578125" style="35" customWidth="1"/>
    <col min="6412" max="6412" width="10.140625" style="35" customWidth="1"/>
    <col min="6413" max="6413" width="14.42578125" style="35" customWidth="1"/>
    <col min="6414" max="6415" width="18.85546875" style="35" customWidth="1"/>
    <col min="6416" max="6416" width="14.7109375" style="35" customWidth="1"/>
    <col min="6417" max="6417" width="9.28515625" style="35" customWidth="1"/>
    <col min="6418" max="6641" width="8.85546875" style="35"/>
    <col min="6642" max="6642" width="17.42578125" style="35" customWidth="1"/>
    <col min="6643" max="6643" width="30.7109375" style="35" customWidth="1"/>
    <col min="6644" max="6644" width="24.5703125" style="35" customWidth="1"/>
    <col min="6645" max="6645" width="30.5703125" style="35" customWidth="1"/>
    <col min="6646" max="6646" width="27.140625" style="35" customWidth="1"/>
    <col min="6647" max="6647" width="34" style="35" customWidth="1"/>
    <col min="6648" max="6648" width="31.42578125" style="35" customWidth="1"/>
    <col min="6649" max="6649" width="82.140625" style="35" customWidth="1"/>
    <col min="6650" max="6650" width="23.140625" style="35" customWidth="1"/>
    <col min="6651" max="6651" width="14.7109375" style="35" customWidth="1"/>
    <col min="6652" max="6652" width="10.140625" style="35" customWidth="1"/>
    <col min="6653" max="6653" width="15.85546875" style="35" customWidth="1"/>
    <col min="6654" max="6654" width="9.85546875" style="35" customWidth="1"/>
    <col min="6655" max="6655" width="14" style="35" customWidth="1"/>
    <col min="6656" max="6656" width="14.5703125" style="35" customWidth="1"/>
    <col min="6657" max="6657" width="9.5703125" style="35" customWidth="1"/>
    <col min="6658" max="6658" width="14.5703125" style="35" customWidth="1"/>
    <col min="6659" max="6660" width="16.28515625" style="35" customWidth="1"/>
    <col min="6661" max="6661" width="13.85546875" style="35" customWidth="1"/>
    <col min="6662" max="6666" width="16.140625" style="35" customWidth="1"/>
    <col min="6667" max="6667" width="14.42578125" style="35" customWidth="1"/>
    <col min="6668" max="6668" width="10.140625" style="35" customWidth="1"/>
    <col min="6669" max="6669" width="14.42578125" style="35" customWidth="1"/>
    <col min="6670" max="6671" width="18.85546875" style="35" customWidth="1"/>
    <col min="6672" max="6672" width="14.7109375" style="35" customWidth="1"/>
    <col min="6673" max="6673" width="9.28515625" style="35" customWidth="1"/>
    <col min="6674" max="6897" width="8.85546875" style="35"/>
    <col min="6898" max="6898" width="17.42578125" style="35" customWidth="1"/>
    <col min="6899" max="6899" width="30.7109375" style="35" customWidth="1"/>
    <col min="6900" max="6900" width="24.5703125" style="35" customWidth="1"/>
    <col min="6901" max="6901" width="30.5703125" style="35" customWidth="1"/>
    <col min="6902" max="6902" width="27.140625" style="35" customWidth="1"/>
    <col min="6903" max="6903" width="34" style="35" customWidth="1"/>
    <col min="6904" max="6904" width="31.42578125" style="35" customWidth="1"/>
    <col min="6905" max="6905" width="82.140625" style="35" customWidth="1"/>
    <col min="6906" max="6906" width="23.140625" style="35" customWidth="1"/>
    <col min="6907" max="6907" width="14.7109375" style="35" customWidth="1"/>
    <col min="6908" max="6908" width="10.140625" style="35" customWidth="1"/>
    <col min="6909" max="6909" width="15.85546875" style="35" customWidth="1"/>
    <col min="6910" max="6910" width="9.85546875" style="35" customWidth="1"/>
    <col min="6911" max="6911" width="14" style="35" customWidth="1"/>
    <col min="6912" max="6912" width="14.5703125" style="35" customWidth="1"/>
    <col min="6913" max="6913" width="9.5703125" style="35" customWidth="1"/>
    <col min="6914" max="6914" width="14.5703125" style="35" customWidth="1"/>
    <col min="6915" max="6916" width="16.28515625" style="35" customWidth="1"/>
    <col min="6917" max="6917" width="13.85546875" style="35" customWidth="1"/>
    <col min="6918" max="6922" width="16.140625" style="35" customWidth="1"/>
    <col min="6923" max="6923" width="14.42578125" style="35" customWidth="1"/>
    <col min="6924" max="6924" width="10.140625" style="35" customWidth="1"/>
    <col min="6925" max="6925" width="14.42578125" style="35" customWidth="1"/>
    <col min="6926" max="6927" width="18.85546875" style="35" customWidth="1"/>
    <col min="6928" max="6928" width="14.7109375" style="35" customWidth="1"/>
    <col min="6929" max="6929" width="9.28515625" style="35" customWidth="1"/>
    <col min="6930" max="7153" width="8.85546875" style="35"/>
    <col min="7154" max="7154" width="17.42578125" style="35" customWidth="1"/>
    <col min="7155" max="7155" width="30.7109375" style="35" customWidth="1"/>
    <col min="7156" max="7156" width="24.5703125" style="35" customWidth="1"/>
    <col min="7157" max="7157" width="30.5703125" style="35" customWidth="1"/>
    <col min="7158" max="7158" width="27.140625" style="35" customWidth="1"/>
    <col min="7159" max="7159" width="34" style="35" customWidth="1"/>
    <col min="7160" max="7160" width="31.42578125" style="35" customWidth="1"/>
    <col min="7161" max="7161" width="82.140625" style="35" customWidth="1"/>
    <col min="7162" max="7162" width="23.140625" style="35" customWidth="1"/>
    <col min="7163" max="7163" width="14.7109375" style="35" customWidth="1"/>
    <col min="7164" max="7164" width="10.140625" style="35" customWidth="1"/>
    <col min="7165" max="7165" width="15.85546875" style="35" customWidth="1"/>
    <col min="7166" max="7166" width="9.85546875" style="35" customWidth="1"/>
    <col min="7167" max="7167" width="14" style="35" customWidth="1"/>
    <col min="7168" max="7168" width="14.5703125" style="35" customWidth="1"/>
    <col min="7169" max="7169" width="9.5703125" style="35" customWidth="1"/>
    <col min="7170" max="7170" width="14.5703125" style="35" customWidth="1"/>
    <col min="7171" max="7172" width="16.28515625" style="35" customWidth="1"/>
    <col min="7173" max="7173" width="13.85546875" style="35" customWidth="1"/>
    <col min="7174" max="7178" width="16.140625" style="35" customWidth="1"/>
    <col min="7179" max="7179" width="14.42578125" style="35" customWidth="1"/>
    <col min="7180" max="7180" width="10.140625" style="35" customWidth="1"/>
    <col min="7181" max="7181" width="14.42578125" style="35" customWidth="1"/>
    <col min="7182" max="7183" width="18.85546875" style="35" customWidth="1"/>
    <col min="7184" max="7184" width="14.7109375" style="35" customWidth="1"/>
    <col min="7185" max="7185" width="9.28515625" style="35" customWidth="1"/>
    <col min="7186" max="7409" width="8.85546875" style="35"/>
    <col min="7410" max="7410" width="17.42578125" style="35" customWidth="1"/>
    <col min="7411" max="7411" width="30.7109375" style="35" customWidth="1"/>
    <col min="7412" max="7412" width="24.5703125" style="35" customWidth="1"/>
    <col min="7413" max="7413" width="30.5703125" style="35" customWidth="1"/>
    <col min="7414" max="7414" width="27.140625" style="35" customWidth="1"/>
    <col min="7415" max="7415" width="34" style="35" customWidth="1"/>
    <col min="7416" max="7416" width="31.42578125" style="35" customWidth="1"/>
    <col min="7417" max="7417" width="82.140625" style="35" customWidth="1"/>
    <col min="7418" max="7418" width="23.140625" style="35" customWidth="1"/>
    <col min="7419" max="7419" width="14.7109375" style="35" customWidth="1"/>
    <col min="7420" max="7420" width="10.140625" style="35" customWidth="1"/>
    <col min="7421" max="7421" width="15.85546875" style="35" customWidth="1"/>
    <col min="7422" max="7422" width="9.85546875" style="35" customWidth="1"/>
    <col min="7423" max="7423" width="14" style="35" customWidth="1"/>
    <col min="7424" max="7424" width="14.5703125" style="35" customWidth="1"/>
    <col min="7425" max="7425" width="9.5703125" style="35" customWidth="1"/>
    <col min="7426" max="7426" width="14.5703125" style="35" customWidth="1"/>
    <col min="7427" max="7428" width="16.28515625" style="35" customWidth="1"/>
    <col min="7429" max="7429" width="13.85546875" style="35" customWidth="1"/>
    <col min="7430" max="7434" width="16.140625" style="35" customWidth="1"/>
    <col min="7435" max="7435" width="14.42578125" style="35" customWidth="1"/>
    <col min="7436" max="7436" width="10.140625" style="35" customWidth="1"/>
    <col min="7437" max="7437" width="14.42578125" style="35" customWidth="1"/>
    <col min="7438" max="7439" width="18.85546875" style="35" customWidth="1"/>
    <col min="7440" max="7440" width="14.7109375" style="35" customWidth="1"/>
    <col min="7441" max="7441" width="9.28515625" style="35" customWidth="1"/>
    <col min="7442" max="7665" width="8.85546875" style="35"/>
    <col min="7666" max="7666" width="17.42578125" style="35" customWidth="1"/>
    <col min="7667" max="7667" width="30.7109375" style="35" customWidth="1"/>
    <col min="7668" max="7668" width="24.5703125" style="35" customWidth="1"/>
    <col min="7669" max="7669" width="30.5703125" style="35" customWidth="1"/>
    <col min="7670" max="7670" width="27.140625" style="35" customWidth="1"/>
    <col min="7671" max="7671" width="34" style="35" customWidth="1"/>
    <col min="7672" max="7672" width="31.42578125" style="35" customWidth="1"/>
    <col min="7673" max="7673" width="82.140625" style="35" customWidth="1"/>
    <col min="7674" max="7674" width="23.140625" style="35" customWidth="1"/>
    <col min="7675" max="7675" width="14.7109375" style="35" customWidth="1"/>
    <col min="7676" max="7676" width="10.140625" style="35" customWidth="1"/>
    <col min="7677" max="7677" width="15.85546875" style="35" customWidth="1"/>
    <col min="7678" max="7678" width="9.85546875" style="35" customWidth="1"/>
    <col min="7679" max="7679" width="14" style="35" customWidth="1"/>
    <col min="7680" max="7680" width="14.5703125" style="35" customWidth="1"/>
    <col min="7681" max="7681" width="9.5703125" style="35" customWidth="1"/>
    <col min="7682" max="7682" width="14.5703125" style="35" customWidth="1"/>
    <col min="7683" max="7684" width="16.28515625" style="35" customWidth="1"/>
    <col min="7685" max="7685" width="13.85546875" style="35" customWidth="1"/>
    <col min="7686" max="7690" width="16.140625" style="35" customWidth="1"/>
    <col min="7691" max="7691" width="14.42578125" style="35" customWidth="1"/>
    <col min="7692" max="7692" width="10.140625" style="35" customWidth="1"/>
    <col min="7693" max="7693" width="14.42578125" style="35" customWidth="1"/>
    <col min="7694" max="7695" width="18.85546875" style="35" customWidth="1"/>
    <col min="7696" max="7696" width="14.7109375" style="35" customWidth="1"/>
    <col min="7697" max="7697" width="9.28515625" style="35" customWidth="1"/>
    <col min="7698" max="7921" width="8.85546875" style="35"/>
    <col min="7922" max="7922" width="17.42578125" style="35" customWidth="1"/>
    <col min="7923" max="7923" width="30.7109375" style="35" customWidth="1"/>
    <col min="7924" max="7924" width="24.5703125" style="35" customWidth="1"/>
    <col min="7925" max="7925" width="30.5703125" style="35" customWidth="1"/>
    <col min="7926" max="7926" width="27.140625" style="35" customWidth="1"/>
    <col min="7927" max="7927" width="34" style="35" customWidth="1"/>
    <col min="7928" max="7928" width="31.42578125" style="35" customWidth="1"/>
    <col min="7929" max="7929" width="82.140625" style="35" customWidth="1"/>
    <col min="7930" max="7930" width="23.140625" style="35" customWidth="1"/>
    <col min="7931" max="7931" width="14.7109375" style="35" customWidth="1"/>
    <col min="7932" max="7932" width="10.140625" style="35" customWidth="1"/>
    <col min="7933" max="7933" width="15.85546875" style="35" customWidth="1"/>
    <col min="7934" max="7934" width="9.85546875" style="35" customWidth="1"/>
    <col min="7935" max="7935" width="14" style="35" customWidth="1"/>
    <col min="7936" max="7936" width="14.5703125" style="35" customWidth="1"/>
    <col min="7937" max="7937" width="9.5703125" style="35" customWidth="1"/>
    <col min="7938" max="7938" width="14.5703125" style="35" customWidth="1"/>
    <col min="7939" max="7940" width="16.28515625" style="35" customWidth="1"/>
    <col min="7941" max="7941" width="13.85546875" style="35" customWidth="1"/>
    <col min="7942" max="7946" width="16.140625" style="35" customWidth="1"/>
    <col min="7947" max="7947" width="14.42578125" style="35" customWidth="1"/>
    <col min="7948" max="7948" width="10.140625" style="35" customWidth="1"/>
    <col min="7949" max="7949" width="14.42578125" style="35" customWidth="1"/>
    <col min="7950" max="7951" width="18.85546875" style="35" customWidth="1"/>
    <col min="7952" max="7952" width="14.7109375" style="35" customWidth="1"/>
    <col min="7953" max="7953" width="9.28515625" style="35" customWidth="1"/>
    <col min="7954" max="8177" width="8.85546875" style="35"/>
    <col min="8178" max="8178" width="17.42578125" style="35" customWidth="1"/>
    <col min="8179" max="8179" width="30.7109375" style="35" customWidth="1"/>
    <col min="8180" max="8180" width="24.5703125" style="35" customWidth="1"/>
    <col min="8181" max="8181" width="30.5703125" style="35" customWidth="1"/>
    <col min="8182" max="8182" width="27.140625" style="35" customWidth="1"/>
    <col min="8183" max="8183" width="34" style="35" customWidth="1"/>
    <col min="8184" max="8184" width="31.42578125" style="35" customWidth="1"/>
    <col min="8185" max="8185" width="82.140625" style="35" customWidth="1"/>
    <col min="8186" max="8186" width="23.140625" style="35" customWidth="1"/>
    <col min="8187" max="8187" width="14.7109375" style="35" customWidth="1"/>
    <col min="8188" max="8188" width="10.140625" style="35" customWidth="1"/>
    <col min="8189" max="8189" width="15.85546875" style="35" customWidth="1"/>
    <col min="8190" max="8190" width="9.85546875" style="35" customWidth="1"/>
    <col min="8191" max="8191" width="14" style="35" customWidth="1"/>
    <col min="8192" max="8192" width="14.5703125" style="35" customWidth="1"/>
    <col min="8193" max="8193" width="9.5703125" style="35" customWidth="1"/>
    <col min="8194" max="8194" width="14.5703125" style="35" customWidth="1"/>
    <col min="8195" max="8196" width="16.28515625" style="35" customWidth="1"/>
    <col min="8197" max="8197" width="13.85546875" style="35" customWidth="1"/>
    <col min="8198" max="8202" width="16.140625" style="35" customWidth="1"/>
    <col min="8203" max="8203" width="14.42578125" style="35" customWidth="1"/>
    <col min="8204" max="8204" width="10.140625" style="35" customWidth="1"/>
    <col min="8205" max="8205" width="14.42578125" style="35" customWidth="1"/>
    <col min="8206" max="8207" width="18.85546875" style="35" customWidth="1"/>
    <col min="8208" max="8208" width="14.7109375" style="35" customWidth="1"/>
    <col min="8209" max="8209" width="9.28515625" style="35" customWidth="1"/>
    <col min="8210" max="8433" width="8.85546875" style="35"/>
    <col min="8434" max="8434" width="17.42578125" style="35" customWidth="1"/>
    <col min="8435" max="8435" width="30.7109375" style="35" customWidth="1"/>
    <col min="8436" max="8436" width="24.5703125" style="35" customWidth="1"/>
    <col min="8437" max="8437" width="30.5703125" style="35" customWidth="1"/>
    <col min="8438" max="8438" width="27.140625" style="35" customWidth="1"/>
    <col min="8439" max="8439" width="34" style="35" customWidth="1"/>
    <col min="8440" max="8440" width="31.42578125" style="35" customWidth="1"/>
    <col min="8441" max="8441" width="82.140625" style="35" customWidth="1"/>
    <col min="8442" max="8442" width="23.140625" style="35" customWidth="1"/>
    <col min="8443" max="8443" width="14.7109375" style="35" customWidth="1"/>
    <col min="8444" max="8444" width="10.140625" style="35" customWidth="1"/>
    <col min="8445" max="8445" width="15.85546875" style="35" customWidth="1"/>
    <col min="8446" max="8446" width="9.85546875" style="35" customWidth="1"/>
    <col min="8447" max="8447" width="14" style="35" customWidth="1"/>
    <col min="8448" max="8448" width="14.5703125" style="35" customWidth="1"/>
    <col min="8449" max="8449" width="9.5703125" style="35" customWidth="1"/>
    <col min="8450" max="8450" width="14.5703125" style="35" customWidth="1"/>
    <col min="8451" max="8452" width="16.28515625" style="35" customWidth="1"/>
    <col min="8453" max="8453" width="13.85546875" style="35" customWidth="1"/>
    <col min="8454" max="8458" width="16.140625" style="35" customWidth="1"/>
    <col min="8459" max="8459" width="14.42578125" style="35" customWidth="1"/>
    <col min="8460" max="8460" width="10.140625" style="35" customWidth="1"/>
    <col min="8461" max="8461" width="14.42578125" style="35" customWidth="1"/>
    <col min="8462" max="8463" width="18.85546875" style="35" customWidth="1"/>
    <col min="8464" max="8464" width="14.7109375" style="35" customWidth="1"/>
    <col min="8465" max="8465" width="9.28515625" style="35" customWidth="1"/>
    <col min="8466" max="8689" width="8.85546875" style="35"/>
    <col min="8690" max="8690" width="17.42578125" style="35" customWidth="1"/>
    <col min="8691" max="8691" width="30.7109375" style="35" customWidth="1"/>
    <col min="8692" max="8692" width="24.5703125" style="35" customWidth="1"/>
    <col min="8693" max="8693" width="30.5703125" style="35" customWidth="1"/>
    <col min="8694" max="8694" width="27.140625" style="35" customWidth="1"/>
    <col min="8695" max="8695" width="34" style="35" customWidth="1"/>
    <col min="8696" max="8696" width="31.42578125" style="35" customWidth="1"/>
    <col min="8697" max="8697" width="82.140625" style="35" customWidth="1"/>
    <col min="8698" max="8698" width="23.140625" style="35" customWidth="1"/>
    <col min="8699" max="8699" width="14.7109375" style="35" customWidth="1"/>
    <col min="8700" max="8700" width="10.140625" style="35" customWidth="1"/>
    <col min="8701" max="8701" width="15.85546875" style="35" customWidth="1"/>
    <col min="8702" max="8702" width="9.85546875" style="35" customWidth="1"/>
    <col min="8703" max="8703" width="14" style="35" customWidth="1"/>
    <col min="8704" max="8704" width="14.5703125" style="35" customWidth="1"/>
    <col min="8705" max="8705" width="9.5703125" style="35" customWidth="1"/>
    <col min="8706" max="8706" width="14.5703125" style="35" customWidth="1"/>
    <col min="8707" max="8708" width="16.28515625" style="35" customWidth="1"/>
    <col min="8709" max="8709" width="13.85546875" style="35" customWidth="1"/>
    <col min="8710" max="8714" width="16.140625" style="35" customWidth="1"/>
    <col min="8715" max="8715" width="14.42578125" style="35" customWidth="1"/>
    <col min="8716" max="8716" width="10.140625" style="35" customWidth="1"/>
    <col min="8717" max="8717" width="14.42578125" style="35" customWidth="1"/>
    <col min="8718" max="8719" width="18.85546875" style="35" customWidth="1"/>
    <col min="8720" max="8720" width="14.7109375" style="35" customWidth="1"/>
    <col min="8721" max="8721" width="9.28515625" style="35" customWidth="1"/>
    <col min="8722" max="8945" width="8.85546875" style="35"/>
    <col min="8946" max="8946" width="17.42578125" style="35" customWidth="1"/>
    <col min="8947" max="8947" width="30.7109375" style="35" customWidth="1"/>
    <col min="8948" max="8948" width="24.5703125" style="35" customWidth="1"/>
    <col min="8949" max="8949" width="30.5703125" style="35" customWidth="1"/>
    <col min="8950" max="8950" width="27.140625" style="35" customWidth="1"/>
    <col min="8951" max="8951" width="34" style="35" customWidth="1"/>
    <col min="8952" max="8952" width="31.42578125" style="35" customWidth="1"/>
    <col min="8953" max="8953" width="82.140625" style="35" customWidth="1"/>
    <col min="8954" max="8954" width="23.140625" style="35" customWidth="1"/>
    <col min="8955" max="8955" width="14.7109375" style="35" customWidth="1"/>
    <col min="8956" max="8956" width="10.140625" style="35" customWidth="1"/>
    <col min="8957" max="8957" width="15.85546875" style="35" customWidth="1"/>
    <col min="8958" max="8958" width="9.85546875" style="35" customWidth="1"/>
    <col min="8959" max="8959" width="14" style="35" customWidth="1"/>
    <col min="8960" max="8960" width="14.5703125" style="35" customWidth="1"/>
    <col min="8961" max="8961" width="9.5703125" style="35" customWidth="1"/>
    <col min="8962" max="8962" width="14.5703125" style="35" customWidth="1"/>
    <col min="8963" max="8964" width="16.28515625" style="35" customWidth="1"/>
    <col min="8965" max="8965" width="13.85546875" style="35" customWidth="1"/>
    <col min="8966" max="8970" width="16.140625" style="35" customWidth="1"/>
    <col min="8971" max="8971" width="14.42578125" style="35" customWidth="1"/>
    <col min="8972" max="8972" width="10.140625" style="35" customWidth="1"/>
    <col min="8973" max="8973" width="14.42578125" style="35" customWidth="1"/>
    <col min="8974" max="8975" width="18.85546875" style="35" customWidth="1"/>
    <col min="8976" max="8976" width="14.7109375" style="35" customWidth="1"/>
    <col min="8977" max="8977" width="9.28515625" style="35" customWidth="1"/>
    <col min="8978" max="9201" width="8.85546875" style="35"/>
    <col min="9202" max="9202" width="17.42578125" style="35" customWidth="1"/>
    <col min="9203" max="9203" width="30.7109375" style="35" customWidth="1"/>
    <col min="9204" max="9204" width="24.5703125" style="35" customWidth="1"/>
    <col min="9205" max="9205" width="30.5703125" style="35" customWidth="1"/>
    <col min="9206" max="9206" width="27.140625" style="35" customWidth="1"/>
    <col min="9207" max="9207" width="34" style="35" customWidth="1"/>
    <col min="9208" max="9208" width="31.42578125" style="35" customWidth="1"/>
    <col min="9209" max="9209" width="82.140625" style="35" customWidth="1"/>
    <col min="9210" max="9210" width="23.140625" style="35" customWidth="1"/>
    <col min="9211" max="9211" width="14.7109375" style="35" customWidth="1"/>
    <col min="9212" max="9212" width="10.140625" style="35" customWidth="1"/>
    <col min="9213" max="9213" width="15.85546875" style="35" customWidth="1"/>
    <col min="9214" max="9214" width="9.85546875" style="35" customWidth="1"/>
    <col min="9215" max="9215" width="14" style="35" customWidth="1"/>
    <col min="9216" max="9216" width="14.5703125" style="35" customWidth="1"/>
    <col min="9217" max="9217" width="9.5703125" style="35" customWidth="1"/>
    <col min="9218" max="9218" width="14.5703125" style="35" customWidth="1"/>
    <col min="9219" max="9220" width="16.28515625" style="35" customWidth="1"/>
    <col min="9221" max="9221" width="13.85546875" style="35" customWidth="1"/>
    <col min="9222" max="9226" width="16.140625" style="35" customWidth="1"/>
    <col min="9227" max="9227" width="14.42578125" style="35" customWidth="1"/>
    <col min="9228" max="9228" width="10.140625" style="35" customWidth="1"/>
    <col min="9229" max="9229" width="14.42578125" style="35" customWidth="1"/>
    <col min="9230" max="9231" width="18.85546875" style="35" customWidth="1"/>
    <col min="9232" max="9232" width="14.7109375" style="35" customWidth="1"/>
    <col min="9233" max="9233" width="9.28515625" style="35" customWidth="1"/>
    <col min="9234" max="9457" width="8.85546875" style="35"/>
    <col min="9458" max="9458" width="17.42578125" style="35" customWidth="1"/>
    <col min="9459" max="9459" width="30.7109375" style="35" customWidth="1"/>
    <col min="9460" max="9460" width="24.5703125" style="35" customWidth="1"/>
    <col min="9461" max="9461" width="30.5703125" style="35" customWidth="1"/>
    <col min="9462" max="9462" width="27.140625" style="35" customWidth="1"/>
    <col min="9463" max="9463" width="34" style="35" customWidth="1"/>
    <col min="9464" max="9464" width="31.42578125" style="35" customWidth="1"/>
    <col min="9465" max="9465" width="82.140625" style="35" customWidth="1"/>
    <col min="9466" max="9466" width="23.140625" style="35" customWidth="1"/>
    <col min="9467" max="9467" width="14.7109375" style="35" customWidth="1"/>
    <col min="9468" max="9468" width="10.140625" style="35" customWidth="1"/>
    <col min="9469" max="9469" width="15.85546875" style="35" customWidth="1"/>
    <col min="9470" max="9470" width="9.85546875" style="35" customWidth="1"/>
    <col min="9471" max="9471" width="14" style="35" customWidth="1"/>
    <col min="9472" max="9472" width="14.5703125" style="35" customWidth="1"/>
    <col min="9473" max="9473" width="9.5703125" style="35" customWidth="1"/>
    <col min="9474" max="9474" width="14.5703125" style="35" customWidth="1"/>
    <col min="9475" max="9476" width="16.28515625" style="35" customWidth="1"/>
    <col min="9477" max="9477" width="13.85546875" style="35" customWidth="1"/>
    <col min="9478" max="9482" width="16.140625" style="35" customWidth="1"/>
    <col min="9483" max="9483" width="14.42578125" style="35" customWidth="1"/>
    <col min="9484" max="9484" width="10.140625" style="35" customWidth="1"/>
    <col min="9485" max="9485" width="14.42578125" style="35" customWidth="1"/>
    <col min="9486" max="9487" width="18.85546875" style="35" customWidth="1"/>
    <col min="9488" max="9488" width="14.7109375" style="35" customWidth="1"/>
    <col min="9489" max="9489" width="9.28515625" style="35" customWidth="1"/>
    <col min="9490" max="9713" width="8.85546875" style="35"/>
    <col min="9714" max="9714" width="17.42578125" style="35" customWidth="1"/>
    <col min="9715" max="9715" width="30.7109375" style="35" customWidth="1"/>
    <col min="9716" max="9716" width="24.5703125" style="35" customWidth="1"/>
    <col min="9717" max="9717" width="30.5703125" style="35" customWidth="1"/>
    <col min="9718" max="9718" width="27.140625" style="35" customWidth="1"/>
    <col min="9719" max="9719" width="34" style="35" customWidth="1"/>
    <col min="9720" max="9720" width="31.42578125" style="35" customWidth="1"/>
    <col min="9721" max="9721" width="82.140625" style="35" customWidth="1"/>
    <col min="9722" max="9722" width="23.140625" style="35" customWidth="1"/>
    <col min="9723" max="9723" width="14.7109375" style="35" customWidth="1"/>
    <col min="9724" max="9724" width="10.140625" style="35" customWidth="1"/>
    <col min="9725" max="9725" width="15.85546875" style="35" customWidth="1"/>
    <col min="9726" max="9726" width="9.85546875" style="35" customWidth="1"/>
    <col min="9727" max="9727" width="14" style="35" customWidth="1"/>
    <col min="9728" max="9728" width="14.5703125" style="35" customWidth="1"/>
    <col min="9729" max="9729" width="9.5703125" style="35" customWidth="1"/>
    <col min="9730" max="9730" width="14.5703125" style="35" customWidth="1"/>
    <col min="9731" max="9732" width="16.28515625" style="35" customWidth="1"/>
    <col min="9733" max="9733" width="13.85546875" style="35" customWidth="1"/>
    <col min="9734" max="9738" width="16.140625" style="35" customWidth="1"/>
    <col min="9739" max="9739" width="14.42578125" style="35" customWidth="1"/>
    <col min="9740" max="9740" width="10.140625" style="35" customWidth="1"/>
    <col min="9741" max="9741" width="14.42578125" style="35" customWidth="1"/>
    <col min="9742" max="9743" width="18.85546875" style="35" customWidth="1"/>
    <col min="9744" max="9744" width="14.7109375" style="35" customWidth="1"/>
    <col min="9745" max="9745" width="9.28515625" style="35" customWidth="1"/>
    <col min="9746" max="9969" width="8.85546875" style="35"/>
    <col min="9970" max="9970" width="17.42578125" style="35" customWidth="1"/>
    <col min="9971" max="9971" width="30.7109375" style="35" customWidth="1"/>
    <col min="9972" max="9972" width="24.5703125" style="35" customWidth="1"/>
    <col min="9973" max="9973" width="30.5703125" style="35" customWidth="1"/>
    <col min="9974" max="9974" width="27.140625" style="35" customWidth="1"/>
    <col min="9975" max="9975" width="34" style="35" customWidth="1"/>
    <col min="9976" max="9976" width="31.42578125" style="35" customWidth="1"/>
    <col min="9977" max="9977" width="82.140625" style="35" customWidth="1"/>
    <col min="9978" max="9978" width="23.140625" style="35" customWidth="1"/>
    <col min="9979" max="9979" width="14.7109375" style="35" customWidth="1"/>
    <col min="9980" max="9980" width="10.140625" style="35" customWidth="1"/>
    <col min="9981" max="9981" width="15.85546875" style="35" customWidth="1"/>
    <col min="9982" max="9982" width="9.85546875" style="35" customWidth="1"/>
    <col min="9983" max="9983" width="14" style="35" customWidth="1"/>
    <col min="9984" max="9984" width="14.5703125" style="35" customWidth="1"/>
    <col min="9985" max="9985" width="9.5703125" style="35" customWidth="1"/>
    <col min="9986" max="9986" width="14.5703125" style="35" customWidth="1"/>
    <col min="9987" max="9988" width="16.28515625" style="35" customWidth="1"/>
    <col min="9989" max="9989" width="13.85546875" style="35" customWidth="1"/>
    <col min="9990" max="9994" width="16.140625" style="35" customWidth="1"/>
    <col min="9995" max="9995" width="14.42578125" style="35" customWidth="1"/>
    <col min="9996" max="9996" width="10.140625" style="35" customWidth="1"/>
    <col min="9997" max="9997" width="14.42578125" style="35" customWidth="1"/>
    <col min="9998" max="9999" width="18.85546875" style="35" customWidth="1"/>
    <col min="10000" max="10000" width="14.7109375" style="35" customWidth="1"/>
    <col min="10001" max="10001" width="9.28515625" style="35" customWidth="1"/>
    <col min="10002" max="10225" width="8.85546875" style="35"/>
    <col min="10226" max="10226" width="17.42578125" style="35" customWidth="1"/>
    <col min="10227" max="10227" width="30.7109375" style="35" customWidth="1"/>
    <col min="10228" max="10228" width="24.5703125" style="35" customWidth="1"/>
    <col min="10229" max="10229" width="30.5703125" style="35" customWidth="1"/>
    <col min="10230" max="10230" width="27.140625" style="35" customWidth="1"/>
    <col min="10231" max="10231" width="34" style="35" customWidth="1"/>
    <col min="10232" max="10232" width="31.42578125" style="35" customWidth="1"/>
    <col min="10233" max="10233" width="82.140625" style="35" customWidth="1"/>
    <col min="10234" max="10234" width="23.140625" style="35" customWidth="1"/>
    <col min="10235" max="10235" width="14.7109375" style="35" customWidth="1"/>
    <col min="10236" max="10236" width="10.140625" style="35" customWidth="1"/>
    <col min="10237" max="10237" width="15.85546875" style="35" customWidth="1"/>
    <col min="10238" max="10238" width="9.85546875" style="35" customWidth="1"/>
    <col min="10239" max="10239" width="14" style="35" customWidth="1"/>
    <col min="10240" max="10240" width="14.5703125" style="35" customWidth="1"/>
    <col min="10241" max="10241" width="9.5703125" style="35" customWidth="1"/>
    <col min="10242" max="10242" width="14.5703125" style="35" customWidth="1"/>
    <col min="10243" max="10244" width="16.28515625" style="35" customWidth="1"/>
    <col min="10245" max="10245" width="13.85546875" style="35" customWidth="1"/>
    <col min="10246" max="10250" width="16.140625" style="35" customWidth="1"/>
    <col min="10251" max="10251" width="14.42578125" style="35" customWidth="1"/>
    <col min="10252" max="10252" width="10.140625" style="35" customWidth="1"/>
    <col min="10253" max="10253" width="14.42578125" style="35" customWidth="1"/>
    <col min="10254" max="10255" width="18.85546875" style="35" customWidth="1"/>
    <col min="10256" max="10256" width="14.7109375" style="35" customWidth="1"/>
    <col min="10257" max="10257" width="9.28515625" style="35" customWidth="1"/>
    <col min="10258" max="10481" width="8.85546875" style="35"/>
    <col min="10482" max="10482" width="17.42578125" style="35" customWidth="1"/>
    <col min="10483" max="10483" width="30.7109375" style="35" customWidth="1"/>
    <col min="10484" max="10484" width="24.5703125" style="35" customWidth="1"/>
    <col min="10485" max="10485" width="30.5703125" style="35" customWidth="1"/>
    <col min="10486" max="10486" width="27.140625" style="35" customWidth="1"/>
    <col min="10487" max="10487" width="34" style="35" customWidth="1"/>
    <col min="10488" max="10488" width="31.42578125" style="35" customWidth="1"/>
    <col min="10489" max="10489" width="82.140625" style="35" customWidth="1"/>
    <col min="10490" max="10490" width="23.140625" style="35" customWidth="1"/>
    <col min="10491" max="10491" width="14.7109375" style="35" customWidth="1"/>
    <col min="10492" max="10492" width="10.140625" style="35" customWidth="1"/>
    <col min="10493" max="10493" width="15.85546875" style="35" customWidth="1"/>
    <col min="10494" max="10494" width="9.85546875" style="35" customWidth="1"/>
    <col min="10495" max="10495" width="14" style="35" customWidth="1"/>
    <col min="10496" max="10496" width="14.5703125" style="35" customWidth="1"/>
    <col min="10497" max="10497" width="9.5703125" style="35" customWidth="1"/>
    <col min="10498" max="10498" width="14.5703125" style="35" customWidth="1"/>
    <col min="10499" max="10500" width="16.28515625" style="35" customWidth="1"/>
    <col min="10501" max="10501" width="13.85546875" style="35" customWidth="1"/>
    <col min="10502" max="10506" width="16.140625" style="35" customWidth="1"/>
    <col min="10507" max="10507" width="14.42578125" style="35" customWidth="1"/>
    <col min="10508" max="10508" width="10.140625" style="35" customWidth="1"/>
    <col min="10509" max="10509" width="14.42578125" style="35" customWidth="1"/>
    <col min="10510" max="10511" width="18.85546875" style="35" customWidth="1"/>
    <col min="10512" max="10512" width="14.7109375" style="35" customWidth="1"/>
    <col min="10513" max="10513" width="9.28515625" style="35" customWidth="1"/>
    <col min="10514" max="10737" width="8.85546875" style="35"/>
    <col min="10738" max="10738" width="17.42578125" style="35" customWidth="1"/>
    <col min="10739" max="10739" width="30.7109375" style="35" customWidth="1"/>
    <col min="10740" max="10740" width="24.5703125" style="35" customWidth="1"/>
    <col min="10741" max="10741" width="30.5703125" style="35" customWidth="1"/>
    <col min="10742" max="10742" width="27.140625" style="35" customWidth="1"/>
    <col min="10743" max="10743" width="34" style="35" customWidth="1"/>
    <col min="10744" max="10744" width="31.42578125" style="35" customWidth="1"/>
    <col min="10745" max="10745" width="82.140625" style="35" customWidth="1"/>
    <col min="10746" max="10746" width="23.140625" style="35" customWidth="1"/>
    <col min="10747" max="10747" width="14.7109375" style="35" customWidth="1"/>
    <col min="10748" max="10748" width="10.140625" style="35" customWidth="1"/>
    <col min="10749" max="10749" width="15.85546875" style="35" customWidth="1"/>
    <col min="10750" max="10750" width="9.85546875" style="35" customWidth="1"/>
    <col min="10751" max="10751" width="14" style="35" customWidth="1"/>
    <col min="10752" max="10752" width="14.5703125" style="35" customWidth="1"/>
    <col min="10753" max="10753" width="9.5703125" style="35" customWidth="1"/>
    <col min="10754" max="10754" width="14.5703125" style="35" customWidth="1"/>
    <col min="10755" max="10756" width="16.28515625" style="35" customWidth="1"/>
    <col min="10757" max="10757" width="13.85546875" style="35" customWidth="1"/>
    <col min="10758" max="10762" width="16.140625" style="35" customWidth="1"/>
    <col min="10763" max="10763" width="14.42578125" style="35" customWidth="1"/>
    <col min="10764" max="10764" width="10.140625" style="35" customWidth="1"/>
    <col min="10765" max="10765" width="14.42578125" style="35" customWidth="1"/>
    <col min="10766" max="10767" width="18.85546875" style="35" customWidth="1"/>
    <col min="10768" max="10768" width="14.7109375" style="35" customWidth="1"/>
    <col min="10769" max="10769" width="9.28515625" style="35" customWidth="1"/>
    <col min="10770" max="10993" width="8.85546875" style="35"/>
    <col min="10994" max="10994" width="17.42578125" style="35" customWidth="1"/>
    <col min="10995" max="10995" width="30.7109375" style="35" customWidth="1"/>
    <col min="10996" max="10996" width="24.5703125" style="35" customWidth="1"/>
    <col min="10997" max="10997" width="30.5703125" style="35" customWidth="1"/>
    <col min="10998" max="10998" width="27.140625" style="35" customWidth="1"/>
    <col min="10999" max="10999" width="34" style="35" customWidth="1"/>
    <col min="11000" max="11000" width="31.42578125" style="35" customWidth="1"/>
    <col min="11001" max="11001" width="82.140625" style="35" customWidth="1"/>
    <col min="11002" max="11002" width="23.140625" style="35" customWidth="1"/>
    <col min="11003" max="11003" width="14.7109375" style="35" customWidth="1"/>
    <col min="11004" max="11004" width="10.140625" style="35" customWidth="1"/>
    <col min="11005" max="11005" width="15.85546875" style="35" customWidth="1"/>
    <col min="11006" max="11006" width="9.85546875" style="35" customWidth="1"/>
    <col min="11007" max="11007" width="14" style="35" customWidth="1"/>
    <col min="11008" max="11008" width="14.5703125" style="35" customWidth="1"/>
    <col min="11009" max="11009" width="9.5703125" style="35" customWidth="1"/>
    <col min="11010" max="11010" width="14.5703125" style="35" customWidth="1"/>
    <col min="11011" max="11012" width="16.28515625" style="35" customWidth="1"/>
    <col min="11013" max="11013" width="13.85546875" style="35" customWidth="1"/>
    <col min="11014" max="11018" width="16.140625" style="35" customWidth="1"/>
    <col min="11019" max="11019" width="14.42578125" style="35" customWidth="1"/>
    <col min="11020" max="11020" width="10.140625" style="35" customWidth="1"/>
    <col min="11021" max="11021" width="14.42578125" style="35" customWidth="1"/>
    <col min="11022" max="11023" width="18.85546875" style="35" customWidth="1"/>
    <col min="11024" max="11024" width="14.7109375" style="35" customWidth="1"/>
    <col min="11025" max="11025" width="9.28515625" style="35" customWidth="1"/>
    <col min="11026" max="11249" width="8.85546875" style="35"/>
    <col min="11250" max="11250" width="17.42578125" style="35" customWidth="1"/>
    <col min="11251" max="11251" width="30.7109375" style="35" customWidth="1"/>
    <col min="11252" max="11252" width="24.5703125" style="35" customWidth="1"/>
    <col min="11253" max="11253" width="30.5703125" style="35" customWidth="1"/>
    <col min="11254" max="11254" width="27.140625" style="35" customWidth="1"/>
    <col min="11255" max="11255" width="34" style="35" customWidth="1"/>
    <col min="11256" max="11256" width="31.42578125" style="35" customWidth="1"/>
    <col min="11257" max="11257" width="82.140625" style="35" customWidth="1"/>
    <col min="11258" max="11258" width="23.140625" style="35" customWidth="1"/>
    <col min="11259" max="11259" width="14.7109375" style="35" customWidth="1"/>
    <col min="11260" max="11260" width="10.140625" style="35" customWidth="1"/>
    <col min="11261" max="11261" width="15.85546875" style="35" customWidth="1"/>
    <col min="11262" max="11262" width="9.85546875" style="35" customWidth="1"/>
    <col min="11263" max="11263" width="14" style="35" customWidth="1"/>
    <col min="11264" max="11264" width="14.5703125" style="35" customWidth="1"/>
    <col min="11265" max="11265" width="9.5703125" style="35" customWidth="1"/>
    <col min="11266" max="11266" width="14.5703125" style="35" customWidth="1"/>
    <col min="11267" max="11268" width="16.28515625" style="35" customWidth="1"/>
    <col min="11269" max="11269" width="13.85546875" style="35" customWidth="1"/>
    <col min="11270" max="11274" width="16.140625" style="35" customWidth="1"/>
    <col min="11275" max="11275" width="14.42578125" style="35" customWidth="1"/>
    <col min="11276" max="11276" width="10.140625" style="35" customWidth="1"/>
    <col min="11277" max="11277" width="14.42578125" style="35" customWidth="1"/>
    <col min="11278" max="11279" width="18.85546875" style="35" customWidth="1"/>
    <col min="11280" max="11280" width="14.7109375" style="35" customWidth="1"/>
    <col min="11281" max="11281" width="9.28515625" style="35" customWidth="1"/>
    <col min="11282" max="11505" width="8.85546875" style="35"/>
    <col min="11506" max="11506" width="17.42578125" style="35" customWidth="1"/>
    <col min="11507" max="11507" width="30.7109375" style="35" customWidth="1"/>
    <col min="11508" max="11508" width="24.5703125" style="35" customWidth="1"/>
    <col min="11509" max="11509" width="30.5703125" style="35" customWidth="1"/>
    <col min="11510" max="11510" width="27.140625" style="35" customWidth="1"/>
    <col min="11511" max="11511" width="34" style="35" customWidth="1"/>
    <col min="11512" max="11512" width="31.42578125" style="35" customWidth="1"/>
    <col min="11513" max="11513" width="82.140625" style="35" customWidth="1"/>
    <col min="11514" max="11514" width="23.140625" style="35" customWidth="1"/>
    <col min="11515" max="11515" width="14.7109375" style="35" customWidth="1"/>
    <col min="11516" max="11516" width="10.140625" style="35" customWidth="1"/>
    <col min="11517" max="11517" width="15.85546875" style="35" customWidth="1"/>
    <col min="11518" max="11518" width="9.85546875" style="35" customWidth="1"/>
    <col min="11519" max="11519" width="14" style="35" customWidth="1"/>
    <col min="11520" max="11520" width="14.5703125" style="35" customWidth="1"/>
    <col min="11521" max="11521" width="9.5703125" style="35" customWidth="1"/>
    <col min="11522" max="11522" width="14.5703125" style="35" customWidth="1"/>
    <col min="11523" max="11524" width="16.28515625" style="35" customWidth="1"/>
    <col min="11525" max="11525" width="13.85546875" style="35" customWidth="1"/>
    <col min="11526" max="11530" width="16.140625" style="35" customWidth="1"/>
    <col min="11531" max="11531" width="14.42578125" style="35" customWidth="1"/>
    <col min="11532" max="11532" width="10.140625" style="35" customWidth="1"/>
    <col min="11533" max="11533" width="14.42578125" style="35" customWidth="1"/>
    <col min="11534" max="11535" width="18.85546875" style="35" customWidth="1"/>
    <col min="11536" max="11536" width="14.7109375" style="35" customWidth="1"/>
    <col min="11537" max="11537" width="9.28515625" style="35" customWidth="1"/>
    <col min="11538" max="11761" width="8.85546875" style="35"/>
    <col min="11762" max="11762" width="17.42578125" style="35" customWidth="1"/>
    <col min="11763" max="11763" width="30.7109375" style="35" customWidth="1"/>
    <col min="11764" max="11764" width="24.5703125" style="35" customWidth="1"/>
    <col min="11765" max="11765" width="30.5703125" style="35" customWidth="1"/>
    <col min="11766" max="11766" width="27.140625" style="35" customWidth="1"/>
    <col min="11767" max="11767" width="34" style="35" customWidth="1"/>
    <col min="11768" max="11768" width="31.42578125" style="35" customWidth="1"/>
    <col min="11769" max="11769" width="82.140625" style="35" customWidth="1"/>
    <col min="11770" max="11770" width="23.140625" style="35" customWidth="1"/>
    <col min="11771" max="11771" width="14.7109375" style="35" customWidth="1"/>
    <col min="11772" max="11772" width="10.140625" style="35" customWidth="1"/>
    <col min="11773" max="11773" width="15.85546875" style="35" customWidth="1"/>
    <col min="11774" max="11774" width="9.85546875" style="35" customWidth="1"/>
    <col min="11775" max="11775" width="14" style="35" customWidth="1"/>
    <col min="11776" max="11776" width="14.5703125" style="35" customWidth="1"/>
    <col min="11777" max="11777" width="9.5703125" style="35" customWidth="1"/>
    <col min="11778" max="11778" width="14.5703125" style="35" customWidth="1"/>
    <col min="11779" max="11780" width="16.28515625" style="35" customWidth="1"/>
    <col min="11781" max="11781" width="13.85546875" style="35" customWidth="1"/>
    <col min="11782" max="11786" width="16.140625" style="35" customWidth="1"/>
    <col min="11787" max="11787" width="14.42578125" style="35" customWidth="1"/>
    <col min="11788" max="11788" width="10.140625" style="35" customWidth="1"/>
    <col min="11789" max="11789" width="14.42578125" style="35" customWidth="1"/>
    <col min="11790" max="11791" width="18.85546875" style="35" customWidth="1"/>
    <col min="11792" max="11792" width="14.7109375" style="35" customWidth="1"/>
    <col min="11793" max="11793" width="9.28515625" style="35" customWidth="1"/>
    <col min="11794" max="12017" width="8.85546875" style="35"/>
    <col min="12018" max="12018" width="17.42578125" style="35" customWidth="1"/>
    <col min="12019" max="12019" width="30.7109375" style="35" customWidth="1"/>
    <col min="12020" max="12020" width="24.5703125" style="35" customWidth="1"/>
    <col min="12021" max="12021" width="30.5703125" style="35" customWidth="1"/>
    <col min="12022" max="12022" width="27.140625" style="35" customWidth="1"/>
    <col min="12023" max="12023" width="34" style="35" customWidth="1"/>
    <col min="12024" max="12024" width="31.42578125" style="35" customWidth="1"/>
    <col min="12025" max="12025" width="82.140625" style="35" customWidth="1"/>
    <col min="12026" max="12026" width="23.140625" style="35" customWidth="1"/>
    <col min="12027" max="12027" width="14.7109375" style="35" customWidth="1"/>
    <col min="12028" max="12028" width="10.140625" style="35" customWidth="1"/>
    <col min="12029" max="12029" width="15.85546875" style="35" customWidth="1"/>
    <col min="12030" max="12030" width="9.85546875" style="35" customWidth="1"/>
    <col min="12031" max="12031" width="14" style="35" customWidth="1"/>
    <col min="12032" max="12032" width="14.5703125" style="35" customWidth="1"/>
    <col min="12033" max="12033" width="9.5703125" style="35" customWidth="1"/>
    <col min="12034" max="12034" width="14.5703125" style="35" customWidth="1"/>
    <col min="12035" max="12036" width="16.28515625" style="35" customWidth="1"/>
    <col min="12037" max="12037" width="13.85546875" style="35" customWidth="1"/>
    <col min="12038" max="12042" width="16.140625" style="35" customWidth="1"/>
    <col min="12043" max="12043" width="14.42578125" style="35" customWidth="1"/>
    <col min="12044" max="12044" width="10.140625" style="35" customWidth="1"/>
    <col min="12045" max="12045" width="14.42578125" style="35" customWidth="1"/>
    <col min="12046" max="12047" width="18.85546875" style="35" customWidth="1"/>
    <col min="12048" max="12048" width="14.7109375" style="35" customWidth="1"/>
    <col min="12049" max="12049" width="9.28515625" style="35" customWidth="1"/>
    <col min="12050" max="12273" width="8.85546875" style="35"/>
    <col min="12274" max="12274" width="17.42578125" style="35" customWidth="1"/>
    <col min="12275" max="12275" width="30.7109375" style="35" customWidth="1"/>
    <col min="12276" max="12276" width="24.5703125" style="35" customWidth="1"/>
    <col min="12277" max="12277" width="30.5703125" style="35" customWidth="1"/>
    <col min="12278" max="12278" width="27.140625" style="35" customWidth="1"/>
    <col min="12279" max="12279" width="34" style="35" customWidth="1"/>
    <col min="12280" max="12280" width="31.42578125" style="35" customWidth="1"/>
    <col min="12281" max="12281" width="82.140625" style="35" customWidth="1"/>
    <col min="12282" max="12282" width="23.140625" style="35" customWidth="1"/>
    <col min="12283" max="12283" width="14.7109375" style="35" customWidth="1"/>
    <col min="12284" max="12284" width="10.140625" style="35" customWidth="1"/>
    <col min="12285" max="12285" width="15.85546875" style="35" customWidth="1"/>
    <col min="12286" max="12286" width="9.85546875" style="35" customWidth="1"/>
    <col min="12287" max="12287" width="14" style="35" customWidth="1"/>
    <col min="12288" max="12288" width="14.5703125" style="35" customWidth="1"/>
    <col min="12289" max="12289" width="9.5703125" style="35" customWidth="1"/>
    <col min="12290" max="12290" width="14.5703125" style="35" customWidth="1"/>
    <col min="12291" max="12292" width="16.28515625" style="35" customWidth="1"/>
    <col min="12293" max="12293" width="13.85546875" style="35" customWidth="1"/>
    <col min="12294" max="12298" width="16.140625" style="35" customWidth="1"/>
    <col min="12299" max="12299" width="14.42578125" style="35" customWidth="1"/>
    <col min="12300" max="12300" width="10.140625" style="35" customWidth="1"/>
    <col min="12301" max="12301" width="14.42578125" style="35" customWidth="1"/>
    <col min="12302" max="12303" width="18.85546875" style="35" customWidth="1"/>
    <col min="12304" max="12304" width="14.7109375" style="35" customWidth="1"/>
    <col min="12305" max="12305" width="9.28515625" style="35" customWidth="1"/>
    <col min="12306" max="12529" width="8.85546875" style="35"/>
    <col min="12530" max="12530" width="17.42578125" style="35" customWidth="1"/>
    <col min="12531" max="12531" width="30.7109375" style="35" customWidth="1"/>
    <col min="12532" max="12532" width="24.5703125" style="35" customWidth="1"/>
    <col min="12533" max="12533" width="30.5703125" style="35" customWidth="1"/>
    <col min="12534" max="12534" width="27.140625" style="35" customWidth="1"/>
    <col min="12535" max="12535" width="34" style="35" customWidth="1"/>
    <col min="12536" max="12536" width="31.42578125" style="35" customWidth="1"/>
    <col min="12537" max="12537" width="82.140625" style="35" customWidth="1"/>
    <col min="12538" max="12538" width="23.140625" style="35" customWidth="1"/>
    <col min="12539" max="12539" width="14.7109375" style="35" customWidth="1"/>
    <col min="12540" max="12540" width="10.140625" style="35" customWidth="1"/>
    <col min="12541" max="12541" width="15.85546875" style="35" customWidth="1"/>
    <col min="12542" max="12542" width="9.85546875" style="35" customWidth="1"/>
    <col min="12543" max="12543" width="14" style="35" customWidth="1"/>
    <col min="12544" max="12544" width="14.5703125" style="35" customWidth="1"/>
    <col min="12545" max="12545" width="9.5703125" style="35" customWidth="1"/>
    <col min="12546" max="12546" width="14.5703125" style="35" customWidth="1"/>
    <col min="12547" max="12548" width="16.28515625" style="35" customWidth="1"/>
    <col min="12549" max="12549" width="13.85546875" style="35" customWidth="1"/>
    <col min="12550" max="12554" width="16.140625" style="35" customWidth="1"/>
    <col min="12555" max="12555" width="14.42578125" style="35" customWidth="1"/>
    <col min="12556" max="12556" width="10.140625" style="35" customWidth="1"/>
    <col min="12557" max="12557" width="14.42578125" style="35" customWidth="1"/>
    <col min="12558" max="12559" width="18.85546875" style="35" customWidth="1"/>
    <col min="12560" max="12560" width="14.7109375" style="35" customWidth="1"/>
    <col min="12561" max="12561" width="9.28515625" style="35" customWidth="1"/>
    <col min="12562" max="12785" width="8.85546875" style="35"/>
    <col min="12786" max="12786" width="17.42578125" style="35" customWidth="1"/>
    <col min="12787" max="12787" width="30.7109375" style="35" customWidth="1"/>
    <col min="12788" max="12788" width="24.5703125" style="35" customWidth="1"/>
    <col min="12789" max="12789" width="30.5703125" style="35" customWidth="1"/>
    <col min="12790" max="12790" width="27.140625" style="35" customWidth="1"/>
    <col min="12791" max="12791" width="34" style="35" customWidth="1"/>
    <col min="12792" max="12792" width="31.42578125" style="35" customWidth="1"/>
    <col min="12793" max="12793" width="82.140625" style="35" customWidth="1"/>
    <col min="12794" max="12794" width="23.140625" style="35" customWidth="1"/>
    <col min="12795" max="12795" width="14.7109375" style="35" customWidth="1"/>
    <col min="12796" max="12796" width="10.140625" style="35" customWidth="1"/>
    <col min="12797" max="12797" width="15.85546875" style="35" customWidth="1"/>
    <col min="12798" max="12798" width="9.85546875" style="35" customWidth="1"/>
    <col min="12799" max="12799" width="14" style="35" customWidth="1"/>
    <col min="12800" max="12800" width="14.5703125" style="35" customWidth="1"/>
    <col min="12801" max="12801" width="9.5703125" style="35" customWidth="1"/>
    <col min="12802" max="12802" width="14.5703125" style="35" customWidth="1"/>
    <col min="12803" max="12804" width="16.28515625" style="35" customWidth="1"/>
    <col min="12805" max="12805" width="13.85546875" style="35" customWidth="1"/>
    <col min="12806" max="12810" width="16.140625" style="35" customWidth="1"/>
    <col min="12811" max="12811" width="14.42578125" style="35" customWidth="1"/>
    <col min="12812" max="12812" width="10.140625" style="35" customWidth="1"/>
    <col min="12813" max="12813" width="14.42578125" style="35" customWidth="1"/>
    <col min="12814" max="12815" width="18.85546875" style="35" customWidth="1"/>
    <col min="12816" max="12816" width="14.7109375" style="35" customWidth="1"/>
    <col min="12817" max="12817" width="9.28515625" style="35" customWidth="1"/>
    <col min="12818" max="13041" width="8.85546875" style="35"/>
    <col min="13042" max="13042" width="17.42578125" style="35" customWidth="1"/>
    <col min="13043" max="13043" width="30.7109375" style="35" customWidth="1"/>
    <col min="13044" max="13044" width="24.5703125" style="35" customWidth="1"/>
    <col min="13045" max="13045" width="30.5703125" style="35" customWidth="1"/>
    <col min="13046" max="13046" width="27.140625" style="35" customWidth="1"/>
    <col min="13047" max="13047" width="34" style="35" customWidth="1"/>
    <col min="13048" max="13048" width="31.42578125" style="35" customWidth="1"/>
    <col min="13049" max="13049" width="82.140625" style="35" customWidth="1"/>
    <col min="13050" max="13050" width="23.140625" style="35" customWidth="1"/>
    <col min="13051" max="13051" width="14.7109375" style="35" customWidth="1"/>
    <col min="13052" max="13052" width="10.140625" style="35" customWidth="1"/>
    <col min="13053" max="13053" width="15.85546875" style="35" customWidth="1"/>
    <col min="13054" max="13054" width="9.85546875" style="35" customWidth="1"/>
    <col min="13055" max="13055" width="14" style="35" customWidth="1"/>
    <col min="13056" max="13056" width="14.5703125" style="35" customWidth="1"/>
    <col min="13057" max="13057" width="9.5703125" style="35" customWidth="1"/>
    <col min="13058" max="13058" width="14.5703125" style="35" customWidth="1"/>
    <col min="13059" max="13060" width="16.28515625" style="35" customWidth="1"/>
    <col min="13061" max="13061" width="13.85546875" style="35" customWidth="1"/>
    <col min="13062" max="13066" width="16.140625" style="35" customWidth="1"/>
    <col min="13067" max="13067" width="14.42578125" style="35" customWidth="1"/>
    <col min="13068" max="13068" width="10.140625" style="35" customWidth="1"/>
    <col min="13069" max="13069" width="14.42578125" style="35" customWidth="1"/>
    <col min="13070" max="13071" width="18.85546875" style="35" customWidth="1"/>
    <col min="13072" max="13072" width="14.7109375" style="35" customWidth="1"/>
    <col min="13073" max="13073" width="9.28515625" style="35" customWidth="1"/>
    <col min="13074" max="13297" width="8.85546875" style="35"/>
    <col min="13298" max="13298" width="17.42578125" style="35" customWidth="1"/>
    <col min="13299" max="13299" width="30.7109375" style="35" customWidth="1"/>
    <col min="13300" max="13300" width="24.5703125" style="35" customWidth="1"/>
    <col min="13301" max="13301" width="30.5703125" style="35" customWidth="1"/>
    <col min="13302" max="13302" width="27.140625" style="35" customWidth="1"/>
    <col min="13303" max="13303" width="34" style="35" customWidth="1"/>
    <col min="13304" max="13304" width="31.42578125" style="35" customWidth="1"/>
    <col min="13305" max="13305" width="82.140625" style="35" customWidth="1"/>
    <col min="13306" max="13306" width="23.140625" style="35" customWidth="1"/>
    <col min="13307" max="13307" width="14.7109375" style="35" customWidth="1"/>
    <col min="13308" max="13308" width="10.140625" style="35" customWidth="1"/>
    <col min="13309" max="13309" width="15.85546875" style="35" customWidth="1"/>
    <col min="13310" max="13310" width="9.85546875" style="35" customWidth="1"/>
    <col min="13311" max="13311" width="14" style="35" customWidth="1"/>
    <col min="13312" max="13312" width="14.5703125" style="35" customWidth="1"/>
    <col min="13313" max="13313" width="9.5703125" style="35" customWidth="1"/>
    <col min="13314" max="13314" width="14.5703125" style="35" customWidth="1"/>
    <col min="13315" max="13316" width="16.28515625" style="35" customWidth="1"/>
    <col min="13317" max="13317" width="13.85546875" style="35" customWidth="1"/>
    <col min="13318" max="13322" width="16.140625" style="35" customWidth="1"/>
    <col min="13323" max="13323" width="14.42578125" style="35" customWidth="1"/>
    <col min="13324" max="13324" width="10.140625" style="35" customWidth="1"/>
    <col min="13325" max="13325" width="14.42578125" style="35" customWidth="1"/>
    <col min="13326" max="13327" width="18.85546875" style="35" customWidth="1"/>
    <col min="13328" max="13328" width="14.7109375" style="35" customWidth="1"/>
    <col min="13329" max="13329" width="9.28515625" style="35" customWidth="1"/>
    <col min="13330" max="13553" width="8.85546875" style="35"/>
    <col min="13554" max="13554" width="17.42578125" style="35" customWidth="1"/>
    <col min="13555" max="13555" width="30.7109375" style="35" customWidth="1"/>
    <col min="13556" max="13556" width="24.5703125" style="35" customWidth="1"/>
    <col min="13557" max="13557" width="30.5703125" style="35" customWidth="1"/>
    <col min="13558" max="13558" width="27.140625" style="35" customWidth="1"/>
    <col min="13559" max="13559" width="34" style="35" customWidth="1"/>
    <col min="13560" max="13560" width="31.42578125" style="35" customWidth="1"/>
    <col min="13561" max="13561" width="82.140625" style="35" customWidth="1"/>
    <col min="13562" max="13562" width="23.140625" style="35" customWidth="1"/>
    <col min="13563" max="13563" width="14.7109375" style="35" customWidth="1"/>
    <col min="13564" max="13564" width="10.140625" style="35" customWidth="1"/>
    <col min="13565" max="13565" width="15.85546875" style="35" customWidth="1"/>
    <col min="13566" max="13566" width="9.85546875" style="35" customWidth="1"/>
    <col min="13567" max="13567" width="14" style="35" customWidth="1"/>
    <col min="13568" max="13568" width="14.5703125" style="35" customWidth="1"/>
    <col min="13569" max="13569" width="9.5703125" style="35" customWidth="1"/>
    <col min="13570" max="13570" width="14.5703125" style="35" customWidth="1"/>
    <col min="13571" max="13572" width="16.28515625" style="35" customWidth="1"/>
    <col min="13573" max="13573" width="13.85546875" style="35" customWidth="1"/>
    <col min="13574" max="13578" width="16.140625" style="35" customWidth="1"/>
    <col min="13579" max="13579" width="14.42578125" style="35" customWidth="1"/>
    <col min="13580" max="13580" width="10.140625" style="35" customWidth="1"/>
    <col min="13581" max="13581" width="14.42578125" style="35" customWidth="1"/>
    <col min="13582" max="13583" width="18.85546875" style="35" customWidth="1"/>
    <col min="13584" max="13584" width="14.7109375" style="35" customWidth="1"/>
    <col min="13585" max="13585" width="9.28515625" style="35" customWidth="1"/>
    <col min="13586" max="13809" width="8.85546875" style="35"/>
    <col min="13810" max="13810" width="17.42578125" style="35" customWidth="1"/>
    <col min="13811" max="13811" width="30.7109375" style="35" customWidth="1"/>
    <col min="13812" max="13812" width="24.5703125" style="35" customWidth="1"/>
    <col min="13813" max="13813" width="30.5703125" style="35" customWidth="1"/>
    <col min="13814" max="13814" width="27.140625" style="35" customWidth="1"/>
    <col min="13815" max="13815" width="34" style="35" customWidth="1"/>
    <col min="13816" max="13816" width="31.42578125" style="35" customWidth="1"/>
    <col min="13817" max="13817" width="82.140625" style="35" customWidth="1"/>
    <col min="13818" max="13818" width="23.140625" style="35" customWidth="1"/>
    <col min="13819" max="13819" width="14.7109375" style="35" customWidth="1"/>
    <col min="13820" max="13820" width="10.140625" style="35" customWidth="1"/>
    <col min="13821" max="13821" width="15.85546875" style="35" customWidth="1"/>
    <col min="13822" max="13822" width="9.85546875" style="35" customWidth="1"/>
    <col min="13823" max="13823" width="14" style="35" customWidth="1"/>
    <col min="13824" max="13824" width="14.5703125" style="35" customWidth="1"/>
    <col min="13825" max="13825" width="9.5703125" style="35" customWidth="1"/>
    <col min="13826" max="13826" width="14.5703125" style="35" customWidth="1"/>
    <col min="13827" max="13828" width="16.28515625" style="35" customWidth="1"/>
    <col min="13829" max="13829" width="13.85546875" style="35" customWidth="1"/>
    <col min="13830" max="13834" width="16.140625" style="35" customWidth="1"/>
    <col min="13835" max="13835" width="14.42578125" style="35" customWidth="1"/>
    <col min="13836" max="13836" width="10.140625" style="35" customWidth="1"/>
    <col min="13837" max="13837" width="14.42578125" style="35" customWidth="1"/>
    <col min="13838" max="13839" width="18.85546875" style="35" customWidth="1"/>
    <col min="13840" max="13840" width="14.7109375" style="35" customWidth="1"/>
    <col min="13841" max="13841" width="9.28515625" style="35" customWidth="1"/>
    <col min="13842" max="14065" width="8.85546875" style="35"/>
    <col min="14066" max="14066" width="17.42578125" style="35" customWidth="1"/>
    <col min="14067" max="14067" width="30.7109375" style="35" customWidth="1"/>
    <col min="14068" max="14068" width="24.5703125" style="35" customWidth="1"/>
    <col min="14069" max="14069" width="30.5703125" style="35" customWidth="1"/>
    <col min="14070" max="14070" width="27.140625" style="35" customWidth="1"/>
    <col min="14071" max="14071" width="34" style="35" customWidth="1"/>
    <col min="14072" max="14072" width="31.42578125" style="35" customWidth="1"/>
    <col min="14073" max="14073" width="82.140625" style="35" customWidth="1"/>
    <col min="14074" max="14074" width="23.140625" style="35" customWidth="1"/>
    <col min="14075" max="14075" width="14.7109375" style="35" customWidth="1"/>
    <col min="14076" max="14076" width="10.140625" style="35" customWidth="1"/>
    <col min="14077" max="14077" width="15.85546875" style="35" customWidth="1"/>
    <col min="14078" max="14078" width="9.85546875" style="35" customWidth="1"/>
    <col min="14079" max="14079" width="14" style="35" customWidth="1"/>
    <col min="14080" max="14080" width="14.5703125" style="35" customWidth="1"/>
    <col min="14081" max="14081" width="9.5703125" style="35" customWidth="1"/>
    <col min="14082" max="14082" width="14.5703125" style="35" customWidth="1"/>
    <col min="14083" max="14084" width="16.28515625" style="35" customWidth="1"/>
    <col min="14085" max="14085" width="13.85546875" style="35" customWidth="1"/>
    <col min="14086" max="14090" width="16.140625" style="35" customWidth="1"/>
    <col min="14091" max="14091" width="14.42578125" style="35" customWidth="1"/>
    <col min="14092" max="14092" width="10.140625" style="35" customWidth="1"/>
    <col min="14093" max="14093" width="14.42578125" style="35" customWidth="1"/>
    <col min="14094" max="14095" width="18.85546875" style="35" customWidth="1"/>
    <col min="14096" max="14096" width="14.7109375" style="35" customWidth="1"/>
    <col min="14097" max="14097" width="9.28515625" style="35" customWidth="1"/>
    <col min="14098" max="14321" width="8.85546875" style="35"/>
    <col min="14322" max="14322" width="17.42578125" style="35" customWidth="1"/>
    <col min="14323" max="14323" width="30.7109375" style="35" customWidth="1"/>
    <col min="14324" max="14324" width="24.5703125" style="35" customWidth="1"/>
    <col min="14325" max="14325" width="30.5703125" style="35" customWidth="1"/>
    <col min="14326" max="14326" width="27.140625" style="35" customWidth="1"/>
    <col min="14327" max="14327" width="34" style="35" customWidth="1"/>
    <col min="14328" max="14328" width="31.42578125" style="35" customWidth="1"/>
    <col min="14329" max="14329" width="82.140625" style="35" customWidth="1"/>
    <col min="14330" max="14330" width="23.140625" style="35" customWidth="1"/>
    <col min="14331" max="14331" width="14.7109375" style="35" customWidth="1"/>
    <col min="14332" max="14332" width="10.140625" style="35" customWidth="1"/>
    <col min="14333" max="14333" width="15.85546875" style="35" customWidth="1"/>
    <col min="14334" max="14334" width="9.85546875" style="35" customWidth="1"/>
    <col min="14335" max="14335" width="14" style="35" customWidth="1"/>
    <col min="14336" max="14336" width="14.5703125" style="35" customWidth="1"/>
    <col min="14337" max="14337" width="9.5703125" style="35" customWidth="1"/>
    <col min="14338" max="14338" width="14.5703125" style="35" customWidth="1"/>
    <col min="14339" max="14340" width="16.28515625" style="35" customWidth="1"/>
    <col min="14341" max="14341" width="13.85546875" style="35" customWidth="1"/>
    <col min="14342" max="14346" width="16.140625" style="35" customWidth="1"/>
    <col min="14347" max="14347" width="14.42578125" style="35" customWidth="1"/>
    <col min="14348" max="14348" width="10.140625" style="35" customWidth="1"/>
    <col min="14349" max="14349" width="14.42578125" style="35" customWidth="1"/>
    <col min="14350" max="14351" width="18.85546875" style="35" customWidth="1"/>
    <col min="14352" max="14352" width="14.7109375" style="35" customWidth="1"/>
    <col min="14353" max="14353" width="9.28515625" style="35" customWidth="1"/>
    <col min="14354" max="14577" width="8.85546875" style="35"/>
    <col min="14578" max="14578" width="17.42578125" style="35" customWidth="1"/>
    <col min="14579" max="14579" width="30.7109375" style="35" customWidth="1"/>
    <col min="14580" max="14580" width="24.5703125" style="35" customWidth="1"/>
    <col min="14581" max="14581" width="30.5703125" style="35" customWidth="1"/>
    <col min="14582" max="14582" width="27.140625" style="35" customWidth="1"/>
    <col min="14583" max="14583" width="34" style="35" customWidth="1"/>
    <col min="14584" max="14584" width="31.42578125" style="35" customWidth="1"/>
    <col min="14585" max="14585" width="82.140625" style="35" customWidth="1"/>
    <col min="14586" max="14586" width="23.140625" style="35" customWidth="1"/>
    <col min="14587" max="14587" width="14.7109375" style="35" customWidth="1"/>
    <col min="14588" max="14588" width="10.140625" style="35" customWidth="1"/>
    <col min="14589" max="14589" width="15.85546875" style="35" customWidth="1"/>
    <col min="14590" max="14590" width="9.85546875" style="35" customWidth="1"/>
    <col min="14591" max="14591" width="14" style="35" customWidth="1"/>
    <col min="14592" max="14592" width="14.5703125" style="35" customWidth="1"/>
    <col min="14593" max="14593" width="9.5703125" style="35" customWidth="1"/>
    <col min="14594" max="14594" width="14.5703125" style="35" customWidth="1"/>
    <col min="14595" max="14596" width="16.28515625" style="35" customWidth="1"/>
    <col min="14597" max="14597" width="13.85546875" style="35" customWidth="1"/>
    <col min="14598" max="14602" width="16.140625" style="35" customWidth="1"/>
    <col min="14603" max="14603" width="14.42578125" style="35" customWidth="1"/>
    <col min="14604" max="14604" width="10.140625" style="35" customWidth="1"/>
    <col min="14605" max="14605" width="14.42578125" style="35" customWidth="1"/>
    <col min="14606" max="14607" width="18.85546875" style="35" customWidth="1"/>
    <col min="14608" max="14608" width="14.7109375" style="35" customWidth="1"/>
    <col min="14609" max="14609" width="9.28515625" style="35" customWidth="1"/>
    <col min="14610" max="14833" width="8.85546875" style="35"/>
    <col min="14834" max="14834" width="17.42578125" style="35" customWidth="1"/>
    <col min="14835" max="14835" width="30.7109375" style="35" customWidth="1"/>
    <col min="14836" max="14836" width="24.5703125" style="35" customWidth="1"/>
    <col min="14837" max="14837" width="30.5703125" style="35" customWidth="1"/>
    <col min="14838" max="14838" width="27.140625" style="35" customWidth="1"/>
    <col min="14839" max="14839" width="34" style="35" customWidth="1"/>
    <col min="14840" max="14840" width="31.42578125" style="35" customWidth="1"/>
    <col min="14841" max="14841" width="82.140625" style="35" customWidth="1"/>
    <col min="14842" max="14842" width="23.140625" style="35" customWidth="1"/>
    <col min="14843" max="14843" width="14.7109375" style="35" customWidth="1"/>
    <col min="14844" max="14844" width="10.140625" style="35" customWidth="1"/>
    <col min="14845" max="14845" width="15.85546875" style="35" customWidth="1"/>
    <col min="14846" max="14846" width="9.85546875" style="35" customWidth="1"/>
    <col min="14847" max="14847" width="14" style="35" customWidth="1"/>
    <col min="14848" max="14848" width="14.5703125" style="35" customWidth="1"/>
    <col min="14849" max="14849" width="9.5703125" style="35" customWidth="1"/>
    <col min="14850" max="14850" width="14.5703125" style="35" customWidth="1"/>
    <col min="14851" max="14852" width="16.28515625" style="35" customWidth="1"/>
    <col min="14853" max="14853" width="13.85546875" style="35" customWidth="1"/>
    <col min="14854" max="14858" width="16.140625" style="35" customWidth="1"/>
    <col min="14859" max="14859" width="14.42578125" style="35" customWidth="1"/>
    <col min="14860" max="14860" width="10.140625" style="35" customWidth="1"/>
    <col min="14861" max="14861" width="14.42578125" style="35" customWidth="1"/>
    <col min="14862" max="14863" width="18.85546875" style="35" customWidth="1"/>
    <col min="14864" max="14864" width="14.7109375" style="35" customWidth="1"/>
    <col min="14865" max="14865" width="9.28515625" style="35" customWidth="1"/>
    <col min="14866" max="15089" width="8.85546875" style="35"/>
    <col min="15090" max="15090" width="17.42578125" style="35" customWidth="1"/>
    <col min="15091" max="15091" width="30.7109375" style="35" customWidth="1"/>
    <col min="15092" max="15092" width="24.5703125" style="35" customWidth="1"/>
    <col min="15093" max="15093" width="30.5703125" style="35" customWidth="1"/>
    <col min="15094" max="15094" width="27.140625" style="35" customWidth="1"/>
    <col min="15095" max="15095" width="34" style="35" customWidth="1"/>
    <col min="15096" max="15096" width="31.42578125" style="35" customWidth="1"/>
    <col min="15097" max="15097" width="82.140625" style="35" customWidth="1"/>
    <col min="15098" max="15098" width="23.140625" style="35" customWidth="1"/>
    <col min="15099" max="15099" width="14.7109375" style="35" customWidth="1"/>
    <col min="15100" max="15100" width="10.140625" style="35" customWidth="1"/>
    <col min="15101" max="15101" width="15.85546875" style="35" customWidth="1"/>
    <col min="15102" max="15102" width="9.85546875" style="35" customWidth="1"/>
    <col min="15103" max="15103" width="14" style="35" customWidth="1"/>
    <col min="15104" max="15104" width="14.5703125" style="35" customWidth="1"/>
    <col min="15105" max="15105" width="9.5703125" style="35" customWidth="1"/>
    <col min="15106" max="15106" width="14.5703125" style="35" customWidth="1"/>
    <col min="15107" max="15108" width="16.28515625" style="35" customWidth="1"/>
    <col min="15109" max="15109" width="13.85546875" style="35" customWidth="1"/>
    <col min="15110" max="15114" width="16.140625" style="35" customWidth="1"/>
    <col min="15115" max="15115" width="14.42578125" style="35" customWidth="1"/>
    <col min="15116" max="15116" width="10.140625" style="35" customWidth="1"/>
    <col min="15117" max="15117" width="14.42578125" style="35" customWidth="1"/>
    <col min="15118" max="15119" width="18.85546875" style="35" customWidth="1"/>
    <col min="15120" max="15120" width="14.7109375" style="35" customWidth="1"/>
    <col min="15121" max="15121" width="9.28515625" style="35" customWidth="1"/>
    <col min="15122" max="15345" width="8.85546875" style="35"/>
    <col min="15346" max="15346" width="17.42578125" style="35" customWidth="1"/>
    <col min="15347" max="15347" width="30.7109375" style="35" customWidth="1"/>
    <col min="15348" max="15348" width="24.5703125" style="35" customWidth="1"/>
    <col min="15349" max="15349" width="30.5703125" style="35" customWidth="1"/>
    <col min="15350" max="15350" width="27.140625" style="35" customWidth="1"/>
    <col min="15351" max="15351" width="34" style="35" customWidth="1"/>
    <col min="15352" max="15352" width="31.42578125" style="35" customWidth="1"/>
    <col min="15353" max="15353" width="82.140625" style="35" customWidth="1"/>
    <col min="15354" max="15354" width="23.140625" style="35" customWidth="1"/>
    <col min="15355" max="15355" width="14.7109375" style="35" customWidth="1"/>
    <col min="15356" max="15356" width="10.140625" style="35" customWidth="1"/>
    <col min="15357" max="15357" width="15.85546875" style="35" customWidth="1"/>
    <col min="15358" max="15358" width="9.85546875" style="35" customWidth="1"/>
    <col min="15359" max="15359" width="14" style="35" customWidth="1"/>
    <col min="15360" max="15360" width="14.5703125" style="35" customWidth="1"/>
    <col min="15361" max="15361" width="9.5703125" style="35" customWidth="1"/>
    <col min="15362" max="15362" width="14.5703125" style="35" customWidth="1"/>
    <col min="15363" max="15364" width="16.28515625" style="35" customWidth="1"/>
    <col min="15365" max="15365" width="13.85546875" style="35" customWidth="1"/>
    <col min="15366" max="15370" width="16.140625" style="35" customWidth="1"/>
    <col min="15371" max="15371" width="14.42578125" style="35" customWidth="1"/>
    <col min="15372" max="15372" width="10.140625" style="35" customWidth="1"/>
    <col min="15373" max="15373" width="14.42578125" style="35" customWidth="1"/>
    <col min="15374" max="15375" width="18.85546875" style="35" customWidth="1"/>
    <col min="15376" max="15376" width="14.7109375" style="35" customWidth="1"/>
    <col min="15377" max="15377" width="9.28515625" style="35" customWidth="1"/>
    <col min="15378" max="15601" width="8.85546875" style="35"/>
    <col min="15602" max="15602" width="17.42578125" style="35" customWidth="1"/>
    <col min="15603" max="15603" width="30.7109375" style="35" customWidth="1"/>
    <col min="15604" max="15604" width="24.5703125" style="35" customWidth="1"/>
    <col min="15605" max="15605" width="30.5703125" style="35" customWidth="1"/>
    <col min="15606" max="15606" width="27.140625" style="35" customWidth="1"/>
    <col min="15607" max="15607" width="34" style="35" customWidth="1"/>
    <col min="15608" max="15608" width="31.42578125" style="35" customWidth="1"/>
    <col min="15609" max="15609" width="82.140625" style="35" customWidth="1"/>
    <col min="15610" max="15610" width="23.140625" style="35" customWidth="1"/>
    <col min="15611" max="15611" width="14.7109375" style="35" customWidth="1"/>
    <col min="15612" max="15612" width="10.140625" style="35" customWidth="1"/>
    <col min="15613" max="15613" width="15.85546875" style="35" customWidth="1"/>
    <col min="15614" max="15614" width="9.85546875" style="35" customWidth="1"/>
    <col min="15615" max="15615" width="14" style="35" customWidth="1"/>
    <col min="15616" max="15616" width="14.5703125" style="35" customWidth="1"/>
    <col min="15617" max="15617" width="9.5703125" style="35" customWidth="1"/>
    <col min="15618" max="15618" width="14.5703125" style="35" customWidth="1"/>
    <col min="15619" max="15620" width="16.28515625" style="35" customWidth="1"/>
    <col min="15621" max="15621" width="13.85546875" style="35" customWidth="1"/>
    <col min="15622" max="15626" width="16.140625" style="35" customWidth="1"/>
    <col min="15627" max="15627" width="14.42578125" style="35" customWidth="1"/>
    <col min="15628" max="15628" width="10.140625" style="35" customWidth="1"/>
    <col min="15629" max="15629" width="14.42578125" style="35" customWidth="1"/>
    <col min="15630" max="15631" width="18.85546875" style="35" customWidth="1"/>
    <col min="15632" max="15632" width="14.7109375" style="35" customWidth="1"/>
    <col min="15633" max="15633" width="9.28515625" style="35" customWidth="1"/>
    <col min="15634" max="15857" width="8.85546875" style="35"/>
    <col min="15858" max="15858" width="17.42578125" style="35" customWidth="1"/>
    <col min="15859" max="15859" width="30.7109375" style="35" customWidth="1"/>
    <col min="15860" max="15860" width="24.5703125" style="35" customWidth="1"/>
    <col min="15861" max="15861" width="30.5703125" style="35" customWidth="1"/>
    <col min="15862" max="15862" width="27.140625" style="35" customWidth="1"/>
    <col min="15863" max="15863" width="34" style="35" customWidth="1"/>
    <col min="15864" max="15864" width="31.42578125" style="35" customWidth="1"/>
    <col min="15865" max="15865" width="82.140625" style="35" customWidth="1"/>
    <col min="15866" max="15866" width="23.140625" style="35" customWidth="1"/>
    <col min="15867" max="15867" width="14.7109375" style="35" customWidth="1"/>
    <col min="15868" max="15868" width="10.140625" style="35" customWidth="1"/>
    <col min="15869" max="15869" width="15.85546875" style="35" customWidth="1"/>
    <col min="15870" max="15870" width="9.85546875" style="35" customWidth="1"/>
    <col min="15871" max="15871" width="14" style="35" customWidth="1"/>
    <col min="15872" max="15872" width="14.5703125" style="35" customWidth="1"/>
    <col min="15873" max="15873" width="9.5703125" style="35" customWidth="1"/>
    <col min="15874" max="15874" width="14.5703125" style="35" customWidth="1"/>
    <col min="15875" max="15876" width="16.28515625" style="35" customWidth="1"/>
    <col min="15877" max="15877" width="13.85546875" style="35" customWidth="1"/>
    <col min="15878" max="15882" width="16.140625" style="35" customWidth="1"/>
    <col min="15883" max="15883" width="14.42578125" style="35" customWidth="1"/>
    <col min="15884" max="15884" width="10.140625" style="35" customWidth="1"/>
    <col min="15885" max="15885" width="14.42578125" style="35" customWidth="1"/>
    <col min="15886" max="15887" width="18.85546875" style="35" customWidth="1"/>
    <col min="15888" max="15888" width="14.7109375" style="35" customWidth="1"/>
    <col min="15889" max="15889" width="9.28515625" style="35" customWidth="1"/>
    <col min="15890" max="16113" width="8.85546875" style="35"/>
    <col min="16114" max="16114" width="17.42578125" style="35" customWidth="1"/>
    <col min="16115" max="16115" width="30.7109375" style="35" customWidth="1"/>
    <col min="16116" max="16116" width="24.5703125" style="35" customWidth="1"/>
    <col min="16117" max="16117" width="30.5703125" style="35" customWidth="1"/>
    <col min="16118" max="16118" width="27.140625" style="35" customWidth="1"/>
    <col min="16119" max="16119" width="34" style="35" customWidth="1"/>
    <col min="16120" max="16120" width="31.42578125" style="35" customWidth="1"/>
    <col min="16121" max="16121" width="82.140625" style="35" customWidth="1"/>
    <col min="16122" max="16122" width="23.140625" style="35" customWidth="1"/>
    <col min="16123" max="16123" width="14.7109375" style="35" customWidth="1"/>
    <col min="16124" max="16124" width="10.140625" style="35" customWidth="1"/>
    <col min="16125" max="16125" width="15.85546875" style="35" customWidth="1"/>
    <col min="16126" max="16126" width="9.85546875" style="35" customWidth="1"/>
    <col min="16127" max="16127" width="14" style="35" customWidth="1"/>
    <col min="16128" max="16128" width="14.5703125" style="35" customWidth="1"/>
    <col min="16129" max="16129" width="9.5703125" style="35" customWidth="1"/>
    <col min="16130" max="16130" width="14.5703125" style="35" customWidth="1"/>
    <col min="16131" max="16132" width="16.28515625" style="35" customWidth="1"/>
    <col min="16133" max="16133" width="13.85546875" style="35" customWidth="1"/>
    <col min="16134" max="16138" width="16.140625" style="35" customWidth="1"/>
    <col min="16139" max="16139" width="14.42578125" style="35" customWidth="1"/>
    <col min="16140" max="16140" width="10.140625" style="35" customWidth="1"/>
    <col min="16141" max="16141" width="14.42578125" style="35" customWidth="1"/>
    <col min="16142" max="16143" width="18.85546875" style="35" customWidth="1"/>
    <col min="16144" max="16144" width="14.7109375" style="35" customWidth="1"/>
    <col min="16145" max="16145" width="9.28515625" style="35" customWidth="1"/>
    <col min="16146" max="16360" width="8.85546875" style="35"/>
    <col min="16361" max="16384" width="9.140625" style="35" customWidth="1"/>
  </cols>
  <sheetData>
    <row r="1" spans="1:33" ht="15.4" customHeight="1" thickBot="1" x14ac:dyDescent="0.35">
      <c r="A1" s="33"/>
      <c r="H1" s="33"/>
    </row>
    <row r="2" spans="1:33" ht="33" customHeight="1" thickBot="1" x14ac:dyDescent="0.3">
      <c r="A2" s="33"/>
      <c r="B2" s="36" t="str">
        <f>Date!B2</f>
        <v>310822</v>
      </c>
      <c r="C2" s="251">
        <v>-2</v>
      </c>
      <c r="D2" s="251"/>
      <c r="E2" s="252"/>
      <c r="F2" s="253" t="s">
        <v>136</v>
      </c>
      <c r="G2" s="254"/>
      <c r="H2" s="37"/>
      <c r="AB2" s="38"/>
      <c r="AC2" s="2"/>
      <c r="AD2" s="21"/>
    </row>
    <row r="3" spans="1:33" ht="41.25" customHeight="1" thickBot="1" x14ac:dyDescent="0.55000000000000004">
      <c r="A3" s="33"/>
      <c r="B3" s="255" t="s">
        <v>205</v>
      </c>
      <c r="C3" s="256"/>
      <c r="D3" s="256"/>
      <c r="E3" s="257"/>
      <c r="F3" s="39" t="s">
        <v>100</v>
      </c>
      <c r="G3" s="40">
        <v>6</v>
      </c>
      <c r="H3" s="37"/>
      <c r="AB3" s="38"/>
      <c r="AC3" s="2"/>
      <c r="AD3" s="21"/>
    </row>
    <row r="4" spans="1:33" ht="33.75" x14ac:dyDescent="0.4">
      <c r="A4" s="33"/>
      <c r="B4" s="258" t="s">
        <v>113</v>
      </c>
      <c r="C4" s="259"/>
      <c r="D4" s="260" t="s">
        <v>12</v>
      </c>
      <c r="E4" s="261"/>
      <c r="F4" s="262" t="s">
        <v>181</v>
      </c>
      <c r="G4" s="263"/>
      <c r="H4" s="41"/>
      <c r="W4" s="248"/>
      <c r="X4" s="248"/>
      <c r="Y4" s="248"/>
      <c r="Z4" s="62"/>
      <c r="AA4" s="249"/>
      <c r="AB4" s="249"/>
      <c r="AC4" s="250"/>
    </row>
    <row r="5" spans="1:33" ht="18" customHeight="1" thickBot="1" x14ac:dyDescent="0.35">
      <c r="A5" s="33"/>
      <c r="B5" s="141">
        <f>SUM(B7/C7)</f>
        <v>5.5631938107632992</v>
      </c>
      <c r="C5" s="142" t="s">
        <v>13</v>
      </c>
      <c r="D5" s="266">
        <f>SUM(D7+E7+D9+E9+D11+E11)</f>
        <v>0.14681615583080265</v>
      </c>
      <c r="E5" s="267"/>
      <c r="F5" s="268">
        <f>SUM(F7+G7+F9+G9+G13+F11+G11+F13+AG13)</f>
        <v>0.85318384416919746</v>
      </c>
      <c r="G5" s="269"/>
      <c r="H5" s="41"/>
      <c r="W5" s="248"/>
      <c r="X5" s="248"/>
      <c r="Y5" s="248"/>
      <c r="Z5" s="62"/>
      <c r="AA5" s="249"/>
      <c r="AB5" s="249"/>
      <c r="AC5" s="250"/>
    </row>
    <row r="6" spans="1:33" ht="24" customHeight="1" x14ac:dyDescent="0.2">
      <c r="A6" s="33"/>
      <c r="B6" s="69" t="s">
        <v>124</v>
      </c>
      <c r="C6" s="114" t="s">
        <v>171</v>
      </c>
      <c r="D6" s="80" t="s">
        <v>78</v>
      </c>
      <c r="E6" s="81" t="s">
        <v>79</v>
      </c>
      <c r="F6" s="89" t="s">
        <v>34</v>
      </c>
      <c r="G6" s="118" t="s">
        <v>35</v>
      </c>
      <c r="H6" s="41"/>
      <c r="W6" s="245"/>
      <c r="X6" s="245"/>
      <c r="Y6" s="246"/>
      <c r="Z6" s="246"/>
      <c r="AA6" s="245"/>
      <c r="AB6" s="245"/>
      <c r="AC6" s="247"/>
      <c r="AD6" s="247"/>
    </row>
    <row r="7" spans="1:33" ht="18" customHeight="1" thickBot="1" x14ac:dyDescent="0.35">
      <c r="A7" s="33"/>
      <c r="B7" s="70">
        <f>B59</f>
        <v>1.4825628438440226</v>
      </c>
      <c r="C7" s="99">
        <f>SUM(C9+B11+C11)</f>
        <v>0.26649491178532342</v>
      </c>
      <c r="D7" s="202">
        <f>H59</f>
        <v>8.9706159615871289E-3</v>
      </c>
      <c r="E7" s="83">
        <f>I59</f>
        <v>5.9529138121506536E-2</v>
      </c>
      <c r="F7" s="85">
        <f>L59</f>
        <v>4.847666341297998E-2</v>
      </c>
      <c r="G7" s="87">
        <f>M59</f>
        <v>6.6679107092674121E-3</v>
      </c>
      <c r="H7" s="41"/>
      <c r="W7" s="245"/>
      <c r="X7" s="245"/>
      <c r="Y7" s="246"/>
      <c r="Z7" s="246"/>
      <c r="AA7" s="245"/>
      <c r="AB7" s="245"/>
      <c r="AC7" s="247"/>
      <c r="AD7" s="247"/>
    </row>
    <row r="8" spans="1:33" ht="23.25" x14ac:dyDescent="0.25">
      <c r="A8" s="33"/>
      <c r="B8" s="116" t="s">
        <v>36</v>
      </c>
      <c r="C8" s="65" t="s">
        <v>77</v>
      </c>
      <c r="D8" s="81" t="s">
        <v>37</v>
      </c>
      <c r="E8" s="82" t="s">
        <v>138</v>
      </c>
      <c r="F8" s="90" t="s">
        <v>8</v>
      </c>
      <c r="G8" s="118" t="s">
        <v>9</v>
      </c>
      <c r="H8" s="42"/>
      <c r="W8" s="245"/>
      <c r="X8" s="245"/>
      <c r="Y8" s="246"/>
      <c r="Z8" s="246"/>
      <c r="AA8" s="245"/>
      <c r="AB8" s="245"/>
      <c r="AC8" s="247"/>
      <c r="AD8" s="247"/>
    </row>
    <row r="9" spans="1:33" ht="18.75" customHeight="1" thickBot="1" x14ac:dyDescent="0.35">
      <c r="A9" s="33"/>
      <c r="B9" s="117">
        <f>C59</f>
        <v>0</v>
      </c>
      <c r="C9" s="67">
        <f>D59</f>
        <v>0.26641405687696901</v>
      </c>
      <c r="D9" s="83">
        <f>G59</f>
        <v>0</v>
      </c>
      <c r="E9" s="84">
        <f>J59</f>
        <v>7.8316401747708986E-2</v>
      </c>
      <c r="F9" s="85">
        <f>N59</f>
        <v>0</v>
      </c>
      <c r="G9" s="87">
        <f>O59</f>
        <v>0</v>
      </c>
      <c r="H9" s="42"/>
      <c r="AB9" s="43"/>
    </row>
    <row r="10" spans="1:33" ht="23.25" x14ac:dyDescent="0.4">
      <c r="A10" s="33"/>
      <c r="B10" s="63" t="s">
        <v>129</v>
      </c>
      <c r="C10" s="66" t="s">
        <v>139</v>
      </c>
      <c r="D10" s="81" t="s">
        <v>140</v>
      </c>
      <c r="E10" s="199" t="s">
        <v>156</v>
      </c>
      <c r="F10" s="88" t="s">
        <v>10</v>
      </c>
      <c r="G10" s="86" t="s">
        <v>183</v>
      </c>
      <c r="H10" s="33"/>
      <c r="AB10" s="44"/>
    </row>
    <row r="11" spans="1:33" ht="21" thickBot="1" x14ac:dyDescent="0.35">
      <c r="A11" s="33"/>
      <c r="B11" s="64">
        <f>E59</f>
        <v>8.0854908354420146E-5</v>
      </c>
      <c r="C11" s="68">
        <f>F59</f>
        <v>0</v>
      </c>
      <c r="D11" s="83">
        <f>K59</f>
        <v>0</v>
      </c>
      <c r="E11" s="200">
        <f>U59</f>
        <v>0</v>
      </c>
      <c r="F11" s="87">
        <f>P59</f>
        <v>0</v>
      </c>
      <c r="G11" s="87">
        <f>Q59</f>
        <v>0.21905743252627308</v>
      </c>
      <c r="H11" s="33"/>
      <c r="AB11" s="43"/>
    </row>
    <row r="12" spans="1:33" ht="23.25" x14ac:dyDescent="0.4">
      <c r="A12" s="33"/>
      <c r="B12" s="98" t="s">
        <v>160</v>
      </c>
      <c r="C12" s="143" t="s">
        <v>159</v>
      </c>
      <c r="D12" s="115" t="s">
        <v>155</v>
      </c>
      <c r="E12" s="76"/>
      <c r="F12" s="86" t="s">
        <v>127</v>
      </c>
      <c r="G12" s="86" t="s">
        <v>141</v>
      </c>
      <c r="H12" s="33"/>
      <c r="AB12" s="43"/>
      <c r="AG12" s="119"/>
    </row>
    <row r="13" spans="1:33" ht="21" thickBot="1" x14ac:dyDescent="0.35">
      <c r="A13" s="33"/>
      <c r="B13" s="209">
        <f>W59</f>
        <v>0</v>
      </c>
      <c r="C13" s="77">
        <f>X59</f>
        <v>0</v>
      </c>
      <c r="D13" s="78">
        <f>V59</f>
        <v>0</v>
      </c>
      <c r="E13" s="77"/>
      <c r="F13" s="87">
        <f>R59</f>
        <v>0.53741185101979938</v>
      </c>
      <c r="G13" s="87">
        <f>S59</f>
        <v>4.1569986500877565E-2</v>
      </c>
      <c r="H13" s="33"/>
      <c r="AB13" s="43"/>
      <c r="AG13" s="119"/>
    </row>
    <row r="14" spans="1:33" ht="37.5" customHeight="1" thickBot="1" x14ac:dyDescent="0.65">
      <c r="A14" s="33"/>
      <c r="B14" s="134" t="s">
        <v>80</v>
      </c>
      <c r="C14" s="135"/>
      <c r="D14" s="135"/>
      <c r="E14" s="135"/>
      <c r="F14" s="35"/>
      <c r="G14" s="136"/>
      <c r="H14" s="33"/>
      <c r="AB14" s="43"/>
    </row>
    <row r="15" spans="1:33" ht="26.25" x14ac:dyDescent="0.2">
      <c r="A15" s="33"/>
      <c r="B15" s="137" t="s">
        <v>32</v>
      </c>
      <c r="C15" s="270" t="s">
        <v>31</v>
      </c>
      <c r="D15" s="138"/>
      <c r="E15" s="273" t="s">
        <v>130</v>
      </c>
      <c r="F15" s="132"/>
      <c r="G15" s="275" t="s">
        <v>14</v>
      </c>
      <c r="H15" s="33"/>
      <c r="AB15" s="44"/>
    </row>
    <row r="16" spans="1:33" x14ac:dyDescent="0.2">
      <c r="A16" s="33"/>
      <c r="B16" s="264" t="s">
        <v>33</v>
      </c>
      <c r="C16" s="271"/>
      <c r="D16" s="75" t="s">
        <v>44</v>
      </c>
      <c r="E16" s="274"/>
      <c r="F16" s="75" t="s">
        <v>44</v>
      </c>
      <c r="G16" s="276"/>
      <c r="H16" s="33"/>
      <c r="AE16" s="48"/>
    </row>
    <row r="17" spans="1:31" ht="21" thickBot="1" x14ac:dyDescent="0.35">
      <c r="A17" s="33"/>
      <c r="B17" s="265"/>
      <c r="C17" s="272"/>
      <c r="D17" s="139"/>
      <c r="E17" s="277"/>
      <c r="F17" s="133"/>
      <c r="G17" s="140">
        <v>100</v>
      </c>
      <c r="H17" s="33"/>
      <c r="I17" s="49"/>
      <c r="AD17" s="35"/>
      <c r="AE17" s="50"/>
    </row>
    <row r="18" spans="1:31" x14ac:dyDescent="0.3">
      <c r="A18" s="33"/>
      <c r="B18" s="242" t="s">
        <v>26</v>
      </c>
      <c r="C18" s="243">
        <v>7</v>
      </c>
      <c r="D18" s="96" t="str">
        <f t="shared" ref="D18:D29" si="0">B18</f>
        <v xml:space="preserve">Flint </v>
      </c>
      <c r="E18" s="95">
        <f t="shared" ref="E18:E29" si="1">C18/$Y$56*100</f>
        <v>5.1470588235294112</v>
      </c>
      <c r="F18" s="94" t="str">
        <f>B18</f>
        <v xml:space="preserve">Flint </v>
      </c>
      <c r="G18" s="95">
        <f t="shared" ref="G18:G29" si="2">E18*$G$17/100</f>
        <v>5.1470588235294112</v>
      </c>
      <c r="H18" s="33"/>
      <c r="AD18" s="35"/>
      <c r="AE18" s="50"/>
    </row>
    <row r="19" spans="1:31" x14ac:dyDescent="0.3">
      <c r="A19" s="33"/>
      <c r="B19" s="242" t="s">
        <v>25</v>
      </c>
      <c r="C19" s="243">
        <v>15</v>
      </c>
      <c r="D19" s="96" t="str">
        <f t="shared" si="0"/>
        <v>OM4</v>
      </c>
      <c r="E19" s="97">
        <f t="shared" si="1"/>
        <v>11.029411764705882</v>
      </c>
      <c r="F19" s="96" t="str">
        <f>B19</f>
        <v>OM4</v>
      </c>
      <c r="G19" s="97">
        <f t="shared" si="2"/>
        <v>11.029411764705882</v>
      </c>
      <c r="H19" s="33"/>
      <c r="AE19" s="50"/>
    </row>
    <row r="20" spans="1:31" ht="18.75" customHeight="1" x14ac:dyDescent="0.3">
      <c r="A20" s="33"/>
      <c r="B20" s="242" t="s">
        <v>67</v>
      </c>
      <c r="C20" s="243">
        <v>78</v>
      </c>
      <c r="D20" s="96" t="str">
        <f t="shared" si="0"/>
        <v>Red Art</v>
      </c>
      <c r="E20" s="97">
        <f t="shared" si="1"/>
        <v>57.352941176470587</v>
      </c>
      <c r="F20" s="96" t="str">
        <f t="shared" ref="F20:F29" si="3">B20</f>
        <v>Red Art</v>
      </c>
      <c r="G20" s="97">
        <f t="shared" si="2"/>
        <v>57.352941176470587</v>
      </c>
      <c r="H20" s="33"/>
      <c r="AE20" s="50"/>
    </row>
    <row r="21" spans="1:31" x14ac:dyDescent="0.3">
      <c r="A21" s="33"/>
      <c r="B21" s="242" t="s">
        <v>84</v>
      </c>
      <c r="C21" s="243">
        <v>30</v>
      </c>
      <c r="D21" s="96" t="str">
        <f>B21</f>
        <v>Manganese Dioxide</v>
      </c>
      <c r="E21" s="97">
        <f t="shared" si="1"/>
        <v>22.058823529411764</v>
      </c>
      <c r="F21" s="96" t="str">
        <f t="shared" si="3"/>
        <v>Manganese Dioxide</v>
      </c>
      <c r="G21" s="97">
        <f t="shared" si="2"/>
        <v>22.058823529411764</v>
      </c>
      <c r="H21" s="33"/>
      <c r="AE21" s="50"/>
    </row>
    <row r="22" spans="1:31" ht="20.25" customHeight="1" x14ac:dyDescent="0.3">
      <c r="A22" s="33"/>
      <c r="B22" s="242" t="s">
        <v>82</v>
      </c>
      <c r="C22" s="243">
        <v>4</v>
      </c>
      <c r="D22" s="96" t="str">
        <f t="shared" si="0"/>
        <v>Black Copper Oxide</v>
      </c>
      <c r="E22" s="97">
        <f t="shared" si="1"/>
        <v>2.9411764705882351</v>
      </c>
      <c r="F22" s="96" t="str">
        <f t="shared" si="3"/>
        <v>Black Copper Oxide</v>
      </c>
      <c r="G22" s="97">
        <f t="shared" si="2"/>
        <v>2.9411764705882346</v>
      </c>
      <c r="H22" s="33"/>
      <c r="AC22" s="35"/>
      <c r="AE22" s="50"/>
    </row>
    <row r="23" spans="1:31" x14ac:dyDescent="0.3">
      <c r="A23" s="33"/>
      <c r="B23" s="242" t="s">
        <v>92</v>
      </c>
      <c r="C23" s="243">
        <v>2</v>
      </c>
      <c r="D23" s="96" t="str">
        <f t="shared" si="0"/>
        <v>Cobalt Oxide</v>
      </c>
      <c r="E23" s="97">
        <f t="shared" si="1"/>
        <v>1.4705882352941175</v>
      </c>
      <c r="F23" s="96" t="str">
        <f t="shared" si="3"/>
        <v>Cobalt Oxide</v>
      </c>
      <c r="G23" s="97">
        <f t="shared" si="2"/>
        <v>1.4705882352941173</v>
      </c>
      <c r="H23" s="33"/>
      <c r="I23" s="51"/>
      <c r="AC23" s="35"/>
      <c r="AE23" s="50"/>
    </row>
    <row r="24" spans="1:31" x14ac:dyDescent="0.3">
      <c r="A24" s="33"/>
      <c r="B24" s="91">
        <v>0</v>
      </c>
      <c r="C24" s="92">
        <v>0</v>
      </c>
      <c r="D24" s="96">
        <f t="shared" si="0"/>
        <v>0</v>
      </c>
      <c r="E24" s="97">
        <f t="shared" si="1"/>
        <v>0</v>
      </c>
      <c r="F24" s="96">
        <f t="shared" si="3"/>
        <v>0</v>
      </c>
      <c r="G24" s="97">
        <f t="shared" si="2"/>
        <v>0</v>
      </c>
      <c r="H24" s="52"/>
      <c r="I24" s="51"/>
      <c r="AC24" s="35"/>
      <c r="AE24" s="50"/>
    </row>
    <row r="25" spans="1:31" ht="21" customHeight="1" x14ac:dyDescent="0.3">
      <c r="A25" s="33"/>
      <c r="B25" s="91">
        <v>0</v>
      </c>
      <c r="C25" s="92">
        <v>0</v>
      </c>
      <c r="D25" s="96">
        <f t="shared" si="0"/>
        <v>0</v>
      </c>
      <c r="E25" s="97">
        <f t="shared" si="1"/>
        <v>0</v>
      </c>
      <c r="F25" s="96">
        <f t="shared" si="3"/>
        <v>0</v>
      </c>
      <c r="G25" s="97">
        <f t="shared" si="2"/>
        <v>0</v>
      </c>
      <c r="H25" s="33"/>
      <c r="I25" s="10"/>
      <c r="AC25" s="35"/>
      <c r="AE25" s="50"/>
    </row>
    <row r="26" spans="1:31" ht="19.5" customHeight="1" x14ac:dyDescent="0.3">
      <c r="A26" s="33"/>
      <c r="B26" s="91">
        <v>0</v>
      </c>
      <c r="C26" s="92">
        <v>0</v>
      </c>
      <c r="D26" s="96">
        <f t="shared" si="0"/>
        <v>0</v>
      </c>
      <c r="E26" s="97">
        <f t="shared" si="1"/>
        <v>0</v>
      </c>
      <c r="F26" s="96">
        <f t="shared" si="3"/>
        <v>0</v>
      </c>
      <c r="G26" s="97">
        <f t="shared" si="2"/>
        <v>0</v>
      </c>
      <c r="H26" s="33"/>
      <c r="I26" s="18"/>
      <c r="AC26" s="35"/>
      <c r="AE26" s="50"/>
    </row>
    <row r="27" spans="1:31" ht="20.25" customHeight="1" x14ac:dyDescent="0.3">
      <c r="A27" s="33"/>
      <c r="B27" s="91">
        <v>0</v>
      </c>
      <c r="C27" s="92">
        <v>0</v>
      </c>
      <c r="D27" s="96">
        <f t="shared" si="0"/>
        <v>0</v>
      </c>
      <c r="E27" s="97">
        <f t="shared" si="1"/>
        <v>0</v>
      </c>
      <c r="F27" s="96">
        <f t="shared" si="3"/>
        <v>0</v>
      </c>
      <c r="G27" s="97">
        <f t="shared" si="2"/>
        <v>0</v>
      </c>
      <c r="H27" s="33"/>
      <c r="I27" s="18"/>
      <c r="AC27" s="35"/>
      <c r="AE27" s="50"/>
    </row>
    <row r="28" spans="1:31" x14ac:dyDescent="0.3">
      <c r="A28" s="33"/>
      <c r="B28" s="91">
        <v>0</v>
      </c>
      <c r="C28" s="92">
        <v>0</v>
      </c>
      <c r="D28" s="96">
        <f t="shared" si="0"/>
        <v>0</v>
      </c>
      <c r="E28" s="97">
        <f t="shared" si="1"/>
        <v>0</v>
      </c>
      <c r="F28" s="96">
        <f t="shared" si="3"/>
        <v>0</v>
      </c>
      <c r="G28" s="97">
        <f t="shared" si="2"/>
        <v>0</v>
      </c>
      <c r="H28" s="33"/>
      <c r="I28" s="18"/>
      <c r="AC28" s="35"/>
      <c r="AE28" s="50"/>
    </row>
    <row r="29" spans="1:31" x14ac:dyDescent="0.3">
      <c r="A29" s="33"/>
      <c r="B29" s="91">
        <v>0</v>
      </c>
      <c r="C29" s="92">
        <v>0</v>
      </c>
      <c r="D29" s="96">
        <f t="shared" si="0"/>
        <v>0</v>
      </c>
      <c r="E29" s="97">
        <f t="shared" si="1"/>
        <v>0</v>
      </c>
      <c r="F29" s="96">
        <f t="shared" si="3"/>
        <v>0</v>
      </c>
      <c r="G29" s="97">
        <f t="shared" si="2"/>
        <v>0</v>
      </c>
      <c r="H29" s="33"/>
      <c r="I29" s="18"/>
      <c r="AC29" s="35"/>
      <c r="AE29" s="50"/>
    </row>
    <row r="30" spans="1:31" x14ac:dyDescent="0.3">
      <c r="A30" s="33"/>
      <c r="B30" s="91">
        <v>0</v>
      </c>
      <c r="C30" s="93">
        <v>0</v>
      </c>
      <c r="D30" s="96">
        <f t="shared" ref="D30:D33" si="4">B30</f>
        <v>0</v>
      </c>
      <c r="E30" s="97">
        <f t="shared" ref="E30:E33" si="5">C30/$Y$56*100</f>
        <v>0</v>
      </c>
      <c r="F30" s="96">
        <f t="shared" ref="F30:F33" si="6">B30</f>
        <v>0</v>
      </c>
      <c r="G30" s="97">
        <f t="shared" ref="G30:G33" si="7">E30*$G$17/100</f>
        <v>0</v>
      </c>
      <c r="H30" s="54"/>
      <c r="I30" s="18"/>
      <c r="AE30" s="50"/>
    </row>
    <row r="31" spans="1:31" x14ac:dyDescent="0.3">
      <c r="A31" s="33"/>
      <c r="B31" s="91">
        <v>0</v>
      </c>
      <c r="C31" s="92">
        <v>0</v>
      </c>
      <c r="D31" s="96">
        <f t="shared" si="4"/>
        <v>0</v>
      </c>
      <c r="E31" s="97">
        <f t="shared" si="5"/>
        <v>0</v>
      </c>
      <c r="F31" s="96">
        <f t="shared" si="6"/>
        <v>0</v>
      </c>
      <c r="G31" s="97">
        <f t="shared" si="7"/>
        <v>0</v>
      </c>
      <c r="H31" s="55"/>
      <c r="AE31" s="50"/>
    </row>
    <row r="32" spans="1:31" x14ac:dyDescent="0.3">
      <c r="A32" s="33"/>
      <c r="B32" s="91">
        <v>0</v>
      </c>
      <c r="C32" s="92">
        <v>0</v>
      </c>
      <c r="D32" s="96">
        <f t="shared" si="4"/>
        <v>0</v>
      </c>
      <c r="E32" s="97">
        <f t="shared" si="5"/>
        <v>0</v>
      </c>
      <c r="F32" s="96">
        <f t="shared" si="6"/>
        <v>0</v>
      </c>
      <c r="G32" s="97">
        <f t="shared" si="7"/>
        <v>0</v>
      </c>
      <c r="H32" s="55"/>
      <c r="AD32" s="50"/>
    </row>
    <row r="33" spans="1:35" x14ac:dyDescent="0.3">
      <c r="A33" s="33"/>
      <c r="B33" s="91">
        <v>0</v>
      </c>
      <c r="C33" s="92">
        <v>0</v>
      </c>
      <c r="D33" s="96">
        <f t="shared" si="4"/>
        <v>0</v>
      </c>
      <c r="E33" s="97">
        <f t="shared" si="5"/>
        <v>0</v>
      </c>
      <c r="F33" s="96">
        <f t="shared" si="6"/>
        <v>0</v>
      </c>
      <c r="G33" s="97">
        <f t="shared" si="7"/>
        <v>0</v>
      </c>
      <c r="H33" s="55"/>
      <c r="AD33" s="50"/>
    </row>
    <row r="34" spans="1:35" x14ac:dyDescent="0.3">
      <c r="A34" s="33"/>
      <c r="B34" s="33"/>
      <c r="C34" s="34"/>
      <c r="D34" s="34"/>
      <c r="E34" s="34"/>
      <c r="F34" s="34"/>
      <c r="G34" s="54"/>
      <c r="H34" s="55"/>
      <c r="AD34" s="50"/>
    </row>
    <row r="35" spans="1:35" ht="21" thickBot="1" x14ac:dyDescent="0.35">
      <c r="A35" s="33"/>
      <c r="B35" s="33"/>
      <c r="C35" s="34"/>
      <c r="D35" s="34"/>
      <c r="E35" s="34"/>
      <c r="F35" s="34"/>
      <c r="G35" s="54"/>
      <c r="H35" s="54"/>
      <c r="I35" s="38"/>
      <c r="AE35" s="50"/>
    </row>
    <row r="36" spans="1:35" ht="18.75" x14ac:dyDescent="0.35">
      <c r="A36" s="33"/>
      <c r="B36" s="45" t="s">
        <v>0</v>
      </c>
      <c r="C36" s="24" t="s">
        <v>1</v>
      </c>
      <c r="D36" s="24" t="s">
        <v>2</v>
      </c>
      <c r="E36" s="24" t="s">
        <v>11</v>
      </c>
      <c r="F36" s="71" t="s">
        <v>139</v>
      </c>
      <c r="G36" s="24" t="s">
        <v>3</v>
      </c>
      <c r="H36" s="24" t="s">
        <v>4</v>
      </c>
      <c r="I36" s="24" t="s">
        <v>5</v>
      </c>
      <c r="J36" s="71" t="s">
        <v>138</v>
      </c>
      <c r="K36" s="71" t="s">
        <v>142</v>
      </c>
      <c r="L36" s="24" t="s">
        <v>6</v>
      </c>
      <c r="M36" s="24" t="s">
        <v>7</v>
      </c>
      <c r="N36" s="24" t="s">
        <v>8</v>
      </c>
      <c r="O36" s="24" t="s">
        <v>29</v>
      </c>
      <c r="P36" s="24" t="s">
        <v>10</v>
      </c>
      <c r="Q36" s="236" t="s">
        <v>183</v>
      </c>
      <c r="R36" s="24" t="s">
        <v>131</v>
      </c>
      <c r="S36" s="24" t="s">
        <v>141</v>
      </c>
      <c r="T36" s="24" t="s">
        <v>128</v>
      </c>
      <c r="U36" s="24" t="s">
        <v>158</v>
      </c>
      <c r="V36" s="24" t="s">
        <v>157</v>
      </c>
      <c r="W36" s="237" t="s">
        <v>161</v>
      </c>
      <c r="X36" s="46" t="s">
        <v>76</v>
      </c>
      <c r="Y36" s="47"/>
      <c r="Z36" s="35"/>
      <c r="AE36"/>
      <c r="AF36"/>
      <c r="AG36"/>
      <c r="AH36"/>
      <c r="AI36" s="50"/>
    </row>
    <row r="37" spans="1:35" ht="16.5" thickBot="1" x14ac:dyDescent="0.3">
      <c r="A37" s="33"/>
      <c r="B37" s="238">
        <v>60.09</v>
      </c>
      <c r="C37" s="239">
        <v>69.62</v>
      </c>
      <c r="D37" s="240">
        <v>101.96</v>
      </c>
      <c r="E37" s="240">
        <v>79.866</v>
      </c>
      <c r="F37" s="72">
        <v>74.692799999999991</v>
      </c>
      <c r="G37" s="240">
        <v>29.88</v>
      </c>
      <c r="H37" s="240">
        <v>61.98</v>
      </c>
      <c r="I37" s="240">
        <v>94.2</v>
      </c>
      <c r="J37" s="72">
        <v>79.545000000000002</v>
      </c>
      <c r="K37" s="72">
        <v>465.96</v>
      </c>
      <c r="L37" s="240">
        <v>40.31</v>
      </c>
      <c r="M37" s="240">
        <v>56.08</v>
      </c>
      <c r="N37" s="240">
        <v>103.62</v>
      </c>
      <c r="O37" s="240">
        <v>153.69999999999999</v>
      </c>
      <c r="P37" s="240">
        <v>81.39</v>
      </c>
      <c r="Q37" s="240">
        <v>71.84</v>
      </c>
      <c r="R37" s="240">
        <v>86.94</v>
      </c>
      <c r="S37" s="240">
        <v>74.930000000000007</v>
      </c>
      <c r="T37" s="240">
        <v>223.2</v>
      </c>
      <c r="U37" s="240">
        <v>150.69999999999999</v>
      </c>
      <c r="V37" s="240">
        <v>141.94</v>
      </c>
      <c r="W37" s="240">
        <v>152</v>
      </c>
      <c r="X37" s="241">
        <v>214.44</v>
      </c>
      <c r="Y37" s="44"/>
      <c r="Z37" s="35"/>
      <c r="AE37"/>
      <c r="AF37"/>
      <c r="AG37"/>
      <c r="AH37"/>
      <c r="AI37" s="50"/>
    </row>
    <row r="38" spans="1:35" ht="13.5" thickBot="1" x14ac:dyDescent="0.25">
      <c r="A38" s="33"/>
      <c r="B38" s="235">
        <f>IF(ISNA(VLOOKUP($B18,'Chemical Analysis'!$B$4:$Y$131,2,0)),"",(VLOOKUP($B18,'Chemical Analysis'!$B$4:$Y$131,2,0))*$E18/100)</f>
        <v>5.0719117647058827</v>
      </c>
      <c r="C38" s="235">
        <f>IF(ISNA(VLOOKUP($B18,'Chemical Analysis'!$B$4:$Y$131,3,0)),"",(VLOOKUP($B18,'Chemical Analysis'!$B$4:$Y$131,3,0))*$E18/100)</f>
        <v>0</v>
      </c>
      <c r="D38" s="235">
        <f>IF(ISNA(VLOOKUP($B18,'Chemical Analysis'!$B$4:$Y$131,4,0)),"",(VLOOKUP($B18,'Chemical Analysis'!$B$4:$Y$131,4,0))*$E18/100)</f>
        <v>2.161764705882353E-2</v>
      </c>
      <c r="E38" s="235">
        <f>IF(ISNA(VLOOKUP($B18,'Chemical Analysis'!$B$4:$Y$131,5,0)),"",(VLOOKUP($B18,'Chemical Analysis'!$B$4:$Y$131,5,0))*$E18/100)</f>
        <v>3.0882352941176468E-3</v>
      </c>
      <c r="F38" s="235">
        <f>IF(ISNA(VLOOKUP($B18,'Chemical Analysis'!$B$4:$Y$131,6,0)),"",(VLOOKUP($B18,'Chemical Analysis'!$B$4:$Y$131,6,0))*$E18/100)</f>
        <v>0</v>
      </c>
      <c r="G38" s="235">
        <f>IF(ISNA(VLOOKUP($B18,'Chemical Analysis'!$B$4:$Y$131,7,0)),"",(VLOOKUP($B18,'Chemical Analysis'!$B$4:$Y$131,7,0))*$E18/100)</f>
        <v>0</v>
      </c>
      <c r="H38" s="235">
        <f>IF(ISNA(VLOOKUP($B18,'Chemical Analysis'!$B$4:$Y$131,8,0)),"",(VLOOKUP($B18,'Chemical Analysis'!$B$4:$Y$131,8,0))*$E18/100)</f>
        <v>0</v>
      </c>
      <c r="I38" s="235">
        <f>IF(ISNA(VLOOKUP($B18,'Chemical Analysis'!$B$4:$Y$131,9,0)),"",(VLOOKUP($B18,'Chemical Analysis'!$B$4:$Y$131,9,0))*$E18/100)</f>
        <v>0</v>
      </c>
      <c r="J38" s="235">
        <f>IF(ISNA(VLOOKUP($B18,'Chemical Analysis'!$B$4:$Y$131,10,0)),"",(VLOOKUP($B18,'Chemical Analysis'!$B$4:$Y$131,10,0))*$E18/100)</f>
        <v>0</v>
      </c>
      <c r="K38" s="235">
        <f>IF(ISNA(VLOOKUP($B18,'Chemical Analysis'!$B$4:$Y$131,11,0)),"",(VLOOKUP($B18,'Chemical Analysis'!$B$4:$Y$131,11,0))*$E18/100)</f>
        <v>0</v>
      </c>
      <c r="L38" s="235">
        <f>IF(ISNA(VLOOKUP($B18,'Chemical Analysis'!$B$4:$Y$131,12,0)),"",(VLOOKUP($B18,'Chemical Analysis'!$B$4:$Y$131,12,0))*$E18/100)</f>
        <v>5.147058823529411E-4</v>
      </c>
      <c r="M38" s="235">
        <f>IF(ISNA(VLOOKUP($B18,'Chemical Analysis'!$B$4:$Y$131,13,0)),"",(VLOOKUP($B18,'Chemical Analysis'!$B$4:$Y$131,13,0))*$E18/100)</f>
        <v>5.147058823529411E-4</v>
      </c>
      <c r="N38" s="235">
        <f>IF(ISNA(VLOOKUP($B18,'Chemical Analysis'!$B$4:$Y$131,14,0)),"",(VLOOKUP($B18,'Chemical Analysis'!$B$4:$Y$131,14,0))*$E18/100)</f>
        <v>0</v>
      </c>
      <c r="O38" s="235">
        <f>IF(ISNA(VLOOKUP($B18,'Chemical Analysis'!$B$4:$Y$131,15,0)),"",(VLOOKUP($B18,'Chemical Analysis'!$B$4:$Y$131,15,0))*$E18/100)</f>
        <v>0</v>
      </c>
      <c r="P38" s="235">
        <f>IF(ISNA(VLOOKUP($B18,'Chemical Analysis'!$B$4:$Y$131,16,0)),"",(VLOOKUP($B18,'Chemical Analysis'!$B$4:$Y$131,16,0))*$E18/100)</f>
        <v>0</v>
      </c>
      <c r="Q38" s="235">
        <f>IF(ISNA(VLOOKUP($B18,'Chemical Analysis'!$B$4:$Y$131,17,0)),"",(VLOOKUP($B18,'Chemical Analysis'!$B$4:$Y$131,17,0))*$E18/100)</f>
        <v>5.5073529411764702E-3</v>
      </c>
      <c r="R38" s="235">
        <f>IF(ISNA(VLOOKUP($B18,'Chemical Analysis'!$B$4:$Y$131,18,0)),"",(VLOOKUP($B18,'Chemical Analysis'!$B$4:$Y$131,18,0))*$E18/100)</f>
        <v>0</v>
      </c>
      <c r="S38" s="235">
        <f>IF(ISNA(VLOOKUP($B18,'Chemical Analysis'!$B$4:$Y$131,19,0)),"",(VLOOKUP($B18,'Chemical Analysis'!$B$4:$Y$131,19,0))*$E18/100)</f>
        <v>0</v>
      </c>
      <c r="T38" s="235">
        <f>IF(ISNA(VLOOKUP($B18,'Chemical Analysis'!$B$4:$Y$131,20,0)),"",(VLOOKUP($B18,'Chemical Analysis'!$B$4:$Y$131,20,0))*$E18/100)</f>
        <v>0</v>
      </c>
      <c r="U38" s="235">
        <f>IF(ISNA(VLOOKUP($B18,'Chemical Analysis'!$B$4:$Y$131,21,0)),"",(VLOOKUP($B18,'Chemical Analysis'!$B$4:$Y$131,21,0))*$E18/100)</f>
        <v>0</v>
      </c>
      <c r="V38" s="235">
        <f>IF(ISNA(VLOOKUP($B18,'Chemical Analysis'!$B$4:$Y$131,22,0)),"",(VLOOKUP($B18,'Chemical Analysis'!$B$4:$Y$131,22,0))*$E18/100)</f>
        <v>0</v>
      </c>
      <c r="W38" s="235">
        <f>IF(ISNA(VLOOKUP($B18,'Chemical Analysis'!$B$4:$Y$131,23,0)),"",(VLOOKUP($B18,'Chemical Analysis'!$B$4:$Y$131,23,0))*$E18/100)</f>
        <v>0</v>
      </c>
      <c r="X38" s="235">
        <f>IF(ISNA(VLOOKUP($B18,'Chemical Analysis'!$B$4:$Y$131,24,0)),"",(VLOOKUP($B18,'Chemical Analysis'!$B$4:$Y$131,24,0))*$E18/100)</f>
        <v>0</v>
      </c>
      <c r="Y38" s="44"/>
      <c r="Z38" s="35"/>
      <c r="AE38"/>
      <c r="AF38"/>
      <c r="AG38"/>
      <c r="AH38"/>
      <c r="AI38" s="50"/>
    </row>
    <row r="39" spans="1:35" ht="13.5" thickBot="1" x14ac:dyDescent="0.25">
      <c r="B39" s="29">
        <f>IF(ISNA(VLOOKUP($B19,'Chemical Analysis'!$B$4:$Y$131,2,0)),"",(VLOOKUP($B19,'Chemical Analysis'!$B$4:$Y$131,2,0))*$E19/100)</f>
        <v>5.8455882352941169</v>
      </c>
      <c r="C39" s="29">
        <f>IF(ISNA(VLOOKUP($B19,'Chemical Analysis'!$B$4:$Y$131,3,0)),"",(VLOOKUP($B19,'Chemical Analysis'!$B$4:$Y$131,3,0))*$E19/100)</f>
        <v>0</v>
      </c>
      <c r="D39" s="29">
        <f>IF(ISNA(VLOOKUP($B19,'Chemical Analysis'!$B$4:$Y$131,4,0)),"",(VLOOKUP($B19,'Chemical Analysis'!$B$4:$Y$131,4,0))*$E19/100)</f>
        <v>3.3970588235294117</v>
      </c>
      <c r="E39" s="29">
        <f>IF(ISNA(VLOOKUP($B19,'Chemical Analysis'!$B$4:$Y$131,5,0)),"",(VLOOKUP($B19,'Chemical Analysis'!$B$4:$Y$131,5,0))*$E19/100)</f>
        <v>0</v>
      </c>
      <c r="F39" s="29">
        <f>IF(ISNA(VLOOKUP($B19,'Chemical Analysis'!$B$4:$Y$131,6,0)),"",(VLOOKUP($B19,'Chemical Analysis'!$B$4:$Y$131,6,0))*$E19/100)</f>
        <v>0</v>
      </c>
      <c r="G39" s="29">
        <f>IF(ISNA(VLOOKUP($B19,'Chemical Analysis'!$B$4:$Y$131,7,0)),"",(VLOOKUP($B19,'Chemical Analysis'!$B$4:$Y$131,7,0))*$E19/100)</f>
        <v>0</v>
      </c>
      <c r="H39" s="29">
        <f>IF(ISNA(VLOOKUP($B19,'Chemical Analysis'!$B$4:$Y$131,8,0)),"",(VLOOKUP($B19,'Chemical Analysis'!$B$4:$Y$131,8,0))*$E19/100)</f>
        <v>3.3088235294117647E-2</v>
      </c>
      <c r="I39" s="29">
        <f>IF(ISNA(VLOOKUP($B19,'Chemical Analysis'!$B$4:$Y$131,9,0)),"",(VLOOKUP($B19,'Chemical Analysis'!$B$4:$Y$131,9,0))*$E19/100)</f>
        <v>0.31323529411764706</v>
      </c>
      <c r="J39" s="29">
        <f>IF(ISNA(VLOOKUP($B19,'Chemical Analysis'!$B$4:$Y$131,10,0)),"",(VLOOKUP($B19,'Chemical Analysis'!$B$4:$Y$131,10,0))*$E19/100)</f>
        <v>0</v>
      </c>
      <c r="K39" s="29">
        <f>IF(ISNA(VLOOKUP($B19,'Chemical Analysis'!$B$4:$Y$131,11,0)),"",(VLOOKUP($B19,'Chemical Analysis'!$B$4:$Y$131,11,0))*$E19/100)</f>
        <v>0</v>
      </c>
      <c r="L39" s="29">
        <f>IF(ISNA(VLOOKUP($B19,'Chemical Analysis'!$B$4:$Y$131,12,0)),"",(VLOOKUP($B19,'Chemical Analysis'!$B$4:$Y$131,12,0))*$E19/100)</f>
        <v>3.3088235294117647E-2</v>
      </c>
      <c r="M39" s="29">
        <f>IF(ISNA(VLOOKUP($B19,'Chemical Analysis'!$B$4:$Y$131,13,0)),"",(VLOOKUP($B19,'Chemical Analysis'!$B$4:$Y$131,13,0))*$E19/100)</f>
        <v>4.4117647058823532E-2</v>
      </c>
      <c r="N39" s="29">
        <f>IF(ISNA(VLOOKUP($B19,'Chemical Analysis'!$B$4:$Y$131,14,0)),"",(VLOOKUP($B19,'Chemical Analysis'!$B$4:$Y$131,14,0))*$E19/100)</f>
        <v>0</v>
      </c>
      <c r="O39" s="29">
        <f>IF(ISNA(VLOOKUP($B19,'Chemical Analysis'!$B$4:$Y$131,15,0)),"",(VLOOKUP($B19,'Chemical Analysis'!$B$4:$Y$131,15,0))*$E19/100)</f>
        <v>0</v>
      </c>
      <c r="P39" s="29">
        <f>IF(ISNA(VLOOKUP($B19,'Chemical Analysis'!$B$4:$Y$131,16,0)),"",(VLOOKUP($B19,'Chemical Analysis'!$B$4:$Y$131,16,0))*$E19/100)</f>
        <v>0</v>
      </c>
      <c r="Q39" s="29">
        <f>IF(ISNA(VLOOKUP($B19,'Chemical Analysis'!$B$4:$Y$131,17,0)),"",(VLOOKUP($B19,'Chemical Analysis'!$B$4:$Y$131,17,0))*$E19/100)</f>
        <v>0.15772058823529411</v>
      </c>
      <c r="R39" s="29">
        <f>IF(ISNA(VLOOKUP($B19,'Chemical Analysis'!$B$4:$Y$131,18,0)),"",(VLOOKUP($B19,'Chemical Analysis'!$B$4:$Y$131,18,0))*$E19/100)</f>
        <v>0</v>
      </c>
      <c r="S39" s="29">
        <f>IF(ISNA(VLOOKUP($B19,'Chemical Analysis'!$B$4:$Y$131,19,0)),"",(VLOOKUP($B19,'Chemical Analysis'!$B$4:$Y$131,19,0))*$E19/100)</f>
        <v>0</v>
      </c>
      <c r="T39" s="29">
        <f>IF(ISNA(VLOOKUP($B19,'Chemical Analysis'!$B$4:$Y$131,20,0)),"",(VLOOKUP($B19,'Chemical Analysis'!$B$4:$Y$131,20,0))*$E19/100)</f>
        <v>0</v>
      </c>
      <c r="U39" s="29">
        <f>IF(ISNA(VLOOKUP($B19,'Chemical Analysis'!$B$4:$Y$131,21,0)),"",(VLOOKUP($B19,'Chemical Analysis'!$B$4:$Y$131,21,0))*$E19/100)</f>
        <v>0</v>
      </c>
      <c r="V39" s="29">
        <f>IF(ISNA(VLOOKUP($B19,'Chemical Analysis'!$B$4:$Y$131,22,0)),"",(VLOOKUP($B19,'Chemical Analysis'!$B$4:$Y$131,22,0))*$E19/100)</f>
        <v>0</v>
      </c>
      <c r="W39" s="29">
        <f>IF(ISNA(VLOOKUP($B19,'Chemical Analysis'!$B$4:$Y$131,23,0)),"",(VLOOKUP($B19,'Chemical Analysis'!$B$4:$Y$131,23,0))*$E19/100)</f>
        <v>0</v>
      </c>
      <c r="X39" s="29">
        <f>IF(ISNA(VLOOKUP($B19,'Chemical Analysis'!$B$4:$Y$131,24,0)),"",(VLOOKUP($B19,'Chemical Analysis'!$B$4:$Y$131,24,0))*$E19/100)</f>
        <v>0</v>
      </c>
      <c r="Y39" s="44"/>
      <c r="Z39" s="35"/>
      <c r="AE39"/>
      <c r="AF39"/>
      <c r="AG39"/>
      <c r="AH39"/>
    </row>
    <row r="40" spans="1:35" ht="13.5" thickBot="1" x14ac:dyDescent="0.25">
      <c r="B40" s="29">
        <f>IF(ISNA(VLOOKUP($B20,'Chemical Analysis'!$B$4:$Y$131,2,0)),"",(VLOOKUP($B20,'Chemical Analysis'!$B$4:$Y$131,2,0))*$E20/100)</f>
        <v>31.142647058823528</v>
      </c>
      <c r="C40" s="29">
        <f>IF(ISNA(VLOOKUP($B20,'Chemical Analysis'!$B$4:$Y$131,3,0)),"",(VLOOKUP($B20,'Chemical Analysis'!$B$4:$Y$131,3,0))*$E20/100)</f>
        <v>0</v>
      </c>
      <c r="D40" s="29">
        <f>IF(ISNA(VLOOKUP($B20,'Chemical Analysis'!$B$4:$Y$131,4,0)),"",(VLOOKUP($B20,'Chemical Analysis'!$B$4:$Y$131,4,0))*$E20/100)</f>
        <v>9.405882352941175</v>
      </c>
      <c r="E40" s="29">
        <f>IF(ISNA(VLOOKUP($B20,'Chemical Analysis'!$B$4:$Y$131,5,0)),"",(VLOOKUP($B20,'Chemical Analysis'!$B$4:$Y$131,5,0))*$E20/100)</f>
        <v>0</v>
      </c>
      <c r="F40" s="29">
        <f>IF(ISNA(VLOOKUP($B20,'Chemical Analysis'!$B$4:$Y$131,6,0)),"",(VLOOKUP($B20,'Chemical Analysis'!$B$4:$Y$131,6,0))*$E20/100)</f>
        <v>0</v>
      </c>
      <c r="G40" s="29">
        <f>IF(ISNA(VLOOKUP($B20,'Chemical Analysis'!$B$4:$Y$131,7,0)),"",(VLOOKUP($B20,'Chemical Analysis'!$B$4:$Y$131,7,0))*$E20/100)</f>
        <v>0</v>
      </c>
      <c r="H40" s="29">
        <f>IF(ISNA(VLOOKUP($B20,'Chemical Analysis'!$B$4:$Y$131,8,0)),"",(VLOOKUP($B20,'Chemical Analysis'!$B$4:$Y$131,8,0))*$E20/100)</f>
        <v>0.22941176470588234</v>
      </c>
      <c r="I40" s="29">
        <f>IF(ISNA(VLOOKUP($B20,'Chemical Analysis'!$B$4:$Y$131,9,0)),"",(VLOOKUP($B20,'Chemical Analysis'!$B$4:$Y$131,9,0))*$E20/100)</f>
        <v>2.3342647058823531</v>
      </c>
      <c r="J40" s="29">
        <f>IF(ISNA(VLOOKUP($B20,'Chemical Analysis'!$B$4:$Y$131,10,0)),"",(VLOOKUP($B20,'Chemical Analysis'!$B$4:$Y$131,10,0))*$E20/100)</f>
        <v>0</v>
      </c>
      <c r="K40" s="29">
        <f>IF(ISNA(VLOOKUP($B20,'Chemical Analysis'!$B$4:$Y$131,11,0)),"",(VLOOKUP($B20,'Chemical Analysis'!$B$4:$Y$131,11,0))*$E20/100)</f>
        <v>0</v>
      </c>
      <c r="L40" s="29">
        <f>IF(ISNA(VLOOKUP($B20,'Chemical Analysis'!$B$4:$Y$131,12,0)),"",(VLOOKUP($B20,'Chemical Analysis'!$B$4:$Y$131,12,0))*$E20/100)</f>
        <v>0.88897058823529407</v>
      </c>
      <c r="M40" s="29">
        <f>IF(ISNA(VLOOKUP($B20,'Chemical Analysis'!$B$4:$Y$131,13,0)),"",(VLOOKUP($B20,'Chemical Analysis'!$B$4:$Y$131,13,0))*$E20/100)</f>
        <v>0.13191176470588237</v>
      </c>
      <c r="N40" s="29">
        <f>IF(ISNA(VLOOKUP($B20,'Chemical Analysis'!$B$4:$Y$131,14,0)),"",(VLOOKUP($B20,'Chemical Analysis'!$B$4:$Y$131,14,0))*$E20/100)</f>
        <v>0</v>
      </c>
      <c r="O40" s="29">
        <f>IF(ISNA(VLOOKUP($B20,'Chemical Analysis'!$B$4:$Y$131,15,0)),"",(VLOOKUP($B20,'Chemical Analysis'!$B$4:$Y$131,15,0))*$E20/100)</f>
        <v>0</v>
      </c>
      <c r="P40" s="29">
        <f>IF(ISNA(VLOOKUP($B20,'Chemical Analysis'!$B$4:$Y$131,16,0)),"",(VLOOKUP($B20,'Chemical Analysis'!$B$4:$Y$131,16,0))*$E20/100)</f>
        <v>0</v>
      </c>
      <c r="Q40" s="29">
        <f>IF(ISNA(VLOOKUP($B20,'Chemical Analysis'!$B$4:$Y$131,17,0)),"",(VLOOKUP($B20,'Chemical Analysis'!$B$4:$Y$131,17,0))*$E20/100)</f>
        <v>7.2666176470588235</v>
      </c>
      <c r="R40" s="29">
        <f>IF(ISNA(VLOOKUP($B20,'Chemical Analysis'!$B$4:$Y$131,18,0)),"",(VLOOKUP($B20,'Chemical Analysis'!$B$4:$Y$131,18,0))*$E20/100)</f>
        <v>0</v>
      </c>
      <c r="S40" s="29">
        <f>IF(ISNA(VLOOKUP($B20,'Chemical Analysis'!$B$4:$Y$131,19,0)),"",(VLOOKUP($B20,'Chemical Analysis'!$B$4:$Y$131,19,0))*$E20/100)</f>
        <v>0</v>
      </c>
      <c r="T40" s="29">
        <f>IF(ISNA(VLOOKUP($B20,'Chemical Analysis'!$B$4:$Y$131,20,0)),"",(VLOOKUP($B20,'Chemical Analysis'!$B$4:$Y$131,20,0))*$E20/100)</f>
        <v>0</v>
      </c>
      <c r="U40" s="29">
        <f>IF(ISNA(VLOOKUP($B20,'Chemical Analysis'!$B$4:$Y$131,21,0)),"",(VLOOKUP($B20,'Chemical Analysis'!$B$4:$Y$131,21,0))*$E20/100)</f>
        <v>0</v>
      </c>
      <c r="V40" s="29">
        <f>IF(ISNA(VLOOKUP($B20,'Chemical Analysis'!$B$4:$Y$131,22,0)),"",(VLOOKUP($B20,'Chemical Analysis'!$B$4:$Y$131,22,0))*$E20/100)</f>
        <v>0</v>
      </c>
      <c r="W40" s="29">
        <f>IF(ISNA(VLOOKUP($B20,'Chemical Analysis'!$B$4:$Y$131,23,0)),"",(VLOOKUP($B20,'Chemical Analysis'!$B$4:$Y$131,23,0))*$E20/100)</f>
        <v>0</v>
      </c>
      <c r="X40" s="29">
        <f>IF(ISNA(VLOOKUP($B20,'Chemical Analysis'!$B$4:$Y$131,24,0)),"",(VLOOKUP($B20,'Chemical Analysis'!$B$4:$Y$131,24,0))*$E20/100)</f>
        <v>0</v>
      </c>
      <c r="Y40" s="44"/>
      <c r="Z40" s="35"/>
      <c r="AE40"/>
      <c r="AF40"/>
      <c r="AG40"/>
      <c r="AH40"/>
    </row>
    <row r="41" spans="1:35" ht="13.5" thickBot="1" x14ac:dyDescent="0.25">
      <c r="B41" s="29">
        <f>IF(ISNA(VLOOKUP($B21,'Chemical Analysis'!$B$4:$Y$131,2,0)),"",(VLOOKUP($B21,'Chemical Analysis'!$B$4:$Y$131,2,0))*$E21/100)</f>
        <v>0</v>
      </c>
      <c r="C41" s="29">
        <f>IF(ISNA(VLOOKUP($B21,'Chemical Analysis'!$B$4:$Y$131,3,0)),"",(VLOOKUP($B21,'Chemical Analysis'!$B$4:$Y$131,3,0))*$E21/100)</f>
        <v>0</v>
      </c>
      <c r="D41" s="29">
        <f>IF(ISNA(VLOOKUP($B21,'Chemical Analysis'!$B$4:$Y$131,4,0)),"",(VLOOKUP($B21,'Chemical Analysis'!$B$4:$Y$131,4,0))*$E21/100)</f>
        <v>0</v>
      </c>
      <c r="E41" s="29">
        <f>IF(ISNA(VLOOKUP($B21,'Chemical Analysis'!$B$4:$Y$131,5,0)),"",(VLOOKUP($B21,'Chemical Analysis'!$B$4:$Y$131,5,0))*$E21/100)</f>
        <v>0</v>
      </c>
      <c r="F41" s="29">
        <f>IF(ISNA(VLOOKUP($B21,'Chemical Analysis'!$B$4:$Y$131,6,0)),"",(VLOOKUP($B21,'Chemical Analysis'!$B$4:$Y$131,6,0))*$E21/100)</f>
        <v>0</v>
      </c>
      <c r="G41" s="29">
        <f>IF(ISNA(VLOOKUP($B21,'Chemical Analysis'!$B$4:$Y$131,7,0)),"",(VLOOKUP($B21,'Chemical Analysis'!$B$4:$Y$131,7,0))*$E21/100)</f>
        <v>0</v>
      </c>
      <c r="H41" s="29">
        <f>IF(ISNA(VLOOKUP($B21,'Chemical Analysis'!$B$4:$Y$131,8,0)),"",(VLOOKUP($B21,'Chemical Analysis'!$B$4:$Y$131,8,0))*$E21/100)</f>
        <v>0</v>
      </c>
      <c r="I41" s="29">
        <f>IF(ISNA(VLOOKUP($B21,'Chemical Analysis'!$B$4:$Y$131,9,0)),"",(VLOOKUP($B21,'Chemical Analysis'!$B$4:$Y$131,9,0))*$E21/100)</f>
        <v>0</v>
      </c>
      <c r="J41" s="29">
        <f>IF(ISNA(VLOOKUP($B21,'Chemical Analysis'!$B$4:$Y$131,10,0)),"",(VLOOKUP($B21,'Chemical Analysis'!$B$4:$Y$131,10,0))*$E21/100)</f>
        <v>0</v>
      </c>
      <c r="K41" s="29">
        <f>IF(ISNA(VLOOKUP($B21,'Chemical Analysis'!$B$4:$Y$131,11,0)),"",(VLOOKUP($B21,'Chemical Analysis'!$B$4:$Y$131,11,0))*$E21/100)</f>
        <v>0</v>
      </c>
      <c r="L41" s="29">
        <f>IF(ISNA(VLOOKUP($B21,'Chemical Analysis'!$B$4:$Y$131,12,0)),"",(VLOOKUP($B21,'Chemical Analysis'!$B$4:$Y$131,12,0))*$E21/100)</f>
        <v>0</v>
      </c>
      <c r="M41" s="29">
        <f>IF(ISNA(VLOOKUP($B21,'Chemical Analysis'!$B$4:$Y$131,13,0)),"",(VLOOKUP($B21,'Chemical Analysis'!$B$4:$Y$131,13,0))*$E21/100)</f>
        <v>0</v>
      </c>
      <c r="N41" s="29">
        <f>IF(ISNA(VLOOKUP($B21,'Chemical Analysis'!$B$4:$Y$131,14,0)),"",(VLOOKUP($B21,'Chemical Analysis'!$B$4:$Y$131,14,0))*$E21/100)</f>
        <v>0</v>
      </c>
      <c r="O41" s="29">
        <f>IF(ISNA(VLOOKUP($B21,'Chemical Analysis'!$B$4:$Y$131,15,0)),"",(VLOOKUP($B21,'Chemical Analysis'!$B$4:$Y$131,15,0))*$E21/100)</f>
        <v>0</v>
      </c>
      <c r="P41" s="29">
        <f>IF(ISNA(VLOOKUP($B21,'Chemical Analysis'!$B$4:$Y$131,16,0)),"",(VLOOKUP($B21,'Chemical Analysis'!$B$4:$Y$131,16,0))*$E21/100)</f>
        <v>0</v>
      </c>
      <c r="Q41" s="29">
        <f>IF(ISNA(VLOOKUP($B21,'Chemical Analysis'!$B$4:$Y$131,17,0)),"",(VLOOKUP($B21,'Chemical Analysis'!$B$4:$Y$131,17,0))*$E21/100)</f>
        <v>0</v>
      </c>
      <c r="R41" s="29">
        <f>IF(ISNA(VLOOKUP($B21,'Chemical Analysis'!$B$4:$Y$131,18,0)),"",(VLOOKUP($B21,'Chemical Analysis'!$B$4:$Y$131,18,0))*$E21/100)</f>
        <v>22.058823529411764</v>
      </c>
      <c r="S41" s="29">
        <f>IF(ISNA(VLOOKUP($B21,'Chemical Analysis'!$B$4:$Y$131,19,0)),"",(VLOOKUP($B21,'Chemical Analysis'!$B$4:$Y$131,19,0))*$E21/100)</f>
        <v>0</v>
      </c>
      <c r="T41" s="29">
        <f>IF(ISNA(VLOOKUP($B21,'Chemical Analysis'!$B$4:$Y$131,20,0)),"",(VLOOKUP($B21,'Chemical Analysis'!$B$4:$Y$131,20,0))*$E21/100)</f>
        <v>0</v>
      </c>
      <c r="U41" s="29">
        <f>IF(ISNA(VLOOKUP($B21,'Chemical Analysis'!$B$4:$Y$131,21,0)),"",(VLOOKUP($B21,'Chemical Analysis'!$B$4:$Y$131,21,0))*$E21/100)</f>
        <v>0</v>
      </c>
      <c r="V41" s="29">
        <f>IF(ISNA(VLOOKUP($B21,'Chemical Analysis'!$B$4:$Y$131,22,0)),"",(VLOOKUP($B21,'Chemical Analysis'!$B$4:$Y$131,22,0))*$E21/100)</f>
        <v>0</v>
      </c>
      <c r="W41" s="29">
        <f>IF(ISNA(VLOOKUP($B21,'Chemical Analysis'!$B$4:$Y$131,23,0)),"",(VLOOKUP($B21,'Chemical Analysis'!$B$4:$Y$131,23,0))*$E21/100)</f>
        <v>0</v>
      </c>
      <c r="X41" s="29">
        <f>IF(ISNA(VLOOKUP($B21,'Chemical Analysis'!$B$4:$Y$131,24,0)),"",(VLOOKUP($B21,'Chemical Analysis'!$B$4:$Y$131,24,0))*$E21/100)</f>
        <v>0</v>
      </c>
      <c r="Y41" s="44"/>
      <c r="Z41" s="35"/>
      <c r="AE41"/>
      <c r="AF41"/>
      <c r="AG41"/>
      <c r="AH41"/>
    </row>
    <row r="42" spans="1:35" ht="13.5" thickBot="1" x14ac:dyDescent="0.25">
      <c r="B42" s="29">
        <f>IF(ISNA(VLOOKUP($B22,'Chemical Analysis'!$B$4:$Y$131,2,0)),"",(VLOOKUP($B22,'Chemical Analysis'!$B$4:$Y$131,2,0))*$E22/100)</f>
        <v>0</v>
      </c>
      <c r="C42" s="29">
        <f>IF(ISNA(VLOOKUP($B22,'Chemical Analysis'!$B$4:$Y$131,3,0)),"",(VLOOKUP($B22,'Chemical Analysis'!$B$4:$Y$131,3,0))*$E22/100)</f>
        <v>0</v>
      </c>
      <c r="D42" s="29">
        <f>IF(ISNA(VLOOKUP($B22,'Chemical Analysis'!$B$4:$Y$131,4,0)),"",(VLOOKUP($B22,'Chemical Analysis'!$B$4:$Y$131,4,0))*$E22/100)</f>
        <v>0</v>
      </c>
      <c r="E42" s="29">
        <f>IF(ISNA(VLOOKUP($B22,'Chemical Analysis'!$B$4:$Y$131,5,0)),"",(VLOOKUP($B22,'Chemical Analysis'!$B$4:$Y$131,5,0))*$E22/100)</f>
        <v>0</v>
      </c>
      <c r="F42" s="29">
        <f>IF(ISNA(VLOOKUP($B22,'Chemical Analysis'!$B$4:$Y$131,6,0)),"",(VLOOKUP($B22,'Chemical Analysis'!$B$4:$Y$131,6,0))*$E22/100)</f>
        <v>0</v>
      </c>
      <c r="G42" s="29">
        <f>IF(ISNA(VLOOKUP($B22,'Chemical Analysis'!$B$4:$Y$131,7,0)),"",(VLOOKUP($B22,'Chemical Analysis'!$B$4:$Y$131,7,0))*$E22/100)</f>
        <v>0</v>
      </c>
      <c r="H42" s="29">
        <f>IF(ISNA(VLOOKUP($B22,'Chemical Analysis'!$B$4:$Y$131,8,0)),"",(VLOOKUP($B22,'Chemical Analysis'!$B$4:$Y$131,8,0))*$E22/100)</f>
        <v>0</v>
      </c>
      <c r="I42" s="29">
        <f>IF(ISNA(VLOOKUP($B22,'Chemical Analysis'!$B$4:$Y$131,9,0)),"",(VLOOKUP($B22,'Chemical Analysis'!$B$4:$Y$131,9,0))*$E22/100)</f>
        <v>0</v>
      </c>
      <c r="J42" s="29">
        <f>IF(ISNA(VLOOKUP($B22,'Chemical Analysis'!$B$4:$Y$131,10,0)),"",(VLOOKUP($B22,'Chemical Analysis'!$B$4:$Y$131,10,0))*$E22/100)</f>
        <v>2.9411764705882346</v>
      </c>
      <c r="K42" s="29">
        <f>IF(ISNA(VLOOKUP($B22,'Chemical Analysis'!$B$4:$Y$131,11,0)),"",(VLOOKUP($B22,'Chemical Analysis'!$B$4:$Y$131,11,0))*$E22/100)</f>
        <v>0</v>
      </c>
      <c r="L42" s="29">
        <f>IF(ISNA(VLOOKUP($B22,'Chemical Analysis'!$B$4:$Y$131,12,0)),"",(VLOOKUP($B22,'Chemical Analysis'!$B$4:$Y$131,12,0))*$E22/100)</f>
        <v>0</v>
      </c>
      <c r="M42" s="29">
        <f>IF(ISNA(VLOOKUP($B22,'Chemical Analysis'!$B$4:$Y$131,13,0)),"",(VLOOKUP($B22,'Chemical Analysis'!$B$4:$Y$131,13,0))*$E22/100)</f>
        <v>0</v>
      </c>
      <c r="N42" s="29">
        <f>IF(ISNA(VLOOKUP($B22,'Chemical Analysis'!$B$4:$Y$131,14,0)),"",(VLOOKUP($B22,'Chemical Analysis'!$B$4:$Y$131,14,0))*$E22/100)</f>
        <v>0</v>
      </c>
      <c r="O42" s="29">
        <f>IF(ISNA(VLOOKUP($B22,'Chemical Analysis'!$B$4:$Y$131,15,0)),"",(VLOOKUP($B22,'Chemical Analysis'!$B$4:$Y$131,15,0))*$E22/100)</f>
        <v>0</v>
      </c>
      <c r="P42" s="29">
        <f>IF(ISNA(VLOOKUP($B22,'Chemical Analysis'!$B$4:$Y$131,16,0)),"",(VLOOKUP($B22,'Chemical Analysis'!$B$4:$Y$131,16,0))*$E22/100)</f>
        <v>0</v>
      </c>
      <c r="Q42" s="29">
        <f>IF(ISNA(VLOOKUP($B22,'Chemical Analysis'!$B$4:$Y$131,17,0)),"",(VLOOKUP($B22,'Chemical Analysis'!$B$4:$Y$131,17,0))*$E22/100)</f>
        <v>0</v>
      </c>
      <c r="R42" s="29">
        <f>IF(ISNA(VLOOKUP($B22,'Chemical Analysis'!$B$4:$Y$131,18,0)),"",(VLOOKUP($B22,'Chemical Analysis'!$B$4:$Y$131,18,0))*$E22/100)</f>
        <v>0</v>
      </c>
      <c r="S42" s="29">
        <f>IF(ISNA(VLOOKUP($B22,'Chemical Analysis'!$B$4:$Y$131,19,0)),"",(VLOOKUP($B22,'Chemical Analysis'!$B$4:$Y$131,19,0))*$E22/100)</f>
        <v>0</v>
      </c>
      <c r="T42" s="29">
        <f>IF(ISNA(VLOOKUP($B22,'Chemical Analysis'!$B$4:$Y$131,20,0)),"",(VLOOKUP($B22,'Chemical Analysis'!$B$4:$Y$131,20,0))*$E22/100)</f>
        <v>0</v>
      </c>
      <c r="U42" s="29">
        <f>IF(ISNA(VLOOKUP($B22,'Chemical Analysis'!$B$4:$Y$131,21,0)),"",(VLOOKUP($B22,'Chemical Analysis'!$B$4:$Y$131,21,0))*$E22/100)</f>
        <v>0</v>
      </c>
      <c r="V42" s="29">
        <f>IF(ISNA(VLOOKUP($B22,'Chemical Analysis'!$B$4:$Y$131,22,0)),"",(VLOOKUP($B22,'Chemical Analysis'!$B$4:$Y$131,22,0))*$E22/100)</f>
        <v>0</v>
      </c>
      <c r="W42" s="29">
        <f>IF(ISNA(VLOOKUP($B22,'Chemical Analysis'!$B$4:$Y$131,23,0)),"",(VLOOKUP($B22,'Chemical Analysis'!$B$4:$Y$131,23,0))*$E22/100)</f>
        <v>0</v>
      </c>
      <c r="X42" s="29">
        <f>IF(ISNA(VLOOKUP($B22,'Chemical Analysis'!$B$4:$Y$131,24,0)),"",(VLOOKUP($B22,'Chemical Analysis'!$B$4:$Y$131,24,0))*$E22/100)</f>
        <v>0</v>
      </c>
      <c r="Y42" s="47"/>
      <c r="Z42" s="35"/>
      <c r="AE42"/>
      <c r="AF42"/>
      <c r="AG42"/>
      <c r="AH42"/>
    </row>
    <row r="43" spans="1:35" ht="13.5" thickBot="1" x14ac:dyDescent="0.25">
      <c r="B43" s="29">
        <f>IF(ISNA(VLOOKUP($B23,'Chemical Analysis'!$B$4:$Y$131,2,0)),"",(VLOOKUP($B23,'Chemical Analysis'!$B$4:$Y$131,2,0))*$E23/100)</f>
        <v>0</v>
      </c>
      <c r="C43" s="29">
        <f>IF(ISNA(VLOOKUP($B23,'Chemical Analysis'!$B$4:$Y$131,3,0)),"",(VLOOKUP($B23,'Chemical Analysis'!$B$4:$Y$131,3,0))*$E23/100)</f>
        <v>0</v>
      </c>
      <c r="D43" s="29">
        <f>IF(ISNA(VLOOKUP($B23,'Chemical Analysis'!$B$4:$Y$131,4,0)),"",(VLOOKUP($B23,'Chemical Analysis'!$B$4:$Y$131,4,0))*$E23/100)</f>
        <v>0</v>
      </c>
      <c r="E43" s="29">
        <f>IF(ISNA(VLOOKUP($B23,'Chemical Analysis'!$B$4:$Y$131,5,0)),"",(VLOOKUP($B23,'Chemical Analysis'!$B$4:$Y$131,5,0))*$E23/100)</f>
        <v>0</v>
      </c>
      <c r="F43" s="29">
        <f>IF(ISNA(VLOOKUP($B23,'Chemical Analysis'!$B$4:$Y$131,6,0)),"",(VLOOKUP($B23,'Chemical Analysis'!$B$4:$Y$131,6,0))*$E23/100)</f>
        <v>0</v>
      </c>
      <c r="G43" s="29">
        <f>IF(ISNA(VLOOKUP($B23,'Chemical Analysis'!$B$4:$Y$131,7,0)),"",(VLOOKUP($B23,'Chemical Analysis'!$B$4:$Y$131,7,0))*$E23/100)</f>
        <v>0</v>
      </c>
      <c r="H43" s="29">
        <f>IF(ISNA(VLOOKUP($B23,'Chemical Analysis'!$B$4:$Y$131,8,0)),"",(VLOOKUP($B23,'Chemical Analysis'!$B$4:$Y$131,8,0))*$E23/100)</f>
        <v>0</v>
      </c>
      <c r="I43" s="29">
        <f>IF(ISNA(VLOOKUP($B23,'Chemical Analysis'!$B$4:$Y$131,9,0)),"",(VLOOKUP($B23,'Chemical Analysis'!$B$4:$Y$131,9,0))*$E23/100)</f>
        <v>0</v>
      </c>
      <c r="J43" s="29">
        <f>IF(ISNA(VLOOKUP($B23,'Chemical Analysis'!$B$4:$Y$131,10,0)),"",(VLOOKUP($B23,'Chemical Analysis'!$B$4:$Y$131,10,0))*$E23/100)</f>
        <v>0</v>
      </c>
      <c r="K43" s="29">
        <f>IF(ISNA(VLOOKUP($B23,'Chemical Analysis'!$B$4:$Y$131,11,0)),"",(VLOOKUP($B23,'Chemical Analysis'!$B$4:$Y$131,11,0))*$E23/100)</f>
        <v>0</v>
      </c>
      <c r="L43" s="29">
        <f>IF(ISNA(VLOOKUP($B23,'Chemical Analysis'!$B$4:$Y$131,12,0)),"",(VLOOKUP($B23,'Chemical Analysis'!$B$4:$Y$131,12,0))*$E23/100)</f>
        <v>0</v>
      </c>
      <c r="M43" s="29">
        <f>IF(ISNA(VLOOKUP($B23,'Chemical Analysis'!$B$4:$Y$131,13,0)),"",(VLOOKUP($B23,'Chemical Analysis'!$B$4:$Y$131,13,0))*$E23/100)</f>
        <v>0</v>
      </c>
      <c r="N43" s="29">
        <f>IF(ISNA(VLOOKUP($B23,'Chemical Analysis'!$B$4:$Y$131,14,0)),"",(VLOOKUP($B23,'Chemical Analysis'!$B$4:$Y$131,14,0))*$E23/100)</f>
        <v>0</v>
      </c>
      <c r="O43" s="29">
        <f>IF(ISNA(VLOOKUP($B23,'Chemical Analysis'!$B$4:$Y$131,15,0)),"",(VLOOKUP($B23,'Chemical Analysis'!$B$4:$Y$131,15,0))*$E23/100)</f>
        <v>0</v>
      </c>
      <c r="P43" s="29">
        <f>IF(ISNA(VLOOKUP($B23,'Chemical Analysis'!$B$4:$Y$131,16,0)),"",(VLOOKUP($B23,'Chemical Analysis'!$B$4:$Y$131,16,0))*$E23/100)</f>
        <v>0</v>
      </c>
      <c r="Q43" s="29">
        <f>IF(ISNA(VLOOKUP($B23,'Chemical Analysis'!$B$4:$Y$131,17,0)),"",(VLOOKUP($B23,'Chemical Analysis'!$B$4:$Y$131,17,0))*$E23/100)</f>
        <v>0</v>
      </c>
      <c r="R43" s="29">
        <f>IF(ISNA(VLOOKUP($B23,'Chemical Analysis'!$B$4:$Y$131,18,0)),"",(VLOOKUP($B23,'Chemical Analysis'!$B$4:$Y$131,18,0))*$E23/100)</f>
        <v>0</v>
      </c>
      <c r="S43" s="29">
        <f>IF(ISNA(VLOOKUP($B23,'Chemical Analysis'!$B$4:$Y$131,19,0)),"",(VLOOKUP($B23,'Chemical Analysis'!$B$4:$Y$131,19,0))*$E23/100)</f>
        <v>1.4705882352941173</v>
      </c>
      <c r="T43" s="29">
        <f>IF(ISNA(VLOOKUP($B23,'Chemical Analysis'!$B$4:$Y$131,20,0)),"",(VLOOKUP($B23,'Chemical Analysis'!$B$4:$Y$131,20,0))*$E23/100)</f>
        <v>0</v>
      </c>
      <c r="U43" s="29">
        <f>IF(ISNA(VLOOKUP($B23,'Chemical Analysis'!$B$4:$Y$131,21,0)),"",(VLOOKUP($B23,'Chemical Analysis'!$B$4:$Y$131,21,0))*$E23/100)</f>
        <v>0</v>
      </c>
      <c r="V43" s="29">
        <f>IF(ISNA(VLOOKUP($B23,'Chemical Analysis'!$B$4:$Y$131,22,0)),"",(VLOOKUP($B23,'Chemical Analysis'!$B$4:$Y$131,22,0))*$E23/100)</f>
        <v>0</v>
      </c>
      <c r="W43" s="29">
        <f>IF(ISNA(VLOOKUP($B23,'Chemical Analysis'!$B$4:$Y$131,23,0)),"",(VLOOKUP($B23,'Chemical Analysis'!$B$4:$Y$131,23,0))*$E23/100)</f>
        <v>0</v>
      </c>
      <c r="X43" s="29">
        <f>IF(ISNA(VLOOKUP($B23,'Chemical Analysis'!$B$4:$Y$131,24,0)),"",(VLOOKUP($B23,'Chemical Analysis'!$B$4:$Y$131,24,0))*$E23/100)</f>
        <v>0</v>
      </c>
      <c r="Y43" s="44"/>
      <c r="Z43" s="35"/>
      <c r="AE43"/>
      <c r="AF43"/>
      <c r="AG43"/>
      <c r="AH43"/>
    </row>
    <row r="44" spans="1:35" ht="13.5" thickBot="1" x14ac:dyDescent="0.25">
      <c r="B44" s="29" t="str">
        <f>IF(ISNA(VLOOKUP($B24,'Chemical Analysis'!$B$4:$Y$131,2,0)),"",(VLOOKUP($B24,'Chemical Analysis'!$B$4:$Y$131,2,0))*$E24/100)</f>
        <v/>
      </c>
      <c r="C44" s="29" t="str">
        <f>IF(ISNA(VLOOKUP($B24,'Chemical Analysis'!$B$4:$Y$131,3,0)),"",(VLOOKUP($B24,'Chemical Analysis'!$B$4:$Y$131,3,0))*$E24/100)</f>
        <v/>
      </c>
      <c r="D44" s="29" t="str">
        <f>IF(ISNA(VLOOKUP($B24,'Chemical Analysis'!$B$4:$Y$131,4,0)),"",(VLOOKUP($B24,'Chemical Analysis'!$B$4:$Y$131,4,0))*$E24/100)</f>
        <v/>
      </c>
      <c r="E44" s="29" t="str">
        <f>IF(ISNA(VLOOKUP($B24,'Chemical Analysis'!$B$4:$Y$131,5,0)),"",(VLOOKUP($B24,'Chemical Analysis'!$B$4:$Y$131,5,0))*$E24/100)</f>
        <v/>
      </c>
      <c r="F44" s="29" t="str">
        <f>IF(ISNA(VLOOKUP($B24,'Chemical Analysis'!$B$4:$Y$131,6,0)),"",(VLOOKUP($B24,'Chemical Analysis'!$B$4:$Y$131,6,0))*$E24/100)</f>
        <v/>
      </c>
      <c r="G44" s="29" t="str">
        <f>IF(ISNA(VLOOKUP($B24,'Chemical Analysis'!$B$4:$Y$131,7,0)),"",(VLOOKUP($B24,'Chemical Analysis'!$B$4:$Y$131,7,0))*$E24/100)</f>
        <v/>
      </c>
      <c r="H44" s="29" t="str">
        <f>IF(ISNA(VLOOKUP($B24,'Chemical Analysis'!$B$4:$Y$131,8,0)),"",(VLOOKUP($B24,'Chemical Analysis'!$B$4:$Y$131,8,0))*$E24/100)</f>
        <v/>
      </c>
      <c r="I44" s="29" t="str">
        <f>IF(ISNA(VLOOKUP($B24,'Chemical Analysis'!$B$4:$Y$131,9,0)),"",(VLOOKUP($B24,'Chemical Analysis'!$B$4:$Y$131,9,0))*$E24/100)</f>
        <v/>
      </c>
      <c r="J44" s="29" t="str">
        <f>IF(ISNA(VLOOKUP($B24,'Chemical Analysis'!$B$4:$Y$131,10,0)),"",(VLOOKUP($B24,'Chemical Analysis'!$B$4:$Y$131,10,0))*$E24/100)</f>
        <v/>
      </c>
      <c r="K44" s="29" t="str">
        <f>IF(ISNA(VLOOKUP($B24,'Chemical Analysis'!$B$4:$Y$131,11,0)),"",(VLOOKUP($B24,'Chemical Analysis'!$B$4:$Y$131,11,0))*$E24/100)</f>
        <v/>
      </c>
      <c r="L44" s="29" t="str">
        <f>IF(ISNA(VLOOKUP($B24,'Chemical Analysis'!$B$4:$Y$131,12,0)),"",(VLOOKUP($B24,'Chemical Analysis'!$B$4:$Y$131,12,0))*$E24/100)</f>
        <v/>
      </c>
      <c r="M44" s="29" t="str">
        <f>IF(ISNA(VLOOKUP($B24,'Chemical Analysis'!$B$4:$Y$131,13,0)),"",(VLOOKUP($B24,'Chemical Analysis'!$B$4:$Y$131,13,0))*$E24/100)</f>
        <v/>
      </c>
      <c r="N44" s="29" t="str">
        <f>IF(ISNA(VLOOKUP($B24,'Chemical Analysis'!$B$4:$Y$131,14,0)),"",(VLOOKUP($B24,'Chemical Analysis'!$B$4:$Y$131,14,0))*$E24/100)</f>
        <v/>
      </c>
      <c r="O44" s="29" t="str">
        <f>IF(ISNA(VLOOKUP($B24,'Chemical Analysis'!$B$4:$Y$131,15,0)),"",(VLOOKUP($B24,'Chemical Analysis'!$B$4:$Y$131,15,0))*$E24/100)</f>
        <v/>
      </c>
      <c r="P44" s="29" t="str">
        <f>IF(ISNA(VLOOKUP($B24,'Chemical Analysis'!$B$4:$Y$131,16,0)),"",(VLOOKUP($B24,'Chemical Analysis'!$B$4:$Y$131,16,0))*$E24/100)</f>
        <v/>
      </c>
      <c r="Q44" s="29" t="str">
        <f>IF(ISNA(VLOOKUP($B24,'Chemical Analysis'!$B$4:$Y$131,17,0)),"",(VLOOKUP($B24,'Chemical Analysis'!$B$4:$Y$131,17,0))*$E24/100)</f>
        <v/>
      </c>
      <c r="R44" s="29" t="str">
        <f>IF(ISNA(VLOOKUP($B24,'Chemical Analysis'!$B$4:$Y$131,18,0)),"",(VLOOKUP($B24,'Chemical Analysis'!$B$4:$Y$131,18,0))*$E24/100)</f>
        <v/>
      </c>
      <c r="S44" s="29" t="str">
        <f>IF(ISNA(VLOOKUP($B24,'Chemical Analysis'!$B$4:$Y$131,19,0)),"",(VLOOKUP($B24,'Chemical Analysis'!$B$4:$Y$131,19,0))*$E24/100)</f>
        <v/>
      </c>
      <c r="T44" s="29" t="str">
        <f>IF(ISNA(VLOOKUP($B24,'Chemical Analysis'!$B$4:$Y$131,20,0)),"",(VLOOKUP($B24,'Chemical Analysis'!$B$4:$Y$131,20,0))*$E24/100)</f>
        <v/>
      </c>
      <c r="U44" s="29" t="str">
        <f>IF(ISNA(VLOOKUP($B24,'Chemical Analysis'!$B$4:$Y$131,21,0)),"",(VLOOKUP($B24,'Chemical Analysis'!$B$4:$Y$131,21,0))*$E24/100)</f>
        <v/>
      </c>
      <c r="V44" s="29" t="str">
        <f>IF(ISNA(VLOOKUP($B24,'Chemical Analysis'!$B$4:$Y$131,22,0)),"",(VLOOKUP($B24,'Chemical Analysis'!$B$4:$Y$131,22,0))*$E24/100)</f>
        <v/>
      </c>
      <c r="W44" s="29" t="str">
        <f>IF(ISNA(VLOOKUP($B24,'Chemical Analysis'!$B$4:$Y$131,23,0)),"",(VLOOKUP($B24,'Chemical Analysis'!$B$4:$Y$131,23,0))*$E24/100)</f>
        <v/>
      </c>
      <c r="X44" s="29" t="str">
        <f>IF(ISNA(VLOOKUP($B24,'Chemical Analysis'!$B$4:$Y$131,24,0)),"",(VLOOKUP($B24,'Chemical Analysis'!$B$4:$Y$131,24,0))*$E24/100)</f>
        <v/>
      </c>
      <c r="Y44" s="44"/>
      <c r="Z44" s="35"/>
      <c r="AE44"/>
      <c r="AF44"/>
      <c r="AG44"/>
      <c r="AH44"/>
    </row>
    <row r="45" spans="1:35" ht="13.5" thickBot="1" x14ac:dyDescent="0.25">
      <c r="B45" s="29" t="str">
        <f>IF(ISNA(VLOOKUP($B25,'Chemical Analysis'!$B$4:$Y$131,2,0)),"",(VLOOKUP($B25,'Chemical Analysis'!$B$4:$Y$131,2,0))*$E25/100)</f>
        <v/>
      </c>
      <c r="C45" s="29" t="str">
        <f>IF(ISNA(VLOOKUP($B25,'Chemical Analysis'!$B$4:$Y$131,3,0)),"",(VLOOKUP($B25,'Chemical Analysis'!$B$4:$Y$131,3,0))*$E25/100)</f>
        <v/>
      </c>
      <c r="D45" s="29" t="str">
        <f>IF(ISNA(VLOOKUP($B25,'Chemical Analysis'!$B$4:$Y$131,4,0)),"",(VLOOKUP($B25,'Chemical Analysis'!$B$4:$Y$131,4,0))*$E25/100)</f>
        <v/>
      </c>
      <c r="E45" s="29" t="str">
        <f>IF(ISNA(VLOOKUP($B25,'Chemical Analysis'!$B$4:$Y$131,5,0)),"",(VLOOKUP($B25,'Chemical Analysis'!$B$4:$Y$131,5,0))*$E25/100)</f>
        <v/>
      </c>
      <c r="F45" s="29" t="str">
        <f>IF(ISNA(VLOOKUP($B25,'Chemical Analysis'!$B$4:$Y$131,6,0)),"",(VLOOKUP($B25,'Chemical Analysis'!$B$4:$Y$131,6,0))*$E25/100)</f>
        <v/>
      </c>
      <c r="G45" s="29" t="str">
        <f>IF(ISNA(VLOOKUP($B25,'Chemical Analysis'!$B$4:$Y$131,7,0)),"",(VLOOKUP($B25,'Chemical Analysis'!$B$4:$Y$131,7,0))*$E25/100)</f>
        <v/>
      </c>
      <c r="H45" s="29" t="str">
        <f>IF(ISNA(VLOOKUP($B25,'Chemical Analysis'!$B$4:$Y$131,8,0)),"",(VLOOKUP($B25,'Chemical Analysis'!$B$4:$Y$131,8,0))*$E25/100)</f>
        <v/>
      </c>
      <c r="I45" s="29" t="str">
        <f>IF(ISNA(VLOOKUP($B25,'Chemical Analysis'!$B$4:$Y$131,9,0)),"",(VLOOKUP($B25,'Chemical Analysis'!$B$4:$Y$131,9,0))*$E25/100)</f>
        <v/>
      </c>
      <c r="J45" s="29" t="str">
        <f>IF(ISNA(VLOOKUP($B25,'Chemical Analysis'!$B$4:$Y$131,10,0)),"",(VLOOKUP($B25,'Chemical Analysis'!$B$4:$Y$131,10,0))*$E25/100)</f>
        <v/>
      </c>
      <c r="K45" s="29" t="str">
        <f>IF(ISNA(VLOOKUP($B25,'Chemical Analysis'!$B$4:$Y$131,11,0)),"",(VLOOKUP($B25,'Chemical Analysis'!$B$4:$Y$131,11,0))*$E25/100)</f>
        <v/>
      </c>
      <c r="L45" s="29" t="str">
        <f>IF(ISNA(VLOOKUP($B25,'Chemical Analysis'!$B$4:$Y$131,12,0)),"",(VLOOKUP($B25,'Chemical Analysis'!$B$4:$Y$131,12,0))*$E25/100)</f>
        <v/>
      </c>
      <c r="M45" s="29" t="str">
        <f>IF(ISNA(VLOOKUP($B25,'Chemical Analysis'!$B$4:$Y$131,13,0)),"",(VLOOKUP($B25,'Chemical Analysis'!$B$4:$Y$131,13,0))*$E25/100)</f>
        <v/>
      </c>
      <c r="N45" s="29" t="str">
        <f>IF(ISNA(VLOOKUP($B25,'Chemical Analysis'!$B$4:$Y$131,14,0)),"",(VLOOKUP($B25,'Chemical Analysis'!$B$4:$Y$131,14,0))*$E25/100)</f>
        <v/>
      </c>
      <c r="O45" s="29" t="str">
        <f>IF(ISNA(VLOOKUP($B25,'Chemical Analysis'!$B$4:$Y$131,15,0)),"",(VLOOKUP($B25,'Chemical Analysis'!$B$4:$Y$131,15,0))*$E25/100)</f>
        <v/>
      </c>
      <c r="P45" s="29" t="str">
        <f>IF(ISNA(VLOOKUP($B25,'Chemical Analysis'!$B$4:$Y$131,16,0)),"",(VLOOKUP($B25,'Chemical Analysis'!$B$4:$Y$131,16,0))*$E25/100)</f>
        <v/>
      </c>
      <c r="Q45" s="29" t="str">
        <f>IF(ISNA(VLOOKUP($B25,'Chemical Analysis'!$B$4:$Y$131,17,0)),"",(VLOOKUP($B25,'Chemical Analysis'!$B$4:$Y$131,17,0))*$E25/100)</f>
        <v/>
      </c>
      <c r="R45" s="29" t="str">
        <f>IF(ISNA(VLOOKUP($B25,'Chemical Analysis'!$B$4:$Y$131,18,0)),"",(VLOOKUP($B25,'Chemical Analysis'!$B$4:$Y$131,18,0))*$E25/100)</f>
        <v/>
      </c>
      <c r="S45" s="29" t="str">
        <f>IF(ISNA(VLOOKUP($B25,'Chemical Analysis'!$B$4:$Y$131,19,0)),"",(VLOOKUP($B25,'Chemical Analysis'!$B$4:$Y$131,19,0))*$E25/100)</f>
        <v/>
      </c>
      <c r="T45" s="29" t="str">
        <f>IF(ISNA(VLOOKUP($B25,'Chemical Analysis'!$B$4:$Y$131,20,0)),"",(VLOOKUP($B25,'Chemical Analysis'!$B$4:$Y$131,20,0))*$E25/100)</f>
        <v/>
      </c>
      <c r="U45" s="29" t="str">
        <f>IF(ISNA(VLOOKUP($B25,'Chemical Analysis'!$B$4:$Y$131,21,0)),"",(VLOOKUP($B25,'Chemical Analysis'!$B$4:$Y$131,21,0))*$E25/100)</f>
        <v/>
      </c>
      <c r="V45" s="29" t="str">
        <f>IF(ISNA(VLOOKUP($B25,'Chemical Analysis'!$B$4:$Y$131,22,0)),"",(VLOOKUP($B25,'Chemical Analysis'!$B$4:$Y$131,22,0))*$E25/100)</f>
        <v/>
      </c>
      <c r="W45" s="29" t="str">
        <f>IF(ISNA(VLOOKUP($B25,'Chemical Analysis'!$B$4:$Y$131,23,0)),"",(VLOOKUP($B25,'Chemical Analysis'!$B$4:$Y$131,23,0))*$E25/100)</f>
        <v/>
      </c>
      <c r="X45" s="29" t="str">
        <f>IF(ISNA(VLOOKUP($B25,'Chemical Analysis'!$B$4:$Y$131,24,0)),"",(VLOOKUP($B25,'Chemical Analysis'!$B$4:$Y$131,24,0))*$E25/100)</f>
        <v/>
      </c>
      <c r="Y45" s="44"/>
      <c r="Z45" s="35"/>
      <c r="AE45"/>
      <c r="AF45"/>
      <c r="AG45"/>
      <c r="AH45"/>
    </row>
    <row r="46" spans="1:35" ht="13.5" thickBot="1" x14ac:dyDescent="0.25">
      <c r="B46" s="29" t="str">
        <f>IF(ISNA(VLOOKUP($B26,'Chemical Analysis'!$B$4:$Y$131,2,0)),"",(VLOOKUP($B26,'Chemical Analysis'!$B$4:$Y$131,2,0))*$E26/100)</f>
        <v/>
      </c>
      <c r="C46" s="29" t="str">
        <f>IF(ISNA(VLOOKUP($B26,'Chemical Analysis'!$B$4:$Y$131,3,0)),"",(VLOOKUP($B26,'Chemical Analysis'!$B$4:$Y$131,3,0))*$E26/100)</f>
        <v/>
      </c>
      <c r="D46" s="29" t="str">
        <f>IF(ISNA(VLOOKUP($B26,'Chemical Analysis'!$B$4:$Y$131,4,0)),"",(VLOOKUP($B26,'Chemical Analysis'!$B$4:$Y$131,4,0))*$E26/100)</f>
        <v/>
      </c>
      <c r="E46" s="29" t="str">
        <f>IF(ISNA(VLOOKUP($B26,'Chemical Analysis'!$B$4:$Y$131,5,0)),"",(VLOOKUP($B26,'Chemical Analysis'!$B$4:$Y$131,5,0))*$E26/100)</f>
        <v/>
      </c>
      <c r="F46" s="29" t="str">
        <f>IF(ISNA(VLOOKUP($B26,'Chemical Analysis'!$B$4:$Y$131,6,0)),"",(VLOOKUP($B26,'Chemical Analysis'!$B$4:$Y$131,6,0))*$E26/100)</f>
        <v/>
      </c>
      <c r="G46" s="29" t="str">
        <f>IF(ISNA(VLOOKUP($B26,'Chemical Analysis'!$B$4:$Y$131,7,0)),"",(VLOOKUP($B26,'Chemical Analysis'!$B$4:$Y$131,7,0))*$E26/100)</f>
        <v/>
      </c>
      <c r="H46" s="29" t="str">
        <f>IF(ISNA(VLOOKUP($B26,'Chemical Analysis'!$B$4:$Y$131,8,0)),"",(VLOOKUP($B26,'Chemical Analysis'!$B$4:$Y$131,8,0))*$E26/100)</f>
        <v/>
      </c>
      <c r="I46" s="29" t="str">
        <f>IF(ISNA(VLOOKUP($B26,'Chemical Analysis'!$B$4:$Y$131,9,0)),"",(VLOOKUP($B26,'Chemical Analysis'!$B$4:$Y$131,9,0))*$E26/100)</f>
        <v/>
      </c>
      <c r="J46" s="29" t="str">
        <f>IF(ISNA(VLOOKUP($B26,'Chemical Analysis'!$B$4:$Y$131,10,0)),"",(VLOOKUP($B26,'Chemical Analysis'!$B$4:$Y$131,10,0))*$E26/100)</f>
        <v/>
      </c>
      <c r="K46" s="29" t="str">
        <f>IF(ISNA(VLOOKUP($B26,'Chemical Analysis'!$B$4:$Y$131,11,0)),"",(VLOOKUP($B26,'Chemical Analysis'!$B$4:$Y$131,11,0))*$E26/100)</f>
        <v/>
      </c>
      <c r="L46" s="29" t="str">
        <f>IF(ISNA(VLOOKUP($B26,'Chemical Analysis'!$B$4:$Y$131,12,0)),"",(VLOOKUP($B26,'Chemical Analysis'!$B$4:$Y$131,12,0))*$E26/100)</f>
        <v/>
      </c>
      <c r="M46" s="29" t="str">
        <f>IF(ISNA(VLOOKUP($B26,'Chemical Analysis'!$B$4:$Y$131,13,0)),"",(VLOOKUP($B26,'Chemical Analysis'!$B$4:$Y$131,13,0))*$E26/100)</f>
        <v/>
      </c>
      <c r="N46" s="29" t="str">
        <f>IF(ISNA(VLOOKUP($B26,'Chemical Analysis'!$B$4:$Y$131,14,0)),"",(VLOOKUP($B26,'Chemical Analysis'!$B$4:$Y$131,14,0))*$E26/100)</f>
        <v/>
      </c>
      <c r="O46" s="29" t="str">
        <f>IF(ISNA(VLOOKUP($B26,'Chemical Analysis'!$B$4:$Y$131,15,0)),"",(VLOOKUP($B26,'Chemical Analysis'!$B$4:$Y$131,15,0))*$E26/100)</f>
        <v/>
      </c>
      <c r="P46" s="29" t="str">
        <f>IF(ISNA(VLOOKUP($B26,'Chemical Analysis'!$B$4:$Y$131,16,0)),"",(VLOOKUP($B26,'Chemical Analysis'!$B$4:$Y$131,16,0))*$E26/100)</f>
        <v/>
      </c>
      <c r="Q46" s="29" t="str">
        <f>IF(ISNA(VLOOKUP($B26,'Chemical Analysis'!$B$4:$Y$131,17,0)),"",(VLOOKUP($B26,'Chemical Analysis'!$B$4:$Y$131,17,0))*$E26/100)</f>
        <v/>
      </c>
      <c r="R46" s="29" t="str">
        <f>IF(ISNA(VLOOKUP($B26,'Chemical Analysis'!$B$4:$Y$131,18,0)),"",(VLOOKUP($B26,'Chemical Analysis'!$B$4:$Y$131,18,0))*$E26/100)</f>
        <v/>
      </c>
      <c r="S46" s="29" t="str">
        <f>IF(ISNA(VLOOKUP($B26,'Chemical Analysis'!$B$4:$Y$131,19,0)),"",(VLOOKUP($B26,'Chemical Analysis'!$B$4:$Y$131,19,0))*$E26/100)</f>
        <v/>
      </c>
      <c r="T46" s="29" t="str">
        <f>IF(ISNA(VLOOKUP($B26,'Chemical Analysis'!$B$4:$Y$131,20,0)),"",(VLOOKUP($B26,'Chemical Analysis'!$B$4:$Y$131,20,0))*$E26/100)</f>
        <v/>
      </c>
      <c r="U46" s="29" t="str">
        <f>IF(ISNA(VLOOKUP($B26,'Chemical Analysis'!$B$4:$Y$131,21,0)),"",(VLOOKUP($B26,'Chemical Analysis'!$B$4:$Y$131,21,0))*$E26/100)</f>
        <v/>
      </c>
      <c r="V46" s="29" t="str">
        <f>IF(ISNA(VLOOKUP($B26,'Chemical Analysis'!$B$4:$Y$131,22,0)),"",(VLOOKUP($B26,'Chemical Analysis'!$B$4:$Y$131,22,0))*$E26/100)</f>
        <v/>
      </c>
      <c r="W46" s="29" t="str">
        <f>IF(ISNA(VLOOKUP($B26,'Chemical Analysis'!$B$4:$Y$131,23,0)),"",(VLOOKUP($B26,'Chemical Analysis'!$B$4:$Y$131,23,0))*$E26/100)</f>
        <v/>
      </c>
      <c r="X46" s="29" t="str">
        <f>IF(ISNA(VLOOKUP($B26,'Chemical Analysis'!$B$4:$Y$131,24,0)),"",(VLOOKUP($B26,'Chemical Analysis'!$B$4:$Y$131,24,0))*$E26/100)</f>
        <v/>
      </c>
      <c r="Y46" s="44"/>
      <c r="Z46" s="35"/>
      <c r="AE46"/>
      <c r="AF46"/>
      <c r="AG46"/>
      <c r="AH46"/>
    </row>
    <row r="47" spans="1:35" ht="13.5" thickBot="1" x14ac:dyDescent="0.25">
      <c r="B47" s="29" t="str">
        <f>IF(ISNA(VLOOKUP($B27,'Chemical Analysis'!$B$4:$Y$131,2,0)),"",(VLOOKUP($B27,'Chemical Analysis'!$B$4:$Y$131,2,0))*$E27/100)</f>
        <v/>
      </c>
      <c r="C47" s="29" t="str">
        <f>IF(ISNA(VLOOKUP($B27,'Chemical Analysis'!$B$4:$Y$131,3,0)),"",(VLOOKUP($B27,'Chemical Analysis'!$B$4:$Y$131,3,0))*$E27/100)</f>
        <v/>
      </c>
      <c r="D47" s="29" t="str">
        <f>IF(ISNA(VLOOKUP($B27,'Chemical Analysis'!$B$4:$Y$131,4,0)),"",(VLOOKUP($B27,'Chemical Analysis'!$B$4:$Y$131,4,0))*$E27/100)</f>
        <v/>
      </c>
      <c r="E47" s="29" t="str">
        <f>IF(ISNA(VLOOKUP($B27,'Chemical Analysis'!$B$4:$Y$131,5,0)),"",(VLOOKUP($B27,'Chemical Analysis'!$B$4:$Y$131,5,0))*$E27/100)</f>
        <v/>
      </c>
      <c r="F47" s="29" t="str">
        <f>IF(ISNA(VLOOKUP($B27,'Chemical Analysis'!$B$4:$Y$131,6,0)),"",(VLOOKUP($B27,'Chemical Analysis'!$B$4:$Y$131,6,0))*$E27/100)</f>
        <v/>
      </c>
      <c r="G47" s="29" t="str">
        <f>IF(ISNA(VLOOKUP($B27,'Chemical Analysis'!$B$4:$Y$131,7,0)),"",(VLOOKUP($B27,'Chemical Analysis'!$B$4:$Y$131,7,0))*$E27/100)</f>
        <v/>
      </c>
      <c r="H47" s="29" t="str">
        <f>IF(ISNA(VLOOKUP($B27,'Chemical Analysis'!$B$4:$Y$131,8,0)),"",(VLOOKUP($B27,'Chemical Analysis'!$B$4:$Y$131,8,0))*$E27/100)</f>
        <v/>
      </c>
      <c r="I47" s="29" t="str">
        <f>IF(ISNA(VLOOKUP($B27,'Chemical Analysis'!$B$4:$Y$131,9,0)),"",(VLOOKUP($B27,'Chemical Analysis'!$B$4:$Y$131,9,0))*$E27/100)</f>
        <v/>
      </c>
      <c r="J47" s="29" t="str">
        <f>IF(ISNA(VLOOKUP($B27,'Chemical Analysis'!$B$4:$Y$131,10,0)),"",(VLOOKUP($B27,'Chemical Analysis'!$B$4:$Y$131,10,0))*$E27/100)</f>
        <v/>
      </c>
      <c r="K47" s="29" t="str">
        <f>IF(ISNA(VLOOKUP($B27,'Chemical Analysis'!$B$4:$Y$131,11,0)),"",(VLOOKUP($B27,'Chemical Analysis'!$B$4:$Y$131,11,0))*$E27/100)</f>
        <v/>
      </c>
      <c r="L47" s="29" t="str">
        <f>IF(ISNA(VLOOKUP($B27,'Chemical Analysis'!$B$4:$Y$131,12,0)),"",(VLOOKUP($B27,'Chemical Analysis'!$B$4:$Y$131,12,0))*$E27/100)</f>
        <v/>
      </c>
      <c r="M47" s="29" t="str">
        <f>IF(ISNA(VLOOKUP($B27,'Chemical Analysis'!$B$4:$Y$131,13,0)),"",(VLOOKUP($B27,'Chemical Analysis'!$B$4:$Y$131,13,0))*$E27/100)</f>
        <v/>
      </c>
      <c r="N47" s="29" t="str">
        <f>IF(ISNA(VLOOKUP($B27,'Chemical Analysis'!$B$4:$Y$131,14,0)),"",(VLOOKUP($B27,'Chemical Analysis'!$B$4:$Y$131,14,0))*$E27/100)</f>
        <v/>
      </c>
      <c r="O47" s="29" t="str">
        <f>IF(ISNA(VLOOKUP($B27,'Chemical Analysis'!$B$4:$Y$131,15,0)),"",(VLOOKUP($B27,'Chemical Analysis'!$B$4:$Y$131,15,0))*$E27/100)</f>
        <v/>
      </c>
      <c r="P47" s="29" t="str">
        <f>IF(ISNA(VLOOKUP($B27,'Chemical Analysis'!$B$4:$Y$131,16,0)),"",(VLOOKUP($B27,'Chemical Analysis'!$B$4:$Y$131,16,0))*$E27/100)</f>
        <v/>
      </c>
      <c r="Q47" s="29" t="str">
        <f>IF(ISNA(VLOOKUP($B27,'Chemical Analysis'!$B$4:$Y$131,17,0)),"",(VLOOKUP($B27,'Chemical Analysis'!$B$4:$Y$131,17,0))*$E27/100)</f>
        <v/>
      </c>
      <c r="R47" s="29" t="str">
        <f>IF(ISNA(VLOOKUP($B27,'Chemical Analysis'!$B$4:$Y$131,18,0)),"",(VLOOKUP($B27,'Chemical Analysis'!$B$4:$Y$131,18,0))*$E27/100)</f>
        <v/>
      </c>
      <c r="S47" s="29" t="str">
        <f>IF(ISNA(VLOOKUP($B27,'Chemical Analysis'!$B$4:$Y$131,19,0)),"",(VLOOKUP($B27,'Chemical Analysis'!$B$4:$Y$131,19,0))*$E27/100)</f>
        <v/>
      </c>
      <c r="T47" s="29" t="str">
        <f>IF(ISNA(VLOOKUP($B27,'Chemical Analysis'!$B$4:$Y$131,20,0)),"",(VLOOKUP($B27,'Chemical Analysis'!$B$4:$Y$131,20,0))*$E27/100)</f>
        <v/>
      </c>
      <c r="U47" s="29" t="str">
        <f>IF(ISNA(VLOOKUP($B27,'Chemical Analysis'!$B$4:$Y$131,21,0)),"",(VLOOKUP($B27,'Chemical Analysis'!$B$4:$Y$131,21,0))*$E27/100)</f>
        <v/>
      </c>
      <c r="V47" s="29" t="str">
        <f>IF(ISNA(VLOOKUP($B27,'Chemical Analysis'!$B$4:$Y$131,22,0)),"",(VLOOKUP($B27,'Chemical Analysis'!$B$4:$Y$131,22,0))*$E27/100)</f>
        <v/>
      </c>
      <c r="W47" s="29" t="str">
        <f>IF(ISNA(VLOOKUP($B27,'Chemical Analysis'!$B$4:$Y$131,23,0)),"",(VLOOKUP($B27,'Chemical Analysis'!$B$4:$Y$131,23,0))*$E27/100)</f>
        <v/>
      </c>
      <c r="X47" s="29" t="str">
        <f>IF(ISNA(VLOOKUP($B27,'Chemical Analysis'!$B$4:$Y$131,24,0)),"",(VLOOKUP($B27,'Chemical Analysis'!$B$4:$Y$131,24,0))*$E27/100)</f>
        <v/>
      </c>
      <c r="Y47" s="43"/>
      <c r="Z47" s="35"/>
      <c r="AE47"/>
      <c r="AF47"/>
      <c r="AG47"/>
      <c r="AH47"/>
    </row>
    <row r="48" spans="1:35" ht="13.5" thickBot="1" x14ac:dyDescent="0.25">
      <c r="B48" s="29" t="str">
        <f>IF(ISNA(VLOOKUP($B28,'Chemical Analysis'!$B$4:$Y$131,2,0)),"",(VLOOKUP($B28,'Chemical Analysis'!$B$4:$Y$131,2,0))*$E28/100)</f>
        <v/>
      </c>
      <c r="C48" s="29" t="str">
        <f>IF(ISNA(VLOOKUP($B28,'Chemical Analysis'!$B$4:$Y$131,3,0)),"",(VLOOKUP($B28,'Chemical Analysis'!$B$4:$Y$131,3,0))*$E28/100)</f>
        <v/>
      </c>
      <c r="D48" s="29" t="str">
        <f>IF(ISNA(VLOOKUP($B28,'Chemical Analysis'!$B$4:$Y$131,4,0)),"",(VLOOKUP($B28,'Chemical Analysis'!$B$4:$Y$131,4,0))*$E28/100)</f>
        <v/>
      </c>
      <c r="E48" s="29" t="str">
        <f>IF(ISNA(VLOOKUP($B28,'Chemical Analysis'!$B$4:$Y$131,5,0)),"",(VLOOKUP($B28,'Chemical Analysis'!$B$4:$Y$131,5,0))*$E28/100)</f>
        <v/>
      </c>
      <c r="F48" s="29" t="str">
        <f>IF(ISNA(VLOOKUP($B28,'Chemical Analysis'!$B$4:$Y$131,6,0)),"",(VLOOKUP($B28,'Chemical Analysis'!$B$4:$Y$131,6,0))*$E28/100)</f>
        <v/>
      </c>
      <c r="G48" s="29" t="str">
        <f>IF(ISNA(VLOOKUP($B28,'Chemical Analysis'!$B$4:$Y$131,7,0)),"",(VLOOKUP($B28,'Chemical Analysis'!$B$4:$Y$131,7,0))*$E28/100)</f>
        <v/>
      </c>
      <c r="H48" s="29" t="str">
        <f>IF(ISNA(VLOOKUP($B28,'Chemical Analysis'!$B$4:$Y$131,8,0)),"",(VLOOKUP($B28,'Chemical Analysis'!$B$4:$Y$131,8,0))*$E28/100)</f>
        <v/>
      </c>
      <c r="I48" s="29" t="str">
        <f>IF(ISNA(VLOOKUP($B28,'Chemical Analysis'!$B$4:$Y$131,9,0)),"",(VLOOKUP($B28,'Chemical Analysis'!$B$4:$Y$131,9,0))*$E28/100)</f>
        <v/>
      </c>
      <c r="J48" s="29" t="str">
        <f>IF(ISNA(VLOOKUP($B28,'Chemical Analysis'!$B$4:$Y$131,10,0)),"",(VLOOKUP($B28,'Chemical Analysis'!$B$4:$Y$131,10,0))*$E28/100)</f>
        <v/>
      </c>
      <c r="K48" s="29" t="str">
        <f>IF(ISNA(VLOOKUP($B28,'Chemical Analysis'!$B$4:$Y$131,11,0)),"",(VLOOKUP($B28,'Chemical Analysis'!$B$4:$Y$131,11,0))*$E28/100)</f>
        <v/>
      </c>
      <c r="L48" s="29" t="str">
        <f>IF(ISNA(VLOOKUP($B28,'Chemical Analysis'!$B$4:$Y$131,12,0)),"",(VLOOKUP($B28,'Chemical Analysis'!$B$4:$Y$131,12,0))*$E28/100)</f>
        <v/>
      </c>
      <c r="M48" s="29" t="str">
        <f>IF(ISNA(VLOOKUP($B28,'Chemical Analysis'!$B$4:$Y$131,13,0)),"",(VLOOKUP($B28,'Chemical Analysis'!$B$4:$Y$131,13,0))*$E28/100)</f>
        <v/>
      </c>
      <c r="N48" s="29" t="str">
        <f>IF(ISNA(VLOOKUP($B28,'Chemical Analysis'!$B$4:$Y$131,14,0)),"",(VLOOKUP($B28,'Chemical Analysis'!$B$4:$Y$131,14,0))*$E28/100)</f>
        <v/>
      </c>
      <c r="O48" s="29" t="str">
        <f>IF(ISNA(VLOOKUP($B28,'Chemical Analysis'!$B$4:$Y$131,15,0)),"",(VLOOKUP($B28,'Chemical Analysis'!$B$4:$Y$131,15,0))*$E28/100)</f>
        <v/>
      </c>
      <c r="P48" s="29" t="str">
        <f>IF(ISNA(VLOOKUP($B28,'Chemical Analysis'!$B$4:$Y$131,16,0)),"",(VLOOKUP($B28,'Chemical Analysis'!$B$4:$Y$131,16,0))*$E28/100)</f>
        <v/>
      </c>
      <c r="Q48" s="29" t="str">
        <f>IF(ISNA(VLOOKUP($B28,'Chemical Analysis'!$B$4:$Y$131,17,0)),"",(VLOOKUP($B28,'Chemical Analysis'!$B$4:$Y$131,17,0))*$E28/100)</f>
        <v/>
      </c>
      <c r="R48" s="29" t="str">
        <f>IF(ISNA(VLOOKUP($B28,'Chemical Analysis'!$B$4:$Y$131,18,0)),"",(VLOOKUP($B28,'Chemical Analysis'!$B$4:$Y$131,18,0))*$E28/100)</f>
        <v/>
      </c>
      <c r="S48" s="29" t="str">
        <f>IF(ISNA(VLOOKUP($B28,'Chemical Analysis'!$B$4:$Y$131,19,0)),"",(VLOOKUP($B28,'Chemical Analysis'!$B$4:$Y$131,19,0))*$E28/100)</f>
        <v/>
      </c>
      <c r="T48" s="29" t="str">
        <f>IF(ISNA(VLOOKUP($B28,'Chemical Analysis'!$B$4:$Y$131,20,0)),"",(VLOOKUP($B28,'Chemical Analysis'!$B$4:$Y$131,20,0))*$E28/100)</f>
        <v/>
      </c>
      <c r="U48" s="29" t="str">
        <f>IF(ISNA(VLOOKUP($B28,'Chemical Analysis'!$B$4:$Y$131,21,0)),"",(VLOOKUP($B28,'Chemical Analysis'!$B$4:$Y$131,21,0))*$E28/100)</f>
        <v/>
      </c>
      <c r="V48" s="29" t="str">
        <f>IF(ISNA(VLOOKUP($B28,'Chemical Analysis'!$B$4:$Y$131,22,0)),"",(VLOOKUP($B28,'Chemical Analysis'!$B$4:$Y$131,22,0))*$E28/100)</f>
        <v/>
      </c>
      <c r="W48" s="29" t="str">
        <f>IF(ISNA(VLOOKUP($B28,'Chemical Analysis'!$B$4:$Y$131,23,0)),"",(VLOOKUP($B28,'Chemical Analysis'!$B$4:$Y$131,23,0))*$E28/100)</f>
        <v/>
      </c>
      <c r="X48" s="29" t="str">
        <f>IF(ISNA(VLOOKUP($B28,'Chemical Analysis'!$B$4:$Y$131,24,0)),"",(VLOOKUP($B28,'Chemical Analysis'!$B$4:$Y$131,24,0))*$E28/100)</f>
        <v/>
      </c>
      <c r="Y48" s="43"/>
      <c r="Z48" s="35"/>
      <c r="AE48"/>
      <c r="AF48"/>
      <c r="AG48"/>
      <c r="AH48"/>
    </row>
    <row r="49" spans="2:34" ht="13.5" thickBot="1" x14ac:dyDescent="0.25">
      <c r="B49" s="29" t="str">
        <f>IF(ISNA(VLOOKUP($B29,'Chemical Analysis'!$B$4:$Y$131,2,0)),"",(VLOOKUP($B29,'Chemical Analysis'!$B$4:$Y$131,2,0))*$E29/100)</f>
        <v/>
      </c>
      <c r="C49" s="29" t="str">
        <f>IF(ISNA(VLOOKUP($B29,'Chemical Analysis'!$B$4:$Y$131,3,0)),"",(VLOOKUP($B29,'Chemical Analysis'!$B$4:$Y$131,3,0))*$E29/100)</f>
        <v/>
      </c>
      <c r="D49" s="29" t="str">
        <f>IF(ISNA(VLOOKUP($B29,'Chemical Analysis'!$B$4:$Y$131,4,0)),"",(VLOOKUP($B29,'Chemical Analysis'!$B$4:$Y$131,4,0))*$E29/100)</f>
        <v/>
      </c>
      <c r="E49" s="29" t="str">
        <f>IF(ISNA(VLOOKUP($B29,'Chemical Analysis'!$B$4:$Y$131,5,0)),"",(VLOOKUP($B29,'Chemical Analysis'!$B$4:$Y$131,5,0))*$E29/100)</f>
        <v/>
      </c>
      <c r="F49" s="29" t="str">
        <f>IF(ISNA(VLOOKUP($B29,'Chemical Analysis'!$B$4:$Y$131,6,0)),"",(VLOOKUP($B29,'Chemical Analysis'!$B$4:$Y$131,6,0))*$E29/100)</f>
        <v/>
      </c>
      <c r="G49" s="29" t="str">
        <f>IF(ISNA(VLOOKUP($B29,'Chemical Analysis'!$B$4:$Y$131,7,0)),"",(VLOOKUP($B29,'Chemical Analysis'!$B$4:$Y$131,7,0))*$E29/100)</f>
        <v/>
      </c>
      <c r="H49" s="29" t="str">
        <f>IF(ISNA(VLOOKUP($B29,'Chemical Analysis'!$B$4:$Y$131,8,0)),"",(VLOOKUP($B29,'Chemical Analysis'!$B$4:$Y$131,8,0))*$E29/100)</f>
        <v/>
      </c>
      <c r="I49" s="29" t="str">
        <f>IF(ISNA(VLOOKUP($B29,'Chemical Analysis'!$B$4:$Y$131,9,0)),"",(VLOOKUP($B29,'Chemical Analysis'!$B$4:$Y$131,9,0))*$E29/100)</f>
        <v/>
      </c>
      <c r="J49" s="29" t="str">
        <f>IF(ISNA(VLOOKUP($B29,'Chemical Analysis'!$B$4:$Y$131,10,0)),"",(VLOOKUP($B29,'Chemical Analysis'!$B$4:$Y$131,10,0))*$E29/100)</f>
        <v/>
      </c>
      <c r="K49" s="29" t="str">
        <f>IF(ISNA(VLOOKUP($B29,'Chemical Analysis'!$B$4:$Y$131,11,0)),"",(VLOOKUP($B29,'Chemical Analysis'!$B$4:$Y$131,11,0))*$E29/100)</f>
        <v/>
      </c>
      <c r="L49" s="29" t="str">
        <f>IF(ISNA(VLOOKUP($B29,'Chemical Analysis'!$B$4:$Y$131,12,0)),"",(VLOOKUP($B29,'Chemical Analysis'!$B$4:$Y$131,12,0))*$E29/100)</f>
        <v/>
      </c>
      <c r="M49" s="29" t="str">
        <f>IF(ISNA(VLOOKUP($B29,'Chemical Analysis'!$B$4:$Y$131,13,0)),"",(VLOOKUP($B29,'Chemical Analysis'!$B$4:$Y$131,13,0))*$E29/100)</f>
        <v/>
      </c>
      <c r="N49" s="29" t="str">
        <f>IF(ISNA(VLOOKUP($B29,'Chemical Analysis'!$B$4:$Y$131,14,0)),"",(VLOOKUP($B29,'Chemical Analysis'!$B$4:$Y$131,14,0))*$E29/100)</f>
        <v/>
      </c>
      <c r="O49" s="29" t="str">
        <f>IF(ISNA(VLOOKUP($B29,'Chemical Analysis'!$B$4:$Y$131,15,0)),"",(VLOOKUP($B29,'Chemical Analysis'!$B$4:$Y$131,15,0))*$E29/100)</f>
        <v/>
      </c>
      <c r="P49" s="29" t="str">
        <f>IF(ISNA(VLOOKUP($B29,'Chemical Analysis'!$B$4:$Y$131,16,0)),"",(VLOOKUP($B29,'Chemical Analysis'!$B$4:$Y$131,16,0))*$E29/100)</f>
        <v/>
      </c>
      <c r="Q49" s="29" t="str">
        <f>IF(ISNA(VLOOKUP($B29,'Chemical Analysis'!$B$4:$Y$131,17,0)),"",(VLOOKUP($B29,'Chemical Analysis'!$B$4:$Y$131,17,0))*$E29/100)</f>
        <v/>
      </c>
      <c r="R49" s="29" t="str">
        <f>IF(ISNA(VLOOKUP($B29,'Chemical Analysis'!$B$4:$Y$131,18,0)),"",(VLOOKUP($B29,'Chemical Analysis'!$B$4:$Y$131,18,0))*$E29/100)</f>
        <v/>
      </c>
      <c r="S49" s="29" t="str">
        <f>IF(ISNA(VLOOKUP($B29,'Chemical Analysis'!$B$4:$Y$131,19,0)),"",(VLOOKUP($B29,'Chemical Analysis'!$B$4:$Y$131,19,0))*$E29/100)</f>
        <v/>
      </c>
      <c r="T49" s="29" t="str">
        <f>IF(ISNA(VLOOKUP($B29,'Chemical Analysis'!$B$4:$Y$131,20,0)),"",(VLOOKUP($B29,'Chemical Analysis'!$B$4:$Y$131,20,0))*$E29/100)</f>
        <v/>
      </c>
      <c r="U49" s="29" t="str">
        <f>IF(ISNA(VLOOKUP($B29,'Chemical Analysis'!$B$4:$Y$131,21,0)),"",(VLOOKUP($B29,'Chemical Analysis'!$B$4:$Y$131,21,0))*$E29/100)</f>
        <v/>
      </c>
      <c r="V49" s="29" t="str">
        <f>IF(ISNA(VLOOKUP($B29,'Chemical Analysis'!$B$4:$Y$131,22,0)),"",(VLOOKUP($B29,'Chemical Analysis'!$B$4:$Y$131,22,0))*$E29/100)</f>
        <v/>
      </c>
      <c r="W49" s="29" t="str">
        <f>IF(ISNA(VLOOKUP($B29,'Chemical Analysis'!$B$4:$Y$131,23,0)),"",(VLOOKUP($B29,'Chemical Analysis'!$B$4:$Y$131,23,0))*$E29/100)</f>
        <v/>
      </c>
      <c r="X49" s="29" t="str">
        <f>IF(ISNA(VLOOKUP($B29,'Chemical Analysis'!$B$4:$Y$131,24,0)),"",(VLOOKUP($B29,'Chemical Analysis'!$B$4:$Y$131,24,0))*$E29/100)</f>
        <v/>
      </c>
      <c r="Y49" s="43"/>
      <c r="Z49" s="35"/>
      <c r="AE49"/>
      <c r="AF49"/>
      <c r="AG49"/>
      <c r="AH49"/>
    </row>
    <row r="50" spans="2:34" ht="13.5" thickBot="1" x14ac:dyDescent="0.25">
      <c r="B50" s="29" t="str">
        <f>IF(ISNA(VLOOKUP($B30,'Chemical Analysis'!$B$4:$Y$131,2,0)),"",(VLOOKUP($B30,'Chemical Analysis'!$B$4:$Y$131,2,0))*$E30/100)</f>
        <v/>
      </c>
      <c r="C50" s="29" t="str">
        <f>IF(ISNA(VLOOKUP($B30,'Chemical Analysis'!$B$4:$Y$131,3,0)),"",(VLOOKUP($B30,'Chemical Analysis'!$B$4:$Y$131,3,0))*$E30/100)</f>
        <v/>
      </c>
      <c r="D50" s="29" t="str">
        <f>IF(ISNA(VLOOKUP($B30,'Chemical Analysis'!$B$4:$Y$131,4,0)),"",(VLOOKUP($B30,'Chemical Analysis'!$B$4:$Y$131,4,0))*$E30/100)</f>
        <v/>
      </c>
      <c r="E50" s="29" t="str">
        <f>IF(ISNA(VLOOKUP($B30,'Chemical Analysis'!$B$4:$Y$131,5,0)),"",(VLOOKUP($B30,'Chemical Analysis'!$B$4:$Y$131,5,0))*$E30/100)</f>
        <v/>
      </c>
      <c r="F50" s="29" t="str">
        <f>IF(ISNA(VLOOKUP($B30,'Chemical Analysis'!$B$4:$Y$131,6,0)),"",(VLOOKUP($B30,'Chemical Analysis'!$B$4:$Y$131,6,0))*$E30/100)</f>
        <v/>
      </c>
      <c r="G50" s="29" t="str">
        <f>IF(ISNA(VLOOKUP($B30,'Chemical Analysis'!$B$4:$Y$131,7,0)),"",(VLOOKUP($B30,'Chemical Analysis'!$B$4:$Y$131,7,0))*$E30/100)</f>
        <v/>
      </c>
      <c r="H50" s="29" t="str">
        <f>IF(ISNA(VLOOKUP($B30,'Chemical Analysis'!$B$4:$Y$131,8,0)),"",(VLOOKUP($B30,'Chemical Analysis'!$B$4:$Y$131,8,0))*$E30/100)</f>
        <v/>
      </c>
      <c r="I50" s="29" t="str">
        <f>IF(ISNA(VLOOKUP($B30,'Chemical Analysis'!$B$4:$Y$131,9,0)),"",(VLOOKUP($B30,'Chemical Analysis'!$B$4:$Y$131,9,0))*$E30/100)</f>
        <v/>
      </c>
      <c r="J50" s="29" t="str">
        <f>IF(ISNA(VLOOKUP($B30,'Chemical Analysis'!$B$4:$Y$131,10,0)),"",(VLOOKUP($B30,'Chemical Analysis'!$B$4:$Y$131,10,0))*$E30/100)</f>
        <v/>
      </c>
      <c r="K50" s="29" t="str">
        <f>IF(ISNA(VLOOKUP($B30,'Chemical Analysis'!$B$4:$Y$131,11,0)),"",(VLOOKUP($B30,'Chemical Analysis'!$B$4:$Y$131,11,0))*$E30/100)</f>
        <v/>
      </c>
      <c r="L50" s="29" t="str">
        <f>IF(ISNA(VLOOKUP($B30,'Chemical Analysis'!$B$4:$Y$131,12,0)),"",(VLOOKUP($B30,'Chemical Analysis'!$B$4:$Y$131,12,0))*$E30/100)</f>
        <v/>
      </c>
      <c r="M50" s="29" t="str">
        <f>IF(ISNA(VLOOKUP($B30,'Chemical Analysis'!$B$4:$Y$131,13,0)),"",(VLOOKUP($B30,'Chemical Analysis'!$B$4:$Y$131,13,0))*$E30/100)</f>
        <v/>
      </c>
      <c r="N50" s="29" t="str">
        <f>IF(ISNA(VLOOKUP($B30,'Chemical Analysis'!$B$4:$Y$131,14,0)),"",(VLOOKUP($B30,'Chemical Analysis'!$B$4:$Y$131,14,0))*$E30/100)</f>
        <v/>
      </c>
      <c r="O50" s="29" t="str">
        <f>IF(ISNA(VLOOKUP($B30,'Chemical Analysis'!$B$4:$Y$131,15,0)),"",(VLOOKUP($B30,'Chemical Analysis'!$B$4:$Y$131,15,0))*$E30/100)</f>
        <v/>
      </c>
      <c r="P50" s="29" t="str">
        <f>IF(ISNA(VLOOKUP($B30,'Chemical Analysis'!$B$4:$Y$131,16,0)),"",(VLOOKUP($B30,'Chemical Analysis'!$B$4:$Y$131,16,0))*$E30/100)</f>
        <v/>
      </c>
      <c r="Q50" s="29" t="str">
        <f>IF(ISNA(VLOOKUP($B30,'Chemical Analysis'!$B$4:$Y$131,17,0)),"",(VLOOKUP($B30,'Chemical Analysis'!$B$4:$Y$131,17,0))*$E30/100)</f>
        <v/>
      </c>
      <c r="R50" s="29" t="str">
        <f>IF(ISNA(VLOOKUP($B30,'Chemical Analysis'!$B$4:$Y$131,18,0)),"",(VLOOKUP($B30,'Chemical Analysis'!$B$4:$Y$131,18,0))*$E30/100)</f>
        <v/>
      </c>
      <c r="S50" s="29" t="str">
        <f>IF(ISNA(VLOOKUP($B30,'Chemical Analysis'!$B$4:$Y$131,19,0)),"",(VLOOKUP($B30,'Chemical Analysis'!$B$4:$Y$131,19,0))*$E30/100)</f>
        <v/>
      </c>
      <c r="T50" s="29" t="str">
        <f>IF(ISNA(VLOOKUP($B30,'Chemical Analysis'!$B$4:$Y$131,20,0)),"",(VLOOKUP($B30,'Chemical Analysis'!$B$4:$Y$131,20,0))*$E30/100)</f>
        <v/>
      </c>
      <c r="U50" s="29" t="str">
        <f>IF(ISNA(VLOOKUP($B30,'Chemical Analysis'!$B$4:$Y$131,21,0)),"",(VLOOKUP($B30,'Chemical Analysis'!$B$4:$Y$131,21,0))*$E30/100)</f>
        <v/>
      </c>
      <c r="V50" s="29" t="str">
        <f>IF(ISNA(VLOOKUP($B30,'Chemical Analysis'!$B$4:$Y$131,22,0)),"",(VLOOKUP($B30,'Chemical Analysis'!$B$4:$Y$131,22,0))*$E30/100)</f>
        <v/>
      </c>
      <c r="W50" s="29" t="str">
        <f>IF(ISNA(VLOOKUP($B30,'Chemical Analysis'!$B$4:$Y$131,23,0)),"",(VLOOKUP($B30,'Chemical Analysis'!$B$4:$Y$131,23,0))*$E30/100)</f>
        <v/>
      </c>
      <c r="X50" s="29" t="str">
        <f>IF(ISNA(VLOOKUP($B30,'Chemical Analysis'!$B$4:$Y$131,24,0)),"",(VLOOKUP($B30,'Chemical Analysis'!$B$4:$Y$131,24,0))*$E30/100)</f>
        <v/>
      </c>
      <c r="Y50" s="43"/>
      <c r="Z50" s="35"/>
      <c r="AE50"/>
      <c r="AF50"/>
      <c r="AG50"/>
      <c r="AH50"/>
    </row>
    <row r="51" spans="2:34" ht="13.5" thickBot="1" x14ac:dyDescent="0.25">
      <c r="B51" s="29" t="str">
        <f>IF(ISNA(VLOOKUP($B31,'Chemical Analysis'!$B$4:$Y$131,2,0)),"",(VLOOKUP($B31,'Chemical Analysis'!$B$4:$Y$131,2,0))*$E31/100)</f>
        <v/>
      </c>
      <c r="C51" s="29" t="str">
        <f>IF(ISNA(VLOOKUP($B31,'Chemical Analysis'!$B$4:$Y$131,3,0)),"",(VLOOKUP($B31,'Chemical Analysis'!$B$4:$Y$131,3,0))*$E31/100)</f>
        <v/>
      </c>
      <c r="D51" s="29" t="str">
        <f>IF(ISNA(VLOOKUP($B31,'Chemical Analysis'!$B$4:$Y$131,4,0)),"",(VLOOKUP($B31,'Chemical Analysis'!$B$4:$Y$131,4,0))*$E31/100)</f>
        <v/>
      </c>
      <c r="E51" s="29" t="str">
        <f>IF(ISNA(VLOOKUP($B31,'Chemical Analysis'!$B$4:$Y$131,5,0)),"",(VLOOKUP($B31,'Chemical Analysis'!$B$4:$Y$131,5,0))*$E31/100)</f>
        <v/>
      </c>
      <c r="F51" s="29" t="str">
        <f>IF(ISNA(VLOOKUP($B31,'Chemical Analysis'!$B$4:$Y$131,6,0)),"",(VLOOKUP($B31,'Chemical Analysis'!$B$4:$Y$131,6,0))*$E31/100)</f>
        <v/>
      </c>
      <c r="G51" s="29" t="str">
        <f>IF(ISNA(VLOOKUP($B31,'Chemical Analysis'!$B$4:$Y$131,7,0)),"",(VLOOKUP($B31,'Chemical Analysis'!$B$4:$Y$131,7,0))*$E31/100)</f>
        <v/>
      </c>
      <c r="H51" s="29" t="str">
        <f>IF(ISNA(VLOOKUP($B31,'Chemical Analysis'!$B$4:$Y$131,8,0)),"",(VLOOKUP($B31,'Chemical Analysis'!$B$4:$Y$131,8,0))*$E31/100)</f>
        <v/>
      </c>
      <c r="I51" s="29" t="str">
        <f>IF(ISNA(VLOOKUP($B31,'Chemical Analysis'!$B$4:$Y$131,9,0)),"",(VLOOKUP($B31,'Chemical Analysis'!$B$4:$Y$131,9,0))*$E31/100)</f>
        <v/>
      </c>
      <c r="J51" s="29" t="str">
        <f>IF(ISNA(VLOOKUP($B31,'Chemical Analysis'!$B$4:$Y$131,10,0)),"",(VLOOKUP($B31,'Chemical Analysis'!$B$4:$Y$131,10,0))*$E31/100)</f>
        <v/>
      </c>
      <c r="K51" s="29" t="str">
        <f>IF(ISNA(VLOOKUP($B31,'Chemical Analysis'!$B$4:$Y$131,11,0)),"",(VLOOKUP($B31,'Chemical Analysis'!$B$4:$Y$131,11,0))*$E31/100)</f>
        <v/>
      </c>
      <c r="L51" s="29" t="str">
        <f>IF(ISNA(VLOOKUP($B31,'Chemical Analysis'!$B$4:$Y$131,12,0)),"",(VLOOKUP($B31,'Chemical Analysis'!$B$4:$Y$131,12,0))*$E31/100)</f>
        <v/>
      </c>
      <c r="M51" s="29" t="str">
        <f>IF(ISNA(VLOOKUP($B31,'Chemical Analysis'!$B$4:$Y$131,13,0)),"",(VLOOKUP($B31,'Chemical Analysis'!$B$4:$Y$131,13,0))*$E31/100)</f>
        <v/>
      </c>
      <c r="N51" s="29" t="str">
        <f>IF(ISNA(VLOOKUP($B31,'Chemical Analysis'!$B$4:$Y$131,14,0)),"",(VLOOKUP($B31,'Chemical Analysis'!$B$4:$Y$131,14,0))*$E31/100)</f>
        <v/>
      </c>
      <c r="O51" s="29" t="str">
        <f>IF(ISNA(VLOOKUP($B31,'Chemical Analysis'!$B$4:$Y$131,15,0)),"",(VLOOKUP($B31,'Chemical Analysis'!$B$4:$Y$131,15,0))*$E31/100)</f>
        <v/>
      </c>
      <c r="P51" s="29" t="str">
        <f>IF(ISNA(VLOOKUP($B31,'Chemical Analysis'!$B$4:$Y$131,16,0)),"",(VLOOKUP($B31,'Chemical Analysis'!$B$4:$Y$131,16,0))*$E31/100)</f>
        <v/>
      </c>
      <c r="Q51" s="29" t="str">
        <f>IF(ISNA(VLOOKUP($B31,'Chemical Analysis'!$B$4:$Y$131,17,0)),"",(VLOOKUP($B31,'Chemical Analysis'!$B$4:$Y$131,17,0))*$E31/100)</f>
        <v/>
      </c>
      <c r="R51" s="29" t="str">
        <f>IF(ISNA(VLOOKUP($B31,'Chemical Analysis'!$B$4:$Y$131,18,0)),"",(VLOOKUP($B31,'Chemical Analysis'!$B$4:$Y$131,18,0))*$E31/100)</f>
        <v/>
      </c>
      <c r="S51" s="29" t="str">
        <f>IF(ISNA(VLOOKUP($B31,'Chemical Analysis'!$B$4:$Y$131,19,0)),"",(VLOOKUP($B31,'Chemical Analysis'!$B$4:$Y$131,19,0))*$E31/100)</f>
        <v/>
      </c>
      <c r="T51" s="29" t="str">
        <f>IF(ISNA(VLOOKUP($B31,'Chemical Analysis'!$B$4:$Y$131,20,0)),"",(VLOOKUP($B31,'Chemical Analysis'!$B$4:$Y$131,20,0))*$E31/100)</f>
        <v/>
      </c>
      <c r="U51" s="29" t="str">
        <f>IF(ISNA(VLOOKUP($B31,'Chemical Analysis'!$B$4:$Y$131,21,0)),"",(VLOOKUP($B31,'Chemical Analysis'!$B$4:$Y$131,21,0))*$E31/100)</f>
        <v/>
      </c>
      <c r="V51" s="29" t="str">
        <f>IF(ISNA(VLOOKUP($B31,'Chemical Analysis'!$B$4:$Y$131,22,0)),"",(VLOOKUP($B31,'Chemical Analysis'!$B$4:$Y$131,22,0))*$E31/100)</f>
        <v/>
      </c>
      <c r="W51" s="29" t="str">
        <f>IF(ISNA(VLOOKUP($B31,'Chemical Analysis'!$B$4:$Y$131,23,0)),"",(VLOOKUP($B31,'Chemical Analysis'!$B$4:$Y$131,23,0))*$E31/100)</f>
        <v/>
      </c>
      <c r="X51" s="29" t="str">
        <f>IF(ISNA(VLOOKUP($B31,'Chemical Analysis'!$B$4:$Y$131,24,0)),"",(VLOOKUP($B31,'Chemical Analysis'!$B$4:$Y$131,24,0))*$E31/100)</f>
        <v/>
      </c>
      <c r="Y51" s="43"/>
      <c r="Z51" s="35"/>
      <c r="AE51"/>
      <c r="AF51"/>
      <c r="AG51"/>
      <c r="AH51"/>
    </row>
    <row r="52" spans="2:34" ht="13.5" thickBot="1" x14ac:dyDescent="0.25">
      <c r="B52" s="29" t="str">
        <f>IF(ISNA(VLOOKUP($B32,'Chemical Analysis'!$B$4:$Y$131,2,0)),"",(VLOOKUP($B32,'Chemical Analysis'!$B$4:$Y$131,2,0))*$E32/100)</f>
        <v/>
      </c>
      <c r="C52" s="29" t="str">
        <f>IF(ISNA(VLOOKUP($B32,'Chemical Analysis'!$B$4:$Y$131,3,0)),"",(VLOOKUP($B32,'Chemical Analysis'!$B$4:$Y$131,3,0))*$E32/100)</f>
        <v/>
      </c>
      <c r="D52" s="29" t="str">
        <f>IF(ISNA(VLOOKUP($B32,'Chemical Analysis'!$B$4:$Y$131,4,0)),"",(VLOOKUP($B32,'Chemical Analysis'!$B$4:$Y$131,4,0))*$E32/100)</f>
        <v/>
      </c>
      <c r="E52" s="29" t="str">
        <f>IF(ISNA(VLOOKUP($B32,'Chemical Analysis'!$B$4:$Y$131,5,0)),"",(VLOOKUP($B32,'Chemical Analysis'!$B$4:$Y$131,5,0))*$E32/100)</f>
        <v/>
      </c>
      <c r="F52" s="29" t="str">
        <f>IF(ISNA(VLOOKUP($B32,'Chemical Analysis'!$B$4:$Y$131,6,0)),"",(VLOOKUP($B32,'Chemical Analysis'!$B$4:$Y$131,6,0))*$E32/100)</f>
        <v/>
      </c>
      <c r="G52" s="29" t="str">
        <f>IF(ISNA(VLOOKUP($B32,'Chemical Analysis'!$B$4:$Y$131,7,0)),"",(VLOOKUP($B32,'Chemical Analysis'!$B$4:$Y$131,7,0))*$E32/100)</f>
        <v/>
      </c>
      <c r="H52" s="29" t="str">
        <f>IF(ISNA(VLOOKUP($B32,'Chemical Analysis'!$B$4:$Y$131,8,0)),"",(VLOOKUP($B32,'Chemical Analysis'!$B$4:$Y$131,8,0))*$E32/100)</f>
        <v/>
      </c>
      <c r="I52" s="29" t="str">
        <f>IF(ISNA(VLOOKUP($B32,'Chemical Analysis'!$B$4:$Y$131,9,0)),"",(VLOOKUP($B32,'Chemical Analysis'!$B$4:$Y$131,9,0))*$E32/100)</f>
        <v/>
      </c>
      <c r="J52" s="29" t="str">
        <f>IF(ISNA(VLOOKUP($B32,'Chemical Analysis'!$B$4:$Y$131,10,0)),"",(VLOOKUP($B32,'Chemical Analysis'!$B$4:$Y$131,10,0))*$E32/100)</f>
        <v/>
      </c>
      <c r="K52" s="29" t="str">
        <f>IF(ISNA(VLOOKUP($B32,'Chemical Analysis'!$B$4:$Y$131,11,0)),"",(VLOOKUP($B32,'Chemical Analysis'!$B$4:$Y$131,11,0))*$E32/100)</f>
        <v/>
      </c>
      <c r="L52" s="29" t="str">
        <f>IF(ISNA(VLOOKUP($B32,'Chemical Analysis'!$B$4:$Y$131,12,0)),"",(VLOOKUP($B32,'Chemical Analysis'!$B$4:$Y$131,12,0))*$E32/100)</f>
        <v/>
      </c>
      <c r="M52" s="29" t="str">
        <f>IF(ISNA(VLOOKUP($B32,'Chemical Analysis'!$B$4:$Y$131,13,0)),"",(VLOOKUP($B32,'Chemical Analysis'!$B$4:$Y$131,13,0))*$E32/100)</f>
        <v/>
      </c>
      <c r="N52" s="29" t="str">
        <f>IF(ISNA(VLOOKUP($B32,'Chemical Analysis'!$B$4:$Y$131,14,0)),"",(VLOOKUP($B32,'Chemical Analysis'!$B$4:$Y$131,14,0))*$E32/100)</f>
        <v/>
      </c>
      <c r="O52" s="29" t="str">
        <f>IF(ISNA(VLOOKUP($B32,'Chemical Analysis'!$B$4:$Y$131,15,0)),"",(VLOOKUP($B32,'Chemical Analysis'!$B$4:$Y$131,15,0))*$E32/100)</f>
        <v/>
      </c>
      <c r="P52" s="29" t="str">
        <f>IF(ISNA(VLOOKUP($B32,'Chemical Analysis'!$B$4:$Y$131,16,0)),"",(VLOOKUP($B32,'Chemical Analysis'!$B$4:$Y$131,16,0))*$E32/100)</f>
        <v/>
      </c>
      <c r="Q52" s="29" t="str">
        <f>IF(ISNA(VLOOKUP($B32,'Chemical Analysis'!$B$4:$Y$131,17,0)),"",(VLOOKUP($B32,'Chemical Analysis'!$B$4:$Y$131,17,0))*$E32/100)</f>
        <v/>
      </c>
      <c r="R52" s="29" t="str">
        <f>IF(ISNA(VLOOKUP($B32,'Chemical Analysis'!$B$4:$Y$131,18,0)),"",(VLOOKUP($B32,'Chemical Analysis'!$B$4:$Y$131,18,0))*$E32/100)</f>
        <v/>
      </c>
      <c r="S52" s="29" t="str">
        <f>IF(ISNA(VLOOKUP($B32,'Chemical Analysis'!$B$4:$Y$131,19,0)),"",(VLOOKUP($B32,'Chemical Analysis'!$B$4:$Y$131,19,0))*$E32/100)</f>
        <v/>
      </c>
      <c r="T52" s="29" t="str">
        <f>IF(ISNA(VLOOKUP($B32,'Chemical Analysis'!$B$4:$Y$131,20,0)),"",(VLOOKUP($B32,'Chemical Analysis'!$B$4:$Y$131,20,0))*$E32/100)</f>
        <v/>
      </c>
      <c r="U52" s="29" t="str">
        <f>IF(ISNA(VLOOKUP($B32,'Chemical Analysis'!$B$4:$Y$131,21,0)),"",(VLOOKUP($B32,'Chemical Analysis'!$B$4:$Y$131,21,0))*$E32/100)</f>
        <v/>
      </c>
      <c r="V52" s="29" t="str">
        <f>IF(ISNA(VLOOKUP($B32,'Chemical Analysis'!$B$4:$Y$131,22,0)),"",(VLOOKUP($B32,'Chemical Analysis'!$B$4:$Y$131,22,0))*$E32/100)</f>
        <v/>
      </c>
      <c r="W52" s="29" t="str">
        <f>IF(ISNA(VLOOKUP($B32,'Chemical Analysis'!$B$4:$Y$131,23,0)),"",(VLOOKUP($B32,'Chemical Analysis'!$B$4:$Y$131,23,0))*$E32/100)</f>
        <v/>
      </c>
      <c r="X52" s="29" t="str">
        <f>IF(ISNA(VLOOKUP($B32,'Chemical Analysis'!$B$4:$Y$131,24,0)),"",(VLOOKUP($B32,'Chemical Analysis'!$B$4:$Y$131,24,0))*$E32/100)</f>
        <v/>
      </c>
      <c r="Y52" s="43"/>
      <c r="Z52" s="35"/>
      <c r="AE52"/>
      <c r="AF52"/>
      <c r="AG52"/>
      <c r="AH52"/>
    </row>
    <row r="53" spans="2:34" ht="13.5" thickBot="1" x14ac:dyDescent="0.25">
      <c r="B53" s="29" t="str">
        <f>IF(ISNA(VLOOKUP($B33,'Chemical Analysis'!$B$4:$Y$131,2,0)),"",(VLOOKUP($B33,'Chemical Analysis'!$B$4:$Y$131,2,0))*$E33/100)</f>
        <v/>
      </c>
      <c r="C53" s="29" t="str">
        <f>IF(ISNA(VLOOKUP($B33,'Chemical Analysis'!$B$4:$Y$131,3,0)),"",(VLOOKUP($B33,'Chemical Analysis'!$B$4:$Y$131,3,0))*$E33/100)</f>
        <v/>
      </c>
      <c r="D53" s="29" t="str">
        <f>IF(ISNA(VLOOKUP($B33,'Chemical Analysis'!$B$4:$Y$131,4,0)),"",(VLOOKUP($B33,'Chemical Analysis'!$B$4:$Y$131,4,0))*$E33/100)</f>
        <v/>
      </c>
      <c r="E53" s="29" t="str">
        <f>IF(ISNA(VLOOKUP($B33,'Chemical Analysis'!$B$4:$Y$131,5,0)),"",(VLOOKUP($B33,'Chemical Analysis'!$B$4:$Y$131,5,0))*$E33/100)</f>
        <v/>
      </c>
      <c r="F53" s="29" t="str">
        <f>IF(ISNA(VLOOKUP($B33,'Chemical Analysis'!$B$4:$Y$131,6,0)),"",(VLOOKUP($B33,'Chemical Analysis'!$B$4:$Y$131,6,0))*$E33/100)</f>
        <v/>
      </c>
      <c r="G53" s="29" t="str">
        <f>IF(ISNA(VLOOKUP($B33,'Chemical Analysis'!$B$4:$Y$131,7,0)),"",(VLOOKUP($B33,'Chemical Analysis'!$B$4:$Y$131,7,0))*$E33/100)</f>
        <v/>
      </c>
      <c r="H53" s="29" t="str">
        <f>IF(ISNA(VLOOKUP($B33,'Chemical Analysis'!$B$4:$Y$131,8,0)),"",(VLOOKUP($B33,'Chemical Analysis'!$B$4:$Y$131,8,0))*$E33/100)</f>
        <v/>
      </c>
      <c r="I53" s="29" t="str">
        <f>IF(ISNA(VLOOKUP($B33,'Chemical Analysis'!$B$4:$Y$131,9,0)),"",(VLOOKUP($B33,'Chemical Analysis'!$B$4:$Y$131,9,0))*$E33/100)</f>
        <v/>
      </c>
      <c r="J53" s="29" t="str">
        <f>IF(ISNA(VLOOKUP($B33,'Chemical Analysis'!$B$4:$Y$131,10,0)),"",(VLOOKUP($B33,'Chemical Analysis'!$B$4:$Y$131,10,0))*$E33/100)</f>
        <v/>
      </c>
      <c r="K53" s="29" t="str">
        <f>IF(ISNA(VLOOKUP($B33,'Chemical Analysis'!$B$4:$Y$131,11,0)),"",(VLOOKUP($B33,'Chemical Analysis'!$B$4:$Y$131,11,0))*$E33/100)</f>
        <v/>
      </c>
      <c r="L53" s="29" t="str">
        <f>IF(ISNA(VLOOKUP($B33,'Chemical Analysis'!$B$4:$Y$131,12,0)),"",(VLOOKUP($B33,'Chemical Analysis'!$B$4:$Y$131,12,0))*$E33/100)</f>
        <v/>
      </c>
      <c r="M53" s="29" t="str">
        <f>IF(ISNA(VLOOKUP($B33,'Chemical Analysis'!$B$4:$Y$131,13,0)),"",(VLOOKUP($B33,'Chemical Analysis'!$B$4:$Y$131,13,0))*$E33/100)</f>
        <v/>
      </c>
      <c r="N53" s="29" t="str">
        <f>IF(ISNA(VLOOKUP($B33,'Chemical Analysis'!$B$4:$Y$131,14,0)),"",(VLOOKUP($B33,'Chemical Analysis'!$B$4:$Y$131,14,0))*$E33/100)</f>
        <v/>
      </c>
      <c r="O53" s="29" t="str">
        <f>IF(ISNA(VLOOKUP($B33,'Chemical Analysis'!$B$4:$Y$131,15,0)),"",(VLOOKUP($B33,'Chemical Analysis'!$B$4:$Y$131,15,0))*$E33/100)</f>
        <v/>
      </c>
      <c r="P53" s="29" t="str">
        <f>IF(ISNA(VLOOKUP($B33,'Chemical Analysis'!$B$4:$Y$131,16,0)),"",(VLOOKUP($B33,'Chemical Analysis'!$B$4:$Y$131,16,0))*$E33/100)</f>
        <v/>
      </c>
      <c r="Q53" s="29" t="str">
        <f>IF(ISNA(VLOOKUP($B33,'Chemical Analysis'!$B$4:$Y$131,17,0)),"",(VLOOKUP($B33,'Chemical Analysis'!$B$4:$Y$131,17,0))*$E33/100)</f>
        <v/>
      </c>
      <c r="R53" s="29" t="str">
        <f>IF(ISNA(VLOOKUP($B33,'Chemical Analysis'!$B$4:$Y$131,18,0)),"",(VLOOKUP($B33,'Chemical Analysis'!$B$4:$Y$131,18,0))*$E33/100)</f>
        <v/>
      </c>
      <c r="S53" s="29" t="str">
        <f>IF(ISNA(VLOOKUP($B33,'Chemical Analysis'!$B$4:$Y$131,19,0)),"",(VLOOKUP($B33,'Chemical Analysis'!$B$4:$Y$131,19,0))*$E33/100)</f>
        <v/>
      </c>
      <c r="T53" s="29" t="str">
        <f>IF(ISNA(VLOOKUP($B33,'Chemical Analysis'!$B$4:$Y$131,20,0)),"",(VLOOKUP($B33,'Chemical Analysis'!$B$4:$Y$131,20,0))*$E33/100)</f>
        <v/>
      </c>
      <c r="U53" s="29" t="str">
        <f>IF(ISNA(VLOOKUP($B33,'Chemical Analysis'!$B$4:$Y$131,21,0)),"",(VLOOKUP($B33,'Chemical Analysis'!$B$4:$Y$131,21,0))*$E33/100)</f>
        <v/>
      </c>
      <c r="V53" s="29" t="str">
        <f>IF(ISNA(VLOOKUP($B33,'Chemical Analysis'!$B$4:$Y$131,22,0)),"",(VLOOKUP($B33,'Chemical Analysis'!$B$4:$Y$131,22,0))*$E33/100)</f>
        <v/>
      </c>
      <c r="W53" s="29" t="str">
        <f>IF(ISNA(VLOOKUP($B33,'Chemical Analysis'!$B$4:$Y$131,23,0)),"",(VLOOKUP($B33,'Chemical Analysis'!$B$4:$Y$131,23,0))*$E33/100)</f>
        <v/>
      </c>
      <c r="X53" s="29" t="str">
        <f>IF(ISNA(VLOOKUP($B33,'Chemical Analysis'!$B$4:$Y$131,24,0)),"",(VLOOKUP($B33,'Chemical Analysis'!$B$4:$Y$131,24,0))*$E33/100)</f>
        <v/>
      </c>
      <c r="Y53" s="44"/>
      <c r="Z53" s="35"/>
      <c r="AE53"/>
      <c r="AF53"/>
      <c r="AG53"/>
      <c r="AH53"/>
    </row>
    <row r="54" spans="2:34" ht="13.5" thickBot="1" x14ac:dyDescent="0.25">
      <c r="B54" s="53">
        <f>SUM(B38:B53)</f>
        <v>42.060147058823532</v>
      </c>
      <c r="C54" s="53">
        <f t="shared" ref="C54:W54" si="8">SUM(C38:C53)</f>
        <v>0</v>
      </c>
      <c r="D54" s="53">
        <f t="shared" si="8"/>
        <v>12.82455882352941</v>
      </c>
      <c r="E54" s="53">
        <f t="shared" si="8"/>
        <v>3.0882352941176468E-3</v>
      </c>
      <c r="F54" s="53">
        <f t="shared" si="8"/>
        <v>0</v>
      </c>
      <c r="G54" s="53">
        <f t="shared" si="8"/>
        <v>0</v>
      </c>
      <c r="H54" s="53">
        <f t="shared" si="8"/>
        <v>0.26250000000000001</v>
      </c>
      <c r="I54" s="53">
        <f t="shared" si="8"/>
        <v>2.6475</v>
      </c>
      <c r="J54" s="53">
        <f t="shared" si="8"/>
        <v>2.9411764705882346</v>
      </c>
      <c r="K54" s="53">
        <f t="shared" si="8"/>
        <v>0</v>
      </c>
      <c r="L54" s="53">
        <f t="shared" si="8"/>
        <v>0.92257352941176463</v>
      </c>
      <c r="M54" s="53">
        <f t="shared" si="8"/>
        <v>0.17654411764705885</v>
      </c>
      <c r="N54" s="53">
        <f t="shared" si="8"/>
        <v>0</v>
      </c>
      <c r="O54" s="53">
        <f t="shared" si="8"/>
        <v>0</v>
      </c>
      <c r="P54" s="53">
        <f t="shared" si="8"/>
        <v>0</v>
      </c>
      <c r="Q54" s="53">
        <f t="shared" si="8"/>
        <v>7.4298455882352945</v>
      </c>
      <c r="R54" s="53">
        <f t="shared" si="8"/>
        <v>22.058823529411764</v>
      </c>
      <c r="S54" s="53">
        <f t="shared" si="8"/>
        <v>1.4705882352941173</v>
      </c>
      <c r="T54" s="53">
        <f t="shared" si="8"/>
        <v>0</v>
      </c>
      <c r="U54" s="53">
        <f t="shared" si="8"/>
        <v>0</v>
      </c>
      <c r="V54" s="53">
        <f t="shared" si="8"/>
        <v>0</v>
      </c>
      <c r="W54" s="53">
        <f t="shared" si="8"/>
        <v>0</v>
      </c>
      <c r="X54" s="53">
        <f>SUM(X38:X53)</f>
        <v>0</v>
      </c>
      <c r="Z54" s="35"/>
      <c r="AE54"/>
      <c r="AF54"/>
      <c r="AG54"/>
      <c r="AH54"/>
    </row>
    <row r="55" spans="2:34" ht="19.5" thickBot="1" x14ac:dyDescent="0.4">
      <c r="B55" s="227" t="s">
        <v>0</v>
      </c>
      <c r="C55" s="228" t="s">
        <v>1</v>
      </c>
      <c r="D55" s="228" t="s">
        <v>2</v>
      </c>
      <c r="E55" s="228" t="s">
        <v>11</v>
      </c>
      <c r="F55" s="229" t="s">
        <v>139</v>
      </c>
      <c r="G55" s="228" t="s">
        <v>3</v>
      </c>
      <c r="H55" s="228" t="s">
        <v>4</v>
      </c>
      <c r="I55" s="228" t="s">
        <v>5</v>
      </c>
      <c r="J55" s="230" t="s">
        <v>138</v>
      </c>
      <c r="K55" s="230" t="s">
        <v>142</v>
      </c>
      <c r="L55" s="228" t="s">
        <v>6</v>
      </c>
      <c r="M55" s="228" t="s">
        <v>7</v>
      </c>
      <c r="N55" s="228" t="s">
        <v>8</v>
      </c>
      <c r="O55" s="228" t="s">
        <v>29</v>
      </c>
      <c r="P55" s="228" t="s">
        <v>10</v>
      </c>
      <c r="Q55" s="231" t="s">
        <v>183</v>
      </c>
      <c r="R55" s="228" t="s">
        <v>131</v>
      </c>
      <c r="S55" s="228" t="s">
        <v>141</v>
      </c>
      <c r="T55" s="228" t="s">
        <v>128</v>
      </c>
      <c r="U55" s="232" t="s">
        <v>158</v>
      </c>
      <c r="V55" s="232" t="s">
        <v>157</v>
      </c>
      <c r="W55" s="79" t="s">
        <v>161</v>
      </c>
      <c r="X55" s="233" t="s">
        <v>76</v>
      </c>
      <c r="Z55" s="35"/>
      <c r="AE55"/>
      <c r="AF55"/>
      <c r="AG55"/>
      <c r="AH55"/>
    </row>
    <row r="56" spans="2:34" ht="21" thickBot="1" x14ac:dyDescent="0.35">
      <c r="B56" s="191">
        <v>60.09</v>
      </c>
      <c r="C56" s="192">
        <v>69.62</v>
      </c>
      <c r="D56" s="193">
        <v>101.96</v>
      </c>
      <c r="E56" s="193">
        <v>80.900000000000006</v>
      </c>
      <c r="F56" s="193">
        <v>74.692799999999991</v>
      </c>
      <c r="G56" s="193">
        <v>29.88</v>
      </c>
      <c r="H56" s="193">
        <v>61.98</v>
      </c>
      <c r="I56" s="193">
        <v>94.2</v>
      </c>
      <c r="J56" s="193">
        <v>79.545000000000002</v>
      </c>
      <c r="K56" s="193">
        <v>465.96</v>
      </c>
      <c r="L56" s="193">
        <v>40.31</v>
      </c>
      <c r="M56" s="193">
        <v>56.08</v>
      </c>
      <c r="N56" s="193">
        <v>103.62</v>
      </c>
      <c r="O56" s="193">
        <v>153.69999999999999</v>
      </c>
      <c r="P56" s="193">
        <v>81.39</v>
      </c>
      <c r="Q56" s="234">
        <v>71.84</v>
      </c>
      <c r="R56" s="193">
        <v>86.94</v>
      </c>
      <c r="S56" s="193">
        <v>74.930000000000007</v>
      </c>
      <c r="T56" s="194">
        <v>223.2</v>
      </c>
      <c r="U56" s="193">
        <v>150.69999999999999</v>
      </c>
      <c r="V56" s="193">
        <v>141.94</v>
      </c>
      <c r="W56" s="193">
        <v>152</v>
      </c>
      <c r="X56" s="195">
        <v>214.44</v>
      </c>
      <c r="Y56" s="119">
        <f>SUM(C18:C33)</f>
        <v>136</v>
      </c>
      <c r="Z56" s="35"/>
      <c r="AE56"/>
      <c r="AF56"/>
      <c r="AG56"/>
      <c r="AH56"/>
    </row>
    <row r="57" spans="2:34" ht="13.5" thickBot="1" x14ac:dyDescent="0.25">
      <c r="B57" s="188">
        <f t="shared" ref="B57:X57" si="9">B$54/B$56</f>
        <v>0.69995252219709647</v>
      </c>
      <c r="C57" s="189">
        <f t="shared" si="9"/>
        <v>0</v>
      </c>
      <c r="D57" s="189">
        <f t="shared" si="9"/>
        <v>0.12578029446380357</v>
      </c>
      <c r="E57" s="189">
        <f t="shared" si="9"/>
        <v>3.8173489420490072E-5</v>
      </c>
      <c r="F57" s="189">
        <f t="shared" si="9"/>
        <v>0</v>
      </c>
      <c r="G57" s="189">
        <f t="shared" si="9"/>
        <v>0</v>
      </c>
      <c r="H57" s="189">
        <f t="shared" si="9"/>
        <v>4.2352371732817043E-3</v>
      </c>
      <c r="I57" s="189">
        <f t="shared" si="9"/>
        <v>2.8105095541401271E-2</v>
      </c>
      <c r="J57" s="189">
        <f t="shared" si="9"/>
        <v>3.6975001201687528E-2</v>
      </c>
      <c r="K57" s="189">
        <f t="shared" si="9"/>
        <v>0</v>
      </c>
      <c r="L57" s="189">
        <f t="shared" si="9"/>
        <v>2.2886964262261587E-2</v>
      </c>
      <c r="M57" s="189">
        <f t="shared" si="9"/>
        <v>3.1480762775866417E-3</v>
      </c>
      <c r="N57" s="189">
        <f t="shared" si="9"/>
        <v>0</v>
      </c>
      <c r="O57" s="189">
        <f t="shared" si="9"/>
        <v>0</v>
      </c>
      <c r="P57" s="189">
        <f t="shared" si="9"/>
        <v>0</v>
      </c>
      <c r="Q57" s="189">
        <f t="shared" si="9"/>
        <v>0.10342212678501245</v>
      </c>
      <c r="R57" s="189">
        <f t="shared" si="9"/>
        <v>0.25372467827710793</v>
      </c>
      <c r="S57" s="189">
        <f t="shared" si="9"/>
        <v>1.9626160887416484E-2</v>
      </c>
      <c r="T57" s="189">
        <f t="shared" si="9"/>
        <v>0</v>
      </c>
      <c r="U57" s="189">
        <f t="shared" si="9"/>
        <v>0</v>
      </c>
      <c r="V57" s="189">
        <f t="shared" si="9"/>
        <v>0</v>
      </c>
      <c r="W57" s="189">
        <f t="shared" si="9"/>
        <v>0</v>
      </c>
      <c r="X57" s="190">
        <f t="shared" si="9"/>
        <v>0</v>
      </c>
      <c r="Y57" s="100">
        <f>SUM(B57:X57)</f>
        <v>1.2978943305560759</v>
      </c>
      <c r="Z57" s="35"/>
      <c r="AE57"/>
      <c r="AF57"/>
      <c r="AG57"/>
      <c r="AH57"/>
    </row>
    <row r="58" spans="2:34" ht="13.5" thickBot="1" x14ac:dyDescent="0.25">
      <c r="B58" s="183">
        <f t="shared" ref="B58:X58" si="10">B57/$Y$57*100</f>
        <v>53.929854358575213</v>
      </c>
      <c r="C58" s="30">
        <f t="shared" si="10"/>
        <v>0</v>
      </c>
      <c r="D58" s="30">
        <f t="shared" si="10"/>
        <v>9.6911043913654868</v>
      </c>
      <c r="E58" s="30">
        <f t="shared" si="10"/>
        <v>2.941186236951574E-3</v>
      </c>
      <c r="F58" s="30">
        <f t="shared" si="10"/>
        <v>0</v>
      </c>
      <c r="G58" s="30">
        <f t="shared" si="10"/>
        <v>0</v>
      </c>
      <c r="H58" s="30">
        <f t="shared" si="10"/>
        <v>0.32631602385281544</v>
      </c>
      <c r="I58" s="30">
        <f t="shared" si="10"/>
        <v>2.1654378850210243</v>
      </c>
      <c r="J58" s="30">
        <f t="shared" si="10"/>
        <v>2.8488452666131749</v>
      </c>
      <c r="K58" s="30">
        <f t="shared" si="10"/>
        <v>0</v>
      </c>
      <c r="L58" s="30">
        <f t="shared" si="10"/>
        <v>1.7633919590707963</v>
      </c>
      <c r="M58" s="30">
        <f t="shared" si="10"/>
        <v>0.24255258717694414</v>
      </c>
      <c r="N58" s="30">
        <f t="shared" si="10"/>
        <v>0</v>
      </c>
      <c r="O58" s="30">
        <f t="shared" si="10"/>
        <v>0</v>
      </c>
      <c r="P58" s="30">
        <f t="shared" si="10"/>
        <v>0</v>
      </c>
      <c r="Q58" s="30">
        <f t="shared" si="10"/>
        <v>7.9684550852997251</v>
      </c>
      <c r="R58" s="30">
        <f t="shared" si="10"/>
        <v>19.548947268180218</v>
      </c>
      <c r="S58" s="30">
        <f t="shared" si="10"/>
        <v>1.5121539886076671</v>
      </c>
      <c r="T58" s="30">
        <f t="shared" si="10"/>
        <v>0</v>
      </c>
      <c r="U58" s="30">
        <f t="shared" si="10"/>
        <v>0</v>
      </c>
      <c r="V58" s="30">
        <f t="shared" si="10"/>
        <v>0</v>
      </c>
      <c r="W58" s="30">
        <f t="shared" si="10"/>
        <v>0</v>
      </c>
      <c r="X58" s="184">
        <f t="shared" si="10"/>
        <v>0</v>
      </c>
      <c r="Y58" s="100">
        <f>SUM(G58:U58)</f>
        <v>36.376100063822363</v>
      </c>
      <c r="Z58" s="35"/>
      <c r="AE58"/>
      <c r="AF58"/>
      <c r="AG58"/>
      <c r="AH58"/>
    </row>
    <row r="59" spans="2:34" ht="13.5" thickBot="1" x14ac:dyDescent="0.25">
      <c r="B59" s="185">
        <f t="shared" ref="B59:X59" si="11">B58/$Y$58</f>
        <v>1.4825628438440226</v>
      </c>
      <c r="C59" s="186">
        <f t="shared" si="11"/>
        <v>0</v>
      </c>
      <c r="D59" s="186">
        <f t="shared" si="11"/>
        <v>0.26641405687696901</v>
      </c>
      <c r="E59" s="186">
        <f t="shared" si="11"/>
        <v>8.0854908354420146E-5</v>
      </c>
      <c r="F59" s="186">
        <f t="shared" si="11"/>
        <v>0</v>
      </c>
      <c r="G59" s="186">
        <f t="shared" si="11"/>
        <v>0</v>
      </c>
      <c r="H59" s="186">
        <f t="shared" si="11"/>
        <v>8.9706159615871289E-3</v>
      </c>
      <c r="I59" s="186">
        <f t="shared" si="11"/>
        <v>5.9529138121506536E-2</v>
      </c>
      <c r="J59" s="186">
        <f t="shared" si="11"/>
        <v>7.8316401747708986E-2</v>
      </c>
      <c r="K59" s="186">
        <f t="shared" si="11"/>
        <v>0</v>
      </c>
      <c r="L59" s="186">
        <f t="shared" si="11"/>
        <v>4.847666341297998E-2</v>
      </c>
      <c r="M59" s="186">
        <f t="shared" si="11"/>
        <v>6.6679107092674121E-3</v>
      </c>
      <c r="N59" s="186">
        <f t="shared" si="11"/>
        <v>0</v>
      </c>
      <c r="O59" s="186">
        <f t="shared" si="11"/>
        <v>0</v>
      </c>
      <c r="P59" s="186">
        <f t="shared" si="11"/>
        <v>0</v>
      </c>
      <c r="Q59" s="186">
        <f t="shared" si="11"/>
        <v>0.21905743252627308</v>
      </c>
      <c r="R59" s="186">
        <f t="shared" si="11"/>
        <v>0.53741185101979938</v>
      </c>
      <c r="S59" s="186">
        <f t="shared" si="11"/>
        <v>4.1569986500877565E-2</v>
      </c>
      <c r="T59" s="186">
        <f t="shared" si="11"/>
        <v>0</v>
      </c>
      <c r="U59" s="186">
        <f t="shared" si="11"/>
        <v>0</v>
      </c>
      <c r="V59" s="186">
        <f t="shared" si="11"/>
        <v>0</v>
      </c>
      <c r="W59" s="186">
        <f t="shared" si="11"/>
        <v>0</v>
      </c>
      <c r="X59" s="187">
        <f t="shared" si="11"/>
        <v>0</v>
      </c>
      <c r="Y59" s="182">
        <f>IF(ISNA(VLOOKUP($G3,'Chemical Analysis'!$AA$4:$AB$39,2,0)),"",(VLOOKUP($G3,'Chemical Analysis'!$AA$4:$AB$39,2,0)))</f>
        <v>1243</v>
      </c>
      <c r="Z59" s="35"/>
      <c r="AE59"/>
      <c r="AF59"/>
      <c r="AG59"/>
      <c r="AH59"/>
    </row>
    <row r="60" spans="2:34" ht="15.75" x14ac:dyDescent="0.25">
      <c r="B60" s="56"/>
      <c r="C60" s="57"/>
      <c r="D60" s="18"/>
      <c r="E60" s="18"/>
      <c r="F60" s="18"/>
      <c r="G60" s="18"/>
      <c r="H60" s="18"/>
      <c r="I60" s="38"/>
      <c r="J60" s="38"/>
      <c r="K60" s="38"/>
      <c r="L60" s="38"/>
      <c r="M60" s="56"/>
      <c r="N60" s="2"/>
      <c r="O60" s="2"/>
      <c r="P60" s="57"/>
      <c r="Q60" s="58"/>
      <c r="R60" s="58"/>
      <c r="S60" s="58"/>
      <c r="T60" s="58"/>
      <c r="U60" s="58"/>
      <c r="V60" s="58"/>
      <c r="W60" s="58"/>
      <c r="X60" s="58"/>
      <c r="Y60" s="58"/>
      <c r="Z60" s="35"/>
      <c r="AE60"/>
      <c r="AF60"/>
      <c r="AG60"/>
      <c r="AH60"/>
    </row>
    <row r="61" spans="2:34" ht="15.75" x14ac:dyDescent="0.25">
      <c r="B61" s="57"/>
      <c r="C61" s="57"/>
      <c r="D61" s="57"/>
      <c r="E61" s="57"/>
      <c r="F61" s="57"/>
      <c r="G61" s="57"/>
      <c r="H61" s="18"/>
      <c r="I61" s="38"/>
      <c r="J61" s="38"/>
      <c r="K61" s="38"/>
      <c r="L61" s="38"/>
      <c r="M61" s="57"/>
      <c r="N61" s="38"/>
      <c r="O61" s="58"/>
      <c r="P61" s="57"/>
      <c r="Q61" s="58"/>
      <c r="R61" s="58"/>
      <c r="S61" s="58"/>
      <c r="T61" s="58"/>
      <c r="U61" s="58"/>
      <c r="V61" s="58"/>
      <c r="W61" s="58"/>
      <c r="X61" s="58"/>
      <c r="Y61" s="58"/>
      <c r="Z61" s="35"/>
      <c r="AE61"/>
      <c r="AF61"/>
      <c r="AG61"/>
      <c r="AH61"/>
    </row>
    <row r="62" spans="2:34" ht="12.75" x14ac:dyDescent="0.2">
      <c r="B62"/>
      <c r="C62"/>
      <c r="D62"/>
      <c r="E62"/>
      <c r="F62"/>
      <c r="G62"/>
      <c r="H62"/>
      <c r="M62" s="61"/>
      <c r="N62" s="61"/>
      <c r="O62" s="61"/>
      <c r="Z62" s="35"/>
      <c r="AE62"/>
      <c r="AF62"/>
      <c r="AG62"/>
      <c r="AH62"/>
    </row>
    <row r="63" spans="2:34" ht="12.75" x14ac:dyDescent="0.2">
      <c r="B63"/>
      <c r="C63"/>
      <c r="D63"/>
      <c r="E63"/>
      <c r="F63"/>
      <c r="G63"/>
      <c r="H63"/>
      <c r="Z63" s="35"/>
      <c r="AE63"/>
      <c r="AF63"/>
      <c r="AG63"/>
      <c r="AH63"/>
    </row>
    <row r="64" spans="2:34" x14ac:dyDescent="0.3">
      <c r="AE64"/>
      <c r="AF64"/>
    </row>
    <row r="65" spans="31:31" x14ac:dyDescent="0.3">
      <c r="AE65"/>
    </row>
  </sheetData>
  <mergeCells count="20">
    <mergeCell ref="B16:B17"/>
    <mergeCell ref="C2:E2"/>
    <mergeCell ref="F2:G2"/>
    <mergeCell ref="B3:E3"/>
    <mergeCell ref="B4:C4"/>
    <mergeCell ref="D4:E4"/>
    <mergeCell ref="F4:G4"/>
    <mergeCell ref="D5:E5"/>
    <mergeCell ref="F5:G5"/>
    <mergeCell ref="C15:C17"/>
    <mergeCell ref="E15:E17"/>
    <mergeCell ref="G15:G16"/>
    <mergeCell ref="W6:X8"/>
    <mergeCell ref="AC6:AD8"/>
    <mergeCell ref="W4:X5"/>
    <mergeCell ref="Y4:Y5"/>
    <mergeCell ref="AA4:AB5"/>
    <mergeCell ref="AC4:AC5"/>
    <mergeCell ref="Y6:Z8"/>
    <mergeCell ref="AA6:AB8"/>
  </mergeCells>
  <dataValidations count="4">
    <dataValidation type="list" allowBlank="1" showInputMessage="1" showErrorMessage="1" sqref="IN3 SJ3 ACF3 AMB3 AVX3 BFT3 BPP3 BZL3 CJH3 CTD3 DCZ3 DMV3 DWR3 EGN3 EQJ3 FAF3 FKB3 FTX3 GDT3 GNP3 GXL3 HHH3 HRD3 IAZ3 IKV3 IUR3 JEN3 JOJ3 JYF3 KIB3 KRX3 LBT3 LLP3 LVL3 MFH3 MPD3 MYZ3 NIV3 NSR3 OCN3 OMJ3 OWF3 PGB3 PPX3 PZT3 QJP3 QTL3 RDH3 RND3 RWZ3 SGV3 SQR3 TAN3 TKJ3 TUF3 UEB3 UNX3 UXT3 VHP3 VRL3 WBH3 WLD3 WUZ3 G65445 IN65445 SJ65445 ACF65445 AMB65445 AVX65445 BFT65445 BPP65445 BZL65445 CJH65445 CTD65445 DCZ65445 DMV65445 DWR65445 EGN65445 EQJ65445 FAF65445 FKB65445 FTX65445 GDT65445 GNP65445 GXL65445 HHH65445 HRD65445 IAZ65445 IKV65445 IUR65445 JEN65445 JOJ65445 JYF65445 KIB65445 KRX65445 LBT65445 LLP65445 LVL65445 MFH65445 MPD65445 MYZ65445 NIV65445 NSR65445 OCN65445 OMJ65445 OWF65445 PGB65445 PPX65445 PZT65445 QJP65445 QTL65445 RDH65445 RND65445 RWZ65445 SGV65445 SQR65445 TAN65445 TKJ65445 TUF65445 UEB65445 UNX65445 UXT65445 VHP65445 VRL65445 WBH65445 WLD65445 WUZ65445 G130981 IN130981 SJ130981 ACF130981 AMB130981 AVX130981 BFT130981 BPP130981 BZL130981 CJH130981 CTD130981 DCZ130981 DMV130981 DWR130981 EGN130981 EQJ130981 FAF130981 FKB130981 FTX130981 GDT130981 GNP130981 GXL130981 HHH130981 HRD130981 IAZ130981 IKV130981 IUR130981 JEN130981 JOJ130981 JYF130981 KIB130981 KRX130981 LBT130981 LLP130981 LVL130981 MFH130981 MPD130981 MYZ130981 NIV130981 NSR130981 OCN130981 OMJ130981 OWF130981 PGB130981 PPX130981 PZT130981 QJP130981 QTL130981 RDH130981 RND130981 RWZ130981 SGV130981 SQR130981 TAN130981 TKJ130981 TUF130981 UEB130981 UNX130981 UXT130981 VHP130981 VRL130981 WBH130981 WLD130981 WUZ130981 G196517 IN196517 SJ196517 ACF196517 AMB196517 AVX196517 BFT196517 BPP196517 BZL196517 CJH196517 CTD196517 DCZ196517 DMV196517 DWR196517 EGN196517 EQJ196517 FAF196517 FKB196517 FTX196517 GDT196517 GNP196517 GXL196517 HHH196517 HRD196517 IAZ196517 IKV196517 IUR196517 JEN196517 JOJ196517 JYF196517 KIB196517 KRX196517 LBT196517 LLP196517 LVL196517 MFH196517 MPD196517 MYZ196517 NIV196517 NSR196517 OCN196517 OMJ196517 OWF196517 PGB196517 PPX196517 PZT196517 QJP196517 QTL196517 RDH196517 RND196517 RWZ196517 SGV196517 SQR196517 TAN196517 TKJ196517 TUF196517 UEB196517 UNX196517 UXT196517 VHP196517 VRL196517 WBH196517 WLD196517 WUZ196517 G262053 IN262053 SJ262053 ACF262053 AMB262053 AVX262053 BFT262053 BPP262053 BZL262053 CJH262053 CTD262053 DCZ262053 DMV262053 DWR262053 EGN262053 EQJ262053 FAF262053 FKB262053 FTX262053 GDT262053 GNP262053 GXL262053 HHH262053 HRD262053 IAZ262053 IKV262053 IUR262053 JEN262053 JOJ262053 JYF262053 KIB262053 KRX262053 LBT262053 LLP262053 LVL262053 MFH262053 MPD262053 MYZ262053 NIV262053 NSR262053 OCN262053 OMJ262053 OWF262053 PGB262053 PPX262053 PZT262053 QJP262053 QTL262053 RDH262053 RND262053 RWZ262053 SGV262053 SQR262053 TAN262053 TKJ262053 TUF262053 UEB262053 UNX262053 UXT262053 VHP262053 VRL262053 WBH262053 WLD262053 WUZ262053 G327589 IN327589 SJ327589 ACF327589 AMB327589 AVX327589 BFT327589 BPP327589 BZL327589 CJH327589 CTD327589 DCZ327589 DMV327589 DWR327589 EGN327589 EQJ327589 FAF327589 FKB327589 FTX327589 GDT327589 GNP327589 GXL327589 HHH327589 HRD327589 IAZ327589 IKV327589 IUR327589 JEN327589 JOJ327589 JYF327589 KIB327589 KRX327589 LBT327589 LLP327589 LVL327589 MFH327589 MPD327589 MYZ327589 NIV327589 NSR327589 OCN327589 OMJ327589 OWF327589 PGB327589 PPX327589 PZT327589 QJP327589 QTL327589 RDH327589 RND327589 RWZ327589 SGV327589 SQR327589 TAN327589 TKJ327589 TUF327589 UEB327589 UNX327589 UXT327589 VHP327589 VRL327589 WBH327589 WLD327589 WUZ327589 G393125 IN393125 SJ393125 ACF393125 AMB393125 AVX393125 BFT393125 BPP393125 BZL393125 CJH393125 CTD393125 DCZ393125 DMV393125 DWR393125 EGN393125 EQJ393125 FAF393125 FKB393125 FTX393125 GDT393125 GNP393125 GXL393125 HHH393125 HRD393125 IAZ393125 IKV393125 IUR393125 JEN393125 JOJ393125 JYF393125 KIB393125 KRX393125 LBT393125 LLP393125 LVL393125 MFH393125 MPD393125 MYZ393125 NIV393125 NSR393125 OCN393125 OMJ393125 OWF393125 PGB393125 PPX393125 PZT393125 QJP393125 QTL393125 RDH393125 RND393125 RWZ393125 SGV393125 SQR393125 TAN393125 TKJ393125 TUF393125 UEB393125 UNX393125 UXT393125 VHP393125 VRL393125 WBH393125 WLD393125 WUZ393125 G458661 IN458661 SJ458661 ACF458661 AMB458661 AVX458661 BFT458661 BPP458661 BZL458661 CJH458661 CTD458661 DCZ458661 DMV458661 DWR458661 EGN458661 EQJ458661 FAF458661 FKB458661 FTX458661 GDT458661 GNP458661 GXL458661 HHH458661 HRD458661 IAZ458661 IKV458661 IUR458661 JEN458661 JOJ458661 JYF458661 KIB458661 KRX458661 LBT458661 LLP458661 LVL458661 MFH458661 MPD458661 MYZ458661 NIV458661 NSR458661 OCN458661 OMJ458661 OWF458661 PGB458661 PPX458661 PZT458661 QJP458661 QTL458661 RDH458661 RND458661 RWZ458661 SGV458661 SQR458661 TAN458661 TKJ458661 TUF458661 UEB458661 UNX458661 UXT458661 VHP458661 VRL458661 WBH458661 WLD458661 WUZ458661 G524197 IN524197 SJ524197 ACF524197 AMB524197 AVX524197 BFT524197 BPP524197 BZL524197 CJH524197 CTD524197 DCZ524197 DMV524197 DWR524197 EGN524197 EQJ524197 FAF524197 FKB524197 FTX524197 GDT524197 GNP524197 GXL524197 HHH524197 HRD524197 IAZ524197 IKV524197 IUR524197 JEN524197 JOJ524197 JYF524197 KIB524197 KRX524197 LBT524197 LLP524197 LVL524197 MFH524197 MPD524197 MYZ524197 NIV524197 NSR524197 OCN524197 OMJ524197 OWF524197 PGB524197 PPX524197 PZT524197 QJP524197 QTL524197 RDH524197 RND524197 RWZ524197 SGV524197 SQR524197 TAN524197 TKJ524197 TUF524197 UEB524197 UNX524197 UXT524197 VHP524197 VRL524197 WBH524197 WLD524197 WUZ524197 G589733 IN589733 SJ589733 ACF589733 AMB589733 AVX589733 BFT589733 BPP589733 BZL589733 CJH589733 CTD589733 DCZ589733 DMV589733 DWR589733 EGN589733 EQJ589733 FAF589733 FKB589733 FTX589733 GDT589733 GNP589733 GXL589733 HHH589733 HRD589733 IAZ589733 IKV589733 IUR589733 JEN589733 JOJ589733 JYF589733 KIB589733 KRX589733 LBT589733 LLP589733 LVL589733 MFH589733 MPD589733 MYZ589733 NIV589733 NSR589733 OCN589733 OMJ589733 OWF589733 PGB589733 PPX589733 PZT589733 QJP589733 QTL589733 RDH589733 RND589733 RWZ589733 SGV589733 SQR589733 TAN589733 TKJ589733 TUF589733 UEB589733 UNX589733 UXT589733 VHP589733 VRL589733 WBH589733 WLD589733 WUZ589733 G655269 IN655269 SJ655269 ACF655269 AMB655269 AVX655269 BFT655269 BPP655269 BZL655269 CJH655269 CTD655269 DCZ655269 DMV655269 DWR655269 EGN655269 EQJ655269 FAF655269 FKB655269 FTX655269 GDT655269 GNP655269 GXL655269 HHH655269 HRD655269 IAZ655269 IKV655269 IUR655269 JEN655269 JOJ655269 JYF655269 KIB655269 KRX655269 LBT655269 LLP655269 LVL655269 MFH655269 MPD655269 MYZ655269 NIV655269 NSR655269 OCN655269 OMJ655269 OWF655269 PGB655269 PPX655269 PZT655269 QJP655269 QTL655269 RDH655269 RND655269 RWZ655269 SGV655269 SQR655269 TAN655269 TKJ655269 TUF655269 UEB655269 UNX655269 UXT655269 VHP655269 VRL655269 WBH655269 WLD655269 WUZ655269 G720805 IN720805 SJ720805 ACF720805 AMB720805 AVX720805 BFT720805 BPP720805 BZL720805 CJH720805 CTD720805 DCZ720805 DMV720805 DWR720805 EGN720805 EQJ720805 FAF720805 FKB720805 FTX720805 GDT720805 GNP720805 GXL720805 HHH720805 HRD720805 IAZ720805 IKV720805 IUR720805 JEN720805 JOJ720805 JYF720805 KIB720805 KRX720805 LBT720805 LLP720805 LVL720805 MFH720805 MPD720805 MYZ720805 NIV720805 NSR720805 OCN720805 OMJ720805 OWF720805 PGB720805 PPX720805 PZT720805 QJP720805 QTL720805 RDH720805 RND720805 RWZ720805 SGV720805 SQR720805 TAN720805 TKJ720805 TUF720805 UEB720805 UNX720805 UXT720805 VHP720805 VRL720805 WBH720805 WLD720805 WUZ720805 G786341 IN786341 SJ786341 ACF786341 AMB786341 AVX786341 BFT786341 BPP786341 BZL786341 CJH786341 CTD786341 DCZ786341 DMV786341 DWR786341 EGN786341 EQJ786341 FAF786341 FKB786341 FTX786341 GDT786341 GNP786341 GXL786341 HHH786341 HRD786341 IAZ786341 IKV786341 IUR786341 JEN786341 JOJ786341 JYF786341 KIB786341 KRX786341 LBT786341 LLP786341 LVL786341 MFH786341 MPD786341 MYZ786341 NIV786341 NSR786341 OCN786341 OMJ786341 OWF786341 PGB786341 PPX786341 PZT786341 QJP786341 QTL786341 RDH786341 RND786341 RWZ786341 SGV786341 SQR786341 TAN786341 TKJ786341 TUF786341 UEB786341 UNX786341 UXT786341 VHP786341 VRL786341 WBH786341 WLD786341 WUZ786341 G851877 IN851877 SJ851877 ACF851877 AMB851877 AVX851877 BFT851877 BPP851877 BZL851877 CJH851877 CTD851877 DCZ851877 DMV851877 DWR851877 EGN851877 EQJ851877 FAF851877 FKB851877 FTX851877 GDT851877 GNP851877 GXL851877 HHH851877 HRD851877 IAZ851877 IKV851877 IUR851877 JEN851877 JOJ851877 JYF851877 KIB851877 KRX851877 LBT851877 LLP851877 LVL851877 MFH851877 MPD851877 MYZ851877 NIV851877 NSR851877 OCN851877 OMJ851877 OWF851877 PGB851877 PPX851877 PZT851877 QJP851877 QTL851877 RDH851877 RND851877 RWZ851877 SGV851877 SQR851877 TAN851877 TKJ851877 TUF851877 UEB851877 UNX851877 UXT851877 VHP851877 VRL851877 WBH851877 WLD851877 WUZ851877 G917413 IN917413 SJ917413 ACF917413 AMB917413 AVX917413 BFT917413 BPP917413 BZL917413 CJH917413 CTD917413 DCZ917413 DMV917413 DWR917413 EGN917413 EQJ917413 FAF917413 FKB917413 FTX917413 GDT917413 GNP917413 GXL917413 HHH917413 HRD917413 IAZ917413 IKV917413 IUR917413 JEN917413 JOJ917413 JYF917413 KIB917413 KRX917413 LBT917413 LLP917413 LVL917413 MFH917413 MPD917413 MYZ917413 NIV917413 NSR917413 OCN917413 OMJ917413 OWF917413 PGB917413 PPX917413 PZT917413 QJP917413 QTL917413 RDH917413 RND917413 RWZ917413 SGV917413 SQR917413 TAN917413 TKJ917413 TUF917413 UEB917413 UNX917413 UXT917413 VHP917413 VRL917413 WBH917413 WLD917413 WUZ917413 G982949 IN982949 SJ982949 ACF982949 AMB982949 AVX982949 BFT982949 BPP982949 BZL982949 CJH982949 CTD982949 DCZ982949 DMV982949 DWR982949 EGN982949 EQJ982949 FAF982949 FKB982949 FTX982949 GDT982949 GNP982949 GXL982949 HHH982949 HRD982949 IAZ982949 IKV982949 IUR982949 JEN982949 JOJ982949 JYF982949 KIB982949 KRX982949 LBT982949 LLP982949 LVL982949 MFH982949 MPD982949 MYZ982949 NIV982949 NSR982949 OCN982949 OMJ982949 OWF982949 PGB982949 PPX982949 PZT982949 QJP982949 QTL982949 RDH982949 RND982949 RWZ982949 SGV982949 SQR982949 TAN982949 TKJ982949 TUF982949 UEB982949 UNX982949 UXT982949 VHP982949 VRL982949 WBH982949 WLD982949 WUZ982949" xr:uid="{185E8335-3E23-4E01-930B-0E6E095BB9F8}">
      <formula1>#REF!</formula1>
    </dataValidation>
    <dataValidation type="list" allowBlank="1" showInputMessage="1" showErrorMessage="1" sqref="WUU982977:WUU982980 WKY982977:WKY982980 WBC982977:WBC982980 VRG982977:VRG982980 VHK982977:VHK982980 UXO982977:UXO982980 UNS982977:UNS982980 UDW982977:UDW982980 TUA982977:TUA982980 TKE982977:TKE982980 TAI982977:TAI982980 SQM982977:SQM982980 SGQ982977:SGQ982980 RWU982977:RWU982980 RMY982977:RMY982980 RDC982977:RDC982980 QTG982977:QTG982980 QJK982977:QJK982980 PZO982977:PZO982980 PPS982977:PPS982980 PFW982977:PFW982980 OWA982977:OWA982980 OME982977:OME982980 OCI982977:OCI982980 NSM982977:NSM982980 NIQ982977:NIQ982980 MYU982977:MYU982980 MOY982977:MOY982980 MFC982977:MFC982980 LVG982977:LVG982980 LLK982977:LLK982980 LBO982977:LBO982980 KRS982977:KRS982980 KHW982977:KHW982980 JYA982977:JYA982980 JOE982977:JOE982980 JEI982977:JEI982980 IUM982977:IUM982980 IKQ982977:IKQ982980 IAU982977:IAU982980 HQY982977:HQY982980 HHC982977:HHC982980 GXG982977:GXG982980 GNK982977:GNK982980 GDO982977:GDO982980 FTS982977:FTS982980 FJW982977:FJW982980 FAA982977:FAA982980 EQE982977:EQE982980 EGI982977:EGI982980 DWM982977:DWM982980 DMQ982977:DMQ982980 DCU982977:DCU982980 CSY982977:CSY982980 CJC982977:CJC982980 BZG982977:BZG982980 BPK982977:BPK982980 BFO982977:BFO982980 AVS982977:AVS982980 ALW982977:ALW982980 ACA982977:ACA982980 SE982977:SE982980 II982977:II982980 B982977:B982980 WUU917441:WUU917444 WKY917441:WKY917444 WBC917441:WBC917444 VRG917441:VRG917444 VHK917441:VHK917444 UXO917441:UXO917444 UNS917441:UNS917444 UDW917441:UDW917444 TUA917441:TUA917444 TKE917441:TKE917444 TAI917441:TAI917444 SQM917441:SQM917444 SGQ917441:SGQ917444 RWU917441:RWU917444 RMY917441:RMY917444 RDC917441:RDC917444 QTG917441:QTG917444 QJK917441:QJK917444 PZO917441:PZO917444 PPS917441:PPS917444 PFW917441:PFW917444 OWA917441:OWA917444 OME917441:OME917444 OCI917441:OCI917444 NSM917441:NSM917444 NIQ917441:NIQ917444 MYU917441:MYU917444 MOY917441:MOY917444 MFC917441:MFC917444 LVG917441:LVG917444 LLK917441:LLK917444 LBO917441:LBO917444 KRS917441:KRS917444 KHW917441:KHW917444 JYA917441:JYA917444 JOE917441:JOE917444 JEI917441:JEI917444 IUM917441:IUM917444 IKQ917441:IKQ917444 IAU917441:IAU917444 HQY917441:HQY917444 HHC917441:HHC917444 GXG917441:GXG917444 GNK917441:GNK917444 GDO917441:GDO917444 FTS917441:FTS917444 FJW917441:FJW917444 FAA917441:FAA917444 EQE917441:EQE917444 EGI917441:EGI917444 DWM917441:DWM917444 DMQ917441:DMQ917444 DCU917441:DCU917444 CSY917441:CSY917444 CJC917441:CJC917444 BZG917441:BZG917444 BPK917441:BPK917444 BFO917441:BFO917444 AVS917441:AVS917444 ALW917441:ALW917444 ACA917441:ACA917444 SE917441:SE917444 II917441:II917444 B917441:B917444 WUU851905:WUU851908 WKY851905:WKY851908 WBC851905:WBC851908 VRG851905:VRG851908 VHK851905:VHK851908 UXO851905:UXO851908 UNS851905:UNS851908 UDW851905:UDW851908 TUA851905:TUA851908 TKE851905:TKE851908 TAI851905:TAI851908 SQM851905:SQM851908 SGQ851905:SGQ851908 RWU851905:RWU851908 RMY851905:RMY851908 RDC851905:RDC851908 QTG851905:QTG851908 QJK851905:QJK851908 PZO851905:PZO851908 PPS851905:PPS851908 PFW851905:PFW851908 OWA851905:OWA851908 OME851905:OME851908 OCI851905:OCI851908 NSM851905:NSM851908 NIQ851905:NIQ851908 MYU851905:MYU851908 MOY851905:MOY851908 MFC851905:MFC851908 LVG851905:LVG851908 LLK851905:LLK851908 LBO851905:LBO851908 KRS851905:KRS851908 KHW851905:KHW851908 JYA851905:JYA851908 JOE851905:JOE851908 JEI851905:JEI851908 IUM851905:IUM851908 IKQ851905:IKQ851908 IAU851905:IAU851908 HQY851905:HQY851908 HHC851905:HHC851908 GXG851905:GXG851908 GNK851905:GNK851908 GDO851905:GDO851908 FTS851905:FTS851908 FJW851905:FJW851908 FAA851905:FAA851908 EQE851905:EQE851908 EGI851905:EGI851908 DWM851905:DWM851908 DMQ851905:DMQ851908 DCU851905:DCU851908 CSY851905:CSY851908 CJC851905:CJC851908 BZG851905:BZG851908 BPK851905:BPK851908 BFO851905:BFO851908 AVS851905:AVS851908 ALW851905:ALW851908 ACA851905:ACA851908 SE851905:SE851908 II851905:II851908 B851905:B851908 WUU786369:WUU786372 WKY786369:WKY786372 WBC786369:WBC786372 VRG786369:VRG786372 VHK786369:VHK786372 UXO786369:UXO786372 UNS786369:UNS786372 UDW786369:UDW786372 TUA786369:TUA786372 TKE786369:TKE786372 TAI786369:TAI786372 SQM786369:SQM786372 SGQ786369:SGQ786372 RWU786369:RWU786372 RMY786369:RMY786372 RDC786369:RDC786372 QTG786369:QTG786372 QJK786369:QJK786372 PZO786369:PZO786372 PPS786369:PPS786372 PFW786369:PFW786372 OWA786369:OWA786372 OME786369:OME786372 OCI786369:OCI786372 NSM786369:NSM786372 NIQ786369:NIQ786372 MYU786369:MYU786372 MOY786369:MOY786372 MFC786369:MFC786372 LVG786369:LVG786372 LLK786369:LLK786372 LBO786369:LBO786372 KRS786369:KRS786372 KHW786369:KHW786372 JYA786369:JYA786372 JOE786369:JOE786372 JEI786369:JEI786372 IUM786369:IUM786372 IKQ786369:IKQ786372 IAU786369:IAU786372 HQY786369:HQY786372 HHC786369:HHC786372 GXG786369:GXG786372 GNK786369:GNK786372 GDO786369:GDO786372 FTS786369:FTS786372 FJW786369:FJW786372 FAA786369:FAA786372 EQE786369:EQE786372 EGI786369:EGI786372 DWM786369:DWM786372 DMQ786369:DMQ786372 DCU786369:DCU786372 CSY786369:CSY786372 CJC786369:CJC786372 BZG786369:BZG786372 BPK786369:BPK786372 BFO786369:BFO786372 AVS786369:AVS786372 ALW786369:ALW786372 ACA786369:ACA786372 SE786369:SE786372 II786369:II786372 B786369:B786372 WUU720833:WUU720836 WKY720833:WKY720836 WBC720833:WBC720836 VRG720833:VRG720836 VHK720833:VHK720836 UXO720833:UXO720836 UNS720833:UNS720836 UDW720833:UDW720836 TUA720833:TUA720836 TKE720833:TKE720836 TAI720833:TAI720836 SQM720833:SQM720836 SGQ720833:SGQ720836 RWU720833:RWU720836 RMY720833:RMY720836 RDC720833:RDC720836 QTG720833:QTG720836 QJK720833:QJK720836 PZO720833:PZO720836 PPS720833:PPS720836 PFW720833:PFW720836 OWA720833:OWA720836 OME720833:OME720836 OCI720833:OCI720836 NSM720833:NSM720836 NIQ720833:NIQ720836 MYU720833:MYU720836 MOY720833:MOY720836 MFC720833:MFC720836 LVG720833:LVG720836 LLK720833:LLK720836 LBO720833:LBO720836 KRS720833:KRS720836 KHW720833:KHW720836 JYA720833:JYA720836 JOE720833:JOE720836 JEI720833:JEI720836 IUM720833:IUM720836 IKQ720833:IKQ720836 IAU720833:IAU720836 HQY720833:HQY720836 HHC720833:HHC720836 GXG720833:GXG720836 GNK720833:GNK720836 GDO720833:GDO720836 FTS720833:FTS720836 FJW720833:FJW720836 FAA720833:FAA720836 EQE720833:EQE720836 EGI720833:EGI720836 DWM720833:DWM720836 DMQ720833:DMQ720836 DCU720833:DCU720836 CSY720833:CSY720836 CJC720833:CJC720836 BZG720833:BZG720836 BPK720833:BPK720836 BFO720833:BFO720836 AVS720833:AVS720836 ALW720833:ALW720836 ACA720833:ACA720836 SE720833:SE720836 II720833:II720836 B720833:B720836 WUU655297:WUU655300 WKY655297:WKY655300 WBC655297:WBC655300 VRG655297:VRG655300 VHK655297:VHK655300 UXO655297:UXO655300 UNS655297:UNS655300 UDW655297:UDW655300 TUA655297:TUA655300 TKE655297:TKE655300 TAI655297:TAI655300 SQM655297:SQM655300 SGQ655297:SGQ655300 RWU655297:RWU655300 RMY655297:RMY655300 RDC655297:RDC655300 QTG655297:QTG655300 QJK655297:QJK655300 PZO655297:PZO655300 PPS655297:PPS655300 PFW655297:PFW655300 OWA655297:OWA655300 OME655297:OME655300 OCI655297:OCI655300 NSM655297:NSM655300 NIQ655297:NIQ655300 MYU655297:MYU655300 MOY655297:MOY655300 MFC655297:MFC655300 LVG655297:LVG655300 LLK655297:LLK655300 LBO655297:LBO655300 KRS655297:KRS655300 KHW655297:KHW655300 JYA655297:JYA655300 JOE655297:JOE655300 JEI655297:JEI655300 IUM655297:IUM655300 IKQ655297:IKQ655300 IAU655297:IAU655300 HQY655297:HQY655300 HHC655297:HHC655300 GXG655297:GXG655300 GNK655297:GNK655300 GDO655297:GDO655300 FTS655297:FTS655300 FJW655297:FJW655300 FAA655297:FAA655300 EQE655297:EQE655300 EGI655297:EGI655300 DWM655297:DWM655300 DMQ655297:DMQ655300 DCU655297:DCU655300 CSY655297:CSY655300 CJC655297:CJC655300 BZG655297:BZG655300 BPK655297:BPK655300 BFO655297:BFO655300 AVS655297:AVS655300 ALW655297:ALW655300 ACA655297:ACA655300 SE655297:SE655300 II655297:II655300 B655297:B655300 WUU589761:WUU589764 WKY589761:WKY589764 WBC589761:WBC589764 VRG589761:VRG589764 VHK589761:VHK589764 UXO589761:UXO589764 UNS589761:UNS589764 UDW589761:UDW589764 TUA589761:TUA589764 TKE589761:TKE589764 TAI589761:TAI589764 SQM589761:SQM589764 SGQ589761:SGQ589764 RWU589761:RWU589764 RMY589761:RMY589764 RDC589761:RDC589764 QTG589761:QTG589764 QJK589761:QJK589764 PZO589761:PZO589764 PPS589761:PPS589764 PFW589761:PFW589764 OWA589761:OWA589764 OME589761:OME589764 OCI589761:OCI589764 NSM589761:NSM589764 NIQ589761:NIQ589764 MYU589761:MYU589764 MOY589761:MOY589764 MFC589761:MFC589764 LVG589761:LVG589764 LLK589761:LLK589764 LBO589761:LBO589764 KRS589761:KRS589764 KHW589761:KHW589764 JYA589761:JYA589764 JOE589761:JOE589764 JEI589761:JEI589764 IUM589761:IUM589764 IKQ589761:IKQ589764 IAU589761:IAU589764 HQY589761:HQY589764 HHC589761:HHC589764 GXG589761:GXG589764 GNK589761:GNK589764 GDO589761:GDO589764 FTS589761:FTS589764 FJW589761:FJW589764 FAA589761:FAA589764 EQE589761:EQE589764 EGI589761:EGI589764 DWM589761:DWM589764 DMQ589761:DMQ589764 DCU589761:DCU589764 CSY589761:CSY589764 CJC589761:CJC589764 BZG589761:BZG589764 BPK589761:BPK589764 BFO589761:BFO589764 AVS589761:AVS589764 ALW589761:ALW589764 ACA589761:ACA589764 SE589761:SE589764 II589761:II589764 B589761:B589764 WUU524225:WUU524228 WKY524225:WKY524228 WBC524225:WBC524228 VRG524225:VRG524228 VHK524225:VHK524228 UXO524225:UXO524228 UNS524225:UNS524228 UDW524225:UDW524228 TUA524225:TUA524228 TKE524225:TKE524228 TAI524225:TAI524228 SQM524225:SQM524228 SGQ524225:SGQ524228 RWU524225:RWU524228 RMY524225:RMY524228 RDC524225:RDC524228 QTG524225:QTG524228 QJK524225:QJK524228 PZO524225:PZO524228 PPS524225:PPS524228 PFW524225:PFW524228 OWA524225:OWA524228 OME524225:OME524228 OCI524225:OCI524228 NSM524225:NSM524228 NIQ524225:NIQ524228 MYU524225:MYU524228 MOY524225:MOY524228 MFC524225:MFC524228 LVG524225:LVG524228 LLK524225:LLK524228 LBO524225:LBO524228 KRS524225:KRS524228 KHW524225:KHW524228 JYA524225:JYA524228 JOE524225:JOE524228 JEI524225:JEI524228 IUM524225:IUM524228 IKQ524225:IKQ524228 IAU524225:IAU524228 HQY524225:HQY524228 HHC524225:HHC524228 GXG524225:GXG524228 GNK524225:GNK524228 GDO524225:GDO524228 FTS524225:FTS524228 FJW524225:FJW524228 FAA524225:FAA524228 EQE524225:EQE524228 EGI524225:EGI524228 DWM524225:DWM524228 DMQ524225:DMQ524228 DCU524225:DCU524228 CSY524225:CSY524228 CJC524225:CJC524228 BZG524225:BZG524228 BPK524225:BPK524228 BFO524225:BFO524228 AVS524225:AVS524228 ALW524225:ALW524228 ACA524225:ACA524228 SE524225:SE524228 II524225:II524228 B524225:B524228 WUU458689:WUU458692 WKY458689:WKY458692 WBC458689:WBC458692 VRG458689:VRG458692 VHK458689:VHK458692 UXO458689:UXO458692 UNS458689:UNS458692 UDW458689:UDW458692 TUA458689:TUA458692 TKE458689:TKE458692 TAI458689:TAI458692 SQM458689:SQM458692 SGQ458689:SGQ458692 RWU458689:RWU458692 RMY458689:RMY458692 RDC458689:RDC458692 QTG458689:QTG458692 QJK458689:QJK458692 PZO458689:PZO458692 PPS458689:PPS458692 PFW458689:PFW458692 OWA458689:OWA458692 OME458689:OME458692 OCI458689:OCI458692 NSM458689:NSM458692 NIQ458689:NIQ458692 MYU458689:MYU458692 MOY458689:MOY458692 MFC458689:MFC458692 LVG458689:LVG458692 LLK458689:LLK458692 LBO458689:LBO458692 KRS458689:KRS458692 KHW458689:KHW458692 JYA458689:JYA458692 JOE458689:JOE458692 JEI458689:JEI458692 IUM458689:IUM458692 IKQ458689:IKQ458692 IAU458689:IAU458692 HQY458689:HQY458692 HHC458689:HHC458692 GXG458689:GXG458692 GNK458689:GNK458692 GDO458689:GDO458692 FTS458689:FTS458692 FJW458689:FJW458692 FAA458689:FAA458692 EQE458689:EQE458692 EGI458689:EGI458692 DWM458689:DWM458692 DMQ458689:DMQ458692 DCU458689:DCU458692 CSY458689:CSY458692 CJC458689:CJC458692 BZG458689:BZG458692 BPK458689:BPK458692 BFO458689:BFO458692 AVS458689:AVS458692 ALW458689:ALW458692 ACA458689:ACA458692 SE458689:SE458692 II458689:II458692 B458689:B458692 WUU393153:WUU393156 WKY393153:WKY393156 WBC393153:WBC393156 VRG393153:VRG393156 VHK393153:VHK393156 UXO393153:UXO393156 UNS393153:UNS393156 UDW393153:UDW393156 TUA393153:TUA393156 TKE393153:TKE393156 TAI393153:TAI393156 SQM393153:SQM393156 SGQ393153:SGQ393156 RWU393153:RWU393156 RMY393153:RMY393156 RDC393153:RDC393156 QTG393153:QTG393156 QJK393153:QJK393156 PZO393153:PZO393156 PPS393153:PPS393156 PFW393153:PFW393156 OWA393153:OWA393156 OME393153:OME393156 OCI393153:OCI393156 NSM393153:NSM393156 NIQ393153:NIQ393156 MYU393153:MYU393156 MOY393153:MOY393156 MFC393153:MFC393156 LVG393153:LVG393156 LLK393153:LLK393156 LBO393153:LBO393156 KRS393153:KRS393156 KHW393153:KHW393156 JYA393153:JYA393156 JOE393153:JOE393156 JEI393153:JEI393156 IUM393153:IUM393156 IKQ393153:IKQ393156 IAU393153:IAU393156 HQY393153:HQY393156 HHC393153:HHC393156 GXG393153:GXG393156 GNK393153:GNK393156 GDO393153:GDO393156 FTS393153:FTS393156 FJW393153:FJW393156 FAA393153:FAA393156 EQE393153:EQE393156 EGI393153:EGI393156 DWM393153:DWM393156 DMQ393153:DMQ393156 DCU393153:DCU393156 CSY393153:CSY393156 CJC393153:CJC393156 BZG393153:BZG393156 BPK393153:BPK393156 BFO393153:BFO393156 AVS393153:AVS393156 ALW393153:ALW393156 ACA393153:ACA393156 SE393153:SE393156 II393153:II393156 B393153:B393156 WUU327617:WUU327620 WKY327617:WKY327620 WBC327617:WBC327620 VRG327617:VRG327620 VHK327617:VHK327620 UXO327617:UXO327620 UNS327617:UNS327620 UDW327617:UDW327620 TUA327617:TUA327620 TKE327617:TKE327620 TAI327617:TAI327620 SQM327617:SQM327620 SGQ327617:SGQ327620 RWU327617:RWU327620 RMY327617:RMY327620 RDC327617:RDC327620 QTG327617:QTG327620 QJK327617:QJK327620 PZO327617:PZO327620 PPS327617:PPS327620 PFW327617:PFW327620 OWA327617:OWA327620 OME327617:OME327620 OCI327617:OCI327620 NSM327617:NSM327620 NIQ327617:NIQ327620 MYU327617:MYU327620 MOY327617:MOY327620 MFC327617:MFC327620 LVG327617:LVG327620 LLK327617:LLK327620 LBO327617:LBO327620 KRS327617:KRS327620 KHW327617:KHW327620 JYA327617:JYA327620 JOE327617:JOE327620 JEI327617:JEI327620 IUM327617:IUM327620 IKQ327617:IKQ327620 IAU327617:IAU327620 HQY327617:HQY327620 HHC327617:HHC327620 GXG327617:GXG327620 GNK327617:GNK327620 GDO327617:GDO327620 FTS327617:FTS327620 FJW327617:FJW327620 FAA327617:FAA327620 EQE327617:EQE327620 EGI327617:EGI327620 DWM327617:DWM327620 DMQ327617:DMQ327620 DCU327617:DCU327620 CSY327617:CSY327620 CJC327617:CJC327620 BZG327617:BZG327620 BPK327617:BPK327620 BFO327617:BFO327620 AVS327617:AVS327620 ALW327617:ALW327620 ACA327617:ACA327620 SE327617:SE327620 II327617:II327620 B327617:B327620 WUU262081:WUU262084 WKY262081:WKY262084 WBC262081:WBC262084 VRG262081:VRG262084 VHK262081:VHK262084 UXO262081:UXO262084 UNS262081:UNS262084 UDW262081:UDW262084 TUA262081:TUA262084 TKE262081:TKE262084 TAI262081:TAI262084 SQM262081:SQM262084 SGQ262081:SGQ262084 RWU262081:RWU262084 RMY262081:RMY262084 RDC262081:RDC262084 QTG262081:QTG262084 QJK262081:QJK262084 PZO262081:PZO262084 PPS262081:PPS262084 PFW262081:PFW262084 OWA262081:OWA262084 OME262081:OME262084 OCI262081:OCI262084 NSM262081:NSM262084 NIQ262081:NIQ262084 MYU262081:MYU262084 MOY262081:MOY262084 MFC262081:MFC262084 LVG262081:LVG262084 LLK262081:LLK262084 LBO262081:LBO262084 KRS262081:KRS262084 KHW262081:KHW262084 JYA262081:JYA262084 JOE262081:JOE262084 JEI262081:JEI262084 IUM262081:IUM262084 IKQ262081:IKQ262084 IAU262081:IAU262084 HQY262081:HQY262084 HHC262081:HHC262084 GXG262081:GXG262084 GNK262081:GNK262084 GDO262081:GDO262084 FTS262081:FTS262084 FJW262081:FJW262084 FAA262081:FAA262084 EQE262081:EQE262084 EGI262081:EGI262084 DWM262081:DWM262084 DMQ262081:DMQ262084 DCU262081:DCU262084 CSY262081:CSY262084 CJC262081:CJC262084 BZG262081:BZG262084 BPK262081:BPK262084 BFO262081:BFO262084 AVS262081:AVS262084 ALW262081:ALW262084 ACA262081:ACA262084 SE262081:SE262084 II262081:II262084 B262081:B262084 WUU196545:WUU196548 WKY196545:WKY196548 WBC196545:WBC196548 VRG196545:VRG196548 VHK196545:VHK196548 UXO196545:UXO196548 UNS196545:UNS196548 UDW196545:UDW196548 TUA196545:TUA196548 TKE196545:TKE196548 TAI196545:TAI196548 SQM196545:SQM196548 SGQ196545:SGQ196548 RWU196545:RWU196548 RMY196545:RMY196548 RDC196545:RDC196548 QTG196545:QTG196548 QJK196545:QJK196548 PZO196545:PZO196548 PPS196545:PPS196548 PFW196545:PFW196548 OWA196545:OWA196548 OME196545:OME196548 OCI196545:OCI196548 NSM196545:NSM196548 NIQ196545:NIQ196548 MYU196545:MYU196548 MOY196545:MOY196548 MFC196545:MFC196548 LVG196545:LVG196548 LLK196545:LLK196548 LBO196545:LBO196548 KRS196545:KRS196548 KHW196545:KHW196548 JYA196545:JYA196548 JOE196545:JOE196548 JEI196545:JEI196548 IUM196545:IUM196548 IKQ196545:IKQ196548 IAU196545:IAU196548 HQY196545:HQY196548 HHC196545:HHC196548 GXG196545:GXG196548 GNK196545:GNK196548 GDO196545:GDO196548 FTS196545:FTS196548 FJW196545:FJW196548 FAA196545:FAA196548 EQE196545:EQE196548 EGI196545:EGI196548 DWM196545:DWM196548 DMQ196545:DMQ196548 DCU196545:DCU196548 CSY196545:CSY196548 CJC196545:CJC196548 BZG196545:BZG196548 BPK196545:BPK196548 BFO196545:BFO196548 AVS196545:AVS196548 ALW196545:ALW196548 ACA196545:ACA196548 SE196545:SE196548 II196545:II196548 B196545:B196548 WUU131009:WUU131012 WKY131009:WKY131012 WBC131009:WBC131012 VRG131009:VRG131012 VHK131009:VHK131012 UXO131009:UXO131012 UNS131009:UNS131012 UDW131009:UDW131012 TUA131009:TUA131012 TKE131009:TKE131012 TAI131009:TAI131012 SQM131009:SQM131012 SGQ131009:SGQ131012 RWU131009:RWU131012 RMY131009:RMY131012 RDC131009:RDC131012 QTG131009:QTG131012 QJK131009:QJK131012 PZO131009:PZO131012 PPS131009:PPS131012 PFW131009:PFW131012 OWA131009:OWA131012 OME131009:OME131012 OCI131009:OCI131012 NSM131009:NSM131012 NIQ131009:NIQ131012 MYU131009:MYU131012 MOY131009:MOY131012 MFC131009:MFC131012 LVG131009:LVG131012 LLK131009:LLK131012 LBO131009:LBO131012 KRS131009:KRS131012 KHW131009:KHW131012 JYA131009:JYA131012 JOE131009:JOE131012 JEI131009:JEI131012 IUM131009:IUM131012 IKQ131009:IKQ131012 IAU131009:IAU131012 HQY131009:HQY131012 HHC131009:HHC131012 GXG131009:GXG131012 GNK131009:GNK131012 GDO131009:GDO131012 FTS131009:FTS131012 FJW131009:FJW131012 FAA131009:FAA131012 EQE131009:EQE131012 EGI131009:EGI131012 DWM131009:DWM131012 DMQ131009:DMQ131012 DCU131009:DCU131012 CSY131009:CSY131012 CJC131009:CJC131012 BZG131009:BZG131012 BPK131009:BPK131012 BFO131009:BFO131012 AVS131009:AVS131012 ALW131009:ALW131012 ACA131009:ACA131012 SE131009:SE131012 II131009:II131012 B131009:B131012 WUU65473:WUU65476 WKY65473:WKY65476 WBC65473:WBC65476 VRG65473:VRG65476 VHK65473:VHK65476 UXO65473:UXO65476 UNS65473:UNS65476 UDW65473:UDW65476 TUA65473:TUA65476 TKE65473:TKE65476 TAI65473:TAI65476 SQM65473:SQM65476 SGQ65473:SGQ65476 RWU65473:RWU65476 RMY65473:RMY65476 RDC65473:RDC65476 QTG65473:QTG65476 QJK65473:QJK65476 PZO65473:PZO65476 PPS65473:PPS65476 PFW65473:PFW65476 OWA65473:OWA65476 OME65473:OME65476 OCI65473:OCI65476 NSM65473:NSM65476 NIQ65473:NIQ65476 MYU65473:MYU65476 MOY65473:MOY65476 MFC65473:MFC65476 LVG65473:LVG65476 LLK65473:LLK65476 LBO65473:LBO65476 KRS65473:KRS65476 KHW65473:KHW65476 JYA65473:JYA65476 JOE65473:JOE65476 JEI65473:JEI65476 IUM65473:IUM65476 IKQ65473:IKQ65476 IAU65473:IAU65476 HQY65473:HQY65476 HHC65473:HHC65476 GXG65473:GXG65476 GNK65473:GNK65476 GDO65473:GDO65476 FTS65473:FTS65476 FJW65473:FJW65476 FAA65473:FAA65476 EQE65473:EQE65476 EGI65473:EGI65476 DWM65473:DWM65476 DMQ65473:DMQ65476 DCU65473:DCU65476 CSY65473:CSY65476 CJC65473:CJC65476 BZG65473:BZG65476 BPK65473:BPK65476 BFO65473:BFO65476 AVS65473:AVS65476 ALW65473:ALW65476 ACA65473:ACA65476 SE65473:SE65476 II65473:II65476 B65473:B65476 II30:II31 SD32:SD33 SE30:SE31 ABZ32:ABZ33 ACA30:ACA31 ALV32:ALV33 ALW30:ALW31 AVR32:AVR33 AVS30:AVS31 BFN32:BFN33 BFO30:BFO31 BPJ32:BPJ33 BPK30:BPK31 BZF32:BZF33 BZG30:BZG31 CJB32:CJB33 CJC30:CJC31 CSX32:CSX33 CSY30:CSY31 DCT32:DCT33 DCU30:DCU31 DMP32:DMP33 DMQ30:DMQ31 DWL32:DWL33 DWM30:DWM31 EGH32:EGH33 EGI30:EGI31 EQD32:EQD33 EQE30:EQE31 EZZ32:EZZ33 FAA30:FAA31 FJV32:FJV33 FJW30:FJW31 FTR32:FTR33 FTS30:FTS31 GDN32:GDN33 GDO30:GDO31 GNJ32:GNJ33 GNK30:GNK31 GXF32:GXF33 GXG30:GXG31 HHB32:HHB33 HHC30:HHC31 HQX32:HQX33 HQY30:HQY31 IAT32:IAT33 IAU30:IAU31 IKP32:IKP33 IKQ30:IKQ31 IUL32:IUL33 IUM30:IUM31 JEH32:JEH33 JEI30:JEI31 JOD32:JOD33 JOE30:JOE31 JXZ32:JXZ33 JYA30:JYA31 KHV32:KHV33 KHW30:KHW31 KRR32:KRR33 KRS30:KRS31 LBN32:LBN33 LBO30:LBO31 LLJ32:LLJ33 LLK30:LLK31 LVF32:LVF33 LVG30:LVG31 MFB32:MFB33 MFC30:MFC31 MOX32:MOX33 MOY30:MOY31 MYT32:MYT33 MYU30:MYU31 NIP32:NIP33 NIQ30:NIQ31 NSL32:NSL33 NSM30:NSM31 OCH32:OCH33 OCI30:OCI31 OMD32:OMD33 OME30:OME31 OVZ32:OVZ33 OWA30:OWA31 PFV32:PFV33 PFW30:PFW31 PPR32:PPR33 PPS30:PPS31 PZN32:PZN33 PZO30:PZO31 QJJ32:QJJ33 QJK30:QJK31 QTF32:QTF33 QTG30:QTG31 RDB32:RDB33 RDC30:RDC31 RMX32:RMX33 RMY30:RMY31 RWT32:RWT33 RWU30:RWU31 SGP32:SGP33 SGQ30:SGQ31 SQL32:SQL33 SQM30:SQM31 TAH32:TAH33 TAI30:TAI31 TKD32:TKD33 TKE30:TKE31 TTZ32:TTZ33 TUA30:TUA31 UDV32:UDV33 UDW30:UDW31 UNR32:UNR33 UNS30:UNS31 UXN32:UXN33 UXO30:UXO31 VHJ32:VHJ33 VHK30:VHK31 VRF32:VRF33 VRG30:VRG31 WBB32:WBB33 WBC30:WBC31 WKX32:WKX33 WKY30:WKY31 WUT32:WUT33 WUU30:WUU31 IH32:IH33 WVV982950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AC65445 JJ65446 TF65446 ADB65446 AMX65446 AWT65446 BGP65446 BQL65446 CAH65446 CKD65446 CTZ65446 DDV65446 DNR65446 DXN65446 EHJ65446 ERF65446 FBB65446 FKX65446 FUT65446 GEP65446 GOL65446 GYH65446 HID65446 HRZ65446 IBV65446 ILR65446 IVN65446 JFJ65446 JPF65446 JZB65446 KIX65446 KST65446 LCP65446 LML65446 LWH65446 MGD65446 MPZ65446 MZV65446 NJR65446 NTN65446 ODJ65446 ONF65446 OXB65446 PGX65446 PQT65446 QAP65446 QKL65446 QUH65446 RED65446 RNZ65446 RXV65446 SHR65446 SRN65446 TBJ65446 TLF65446 TVB65446 UEX65446 UOT65446 UYP65446 VIL65446 VSH65446 WCD65446 WLZ65446 WVV65446 AC130981 JJ130982 TF130982 ADB130982 AMX130982 AWT130982 BGP130982 BQL130982 CAH130982 CKD130982 CTZ130982 DDV130982 DNR130982 DXN130982 EHJ130982 ERF130982 FBB130982 FKX130982 FUT130982 GEP130982 GOL130982 GYH130982 HID130982 HRZ130982 IBV130982 ILR130982 IVN130982 JFJ130982 JPF130982 JZB130982 KIX130982 KST130982 LCP130982 LML130982 LWH130982 MGD130982 MPZ130982 MZV130982 NJR130982 NTN130982 ODJ130982 ONF130982 OXB130982 PGX130982 PQT130982 QAP130982 QKL130982 QUH130982 RED130982 RNZ130982 RXV130982 SHR130982 SRN130982 TBJ130982 TLF130982 TVB130982 UEX130982 UOT130982 UYP130982 VIL130982 VSH130982 WCD130982 WLZ130982 WVV130982 AC196517 JJ196518 TF196518 ADB196518 AMX196518 AWT196518 BGP196518 BQL196518 CAH196518 CKD196518 CTZ196518 DDV196518 DNR196518 DXN196518 EHJ196518 ERF196518 FBB196518 FKX196518 FUT196518 GEP196518 GOL196518 GYH196518 HID196518 HRZ196518 IBV196518 ILR196518 IVN196518 JFJ196518 JPF196518 JZB196518 KIX196518 KST196518 LCP196518 LML196518 LWH196518 MGD196518 MPZ196518 MZV196518 NJR196518 NTN196518 ODJ196518 ONF196518 OXB196518 PGX196518 PQT196518 QAP196518 QKL196518 QUH196518 RED196518 RNZ196518 RXV196518 SHR196518 SRN196518 TBJ196518 TLF196518 TVB196518 UEX196518 UOT196518 UYP196518 VIL196518 VSH196518 WCD196518 WLZ196518 WVV196518 AC262053 JJ262054 TF262054 ADB262054 AMX262054 AWT262054 BGP262054 BQL262054 CAH262054 CKD262054 CTZ262054 DDV262054 DNR262054 DXN262054 EHJ262054 ERF262054 FBB262054 FKX262054 FUT262054 GEP262054 GOL262054 GYH262054 HID262054 HRZ262054 IBV262054 ILR262054 IVN262054 JFJ262054 JPF262054 JZB262054 KIX262054 KST262054 LCP262054 LML262054 LWH262054 MGD262054 MPZ262054 MZV262054 NJR262054 NTN262054 ODJ262054 ONF262054 OXB262054 PGX262054 PQT262054 QAP262054 QKL262054 QUH262054 RED262054 RNZ262054 RXV262054 SHR262054 SRN262054 TBJ262054 TLF262054 TVB262054 UEX262054 UOT262054 UYP262054 VIL262054 VSH262054 WCD262054 WLZ262054 WVV262054 AC327589 JJ327590 TF327590 ADB327590 AMX327590 AWT327590 BGP327590 BQL327590 CAH327590 CKD327590 CTZ327590 DDV327590 DNR327590 DXN327590 EHJ327590 ERF327590 FBB327590 FKX327590 FUT327590 GEP327590 GOL327590 GYH327590 HID327590 HRZ327590 IBV327590 ILR327590 IVN327590 JFJ327590 JPF327590 JZB327590 KIX327590 KST327590 LCP327590 LML327590 LWH327590 MGD327590 MPZ327590 MZV327590 NJR327590 NTN327590 ODJ327590 ONF327590 OXB327590 PGX327590 PQT327590 QAP327590 QKL327590 QUH327590 RED327590 RNZ327590 RXV327590 SHR327590 SRN327590 TBJ327590 TLF327590 TVB327590 UEX327590 UOT327590 UYP327590 VIL327590 VSH327590 WCD327590 WLZ327590 WVV327590 AC393125 JJ393126 TF393126 ADB393126 AMX393126 AWT393126 BGP393126 BQL393126 CAH393126 CKD393126 CTZ393126 DDV393126 DNR393126 DXN393126 EHJ393126 ERF393126 FBB393126 FKX393126 FUT393126 GEP393126 GOL393126 GYH393126 HID393126 HRZ393126 IBV393126 ILR393126 IVN393126 JFJ393126 JPF393126 JZB393126 KIX393126 KST393126 LCP393126 LML393126 LWH393126 MGD393126 MPZ393126 MZV393126 NJR393126 NTN393126 ODJ393126 ONF393126 OXB393126 PGX393126 PQT393126 QAP393126 QKL393126 QUH393126 RED393126 RNZ393126 RXV393126 SHR393126 SRN393126 TBJ393126 TLF393126 TVB393126 UEX393126 UOT393126 UYP393126 VIL393126 VSH393126 WCD393126 WLZ393126 WVV393126 AC458661 JJ458662 TF458662 ADB458662 AMX458662 AWT458662 BGP458662 BQL458662 CAH458662 CKD458662 CTZ458662 DDV458662 DNR458662 DXN458662 EHJ458662 ERF458662 FBB458662 FKX458662 FUT458662 GEP458662 GOL458662 GYH458662 HID458662 HRZ458662 IBV458662 ILR458662 IVN458662 JFJ458662 JPF458662 JZB458662 KIX458662 KST458662 LCP458662 LML458662 LWH458662 MGD458662 MPZ458662 MZV458662 NJR458662 NTN458662 ODJ458662 ONF458662 OXB458662 PGX458662 PQT458662 QAP458662 QKL458662 QUH458662 RED458662 RNZ458662 RXV458662 SHR458662 SRN458662 TBJ458662 TLF458662 TVB458662 UEX458662 UOT458662 UYP458662 VIL458662 VSH458662 WCD458662 WLZ458662 WVV458662 AC524197 JJ524198 TF524198 ADB524198 AMX524198 AWT524198 BGP524198 BQL524198 CAH524198 CKD524198 CTZ524198 DDV524198 DNR524198 DXN524198 EHJ524198 ERF524198 FBB524198 FKX524198 FUT524198 GEP524198 GOL524198 GYH524198 HID524198 HRZ524198 IBV524198 ILR524198 IVN524198 JFJ524198 JPF524198 JZB524198 KIX524198 KST524198 LCP524198 LML524198 LWH524198 MGD524198 MPZ524198 MZV524198 NJR524198 NTN524198 ODJ524198 ONF524198 OXB524198 PGX524198 PQT524198 QAP524198 QKL524198 QUH524198 RED524198 RNZ524198 RXV524198 SHR524198 SRN524198 TBJ524198 TLF524198 TVB524198 UEX524198 UOT524198 UYP524198 VIL524198 VSH524198 WCD524198 WLZ524198 WVV524198 AC589733 JJ589734 TF589734 ADB589734 AMX589734 AWT589734 BGP589734 BQL589734 CAH589734 CKD589734 CTZ589734 DDV589734 DNR589734 DXN589734 EHJ589734 ERF589734 FBB589734 FKX589734 FUT589734 GEP589734 GOL589734 GYH589734 HID589734 HRZ589734 IBV589734 ILR589734 IVN589734 JFJ589734 JPF589734 JZB589734 KIX589734 KST589734 LCP589734 LML589734 LWH589734 MGD589734 MPZ589734 MZV589734 NJR589734 NTN589734 ODJ589734 ONF589734 OXB589734 PGX589734 PQT589734 QAP589734 QKL589734 QUH589734 RED589734 RNZ589734 RXV589734 SHR589734 SRN589734 TBJ589734 TLF589734 TVB589734 UEX589734 UOT589734 UYP589734 VIL589734 VSH589734 WCD589734 WLZ589734 WVV589734 AC655269 JJ655270 TF655270 ADB655270 AMX655270 AWT655270 BGP655270 BQL655270 CAH655270 CKD655270 CTZ655270 DDV655270 DNR655270 DXN655270 EHJ655270 ERF655270 FBB655270 FKX655270 FUT655270 GEP655270 GOL655270 GYH655270 HID655270 HRZ655270 IBV655270 ILR655270 IVN655270 JFJ655270 JPF655270 JZB655270 KIX655270 KST655270 LCP655270 LML655270 LWH655270 MGD655270 MPZ655270 MZV655270 NJR655270 NTN655270 ODJ655270 ONF655270 OXB655270 PGX655270 PQT655270 QAP655270 QKL655270 QUH655270 RED655270 RNZ655270 RXV655270 SHR655270 SRN655270 TBJ655270 TLF655270 TVB655270 UEX655270 UOT655270 UYP655270 VIL655270 VSH655270 WCD655270 WLZ655270 WVV655270 AC720805 JJ720806 TF720806 ADB720806 AMX720806 AWT720806 BGP720806 BQL720806 CAH720806 CKD720806 CTZ720806 DDV720806 DNR720806 DXN720806 EHJ720806 ERF720806 FBB720806 FKX720806 FUT720806 GEP720806 GOL720806 GYH720806 HID720806 HRZ720806 IBV720806 ILR720806 IVN720806 JFJ720806 JPF720806 JZB720806 KIX720806 KST720806 LCP720806 LML720806 LWH720806 MGD720806 MPZ720806 MZV720806 NJR720806 NTN720806 ODJ720806 ONF720806 OXB720806 PGX720806 PQT720806 QAP720806 QKL720806 QUH720806 RED720806 RNZ720806 RXV720806 SHR720806 SRN720806 TBJ720806 TLF720806 TVB720806 UEX720806 UOT720806 UYP720806 VIL720806 VSH720806 WCD720806 WLZ720806 WVV720806 AC786341 JJ786342 TF786342 ADB786342 AMX786342 AWT786342 BGP786342 BQL786342 CAH786342 CKD786342 CTZ786342 DDV786342 DNR786342 DXN786342 EHJ786342 ERF786342 FBB786342 FKX786342 FUT786342 GEP786342 GOL786342 GYH786342 HID786342 HRZ786342 IBV786342 ILR786342 IVN786342 JFJ786342 JPF786342 JZB786342 KIX786342 KST786342 LCP786342 LML786342 LWH786342 MGD786342 MPZ786342 MZV786342 NJR786342 NTN786342 ODJ786342 ONF786342 OXB786342 PGX786342 PQT786342 QAP786342 QKL786342 QUH786342 RED786342 RNZ786342 RXV786342 SHR786342 SRN786342 TBJ786342 TLF786342 TVB786342 UEX786342 UOT786342 UYP786342 VIL786342 VSH786342 WCD786342 WLZ786342 WVV786342 AC851877 JJ851878 TF851878 ADB851878 AMX851878 AWT851878 BGP851878 BQL851878 CAH851878 CKD851878 CTZ851878 DDV851878 DNR851878 DXN851878 EHJ851878 ERF851878 FBB851878 FKX851878 FUT851878 GEP851878 GOL851878 GYH851878 HID851878 HRZ851878 IBV851878 ILR851878 IVN851878 JFJ851878 JPF851878 JZB851878 KIX851878 KST851878 LCP851878 LML851878 LWH851878 MGD851878 MPZ851878 MZV851878 NJR851878 NTN851878 ODJ851878 ONF851878 OXB851878 PGX851878 PQT851878 QAP851878 QKL851878 QUH851878 RED851878 RNZ851878 RXV851878 SHR851878 SRN851878 TBJ851878 TLF851878 TVB851878 UEX851878 UOT851878 UYP851878 VIL851878 VSH851878 WCD851878 WLZ851878 WVV851878 AC917413 JJ917414 TF917414 ADB917414 AMX917414 AWT917414 BGP917414 BQL917414 CAH917414 CKD917414 CTZ917414 DDV917414 DNR917414 DXN917414 EHJ917414 ERF917414 FBB917414 FKX917414 FUT917414 GEP917414 GOL917414 GYH917414 HID917414 HRZ917414 IBV917414 ILR917414 IVN917414 JFJ917414 JPF917414 JZB917414 KIX917414 KST917414 LCP917414 LML917414 LWH917414 MGD917414 MPZ917414 MZV917414 NJR917414 NTN917414 ODJ917414 ONF917414 OXB917414 PGX917414 PQT917414 QAP917414 QKL917414 QUH917414 RED917414 RNZ917414 RXV917414 SHR917414 SRN917414 TBJ917414 TLF917414 TVB917414 UEX917414 UOT917414 UYP917414 VIL917414 VSH917414 WCD917414 WLZ917414 WVV917414 AC982949 JJ982950 TF982950 ADB982950 AMX982950 AWT982950 BGP982950 BQL982950 CAH982950 CKD982950 CTZ982950 DDV982950 DNR982950 DXN982950 EHJ982950 ERF982950 FBB982950 FKX982950 FUT982950 GEP982950 GOL982950 GYH982950 HID982950 HRZ982950 IBV982950 ILR982950 IVN982950 JFJ982950 JPF982950 JZB982950 KIX982950 KST982950 LCP982950 LML982950 LWH982950 MGD982950 MPZ982950 MZV982950 NJR982950 NTN982950 ODJ982950 ONF982950 OXB982950 PGX982950 PQT982950 QAP982950 QKL982950 QUH982950 RED982950 RNZ982950 RXV982950 SHR982950 SRN982950 TBJ982950 TLF982950 TVB982950 UEX982950 UOT982950 UYP982950 VIL982950 VSH982950 WCD982950 WLZ982950 AC4 WVN982950:WVR982951 WLR982950:WLV982951 WBV982950:WBZ982951 VRZ982950:VSD982951 VID982950:VIH982951 UYH982950:UYL982951 UOL982950:UOP982951 UEP982950:UET982951 TUT982950:TUX982951 TKX982950:TLB982951 TBB982950:TBF982951 SRF982950:SRJ982951 SHJ982950:SHN982951 RXN982950:RXR982951 RNR982950:RNV982951 RDV982950:RDZ982951 QTZ982950:QUD982951 QKD982950:QKH982951 QAH982950:QAL982951 PQL982950:PQP982951 PGP982950:PGT982951 OWT982950:OWX982951 OMX982950:ONB982951 ODB982950:ODF982951 NTF982950:NTJ982951 NJJ982950:NJN982951 MZN982950:MZR982951 MPR982950:MPV982951 MFV982950:MFZ982951 LVZ982950:LWD982951 LMD982950:LMH982951 LCH982950:LCL982951 KSL982950:KSP982951 KIP982950:KIT982951 JYT982950:JYX982951 JOX982950:JPB982951 JFB982950:JFF982951 IVF982950:IVJ982951 ILJ982950:ILN982951 IBN982950:IBR982951 HRR982950:HRV982951 HHV982950:HHZ982951 GXZ982950:GYD982951 GOD982950:GOH982951 GEH982950:GEL982951 FUL982950:FUP982951 FKP982950:FKT982951 FAT982950:FAX982951 EQX982950:ERB982951 EHB982950:EHF982951 DXF982950:DXJ982951 DNJ982950:DNN982951 DDN982950:DDR982951 CTR982950:CTV982951 CJV982950:CJZ982951 BZZ982950:CAD982951 BQD982950:BQH982951 BGH982950:BGL982951 AWL982950:AWP982951 AMP982950:AMT982951 ACT982950:ACX982951 SX982950:TB982951 JB982950:JF982951 WVN917414:WVR917415 WLR917414:WLV917415 WBV917414:WBZ917415 VRZ917414:VSD917415 VID917414:VIH917415 UYH917414:UYL917415 UOL917414:UOP917415 UEP917414:UET917415 TUT917414:TUX917415 TKX917414:TLB917415 TBB917414:TBF917415 SRF917414:SRJ917415 SHJ917414:SHN917415 RXN917414:RXR917415 RNR917414:RNV917415 RDV917414:RDZ917415 QTZ917414:QUD917415 QKD917414:QKH917415 QAH917414:QAL917415 PQL917414:PQP917415 PGP917414:PGT917415 OWT917414:OWX917415 OMX917414:ONB917415 ODB917414:ODF917415 NTF917414:NTJ917415 NJJ917414:NJN917415 MZN917414:MZR917415 MPR917414:MPV917415 MFV917414:MFZ917415 LVZ917414:LWD917415 LMD917414:LMH917415 LCH917414:LCL917415 KSL917414:KSP917415 KIP917414:KIT917415 JYT917414:JYX917415 JOX917414:JPB917415 JFB917414:JFF917415 IVF917414:IVJ917415 ILJ917414:ILN917415 IBN917414:IBR917415 HRR917414:HRV917415 HHV917414:HHZ917415 GXZ917414:GYD917415 GOD917414:GOH917415 GEH917414:GEL917415 FUL917414:FUP917415 FKP917414:FKT917415 FAT917414:FAX917415 EQX917414:ERB917415 EHB917414:EHF917415 DXF917414:DXJ917415 DNJ917414:DNN917415 DDN917414:DDR917415 CTR917414:CTV917415 CJV917414:CJZ917415 BZZ917414:CAD917415 BQD917414:BQH917415 BGH917414:BGL917415 AWL917414:AWP917415 AMP917414:AMT917415 ACT917414:ACX917415 SX917414:TB917415 JB917414:JF917415 WVN851878:WVR851879 WLR851878:WLV851879 WBV851878:WBZ851879 VRZ851878:VSD851879 VID851878:VIH851879 UYH851878:UYL851879 UOL851878:UOP851879 UEP851878:UET851879 TUT851878:TUX851879 TKX851878:TLB851879 TBB851878:TBF851879 SRF851878:SRJ851879 SHJ851878:SHN851879 RXN851878:RXR851879 RNR851878:RNV851879 RDV851878:RDZ851879 QTZ851878:QUD851879 QKD851878:QKH851879 QAH851878:QAL851879 PQL851878:PQP851879 PGP851878:PGT851879 OWT851878:OWX851879 OMX851878:ONB851879 ODB851878:ODF851879 NTF851878:NTJ851879 NJJ851878:NJN851879 MZN851878:MZR851879 MPR851878:MPV851879 MFV851878:MFZ851879 LVZ851878:LWD851879 LMD851878:LMH851879 LCH851878:LCL851879 KSL851878:KSP851879 KIP851878:KIT851879 JYT851878:JYX851879 JOX851878:JPB851879 JFB851878:JFF851879 IVF851878:IVJ851879 ILJ851878:ILN851879 IBN851878:IBR851879 HRR851878:HRV851879 HHV851878:HHZ851879 GXZ851878:GYD851879 GOD851878:GOH851879 GEH851878:GEL851879 FUL851878:FUP851879 FKP851878:FKT851879 FAT851878:FAX851879 EQX851878:ERB851879 EHB851878:EHF851879 DXF851878:DXJ851879 DNJ851878:DNN851879 DDN851878:DDR851879 CTR851878:CTV851879 CJV851878:CJZ851879 BZZ851878:CAD851879 BQD851878:BQH851879 BGH851878:BGL851879 AWL851878:AWP851879 AMP851878:AMT851879 ACT851878:ACX851879 SX851878:TB851879 JB851878:JF851879 WVN786342:WVR786343 WLR786342:WLV786343 WBV786342:WBZ786343 VRZ786342:VSD786343 VID786342:VIH786343 UYH786342:UYL786343 UOL786342:UOP786343 UEP786342:UET786343 TUT786342:TUX786343 TKX786342:TLB786343 TBB786342:TBF786343 SRF786342:SRJ786343 SHJ786342:SHN786343 RXN786342:RXR786343 RNR786342:RNV786343 RDV786342:RDZ786343 QTZ786342:QUD786343 QKD786342:QKH786343 QAH786342:QAL786343 PQL786342:PQP786343 PGP786342:PGT786343 OWT786342:OWX786343 OMX786342:ONB786343 ODB786342:ODF786343 NTF786342:NTJ786343 NJJ786342:NJN786343 MZN786342:MZR786343 MPR786342:MPV786343 MFV786342:MFZ786343 LVZ786342:LWD786343 LMD786342:LMH786343 LCH786342:LCL786343 KSL786342:KSP786343 KIP786342:KIT786343 JYT786342:JYX786343 JOX786342:JPB786343 JFB786342:JFF786343 IVF786342:IVJ786343 ILJ786342:ILN786343 IBN786342:IBR786343 HRR786342:HRV786343 HHV786342:HHZ786343 GXZ786342:GYD786343 GOD786342:GOH786343 GEH786342:GEL786343 FUL786342:FUP786343 FKP786342:FKT786343 FAT786342:FAX786343 EQX786342:ERB786343 EHB786342:EHF786343 DXF786342:DXJ786343 DNJ786342:DNN786343 DDN786342:DDR786343 CTR786342:CTV786343 CJV786342:CJZ786343 BZZ786342:CAD786343 BQD786342:BQH786343 BGH786342:BGL786343 AWL786342:AWP786343 AMP786342:AMT786343 ACT786342:ACX786343 SX786342:TB786343 JB786342:JF786343 WVN720806:WVR720807 WLR720806:WLV720807 WBV720806:WBZ720807 VRZ720806:VSD720807 VID720806:VIH720807 UYH720806:UYL720807 UOL720806:UOP720807 UEP720806:UET720807 TUT720806:TUX720807 TKX720806:TLB720807 TBB720806:TBF720807 SRF720806:SRJ720807 SHJ720806:SHN720807 RXN720806:RXR720807 RNR720806:RNV720807 RDV720806:RDZ720807 QTZ720806:QUD720807 QKD720806:QKH720807 QAH720806:QAL720807 PQL720806:PQP720807 PGP720806:PGT720807 OWT720806:OWX720807 OMX720806:ONB720807 ODB720806:ODF720807 NTF720806:NTJ720807 NJJ720806:NJN720807 MZN720806:MZR720807 MPR720806:MPV720807 MFV720806:MFZ720807 LVZ720806:LWD720807 LMD720806:LMH720807 LCH720806:LCL720807 KSL720806:KSP720807 KIP720806:KIT720807 JYT720806:JYX720807 JOX720806:JPB720807 JFB720806:JFF720807 IVF720806:IVJ720807 ILJ720806:ILN720807 IBN720806:IBR720807 HRR720806:HRV720807 HHV720806:HHZ720807 GXZ720806:GYD720807 GOD720806:GOH720807 GEH720806:GEL720807 FUL720806:FUP720807 FKP720806:FKT720807 FAT720806:FAX720807 EQX720806:ERB720807 EHB720806:EHF720807 DXF720806:DXJ720807 DNJ720806:DNN720807 DDN720806:DDR720807 CTR720806:CTV720807 CJV720806:CJZ720807 BZZ720806:CAD720807 BQD720806:BQH720807 BGH720806:BGL720807 AWL720806:AWP720807 AMP720806:AMT720807 ACT720806:ACX720807 SX720806:TB720807 JB720806:JF720807 WVN655270:WVR655271 WLR655270:WLV655271 WBV655270:WBZ655271 VRZ655270:VSD655271 VID655270:VIH655271 UYH655270:UYL655271 UOL655270:UOP655271 UEP655270:UET655271 TUT655270:TUX655271 TKX655270:TLB655271 TBB655270:TBF655271 SRF655270:SRJ655271 SHJ655270:SHN655271 RXN655270:RXR655271 RNR655270:RNV655271 RDV655270:RDZ655271 QTZ655270:QUD655271 QKD655270:QKH655271 QAH655270:QAL655271 PQL655270:PQP655271 PGP655270:PGT655271 OWT655270:OWX655271 OMX655270:ONB655271 ODB655270:ODF655271 NTF655270:NTJ655271 NJJ655270:NJN655271 MZN655270:MZR655271 MPR655270:MPV655271 MFV655270:MFZ655271 LVZ655270:LWD655271 LMD655270:LMH655271 LCH655270:LCL655271 KSL655270:KSP655271 KIP655270:KIT655271 JYT655270:JYX655271 JOX655270:JPB655271 JFB655270:JFF655271 IVF655270:IVJ655271 ILJ655270:ILN655271 IBN655270:IBR655271 HRR655270:HRV655271 HHV655270:HHZ655271 GXZ655270:GYD655271 GOD655270:GOH655271 GEH655270:GEL655271 FUL655270:FUP655271 FKP655270:FKT655271 FAT655270:FAX655271 EQX655270:ERB655271 EHB655270:EHF655271 DXF655270:DXJ655271 DNJ655270:DNN655271 DDN655270:DDR655271 CTR655270:CTV655271 CJV655270:CJZ655271 BZZ655270:CAD655271 BQD655270:BQH655271 BGH655270:BGL655271 AWL655270:AWP655271 AMP655270:AMT655271 ACT655270:ACX655271 SX655270:TB655271 JB655270:JF655271 WVN589734:WVR589735 WLR589734:WLV589735 WBV589734:WBZ589735 VRZ589734:VSD589735 VID589734:VIH589735 UYH589734:UYL589735 UOL589734:UOP589735 UEP589734:UET589735 TUT589734:TUX589735 TKX589734:TLB589735 TBB589734:TBF589735 SRF589734:SRJ589735 SHJ589734:SHN589735 RXN589734:RXR589735 RNR589734:RNV589735 RDV589734:RDZ589735 QTZ589734:QUD589735 QKD589734:QKH589735 QAH589734:QAL589735 PQL589734:PQP589735 PGP589734:PGT589735 OWT589734:OWX589735 OMX589734:ONB589735 ODB589734:ODF589735 NTF589734:NTJ589735 NJJ589734:NJN589735 MZN589734:MZR589735 MPR589734:MPV589735 MFV589734:MFZ589735 LVZ589734:LWD589735 LMD589734:LMH589735 LCH589734:LCL589735 KSL589734:KSP589735 KIP589734:KIT589735 JYT589734:JYX589735 JOX589734:JPB589735 JFB589734:JFF589735 IVF589734:IVJ589735 ILJ589734:ILN589735 IBN589734:IBR589735 HRR589734:HRV589735 HHV589734:HHZ589735 GXZ589734:GYD589735 GOD589734:GOH589735 GEH589734:GEL589735 FUL589734:FUP589735 FKP589734:FKT589735 FAT589734:FAX589735 EQX589734:ERB589735 EHB589734:EHF589735 DXF589734:DXJ589735 DNJ589734:DNN589735 DDN589734:DDR589735 CTR589734:CTV589735 CJV589734:CJZ589735 BZZ589734:CAD589735 BQD589734:BQH589735 BGH589734:BGL589735 AWL589734:AWP589735 AMP589734:AMT589735 ACT589734:ACX589735 SX589734:TB589735 JB589734:JF589735 WVN524198:WVR524199 WLR524198:WLV524199 WBV524198:WBZ524199 VRZ524198:VSD524199 VID524198:VIH524199 UYH524198:UYL524199 UOL524198:UOP524199 UEP524198:UET524199 TUT524198:TUX524199 TKX524198:TLB524199 TBB524198:TBF524199 SRF524198:SRJ524199 SHJ524198:SHN524199 RXN524198:RXR524199 RNR524198:RNV524199 RDV524198:RDZ524199 QTZ524198:QUD524199 QKD524198:QKH524199 QAH524198:QAL524199 PQL524198:PQP524199 PGP524198:PGT524199 OWT524198:OWX524199 OMX524198:ONB524199 ODB524198:ODF524199 NTF524198:NTJ524199 NJJ524198:NJN524199 MZN524198:MZR524199 MPR524198:MPV524199 MFV524198:MFZ524199 LVZ524198:LWD524199 LMD524198:LMH524199 LCH524198:LCL524199 KSL524198:KSP524199 KIP524198:KIT524199 JYT524198:JYX524199 JOX524198:JPB524199 JFB524198:JFF524199 IVF524198:IVJ524199 ILJ524198:ILN524199 IBN524198:IBR524199 HRR524198:HRV524199 HHV524198:HHZ524199 GXZ524198:GYD524199 GOD524198:GOH524199 GEH524198:GEL524199 FUL524198:FUP524199 FKP524198:FKT524199 FAT524198:FAX524199 EQX524198:ERB524199 EHB524198:EHF524199 DXF524198:DXJ524199 DNJ524198:DNN524199 DDN524198:DDR524199 CTR524198:CTV524199 CJV524198:CJZ524199 BZZ524198:CAD524199 BQD524198:BQH524199 BGH524198:BGL524199 AWL524198:AWP524199 AMP524198:AMT524199 ACT524198:ACX524199 SX524198:TB524199 JB524198:JF524199 WVN458662:WVR458663 WLR458662:WLV458663 WBV458662:WBZ458663 VRZ458662:VSD458663 VID458662:VIH458663 UYH458662:UYL458663 UOL458662:UOP458663 UEP458662:UET458663 TUT458662:TUX458663 TKX458662:TLB458663 TBB458662:TBF458663 SRF458662:SRJ458663 SHJ458662:SHN458663 RXN458662:RXR458663 RNR458662:RNV458663 RDV458662:RDZ458663 QTZ458662:QUD458663 QKD458662:QKH458663 QAH458662:QAL458663 PQL458662:PQP458663 PGP458662:PGT458663 OWT458662:OWX458663 OMX458662:ONB458663 ODB458662:ODF458663 NTF458662:NTJ458663 NJJ458662:NJN458663 MZN458662:MZR458663 MPR458662:MPV458663 MFV458662:MFZ458663 LVZ458662:LWD458663 LMD458662:LMH458663 LCH458662:LCL458663 KSL458662:KSP458663 KIP458662:KIT458663 JYT458662:JYX458663 JOX458662:JPB458663 JFB458662:JFF458663 IVF458662:IVJ458663 ILJ458662:ILN458663 IBN458662:IBR458663 HRR458662:HRV458663 HHV458662:HHZ458663 GXZ458662:GYD458663 GOD458662:GOH458663 GEH458662:GEL458663 FUL458662:FUP458663 FKP458662:FKT458663 FAT458662:FAX458663 EQX458662:ERB458663 EHB458662:EHF458663 DXF458662:DXJ458663 DNJ458662:DNN458663 DDN458662:DDR458663 CTR458662:CTV458663 CJV458662:CJZ458663 BZZ458662:CAD458663 BQD458662:BQH458663 BGH458662:BGL458663 AWL458662:AWP458663 AMP458662:AMT458663 ACT458662:ACX458663 SX458662:TB458663 JB458662:JF458663 WVN393126:WVR393127 WLR393126:WLV393127 WBV393126:WBZ393127 VRZ393126:VSD393127 VID393126:VIH393127 UYH393126:UYL393127 UOL393126:UOP393127 UEP393126:UET393127 TUT393126:TUX393127 TKX393126:TLB393127 TBB393126:TBF393127 SRF393126:SRJ393127 SHJ393126:SHN393127 RXN393126:RXR393127 RNR393126:RNV393127 RDV393126:RDZ393127 QTZ393126:QUD393127 QKD393126:QKH393127 QAH393126:QAL393127 PQL393126:PQP393127 PGP393126:PGT393127 OWT393126:OWX393127 OMX393126:ONB393127 ODB393126:ODF393127 NTF393126:NTJ393127 NJJ393126:NJN393127 MZN393126:MZR393127 MPR393126:MPV393127 MFV393126:MFZ393127 LVZ393126:LWD393127 LMD393126:LMH393127 LCH393126:LCL393127 KSL393126:KSP393127 KIP393126:KIT393127 JYT393126:JYX393127 JOX393126:JPB393127 JFB393126:JFF393127 IVF393126:IVJ393127 ILJ393126:ILN393127 IBN393126:IBR393127 HRR393126:HRV393127 HHV393126:HHZ393127 GXZ393126:GYD393127 GOD393126:GOH393127 GEH393126:GEL393127 FUL393126:FUP393127 FKP393126:FKT393127 FAT393126:FAX393127 EQX393126:ERB393127 EHB393126:EHF393127 DXF393126:DXJ393127 DNJ393126:DNN393127 DDN393126:DDR393127 CTR393126:CTV393127 CJV393126:CJZ393127 BZZ393126:CAD393127 BQD393126:BQH393127 BGH393126:BGL393127 AWL393126:AWP393127 AMP393126:AMT393127 ACT393126:ACX393127 SX393126:TB393127 JB393126:JF393127 WVN327590:WVR327591 WLR327590:WLV327591 WBV327590:WBZ327591 VRZ327590:VSD327591 VID327590:VIH327591 UYH327590:UYL327591 UOL327590:UOP327591 UEP327590:UET327591 TUT327590:TUX327591 TKX327590:TLB327591 TBB327590:TBF327591 SRF327590:SRJ327591 SHJ327590:SHN327591 RXN327590:RXR327591 RNR327590:RNV327591 RDV327590:RDZ327591 QTZ327590:QUD327591 QKD327590:QKH327591 QAH327590:QAL327591 PQL327590:PQP327591 PGP327590:PGT327591 OWT327590:OWX327591 OMX327590:ONB327591 ODB327590:ODF327591 NTF327590:NTJ327591 NJJ327590:NJN327591 MZN327590:MZR327591 MPR327590:MPV327591 MFV327590:MFZ327591 LVZ327590:LWD327591 LMD327590:LMH327591 LCH327590:LCL327591 KSL327590:KSP327591 KIP327590:KIT327591 JYT327590:JYX327591 JOX327590:JPB327591 JFB327590:JFF327591 IVF327590:IVJ327591 ILJ327590:ILN327591 IBN327590:IBR327591 HRR327590:HRV327591 HHV327590:HHZ327591 GXZ327590:GYD327591 GOD327590:GOH327591 GEH327590:GEL327591 FUL327590:FUP327591 FKP327590:FKT327591 FAT327590:FAX327591 EQX327590:ERB327591 EHB327590:EHF327591 DXF327590:DXJ327591 DNJ327590:DNN327591 DDN327590:DDR327591 CTR327590:CTV327591 CJV327590:CJZ327591 BZZ327590:CAD327591 BQD327590:BQH327591 BGH327590:BGL327591 AWL327590:AWP327591 AMP327590:AMT327591 ACT327590:ACX327591 SX327590:TB327591 JB327590:JF327591 WVN262054:WVR262055 WLR262054:WLV262055 WBV262054:WBZ262055 VRZ262054:VSD262055 VID262054:VIH262055 UYH262054:UYL262055 UOL262054:UOP262055 UEP262054:UET262055 TUT262054:TUX262055 TKX262054:TLB262055 TBB262054:TBF262055 SRF262054:SRJ262055 SHJ262054:SHN262055 RXN262054:RXR262055 RNR262054:RNV262055 RDV262054:RDZ262055 QTZ262054:QUD262055 QKD262054:QKH262055 QAH262054:QAL262055 PQL262054:PQP262055 PGP262054:PGT262055 OWT262054:OWX262055 OMX262054:ONB262055 ODB262054:ODF262055 NTF262054:NTJ262055 NJJ262054:NJN262055 MZN262054:MZR262055 MPR262054:MPV262055 MFV262054:MFZ262055 LVZ262054:LWD262055 LMD262054:LMH262055 LCH262054:LCL262055 KSL262054:KSP262055 KIP262054:KIT262055 JYT262054:JYX262055 JOX262054:JPB262055 JFB262054:JFF262055 IVF262054:IVJ262055 ILJ262054:ILN262055 IBN262054:IBR262055 HRR262054:HRV262055 HHV262054:HHZ262055 GXZ262054:GYD262055 GOD262054:GOH262055 GEH262054:GEL262055 FUL262054:FUP262055 FKP262054:FKT262055 FAT262054:FAX262055 EQX262054:ERB262055 EHB262054:EHF262055 DXF262054:DXJ262055 DNJ262054:DNN262055 DDN262054:DDR262055 CTR262054:CTV262055 CJV262054:CJZ262055 BZZ262054:CAD262055 BQD262054:BQH262055 BGH262054:BGL262055 AWL262054:AWP262055 AMP262054:AMT262055 ACT262054:ACX262055 SX262054:TB262055 JB262054:JF262055 WVN196518:WVR196519 WLR196518:WLV196519 WBV196518:WBZ196519 VRZ196518:VSD196519 VID196518:VIH196519 UYH196518:UYL196519 UOL196518:UOP196519 UEP196518:UET196519 TUT196518:TUX196519 TKX196518:TLB196519 TBB196518:TBF196519 SRF196518:SRJ196519 SHJ196518:SHN196519 RXN196518:RXR196519 RNR196518:RNV196519 RDV196518:RDZ196519 QTZ196518:QUD196519 QKD196518:QKH196519 QAH196518:QAL196519 PQL196518:PQP196519 PGP196518:PGT196519 OWT196518:OWX196519 OMX196518:ONB196519 ODB196518:ODF196519 NTF196518:NTJ196519 NJJ196518:NJN196519 MZN196518:MZR196519 MPR196518:MPV196519 MFV196518:MFZ196519 LVZ196518:LWD196519 LMD196518:LMH196519 LCH196518:LCL196519 KSL196518:KSP196519 KIP196518:KIT196519 JYT196518:JYX196519 JOX196518:JPB196519 JFB196518:JFF196519 IVF196518:IVJ196519 ILJ196518:ILN196519 IBN196518:IBR196519 HRR196518:HRV196519 HHV196518:HHZ196519 GXZ196518:GYD196519 GOD196518:GOH196519 GEH196518:GEL196519 FUL196518:FUP196519 FKP196518:FKT196519 FAT196518:FAX196519 EQX196518:ERB196519 EHB196518:EHF196519 DXF196518:DXJ196519 DNJ196518:DNN196519 DDN196518:DDR196519 CTR196518:CTV196519 CJV196518:CJZ196519 BZZ196518:CAD196519 BQD196518:BQH196519 BGH196518:BGL196519 AWL196518:AWP196519 AMP196518:AMT196519 ACT196518:ACX196519 SX196518:TB196519 JB196518:JF196519 WVN130982:WVR130983 WLR130982:WLV130983 WBV130982:WBZ130983 VRZ130982:VSD130983 VID130982:VIH130983 UYH130982:UYL130983 UOL130982:UOP130983 UEP130982:UET130983 TUT130982:TUX130983 TKX130982:TLB130983 TBB130982:TBF130983 SRF130982:SRJ130983 SHJ130982:SHN130983 RXN130982:RXR130983 RNR130982:RNV130983 RDV130982:RDZ130983 QTZ130982:QUD130983 QKD130982:QKH130983 QAH130982:QAL130983 PQL130982:PQP130983 PGP130982:PGT130983 OWT130982:OWX130983 OMX130982:ONB130983 ODB130982:ODF130983 NTF130982:NTJ130983 NJJ130982:NJN130983 MZN130982:MZR130983 MPR130982:MPV130983 MFV130982:MFZ130983 LVZ130982:LWD130983 LMD130982:LMH130983 LCH130982:LCL130983 KSL130982:KSP130983 KIP130982:KIT130983 JYT130982:JYX130983 JOX130982:JPB130983 JFB130982:JFF130983 IVF130982:IVJ130983 ILJ130982:ILN130983 IBN130982:IBR130983 HRR130982:HRV130983 HHV130982:HHZ130983 GXZ130982:GYD130983 GOD130982:GOH130983 GEH130982:GEL130983 FUL130982:FUP130983 FKP130982:FKT130983 FAT130982:FAX130983 EQX130982:ERB130983 EHB130982:EHF130983 DXF130982:DXJ130983 DNJ130982:DNN130983 DDN130982:DDR130983 CTR130982:CTV130983 CJV130982:CJZ130983 BZZ130982:CAD130983 BQD130982:BQH130983 BGH130982:BGL130983 AWL130982:AWP130983 AMP130982:AMT130983 ACT130982:ACX130983 SX130982:TB130983 JB130982:JF130983 WVN65446:WVR65447 WLR65446:WLV65447 WBV65446:WBZ65447 VRZ65446:VSD65447 VID65446:VIH65447 UYH65446:UYL65447 UOL65446:UOP65447 UEP65446:UET65447 TUT65446:TUX65447 TKX65446:TLB65447 TBB65446:TBF65447 SRF65446:SRJ65447 SHJ65446:SHN65447 RXN65446:RXR65447 RNR65446:RNV65447 RDV65446:RDZ65447 QTZ65446:QUD65447 QKD65446:QKH65447 QAH65446:QAL65447 PQL65446:PQP65447 PGP65446:PGT65447 OWT65446:OWX65447 OMX65446:ONB65447 ODB65446:ODF65447 NTF65446:NTJ65447 NJJ65446:NJN65447 MZN65446:MZR65447 MPR65446:MPV65447 MFV65446:MFZ65447 LVZ65446:LWD65447 LMD65446:LMH65447 LCH65446:LCL65447 KSL65446:KSP65447 KIP65446:KIT65447 JYT65446:JYX65447 JOX65446:JPB65447 JFB65446:JFF65447 IVF65446:IVJ65447 ILJ65446:ILN65447 IBN65446:IBR65447 HRR65446:HRV65447 HHV65446:HHZ65447 GXZ65446:GYD65447 GOD65446:GOH65447 GEH65446:GEL65447 FUL65446:FUP65447 FKP65446:FKT65447 FAT65446:FAX65447 EQX65446:ERB65447 EHB65446:EHF65447 DXF65446:DXJ65447 DNJ65446:DNN65447 DDN65446:DDR65447 CTR65446:CTV65447 CJV65446:CJZ65447 BZZ65446:CAD65447 BQD65446:BQH65447 BGH65446:BGL65447 AWL65446:AWP65447 AMP65446:AMT65447 ACT65446:ACX65447 SX65446:TB65447 JB65446:JF65447 WVN4:WVR5 WLR4:WLV5 WBV4:WBZ5 VRZ4:VSD5 VID4:VIH5 UYH4:UYL5 UOL4:UOP5 UEP4:UET5 TUT4:TUX5 TKX4:TLB5 TBB4:TBF5 SRF4:SRJ5 SHJ4:SHN5 RXN4:RXR5 RNR4:RNV5 RDV4:RDZ5 QTZ4:QUD5 QKD4:QKH5 QAH4:QAL5 PQL4:PQP5 PGP4:PGT5 OWT4:OWX5 OMX4:ONB5 ODB4:ODF5 NTF4:NTJ5 NJJ4:NJN5 MZN4:MZR5 MPR4:MPV5 MFV4:MFZ5 LVZ4:LWD5 LMD4:LMH5 LCH4:LCL5 KSL4:KSP5 KIP4:KIT5 JYT4:JYX5 JOX4:JPB5 JFB4:JFF5 IVF4:IVJ5 ILJ4:ILN5 IBN4:IBR5 HRR4:HRV5 HHV4:HHZ5 GXZ4:GYD5 GOD4:GOH5 GEH4:GEL5 FUL4:FUP5 FKP4:FKT5 FAT4:FAX5 EQX4:ERB5 EHB4:EHF5 DXF4:DXJ5 DNJ4:DNN5 DDN4:DDR5 CTR4:CTV5 CJV4:CJZ5 BZZ4:CAD5 BQD4:BQH5 BGH4:BGL5 AWL4:AWP5 AMP4:AMT5 ACT4:ACX5 SX4:TB5 JB4:JF5 Y4:Z5 Y982950:Z982951 Y917414:Z917415 Y851878:Z851879 Y786342:Z786343 Y720806:Z720807 Y655270:Z655271 Y589734:Z589735 Y524198:Z524199 Y458662:Z458663 Y393126:Z393127 Y327590:Z327591 Y262054:Z262055 Y196518:Z196519 Y130982:Z130983 Y65446:Z65447" xr:uid="{18C8057D-A8D2-4965-80F5-35ED85891F11}">
      <formula1>#REF!</formula1>
    </dataValidation>
    <dataValidation type="list" showInputMessage="1" showErrorMessage="1" sqref="WUU982964:WUU982975 ACA18:ACA29 ALW18:ALW29 AVS18:AVS29 BFO18:BFO29 BPK18:BPK29 BZG18:BZG29 CJC18:CJC29 CSY18:CSY29 DCU18:DCU29 DMQ18:DMQ29 DWM18:DWM29 EGI18:EGI29 EQE18:EQE29 FAA18:FAA29 FJW18:FJW29 FTS18:FTS29 GDO18:GDO29 GNK18:GNK29 GXG18:GXG29 HHC18:HHC29 HQY18:HQY29 IAU18:IAU29 IKQ18:IKQ29 IUM18:IUM29 JEI18:JEI29 JOE18:JOE29 JYA18:JYA29 KHW18:KHW29 KRS18:KRS29 LBO18:LBO29 LLK18:LLK29 LVG18:LVG29 MFC18:MFC29 MOY18:MOY29 MYU18:MYU29 NIQ18:NIQ29 NSM18:NSM29 OCI18:OCI29 OME18:OME29 OWA18:OWA29 PFW18:PFW29 PPS18:PPS29 PZO18:PZO29 QJK18:QJK29 QTG18:QTG29 RDC18:RDC29 RMY18:RMY29 RWU18:RWU29 SGQ18:SGQ29 SQM18:SQM29 TAI18:TAI29 TKE18:TKE29 TUA18:TUA29 UDW18:UDW29 UNS18:UNS29 UXO18:UXO29 VHK18:VHK29 VRG18:VRG29 WBC18:WBC29 WKY18:WKY29 WUU18:WUU29 B65460:B65471 II65460:II65471 SE65460:SE65471 ACA65460:ACA65471 ALW65460:ALW65471 AVS65460:AVS65471 BFO65460:BFO65471 BPK65460:BPK65471 BZG65460:BZG65471 CJC65460:CJC65471 CSY65460:CSY65471 DCU65460:DCU65471 DMQ65460:DMQ65471 DWM65460:DWM65471 EGI65460:EGI65471 EQE65460:EQE65471 FAA65460:FAA65471 FJW65460:FJW65471 FTS65460:FTS65471 GDO65460:GDO65471 GNK65460:GNK65471 GXG65460:GXG65471 HHC65460:HHC65471 HQY65460:HQY65471 IAU65460:IAU65471 IKQ65460:IKQ65471 IUM65460:IUM65471 JEI65460:JEI65471 JOE65460:JOE65471 JYA65460:JYA65471 KHW65460:KHW65471 KRS65460:KRS65471 LBO65460:LBO65471 LLK65460:LLK65471 LVG65460:LVG65471 MFC65460:MFC65471 MOY65460:MOY65471 MYU65460:MYU65471 NIQ65460:NIQ65471 NSM65460:NSM65471 OCI65460:OCI65471 OME65460:OME65471 OWA65460:OWA65471 PFW65460:PFW65471 PPS65460:PPS65471 PZO65460:PZO65471 QJK65460:QJK65471 QTG65460:QTG65471 RDC65460:RDC65471 RMY65460:RMY65471 RWU65460:RWU65471 SGQ65460:SGQ65471 SQM65460:SQM65471 TAI65460:TAI65471 TKE65460:TKE65471 TUA65460:TUA65471 UDW65460:UDW65471 UNS65460:UNS65471 UXO65460:UXO65471 VHK65460:VHK65471 VRG65460:VRG65471 WBC65460:WBC65471 WKY65460:WKY65471 WUU65460:WUU65471 B130996:B131007 II130996:II131007 SE130996:SE131007 ACA130996:ACA131007 ALW130996:ALW131007 AVS130996:AVS131007 BFO130996:BFO131007 BPK130996:BPK131007 BZG130996:BZG131007 CJC130996:CJC131007 CSY130996:CSY131007 DCU130996:DCU131007 DMQ130996:DMQ131007 DWM130996:DWM131007 EGI130996:EGI131007 EQE130996:EQE131007 FAA130996:FAA131007 FJW130996:FJW131007 FTS130996:FTS131007 GDO130996:GDO131007 GNK130996:GNK131007 GXG130996:GXG131007 HHC130996:HHC131007 HQY130996:HQY131007 IAU130996:IAU131007 IKQ130996:IKQ131007 IUM130996:IUM131007 JEI130996:JEI131007 JOE130996:JOE131007 JYA130996:JYA131007 KHW130996:KHW131007 KRS130996:KRS131007 LBO130996:LBO131007 LLK130996:LLK131007 LVG130996:LVG131007 MFC130996:MFC131007 MOY130996:MOY131007 MYU130996:MYU131007 NIQ130996:NIQ131007 NSM130996:NSM131007 OCI130996:OCI131007 OME130996:OME131007 OWA130996:OWA131007 PFW130996:PFW131007 PPS130996:PPS131007 PZO130996:PZO131007 QJK130996:QJK131007 QTG130996:QTG131007 RDC130996:RDC131007 RMY130996:RMY131007 RWU130996:RWU131007 SGQ130996:SGQ131007 SQM130996:SQM131007 TAI130996:TAI131007 TKE130996:TKE131007 TUA130996:TUA131007 UDW130996:UDW131007 UNS130996:UNS131007 UXO130996:UXO131007 VHK130996:VHK131007 VRG130996:VRG131007 WBC130996:WBC131007 WKY130996:WKY131007 WUU130996:WUU131007 B196532:B196543 II196532:II196543 SE196532:SE196543 ACA196532:ACA196543 ALW196532:ALW196543 AVS196532:AVS196543 BFO196532:BFO196543 BPK196532:BPK196543 BZG196532:BZG196543 CJC196532:CJC196543 CSY196532:CSY196543 DCU196532:DCU196543 DMQ196532:DMQ196543 DWM196532:DWM196543 EGI196532:EGI196543 EQE196532:EQE196543 FAA196532:FAA196543 FJW196532:FJW196543 FTS196532:FTS196543 GDO196532:GDO196543 GNK196532:GNK196543 GXG196532:GXG196543 HHC196532:HHC196543 HQY196532:HQY196543 IAU196532:IAU196543 IKQ196532:IKQ196543 IUM196532:IUM196543 JEI196532:JEI196543 JOE196532:JOE196543 JYA196532:JYA196543 KHW196532:KHW196543 KRS196532:KRS196543 LBO196532:LBO196543 LLK196532:LLK196543 LVG196532:LVG196543 MFC196532:MFC196543 MOY196532:MOY196543 MYU196532:MYU196543 NIQ196532:NIQ196543 NSM196532:NSM196543 OCI196532:OCI196543 OME196532:OME196543 OWA196532:OWA196543 PFW196532:PFW196543 PPS196532:PPS196543 PZO196532:PZO196543 QJK196532:QJK196543 QTG196532:QTG196543 RDC196532:RDC196543 RMY196532:RMY196543 RWU196532:RWU196543 SGQ196532:SGQ196543 SQM196532:SQM196543 TAI196532:TAI196543 TKE196532:TKE196543 TUA196532:TUA196543 UDW196532:UDW196543 UNS196532:UNS196543 UXO196532:UXO196543 VHK196532:VHK196543 VRG196532:VRG196543 WBC196532:WBC196543 WKY196532:WKY196543 WUU196532:WUU196543 B262068:B262079 II262068:II262079 SE262068:SE262079 ACA262068:ACA262079 ALW262068:ALW262079 AVS262068:AVS262079 BFO262068:BFO262079 BPK262068:BPK262079 BZG262068:BZG262079 CJC262068:CJC262079 CSY262068:CSY262079 DCU262068:DCU262079 DMQ262068:DMQ262079 DWM262068:DWM262079 EGI262068:EGI262079 EQE262068:EQE262079 FAA262068:FAA262079 FJW262068:FJW262079 FTS262068:FTS262079 GDO262068:GDO262079 GNK262068:GNK262079 GXG262068:GXG262079 HHC262068:HHC262079 HQY262068:HQY262079 IAU262068:IAU262079 IKQ262068:IKQ262079 IUM262068:IUM262079 JEI262068:JEI262079 JOE262068:JOE262079 JYA262068:JYA262079 KHW262068:KHW262079 KRS262068:KRS262079 LBO262068:LBO262079 LLK262068:LLK262079 LVG262068:LVG262079 MFC262068:MFC262079 MOY262068:MOY262079 MYU262068:MYU262079 NIQ262068:NIQ262079 NSM262068:NSM262079 OCI262068:OCI262079 OME262068:OME262079 OWA262068:OWA262079 PFW262068:PFW262079 PPS262068:PPS262079 PZO262068:PZO262079 QJK262068:QJK262079 QTG262068:QTG262079 RDC262068:RDC262079 RMY262068:RMY262079 RWU262068:RWU262079 SGQ262068:SGQ262079 SQM262068:SQM262079 TAI262068:TAI262079 TKE262068:TKE262079 TUA262068:TUA262079 UDW262068:UDW262079 UNS262068:UNS262079 UXO262068:UXO262079 VHK262068:VHK262079 VRG262068:VRG262079 WBC262068:WBC262079 WKY262068:WKY262079 WUU262068:WUU262079 B327604:B327615 II327604:II327615 SE327604:SE327615 ACA327604:ACA327615 ALW327604:ALW327615 AVS327604:AVS327615 BFO327604:BFO327615 BPK327604:BPK327615 BZG327604:BZG327615 CJC327604:CJC327615 CSY327604:CSY327615 DCU327604:DCU327615 DMQ327604:DMQ327615 DWM327604:DWM327615 EGI327604:EGI327615 EQE327604:EQE327615 FAA327604:FAA327615 FJW327604:FJW327615 FTS327604:FTS327615 GDO327604:GDO327615 GNK327604:GNK327615 GXG327604:GXG327615 HHC327604:HHC327615 HQY327604:HQY327615 IAU327604:IAU327615 IKQ327604:IKQ327615 IUM327604:IUM327615 JEI327604:JEI327615 JOE327604:JOE327615 JYA327604:JYA327615 KHW327604:KHW327615 KRS327604:KRS327615 LBO327604:LBO327615 LLK327604:LLK327615 LVG327604:LVG327615 MFC327604:MFC327615 MOY327604:MOY327615 MYU327604:MYU327615 NIQ327604:NIQ327615 NSM327604:NSM327615 OCI327604:OCI327615 OME327604:OME327615 OWA327604:OWA327615 PFW327604:PFW327615 PPS327604:PPS327615 PZO327604:PZO327615 QJK327604:QJK327615 QTG327604:QTG327615 RDC327604:RDC327615 RMY327604:RMY327615 RWU327604:RWU327615 SGQ327604:SGQ327615 SQM327604:SQM327615 TAI327604:TAI327615 TKE327604:TKE327615 TUA327604:TUA327615 UDW327604:UDW327615 UNS327604:UNS327615 UXO327604:UXO327615 VHK327604:VHK327615 VRG327604:VRG327615 WBC327604:WBC327615 WKY327604:WKY327615 WUU327604:WUU327615 B393140:B393151 II393140:II393151 SE393140:SE393151 ACA393140:ACA393151 ALW393140:ALW393151 AVS393140:AVS393151 BFO393140:BFO393151 BPK393140:BPK393151 BZG393140:BZG393151 CJC393140:CJC393151 CSY393140:CSY393151 DCU393140:DCU393151 DMQ393140:DMQ393151 DWM393140:DWM393151 EGI393140:EGI393151 EQE393140:EQE393151 FAA393140:FAA393151 FJW393140:FJW393151 FTS393140:FTS393151 GDO393140:GDO393151 GNK393140:GNK393151 GXG393140:GXG393151 HHC393140:HHC393151 HQY393140:HQY393151 IAU393140:IAU393151 IKQ393140:IKQ393151 IUM393140:IUM393151 JEI393140:JEI393151 JOE393140:JOE393151 JYA393140:JYA393151 KHW393140:KHW393151 KRS393140:KRS393151 LBO393140:LBO393151 LLK393140:LLK393151 LVG393140:LVG393151 MFC393140:MFC393151 MOY393140:MOY393151 MYU393140:MYU393151 NIQ393140:NIQ393151 NSM393140:NSM393151 OCI393140:OCI393151 OME393140:OME393151 OWA393140:OWA393151 PFW393140:PFW393151 PPS393140:PPS393151 PZO393140:PZO393151 QJK393140:QJK393151 QTG393140:QTG393151 RDC393140:RDC393151 RMY393140:RMY393151 RWU393140:RWU393151 SGQ393140:SGQ393151 SQM393140:SQM393151 TAI393140:TAI393151 TKE393140:TKE393151 TUA393140:TUA393151 UDW393140:UDW393151 UNS393140:UNS393151 UXO393140:UXO393151 VHK393140:VHK393151 VRG393140:VRG393151 WBC393140:WBC393151 WKY393140:WKY393151 WUU393140:WUU393151 B458676:B458687 II458676:II458687 SE458676:SE458687 ACA458676:ACA458687 ALW458676:ALW458687 AVS458676:AVS458687 BFO458676:BFO458687 BPK458676:BPK458687 BZG458676:BZG458687 CJC458676:CJC458687 CSY458676:CSY458687 DCU458676:DCU458687 DMQ458676:DMQ458687 DWM458676:DWM458687 EGI458676:EGI458687 EQE458676:EQE458687 FAA458676:FAA458687 FJW458676:FJW458687 FTS458676:FTS458687 GDO458676:GDO458687 GNK458676:GNK458687 GXG458676:GXG458687 HHC458676:HHC458687 HQY458676:HQY458687 IAU458676:IAU458687 IKQ458676:IKQ458687 IUM458676:IUM458687 JEI458676:JEI458687 JOE458676:JOE458687 JYA458676:JYA458687 KHW458676:KHW458687 KRS458676:KRS458687 LBO458676:LBO458687 LLK458676:LLK458687 LVG458676:LVG458687 MFC458676:MFC458687 MOY458676:MOY458687 MYU458676:MYU458687 NIQ458676:NIQ458687 NSM458676:NSM458687 OCI458676:OCI458687 OME458676:OME458687 OWA458676:OWA458687 PFW458676:PFW458687 PPS458676:PPS458687 PZO458676:PZO458687 QJK458676:QJK458687 QTG458676:QTG458687 RDC458676:RDC458687 RMY458676:RMY458687 RWU458676:RWU458687 SGQ458676:SGQ458687 SQM458676:SQM458687 TAI458676:TAI458687 TKE458676:TKE458687 TUA458676:TUA458687 UDW458676:UDW458687 UNS458676:UNS458687 UXO458676:UXO458687 VHK458676:VHK458687 VRG458676:VRG458687 WBC458676:WBC458687 WKY458676:WKY458687 WUU458676:WUU458687 B524212:B524223 II524212:II524223 SE524212:SE524223 ACA524212:ACA524223 ALW524212:ALW524223 AVS524212:AVS524223 BFO524212:BFO524223 BPK524212:BPK524223 BZG524212:BZG524223 CJC524212:CJC524223 CSY524212:CSY524223 DCU524212:DCU524223 DMQ524212:DMQ524223 DWM524212:DWM524223 EGI524212:EGI524223 EQE524212:EQE524223 FAA524212:FAA524223 FJW524212:FJW524223 FTS524212:FTS524223 GDO524212:GDO524223 GNK524212:GNK524223 GXG524212:GXG524223 HHC524212:HHC524223 HQY524212:HQY524223 IAU524212:IAU524223 IKQ524212:IKQ524223 IUM524212:IUM524223 JEI524212:JEI524223 JOE524212:JOE524223 JYA524212:JYA524223 KHW524212:KHW524223 KRS524212:KRS524223 LBO524212:LBO524223 LLK524212:LLK524223 LVG524212:LVG524223 MFC524212:MFC524223 MOY524212:MOY524223 MYU524212:MYU524223 NIQ524212:NIQ524223 NSM524212:NSM524223 OCI524212:OCI524223 OME524212:OME524223 OWA524212:OWA524223 PFW524212:PFW524223 PPS524212:PPS524223 PZO524212:PZO524223 QJK524212:QJK524223 QTG524212:QTG524223 RDC524212:RDC524223 RMY524212:RMY524223 RWU524212:RWU524223 SGQ524212:SGQ524223 SQM524212:SQM524223 TAI524212:TAI524223 TKE524212:TKE524223 TUA524212:TUA524223 UDW524212:UDW524223 UNS524212:UNS524223 UXO524212:UXO524223 VHK524212:VHK524223 VRG524212:VRG524223 WBC524212:WBC524223 WKY524212:WKY524223 WUU524212:WUU524223 B589748:B589759 II589748:II589759 SE589748:SE589759 ACA589748:ACA589759 ALW589748:ALW589759 AVS589748:AVS589759 BFO589748:BFO589759 BPK589748:BPK589759 BZG589748:BZG589759 CJC589748:CJC589759 CSY589748:CSY589759 DCU589748:DCU589759 DMQ589748:DMQ589759 DWM589748:DWM589759 EGI589748:EGI589759 EQE589748:EQE589759 FAA589748:FAA589759 FJW589748:FJW589759 FTS589748:FTS589759 GDO589748:GDO589759 GNK589748:GNK589759 GXG589748:GXG589759 HHC589748:HHC589759 HQY589748:HQY589759 IAU589748:IAU589759 IKQ589748:IKQ589759 IUM589748:IUM589759 JEI589748:JEI589759 JOE589748:JOE589759 JYA589748:JYA589759 KHW589748:KHW589759 KRS589748:KRS589759 LBO589748:LBO589759 LLK589748:LLK589759 LVG589748:LVG589759 MFC589748:MFC589759 MOY589748:MOY589759 MYU589748:MYU589759 NIQ589748:NIQ589759 NSM589748:NSM589759 OCI589748:OCI589759 OME589748:OME589759 OWA589748:OWA589759 PFW589748:PFW589759 PPS589748:PPS589759 PZO589748:PZO589759 QJK589748:QJK589759 QTG589748:QTG589759 RDC589748:RDC589759 RMY589748:RMY589759 RWU589748:RWU589759 SGQ589748:SGQ589759 SQM589748:SQM589759 TAI589748:TAI589759 TKE589748:TKE589759 TUA589748:TUA589759 UDW589748:UDW589759 UNS589748:UNS589759 UXO589748:UXO589759 VHK589748:VHK589759 VRG589748:VRG589759 WBC589748:WBC589759 WKY589748:WKY589759 WUU589748:WUU589759 B655284:B655295 II655284:II655295 SE655284:SE655295 ACA655284:ACA655295 ALW655284:ALW655295 AVS655284:AVS655295 BFO655284:BFO655295 BPK655284:BPK655295 BZG655284:BZG655295 CJC655284:CJC655295 CSY655284:CSY655295 DCU655284:DCU655295 DMQ655284:DMQ655295 DWM655284:DWM655295 EGI655284:EGI655295 EQE655284:EQE655295 FAA655284:FAA655295 FJW655284:FJW655295 FTS655284:FTS655295 GDO655284:GDO655295 GNK655284:GNK655295 GXG655284:GXG655295 HHC655284:HHC655295 HQY655284:HQY655295 IAU655284:IAU655295 IKQ655284:IKQ655295 IUM655284:IUM655295 JEI655284:JEI655295 JOE655284:JOE655295 JYA655284:JYA655295 KHW655284:KHW655295 KRS655284:KRS655295 LBO655284:LBO655295 LLK655284:LLK655295 LVG655284:LVG655295 MFC655284:MFC655295 MOY655284:MOY655295 MYU655284:MYU655295 NIQ655284:NIQ655295 NSM655284:NSM655295 OCI655284:OCI655295 OME655284:OME655295 OWA655284:OWA655295 PFW655284:PFW655295 PPS655284:PPS655295 PZO655284:PZO655295 QJK655284:QJK655295 QTG655284:QTG655295 RDC655284:RDC655295 RMY655284:RMY655295 RWU655284:RWU655295 SGQ655284:SGQ655295 SQM655284:SQM655295 TAI655284:TAI655295 TKE655284:TKE655295 TUA655284:TUA655295 UDW655284:UDW655295 UNS655284:UNS655295 UXO655284:UXO655295 VHK655284:VHK655295 VRG655284:VRG655295 WBC655284:WBC655295 WKY655284:WKY655295 WUU655284:WUU655295 B720820:B720831 II720820:II720831 SE720820:SE720831 ACA720820:ACA720831 ALW720820:ALW720831 AVS720820:AVS720831 BFO720820:BFO720831 BPK720820:BPK720831 BZG720820:BZG720831 CJC720820:CJC720831 CSY720820:CSY720831 DCU720820:DCU720831 DMQ720820:DMQ720831 DWM720820:DWM720831 EGI720820:EGI720831 EQE720820:EQE720831 FAA720820:FAA720831 FJW720820:FJW720831 FTS720820:FTS720831 GDO720820:GDO720831 GNK720820:GNK720831 GXG720820:GXG720831 HHC720820:HHC720831 HQY720820:HQY720831 IAU720820:IAU720831 IKQ720820:IKQ720831 IUM720820:IUM720831 JEI720820:JEI720831 JOE720820:JOE720831 JYA720820:JYA720831 KHW720820:KHW720831 KRS720820:KRS720831 LBO720820:LBO720831 LLK720820:LLK720831 LVG720820:LVG720831 MFC720820:MFC720831 MOY720820:MOY720831 MYU720820:MYU720831 NIQ720820:NIQ720831 NSM720820:NSM720831 OCI720820:OCI720831 OME720820:OME720831 OWA720820:OWA720831 PFW720820:PFW720831 PPS720820:PPS720831 PZO720820:PZO720831 QJK720820:QJK720831 QTG720820:QTG720831 RDC720820:RDC720831 RMY720820:RMY720831 RWU720820:RWU720831 SGQ720820:SGQ720831 SQM720820:SQM720831 TAI720820:TAI720831 TKE720820:TKE720831 TUA720820:TUA720831 UDW720820:UDW720831 UNS720820:UNS720831 UXO720820:UXO720831 VHK720820:VHK720831 VRG720820:VRG720831 WBC720820:WBC720831 WKY720820:WKY720831 WUU720820:WUU720831 B786356:B786367 II786356:II786367 SE786356:SE786367 ACA786356:ACA786367 ALW786356:ALW786367 AVS786356:AVS786367 BFO786356:BFO786367 BPK786356:BPK786367 BZG786356:BZG786367 CJC786356:CJC786367 CSY786356:CSY786367 DCU786356:DCU786367 DMQ786356:DMQ786367 DWM786356:DWM786367 EGI786356:EGI786367 EQE786356:EQE786367 FAA786356:FAA786367 FJW786356:FJW786367 FTS786356:FTS786367 GDO786356:GDO786367 GNK786356:GNK786367 GXG786356:GXG786367 HHC786356:HHC786367 HQY786356:HQY786367 IAU786356:IAU786367 IKQ786356:IKQ786367 IUM786356:IUM786367 JEI786356:JEI786367 JOE786356:JOE786367 JYA786356:JYA786367 KHW786356:KHW786367 KRS786356:KRS786367 LBO786356:LBO786367 LLK786356:LLK786367 LVG786356:LVG786367 MFC786356:MFC786367 MOY786356:MOY786367 MYU786356:MYU786367 NIQ786356:NIQ786367 NSM786356:NSM786367 OCI786356:OCI786367 OME786356:OME786367 OWA786356:OWA786367 PFW786356:PFW786367 PPS786356:PPS786367 PZO786356:PZO786367 QJK786356:QJK786367 QTG786356:QTG786367 RDC786356:RDC786367 RMY786356:RMY786367 RWU786356:RWU786367 SGQ786356:SGQ786367 SQM786356:SQM786367 TAI786356:TAI786367 TKE786356:TKE786367 TUA786356:TUA786367 UDW786356:UDW786367 UNS786356:UNS786367 UXO786356:UXO786367 VHK786356:VHK786367 VRG786356:VRG786367 WBC786356:WBC786367 WKY786356:WKY786367 WUU786356:WUU786367 B851892:B851903 II851892:II851903 SE851892:SE851903 ACA851892:ACA851903 ALW851892:ALW851903 AVS851892:AVS851903 BFO851892:BFO851903 BPK851892:BPK851903 BZG851892:BZG851903 CJC851892:CJC851903 CSY851892:CSY851903 DCU851892:DCU851903 DMQ851892:DMQ851903 DWM851892:DWM851903 EGI851892:EGI851903 EQE851892:EQE851903 FAA851892:FAA851903 FJW851892:FJW851903 FTS851892:FTS851903 GDO851892:GDO851903 GNK851892:GNK851903 GXG851892:GXG851903 HHC851892:HHC851903 HQY851892:HQY851903 IAU851892:IAU851903 IKQ851892:IKQ851903 IUM851892:IUM851903 JEI851892:JEI851903 JOE851892:JOE851903 JYA851892:JYA851903 KHW851892:KHW851903 KRS851892:KRS851903 LBO851892:LBO851903 LLK851892:LLK851903 LVG851892:LVG851903 MFC851892:MFC851903 MOY851892:MOY851903 MYU851892:MYU851903 NIQ851892:NIQ851903 NSM851892:NSM851903 OCI851892:OCI851903 OME851892:OME851903 OWA851892:OWA851903 PFW851892:PFW851903 PPS851892:PPS851903 PZO851892:PZO851903 QJK851892:QJK851903 QTG851892:QTG851903 RDC851892:RDC851903 RMY851892:RMY851903 RWU851892:RWU851903 SGQ851892:SGQ851903 SQM851892:SQM851903 TAI851892:TAI851903 TKE851892:TKE851903 TUA851892:TUA851903 UDW851892:UDW851903 UNS851892:UNS851903 UXO851892:UXO851903 VHK851892:VHK851903 VRG851892:VRG851903 WBC851892:WBC851903 WKY851892:WKY851903 WUU851892:WUU851903 B917428:B917439 II917428:II917439 SE917428:SE917439 ACA917428:ACA917439 ALW917428:ALW917439 AVS917428:AVS917439 BFO917428:BFO917439 BPK917428:BPK917439 BZG917428:BZG917439 CJC917428:CJC917439 CSY917428:CSY917439 DCU917428:DCU917439 DMQ917428:DMQ917439 DWM917428:DWM917439 EGI917428:EGI917439 EQE917428:EQE917439 FAA917428:FAA917439 FJW917428:FJW917439 FTS917428:FTS917439 GDO917428:GDO917439 GNK917428:GNK917439 GXG917428:GXG917439 HHC917428:HHC917439 HQY917428:HQY917439 IAU917428:IAU917439 IKQ917428:IKQ917439 IUM917428:IUM917439 JEI917428:JEI917439 JOE917428:JOE917439 JYA917428:JYA917439 KHW917428:KHW917439 KRS917428:KRS917439 LBO917428:LBO917439 LLK917428:LLK917439 LVG917428:LVG917439 MFC917428:MFC917439 MOY917428:MOY917439 MYU917428:MYU917439 NIQ917428:NIQ917439 NSM917428:NSM917439 OCI917428:OCI917439 OME917428:OME917439 OWA917428:OWA917439 PFW917428:PFW917439 PPS917428:PPS917439 PZO917428:PZO917439 QJK917428:QJK917439 QTG917428:QTG917439 RDC917428:RDC917439 RMY917428:RMY917439 RWU917428:RWU917439 SGQ917428:SGQ917439 SQM917428:SQM917439 TAI917428:TAI917439 TKE917428:TKE917439 TUA917428:TUA917439 UDW917428:UDW917439 UNS917428:UNS917439 UXO917428:UXO917439 VHK917428:VHK917439 VRG917428:VRG917439 WBC917428:WBC917439 WKY917428:WKY917439 WUU917428:WUU917439 B982964:B982975 II982964:II982975 SE982964:SE982975 ACA982964:ACA982975 ALW982964:ALW982975 AVS982964:AVS982975 BFO982964:BFO982975 BPK982964:BPK982975 BZG982964:BZG982975 CJC982964:CJC982975 CSY982964:CSY982975 DCU982964:DCU982975 DMQ982964:DMQ982975 DWM982964:DWM982975 EGI982964:EGI982975 EQE982964:EQE982975 FAA982964:FAA982975 FJW982964:FJW982975 FTS982964:FTS982975 GDO982964:GDO982975 GNK982964:GNK982975 GXG982964:GXG982975 HHC982964:HHC982975 HQY982964:HQY982975 IAU982964:IAU982975 IKQ982964:IKQ982975 IUM982964:IUM982975 JEI982964:JEI982975 JOE982964:JOE982975 JYA982964:JYA982975 KHW982964:KHW982975 KRS982964:KRS982975 LBO982964:LBO982975 LLK982964:LLK982975 LVG982964:LVG982975 MFC982964:MFC982975 MOY982964:MOY982975 MYU982964:MYU982975 NIQ982964:NIQ982975 NSM982964:NSM982975 OCI982964:OCI982975 OME982964:OME982975 OWA982964:OWA982975 PFW982964:PFW982975 PPS982964:PPS982975 PZO982964:PZO982975 QJK982964:QJK982975 QTG982964:QTG982975 RDC982964:RDC982975 RMY982964:RMY982975 RWU982964:RWU982975 SGQ982964:SGQ982975 SQM982964:SQM982975 TAI982964:TAI982975 TKE982964:TKE982975 TUA982964:TUA982975 UDW982964:UDW982975 UNS982964:UNS982975 UXO982964:UXO982975 VHK982964:VHK982975 VRG982964:VRG982975 WBC982964:WBC982975 WKY982964:WKY982975 SE18:SE29 II18:II29" xr:uid="{B25CEFA0-079D-43E3-BDCE-F516870004C6}">
      <formula1>#REF!</formula1>
    </dataValidation>
    <dataValidation type="list" showInputMessage="1" showErrorMessage="1" sqref="B18:B33" xr:uid="{A6E70892-94CA-430B-BE1A-65B7EFA1A6AD}">
      <formula1>Chem</formula1>
    </dataValidation>
  </dataValidations>
  <pageMargins left="0.7" right="0.7" top="0.75" bottom="0.75" header="0.3" footer="0.3"/>
  <pageSetup paperSize="9" orientation="portrait" r:id="rId1"/>
  <ignoredErrors>
    <ignoredError sqref="B13 E11"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6CE8D67-B342-4C4E-9A46-B12C65CE4513}">
          <x14:formula1>
            <xm:f>'Chemical Analysis'!$AA$4:$AA$39</xm:f>
          </x14:formula1>
          <xm:sqref>G3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I65"/>
  <sheetViews>
    <sheetView showGridLines="0" showZeros="0" topLeftCell="A11" zoomScaleNormal="100" workbookViewId="0">
      <selection activeCell="C24" sqref="C24"/>
    </sheetView>
  </sheetViews>
  <sheetFormatPr defaultRowHeight="20.25" x14ac:dyDescent="0.3"/>
  <cols>
    <col min="1" max="1" width="2.85546875" style="35" customWidth="1"/>
    <col min="2" max="2" width="29.42578125" style="35" customWidth="1"/>
    <col min="3" max="3" width="22.28515625" style="59" customWidth="1"/>
    <col min="4" max="4" width="25.28515625" style="59" bestFit="1" customWidth="1"/>
    <col min="5" max="5" width="17.28515625" style="59" customWidth="1"/>
    <col min="6" max="6" width="25.28515625" style="59" bestFit="1" customWidth="1"/>
    <col min="7" max="7" width="28.28515625" style="35" bestFit="1" customWidth="1"/>
    <col min="8" max="8" width="7.5703125" style="35" bestFit="1" customWidth="1"/>
    <col min="9" max="9" width="7.140625" bestFit="1" customWidth="1"/>
    <col min="10" max="10" width="6.7109375" bestFit="1" customWidth="1"/>
    <col min="11" max="11" width="8" bestFit="1" customWidth="1"/>
    <col min="12" max="13" width="6.7109375" bestFit="1" customWidth="1"/>
    <col min="14" max="15" width="8" bestFit="1" customWidth="1"/>
    <col min="16" max="16" width="6.7109375" bestFit="1" customWidth="1"/>
    <col min="17" max="17" width="8" bestFit="1" customWidth="1"/>
    <col min="18" max="18" width="7.28515625" bestFit="1" customWidth="1"/>
    <col min="19" max="19" width="6.7109375" bestFit="1" customWidth="1"/>
    <col min="20" max="21" width="8" bestFit="1" customWidth="1"/>
    <col min="22" max="24" width="8.28515625" bestFit="1" customWidth="1"/>
    <col min="25" max="25" width="10.140625" bestFit="1" customWidth="1"/>
    <col min="26" max="26" width="16.140625" customWidth="1"/>
    <col min="27" max="27" width="10.140625" customWidth="1"/>
    <col min="28" max="28" width="14.42578125" customWidth="1"/>
    <col min="29" max="30" width="18.85546875" customWidth="1"/>
    <col min="31" max="31" width="14.7109375" style="35" customWidth="1"/>
    <col min="32" max="241" width="8.85546875" style="35"/>
    <col min="242" max="242" width="17.42578125" style="35" customWidth="1"/>
    <col min="243" max="243" width="30.7109375" style="35" customWidth="1"/>
    <col min="244" max="244" width="24.5703125" style="35" customWidth="1"/>
    <col min="245" max="245" width="30.5703125" style="35" customWidth="1"/>
    <col min="246" max="246" width="27.140625" style="35" customWidth="1"/>
    <col min="247" max="247" width="34" style="35" customWidth="1"/>
    <col min="248" max="248" width="31.42578125" style="35" customWidth="1"/>
    <col min="249" max="249" width="82.140625" style="35" customWidth="1"/>
    <col min="250" max="250" width="23.140625" style="35" customWidth="1"/>
    <col min="251" max="251" width="14.7109375" style="35" customWidth="1"/>
    <col min="252" max="252" width="10.140625" style="35" customWidth="1"/>
    <col min="253" max="253" width="15.85546875" style="35" customWidth="1"/>
    <col min="254" max="254" width="9.85546875" style="35" customWidth="1"/>
    <col min="255" max="255" width="14" style="35" customWidth="1"/>
    <col min="256" max="256" width="14.5703125" style="35" customWidth="1"/>
    <col min="257" max="257" width="9.5703125" style="35" customWidth="1"/>
    <col min="258" max="258" width="14.5703125" style="35" customWidth="1"/>
    <col min="259" max="260" width="16.28515625" style="35" customWidth="1"/>
    <col min="261" max="261" width="13.85546875" style="35" customWidth="1"/>
    <col min="262" max="266" width="16.140625" style="35" customWidth="1"/>
    <col min="267" max="267" width="14.42578125" style="35" customWidth="1"/>
    <col min="268" max="268" width="10.140625" style="35" customWidth="1"/>
    <col min="269" max="269" width="14.42578125" style="35" customWidth="1"/>
    <col min="270" max="271" width="18.85546875" style="35" customWidth="1"/>
    <col min="272" max="272" width="14.7109375" style="35" customWidth="1"/>
    <col min="273" max="273" width="9.28515625" style="35" customWidth="1"/>
    <col min="274" max="497" width="8.85546875" style="35"/>
    <col min="498" max="498" width="17.42578125" style="35" customWidth="1"/>
    <col min="499" max="499" width="30.7109375" style="35" customWidth="1"/>
    <col min="500" max="500" width="24.5703125" style="35" customWidth="1"/>
    <col min="501" max="501" width="30.5703125" style="35" customWidth="1"/>
    <col min="502" max="502" width="27.140625" style="35" customWidth="1"/>
    <col min="503" max="503" width="34" style="35" customWidth="1"/>
    <col min="504" max="504" width="31.42578125" style="35" customWidth="1"/>
    <col min="505" max="505" width="82.140625" style="35" customWidth="1"/>
    <col min="506" max="506" width="23.140625" style="35" customWidth="1"/>
    <col min="507" max="507" width="14.7109375" style="35" customWidth="1"/>
    <col min="508" max="508" width="10.140625" style="35" customWidth="1"/>
    <col min="509" max="509" width="15.85546875" style="35" customWidth="1"/>
    <col min="510" max="510" width="9.85546875" style="35" customWidth="1"/>
    <col min="511" max="511" width="14" style="35" customWidth="1"/>
    <col min="512" max="512" width="14.5703125" style="35" customWidth="1"/>
    <col min="513" max="513" width="9.5703125" style="35" customWidth="1"/>
    <col min="514" max="514" width="14.5703125" style="35" customWidth="1"/>
    <col min="515" max="516" width="16.28515625" style="35" customWidth="1"/>
    <col min="517" max="517" width="13.85546875" style="35" customWidth="1"/>
    <col min="518" max="522" width="16.140625" style="35" customWidth="1"/>
    <col min="523" max="523" width="14.42578125" style="35" customWidth="1"/>
    <col min="524" max="524" width="10.140625" style="35" customWidth="1"/>
    <col min="525" max="525" width="14.42578125" style="35" customWidth="1"/>
    <col min="526" max="527" width="18.85546875" style="35" customWidth="1"/>
    <col min="528" max="528" width="14.7109375" style="35" customWidth="1"/>
    <col min="529" max="529" width="9.28515625" style="35" customWidth="1"/>
    <col min="530" max="753" width="8.85546875" style="35"/>
    <col min="754" max="754" width="17.42578125" style="35" customWidth="1"/>
    <col min="755" max="755" width="30.7109375" style="35" customWidth="1"/>
    <col min="756" max="756" width="24.5703125" style="35" customWidth="1"/>
    <col min="757" max="757" width="30.5703125" style="35" customWidth="1"/>
    <col min="758" max="758" width="27.140625" style="35" customWidth="1"/>
    <col min="759" max="759" width="34" style="35" customWidth="1"/>
    <col min="760" max="760" width="31.42578125" style="35" customWidth="1"/>
    <col min="761" max="761" width="82.140625" style="35" customWidth="1"/>
    <col min="762" max="762" width="23.140625" style="35" customWidth="1"/>
    <col min="763" max="763" width="14.7109375" style="35" customWidth="1"/>
    <col min="764" max="764" width="10.140625" style="35" customWidth="1"/>
    <col min="765" max="765" width="15.85546875" style="35" customWidth="1"/>
    <col min="766" max="766" width="9.85546875" style="35" customWidth="1"/>
    <col min="767" max="767" width="14" style="35" customWidth="1"/>
    <col min="768" max="768" width="14.5703125" style="35" customWidth="1"/>
    <col min="769" max="769" width="9.5703125" style="35" customWidth="1"/>
    <col min="770" max="770" width="14.5703125" style="35" customWidth="1"/>
    <col min="771" max="772" width="16.28515625" style="35" customWidth="1"/>
    <col min="773" max="773" width="13.85546875" style="35" customWidth="1"/>
    <col min="774" max="778" width="16.140625" style="35" customWidth="1"/>
    <col min="779" max="779" width="14.42578125" style="35" customWidth="1"/>
    <col min="780" max="780" width="10.140625" style="35" customWidth="1"/>
    <col min="781" max="781" width="14.42578125" style="35" customWidth="1"/>
    <col min="782" max="783" width="18.85546875" style="35" customWidth="1"/>
    <col min="784" max="784" width="14.7109375" style="35" customWidth="1"/>
    <col min="785" max="785" width="9.28515625" style="35" customWidth="1"/>
    <col min="786" max="1009" width="8.85546875" style="35"/>
    <col min="1010" max="1010" width="17.42578125" style="35" customWidth="1"/>
    <col min="1011" max="1011" width="30.7109375" style="35" customWidth="1"/>
    <col min="1012" max="1012" width="24.5703125" style="35" customWidth="1"/>
    <col min="1013" max="1013" width="30.5703125" style="35" customWidth="1"/>
    <col min="1014" max="1014" width="27.140625" style="35" customWidth="1"/>
    <col min="1015" max="1015" width="34" style="35" customWidth="1"/>
    <col min="1016" max="1016" width="31.42578125" style="35" customWidth="1"/>
    <col min="1017" max="1017" width="82.140625" style="35" customWidth="1"/>
    <col min="1018" max="1018" width="23.140625" style="35" customWidth="1"/>
    <col min="1019" max="1019" width="14.7109375" style="35" customWidth="1"/>
    <col min="1020" max="1020" width="10.140625" style="35" customWidth="1"/>
    <col min="1021" max="1021" width="15.85546875" style="35" customWidth="1"/>
    <col min="1022" max="1022" width="9.85546875" style="35" customWidth="1"/>
    <col min="1023" max="1023" width="14" style="35" customWidth="1"/>
    <col min="1024" max="1024" width="14.5703125" style="35" customWidth="1"/>
    <col min="1025" max="1025" width="9.5703125" style="35" customWidth="1"/>
    <col min="1026" max="1026" width="14.5703125" style="35" customWidth="1"/>
    <col min="1027" max="1028" width="16.28515625" style="35" customWidth="1"/>
    <col min="1029" max="1029" width="13.85546875" style="35" customWidth="1"/>
    <col min="1030" max="1034" width="16.140625" style="35" customWidth="1"/>
    <col min="1035" max="1035" width="14.42578125" style="35" customWidth="1"/>
    <col min="1036" max="1036" width="10.140625" style="35" customWidth="1"/>
    <col min="1037" max="1037" width="14.42578125" style="35" customWidth="1"/>
    <col min="1038" max="1039" width="18.85546875" style="35" customWidth="1"/>
    <col min="1040" max="1040" width="14.7109375" style="35" customWidth="1"/>
    <col min="1041" max="1041" width="9.28515625" style="35" customWidth="1"/>
    <col min="1042" max="1265" width="8.85546875" style="35"/>
    <col min="1266" max="1266" width="17.42578125" style="35" customWidth="1"/>
    <col min="1267" max="1267" width="30.7109375" style="35" customWidth="1"/>
    <col min="1268" max="1268" width="24.5703125" style="35" customWidth="1"/>
    <col min="1269" max="1269" width="30.5703125" style="35" customWidth="1"/>
    <col min="1270" max="1270" width="27.140625" style="35" customWidth="1"/>
    <col min="1271" max="1271" width="34" style="35" customWidth="1"/>
    <col min="1272" max="1272" width="31.42578125" style="35" customWidth="1"/>
    <col min="1273" max="1273" width="82.140625" style="35" customWidth="1"/>
    <col min="1274" max="1274" width="23.140625" style="35" customWidth="1"/>
    <col min="1275" max="1275" width="14.7109375" style="35" customWidth="1"/>
    <col min="1276" max="1276" width="10.140625" style="35" customWidth="1"/>
    <col min="1277" max="1277" width="15.85546875" style="35" customWidth="1"/>
    <col min="1278" max="1278" width="9.85546875" style="35" customWidth="1"/>
    <col min="1279" max="1279" width="14" style="35" customWidth="1"/>
    <col min="1280" max="1280" width="14.5703125" style="35" customWidth="1"/>
    <col min="1281" max="1281" width="9.5703125" style="35" customWidth="1"/>
    <col min="1282" max="1282" width="14.5703125" style="35" customWidth="1"/>
    <col min="1283" max="1284" width="16.28515625" style="35" customWidth="1"/>
    <col min="1285" max="1285" width="13.85546875" style="35" customWidth="1"/>
    <col min="1286" max="1290" width="16.140625" style="35" customWidth="1"/>
    <col min="1291" max="1291" width="14.42578125" style="35" customWidth="1"/>
    <col min="1292" max="1292" width="10.140625" style="35" customWidth="1"/>
    <col min="1293" max="1293" width="14.42578125" style="35" customWidth="1"/>
    <col min="1294" max="1295" width="18.85546875" style="35" customWidth="1"/>
    <col min="1296" max="1296" width="14.7109375" style="35" customWidth="1"/>
    <col min="1297" max="1297" width="9.28515625" style="35" customWidth="1"/>
    <col min="1298" max="1521" width="8.85546875" style="35"/>
    <col min="1522" max="1522" width="17.42578125" style="35" customWidth="1"/>
    <col min="1523" max="1523" width="30.7109375" style="35" customWidth="1"/>
    <col min="1524" max="1524" width="24.5703125" style="35" customWidth="1"/>
    <col min="1525" max="1525" width="30.5703125" style="35" customWidth="1"/>
    <col min="1526" max="1526" width="27.140625" style="35" customWidth="1"/>
    <col min="1527" max="1527" width="34" style="35" customWidth="1"/>
    <col min="1528" max="1528" width="31.42578125" style="35" customWidth="1"/>
    <col min="1529" max="1529" width="82.140625" style="35" customWidth="1"/>
    <col min="1530" max="1530" width="23.140625" style="35" customWidth="1"/>
    <col min="1531" max="1531" width="14.7109375" style="35" customWidth="1"/>
    <col min="1532" max="1532" width="10.140625" style="35" customWidth="1"/>
    <col min="1533" max="1533" width="15.85546875" style="35" customWidth="1"/>
    <col min="1534" max="1534" width="9.85546875" style="35" customWidth="1"/>
    <col min="1535" max="1535" width="14" style="35" customWidth="1"/>
    <col min="1536" max="1536" width="14.5703125" style="35" customWidth="1"/>
    <col min="1537" max="1537" width="9.5703125" style="35" customWidth="1"/>
    <col min="1538" max="1538" width="14.5703125" style="35" customWidth="1"/>
    <col min="1539" max="1540" width="16.28515625" style="35" customWidth="1"/>
    <col min="1541" max="1541" width="13.85546875" style="35" customWidth="1"/>
    <col min="1542" max="1546" width="16.140625" style="35" customWidth="1"/>
    <col min="1547" max="1547" width="14.42578125" style="35" customWidth="1"/>
    <col min="1548" max="1548" width="10.140625" style="35" customWidth="1"/>
    <col min="1549" max="1549" width="14.42578125" style="35" customWidth="1"/>
    <col min="1550" max="1551" width="18.85546875" style="35" customWidth="1"/>
    <col min="1552" max="1552" width="14.7109375" style="35" customWidth="1"/>
    <col min="1553" max="1553" width="9.28515625" style="35" customWidth="1"/>
    <col min="1554" max="1777" width="8.85546875" style="35"/>
    <col min="1778" max="1778" width="17.42578125" style="35" customWidth="1"/>
    <col min="1779" max="1779" width="30.7109375" style="35" customWidth="1"/>
    <col min="1780" max="1780" width="24.5703125" style="35" customWidth="1"/>
    <col min="1781" max="1781" width="30.5703125" style="35" customWidth="1"/>
    <col min="1782" max="1782" width="27.140625" style="35" customWidth="1"/>
    <col min="1783" max="1783" width="34" style="35" customWidth="1"/>
    <col min="1784" max="1784" width="31.42578125" style="35" customWidth="1"/>
    <col min="1785" max="1785" width="82.140625" style="35" customWidth="1"/>
    <col min="1786" max="1786" width="23.140625" style="35" customWidth="1"/>
    <col min="1787" max="1787" width="14.7109375" style="35" customWidth="1"/>
    <col min="1788" max="1788" width="10.140625" style="35" customWidth="1"/>
    <col min="1789" max="1789" width="15.85546875" style="35" customWidth="1"/>
    <col min="1790" max="1790" width="9.85546875" style="35" customWidth="1"/>
    <col min="1791" max="1791" width="14" style="35" customWidth="1"/>
    <col min="1792" max="1792" width="14.5703125" style="35" customWidth="1"/>
    <col min="1793" max="1793" width="9.5703125" style="35" customWidth="1"/>
    <col min="1794" max="1794" width="14.5703125" style="35" customWidth="1"/>
    <col min="1795" max="1796" width="16.28515625" style="35" customWidth="1"/>
    <col min="1797" max="1797" width="13.85546875" style="35" customWidth="1"/>
    <col min="1798" max="1802" width="16.140625" style="35" customWidth="1"/>
    <col min="1803" max="1803" width="14.42578125" style="35" customWidth="1"/>
    <col min="1804" max="1804" width="10.140625" style="35" customWidth="1"/>
    <col min="1805" max="1805" width="14.42578125" style="35" customWidth="1"/>
    <col min="1806" max="1807" width="18.85546875" style="35" customWidth="1"/>
    <col min="1808" max="1808" width="14.7109375" style="35" customWidth="1"/>
    <col min="1809" max="1809" width="9.28515625" style="35" customWidth="1"/>
    <col min="1810" max="2033" width="8.85546875" style="35"/>
    <col min="2034" max="2034" width="17.42578125" style="35" customWidth="1"/>
    <col min="2035" max="2035" width="30.7109375" style="35" customWidth="1"/>
    <col min="2036" max="2036" width="24.5703125" style="35" customWidth="1"/>
    <col min="2037" max="2037" width="30.5703125" style="35" customWidth="1"/>
    <col min="2038" max="2038" width="27.140625" style="35" customWidth="1"/>
    <col min="2039" max="2039" width="34" style="35" customWidth="1"/>
    <col min="2040" max="2040" width="31.42578125" style="35" customWidth="1"/>
    <col min="2041" max="2041" width="82.140625" style="35" customWidth="1"/>
    <col min="2042" max="2042" width="23.140625" style="35" customWidth="1"/>
    <col min="2043" max="2043" width="14.7109375" style="35" customWidth="1"/>
    <col min="2044" max="2044" width="10.140625" style="35" customWidth="1"/>
    <col min="2045" max="2045" width="15.85546875" style="35" customWidth="1"/>
    <col min="2046" max="2046" width="9.85546875" style="35" customWidth="1"/>
    <col min="2047" max="2047" width="14" style="35" customWidth="1"/>
    <col min="2048" max="2048" width="14.5703125" style="35" customWidth="1"/>
    <col min="2049" max="2049" width="9.5703125" style="35" customWidth="1"/>
    <col min="2050" max="2050" width="14.5703125" style="35" customWidth="1"/>
    <col min="2051" max="2052" width="16.28515625" style="35" customWidth="1"/>
    <col min="2053" max="2053" width="13.85546875" style="35" customWidth="1"/>
    <col min="2054" max="2058" width="16.140625" style="35" customWidth="1"/>
    <col min="2059" max="2059" width="14.42578125" style="35" customWidth="1"/>
    <col min="2060" max="2060" width="10.140625" style="35" customWidth="1"/>
    <col min="2061" max="2061" width="14.42578125" style="35" customWidth="1"/>
    <col min="2062" max="2063" width="18.85546875" style="35" customWidth="1"/>
    <col min="2064" max="2064" width="14.7109375" style="35" customWidth="1"/>
    <col min="2065" max="2065" width="9.28515625" style="35" customWidth="1"/>
    <col min="2066" max="2289" width="8.85546875" style="35"/>
    <col min="2290" max="2290" width="17.42578125" style="35" customWidth="1"/>
    <col min="2291" max="2291" width="30.7109375" style="35" customWidth="1"/>
    <col min="2292" max="2292" width="24.5703125" style="35" customWidth="1"/>
    <col min="2293" max="2293" width="30.5703125" style="35" customWidth="1"/>
    <col min="2294" max="2294" width="27.140625" style="35" customWidth="1"/>
    <col min="2295" max="2295" width="34" style="35" customWidth="1"/>
    <col min="2296" max="2296" width="31.42578125" style="35" customWidth="1"/>
    <col min="2297" max="2297" width="82.140625" style="35" customWidth="1"/>
    <col min="2298" max="2298" width="23.140625" style="35" customWidth="1"/>
    <col min="2299" max="2299" width="14.7109375" style="35" customWidth="1"/>
    <col min="2300" max="2300" width="10.140625" style="35" customWidth="1"/>
    <col min="2301" max="2301" width="15.85546875" style="35" customWidth="1"/>
    <col min="2302" max="2302" width="9.85546875" style="35" customWidth="1"/>
    <col min="2303" max="2303" width="14" style="35" customWidth="1"/>
    <col min="2304" max="2304" width="14.5703125" style="35" customWidth="1"/>
    <col min="2305" max="2305" width="9.5703125" style="35" customWidth="1"/>
    <col min="2306" max="2306" width="14.5703125" style="35" customWidth="1"/>
    <col min="2307" max="2308" width="16.28515625" style="35" customWidth="1"/>
    <col min="2309" max="2309" width="13.85546875" style="35" customWidth="1"/>
    <col min="2310" max="2314" width="16.140625" style="35" customWidth="1"/>
    <col min="2315" max="2315" width="14.42578125" style="35" customWidth="1"/>
    <col min="2316" max="2316" width="10.140625" style="35" customWidth="1"/>
    <col min="2317" max="2317" width="14.42578125" style="35" customWidth="1"/>
    <col min="2318" max="2319" width="18.85546875" style="35" customWidth="1"/>
    <col min="2320" max="2320" width="14.7109375" style="35" customWidth="1"/>
    <col min="2321" max="2321" width="9.28515625" style="35" customWidth="1"/>
    <col min="2322" max="2545" width="8.85546875" style="35"/>
    <col min="2546" max="2546" width="17.42578125" style="35" customWidth="1"/>
    <col min="2547" max="2547" width="30.7109375" style="35" customWidth="1"/>
    <col min="2548" max="2548" width="24.5703125" style="35" customWidth="1"/>
    <col min="2549" max="2549" width="30.5703125" style="35" customWidth="1"/>
    <col min="2550" max="2550" width="27.140625" style="35" customWidth="1"/>
    <col min="2551" max="2551" width="34" style="35" customWidth="1"/>
    <col min="2552" max="2552" width="31.42578125" style="35" customWidth="1"/>
    <col min="2553" max="2553" width="82.140625" style="35" customWidth="1"/>
    <col min="2554" max="2554" width="23.140625" style="35" customWidth="1"/>
    <col min="2555" max="2555" width="14.7109375" style="35" customWidth="1"/>
    <col min="2556" max="2556" width="10.140625" style="35" customWidth="1"/>
    <col min="2557" max="2557" width="15.85546875" style="35" customWidth="1"/>
    <col min="2558" max="2558" width="9.85546875" style="35" customWidth="1"/>
    <col min="2559" max="2559" width="14" style="35" customWidth="1"/>
    <col min="2560" max="2560" width="14.5703125" style="35" customWidth="1"/>
    <col min="2561" max="2561" width="9.5703125" style="35" customWidth="1"/>
    <col min="2562" max="2562" width="14.5703125" style="35" customWidth="1"/>
    <col min="2563" max="2564" width="16.28515625" style="35" customWidth="1"/>
    <col min="2565" max="2565" width="13.85546875" style="35" customWidth="1"/>
    <col min="2566" max="2570" width="16.140625" style="35" customWidth="1"/>
    <col min="2571" max="2571" width="14.42578125" style="35" customWidth="1"/>
    <col min="2572" max="2572" width="10.140625" style="35" customWidth="1"/>
    <col min="2573" max="2573" width="14.42578125" style="35" customWidth="1"/>
    <col min="2574" max="2575" width="18.85546875" style="35" customWidth="1"/>
    <col min="2576" max="2576" width="14.7109375" style="35" customWidth="1"/>
    <col min="2577" max="2577" width="9.28515625" style="35" customWidth="1"/>
    <col min="2578" max="2801" width="8.85546875" style="35"/>
    <col min="2802" max="2802" width="17.42578125" style="35" customWidth="1"/>
    <col min="2803" max="2803" width="30.7109375" style="35" customWidth="1"/>
    <col min="2804" max="2804" width="24.5703125" style="35" customWidth="1"/>
    <col min="2805" max="2805" width="30.5703125" style="35" customWidth="1"/>
    <col min="2806" max="2806" width="27.140625" style="35" customWidth="1"/>
    <col min="2807" max="2807" width="34" style="35" customWidth="1"/>
    <col min="2808" max="2808" width="31.42578125" style="35" customWidth="1"/>
    <col min="2809" max="2809" width="82.140625" style="35" customWidth="1"/>
    <col min="2810" max="2810" width="23.140625" style="35" customWidth="1"/>
    <col min="2811" max="2811" width="14.7109375" style="35" customWidth="1"/>
    <col min="2812" max="2812" width="10.140625" style="35" customWidth="1"/>
    <col min="2813" max="2813" width="15.85546875" style="35" customWidth="1"/>
    <col min="2814" max="2814" width="9.85546875" style="35" customWidth="1"/>
    <col min="2815" max="2815" width="14" style="35" customWidth="1"/>
    <col min="2816" max="2816" width="14.5703125" style="35" customWidth="1"/>
    <col min="2817" max="2817" width="9.5703125" style="35" customWidth="1"/>
    <col min="2818" max="2818" width="14.5703125" style="35" customWidth="1"/>
    <col min="2819" max="2820" width="16.28515625" style="35" customWidth="1"/>
    <col min="2821" max="2821" width="13.85546875" style="35" customWidth="1"/>
    <col min="2822" max="2826" width="16.140625" style="35" customWidth="1"/>
    <col min="2827" max="2827" width="14.42578125" style="35" customWidth="1"/>
    <col min="2828" max="2828" width="10.140625" style="35" customWidth="1"/>
    <col min="2829" max="2829" width="14.42578125" style="35" customWidth="1"/>
    <col min="2830" max="2831" width="18.85546875" style="35" customWidth="1"/>
    <col min="2832" max="2832" width="14.7109375" style="35" customWidth="1"/>
    <col min="2833" max="2833" width="9.28515625" style="35" customWidth="1"/>
    <col min="2834" max="3057" width="8.85546875" style="35"/>
    <col min="3058" max="3058" width="17.42578125" style="35" customWidth="1"/>
    <col min="3059" max="3059" width="30.7109375" style="35" customWidth="1"/>
    <col min="3060" max="3060" width="24.5703125" style="35" customWidth="1"/>
    <col min="3061" max="3061" width="30.5703125" style="35" customWidth="1"/>
    <col min="3062" max="3062" width="27.140625" style="35" customWidth="1"/>
    <col min="3063" max="3063" width="34" style="35" customWidth="1"/>
    <col min="3064" max="3064" width="31.42578125" style="35" customWidth="1"/>
    <col min="3065" max="3065" width="82.140625" style="35" customWidth="1"/>
    <col min="3066" max="3066" width="23.140625" style="35" customWidth="1"/>
    <col min="3067" max="3067" width="14.7109375" style="35" customWidth="1"/>
    <col min="3068" max="3068" width="10.140625" style="35" customWidth="1"/>
    <col min="3069" max="3069" width="15.85546875" style="35" customWidth="1"/>
    <col min="3070" max="3070" width="9.85546875" style="35" customWidth="1"/>
    <col min="3071" max="3071" width="14" style="35" customWidth="1"/>
    <col min="3072" max="3072" width="14.5703125" style="35" customWidth="1"/>
    <col min="3073" max="3073" width="9.5703125" style="35" customWidth="1"/>
    <col min="3074" max="3074" width="14.5703125" style="35" customWidth="1"/>
    <col min="3075" max="3076" width="16.28515625" style="35" customWidth="1"/>
    <col min="3077" max="3077" width="13.85546875" style="35" customWidth="1"/>
    <col min="3078" max="3082" width="16.140625" style="35" customWidth="1"/>
    <col min="3083" max="3083" width="14.42578125" style="35" customWidth="1"/>
    <col min="3084" max="3084" width="10.140625" style="35" customWidth="1"/>
    <col min="3085" max="3085" width="14.42578125" style="35" customWidth="1"/>
    <col min="3086" max="3087" width="18.85546875" style="35" customWidth="1"/>
    <col min="3088" max="3088" width="14.7109375" style="35" customWidth="1"/>
    <col min="3089" max="3089" width="9.28515625" style="35" customWidth="1"/>
    <col min="3090" max="3313" width="8.85546875" style="35"/>
    <col min="3314" max="3314" width="17.42578125" style="35" customWidth="1"/>
    <col min="3315" max="3315" width="30.7109375" style="35" customWidth="1"/>
    <col min="3316" max="3316" width="24.5703125" style="35" customWidth="1"/>
    <col min="3317" max="3317" width="30.5703125" style="35" customWidth="1"/>
    <col min="3318" max="3318" width="27.140625" style="35" customWidth="1"/>
    <col min="3319" max="3319" width="34" style="35" customWidth="1"/>
    <col min="3320" max="3320" width="31.42578125" style="35" customWidth="1"/>
    <col min="3321" max="3321" width="82.140625" style="35" customWidth="1"/>
    <col min="3322" max="3322" width="23.140625" style="35" customWidth="1"/>
    <col min="3323" max="3323" width="14.7109375" style="35" customWidth="1"/>
    <col min="3324" max="3324" width="10.140625" style="35" customWidth="1"/>
    <col min="3325" max="3325" width="15.85546875" style="35" customWidth="1"/>
    <col min="3326" max="3326" width="9.85546875" style="35" customWidth="1"/>
    <col min="3327" max="3327" width="14" style="35" customWidth="1"/>
    <col min="3328" max="3328" width="14.5703125" style="35" customWidth="1"/>
    <col min="3329" max="3329" width="9.5703125" style="35" customWidth="1"/>
    <col min="3330" max="3330" width="14.5703125" style="35" customWidth="1"/>
    <col min="3331" max="3332" width="16.28515625" style="35" customWidth="1"/>
    <col min="3333" max="3333" width="13.85546875" style="35" customWidth="1"/>
    <col min="3334" max="3338" width="16.140625" style="35" customWidth="1"/>
    <col min="3339" max="3339" width="14.42578125" style="35" customWidth="1"/>
    <col min="3340" max="3340" width="10.140625" style="35" customWidth="1"/>
    <col min="3341" max="3341" width="14.42578125" style="35" customWidth="1"/>
    <col min="3342" max="3343" width="18.85546875" style="35" customWidth="1"/>
    <col min="3344" max="3344" width="14.7109375" style="35" customWidth="1"/>
    <col min="3345" max="3345" width="9.28515625" style="35" customWidth="1"/>
    <col min="3346" max="3569" width="8.85546875" style="35"/>
    <col min="3570" max="3570" width="17.42578125" style="35" customWidth="1"/>
    <col min="3571" max="3571" width="30.7109375" style="35" customWidth="1"/>
    <col min="3572" max="3572" width="24.5703125" style="35" customWidth="1"/>
    <col min="3573" max="3573" width="30.5703125" style="35" customWidth="1"/>
    <col min="3574" max="3574" width="27.140625" style="35" customWidth="1"/>
    <col min="3575" max="3575" width="34" style="35" customWidth="1"/>
    <col min="3576" max="3576" width="31.42578125" style="35" customWidth="1"/>
    <col min="3577" max="3577" width="82.140625" style="35" customWidth="1"/>
    <col min="3578" max="3578" width="23.140625" style="35" customWidth="1"/>
    <col min="3579" max="3579" width="14.7109375" style="35" customWidth="1"/>
    <col min="3580" max="3580" width="10.140625" style="35" customWidth="1"/>
    <col min="3581" max="3581" width="15.85546875" style="35" customWidth="1"/>
    <col min="3582" max="3582" width="9.85546875" style="35" customWidth="1"/>
    <col min="3583" max="3583" width="14" style="35" customWidth="1"/>
    <col min="3584" max="3584" width="14.5703125" style="35" customWidth="1"/>
    <col min="3585" max="3585" width="9.5703125" style="35" customWidth="1"/>
    <col min="3586" max="3586" width="14.5703125" style="35" customWidth="1"/>
    <col min="3587" max="3588" width="16.28515625" style="35" customWidth="1"/>
    <col min="3589" max="3589" width="13.85546875" style="35" customWidth="1"/>
    <col min="3590" max="3594" width="16.140625" style="35" customWidth="1"/>
    <col min="3595" max="3595" width="14.42578125" style="35" customWidth="1"/>
    <col min="3596" max="3596" width="10.140625" style="35" customWidth="1"/>
    <col min="3597" max="3597" width="14.42578125" style="35" customWidth="1"/>
    <col min="3598" max="3599" width="18.85546875" style="35" customWidth="1"/>
    <col min="3600" max="3600" width="14.7109375" style="35" customWidth="1"/>
    <col min="3601" max="3601" width="9.28515625" style="35" customWidth="1"/>
    <col min="3602" max="3825" width="8.85546875" style="35"/>
    <col min="3826" max="3826" width="17.42578125" style="35" customWidth="1"/>
    <col min="3827" max="3827" width="30.7109375" style="35" customWidth="1"/>
    <col min="3828" max="3828" width="24.5703125" style="35" customWidth="1"/>
    <col min="3829" max="3829" width="30.5703125" style="35" customWidth="1"/>
    <col min="3830" max="3830" width="27.140625" style="35" customWidth="1"/>
    <col min="3831" max="3831" width="34" style="35" customWidth="1"/>
    <col min="3832" max="3832" width="31.42578125" style="35" customWidth="1"/>
    <col min="3833" max="3833" width="82.140625" style="35" customWidth="1"/>
    <col min="3834" max="3834" width="23.140625" style="35" customWidth="1"/>
    <col min="3835" max="3835" width="14.7109375" style="35" customWidth="1"/>
    <col min="3836" max="3836" width="10.140625" style="35" customWidth="1"/>
    <col min="3837" max="3837" width="15.85546875" style="35" customWidth="1"/>
    <col min="3838" max="3838" width="9.85546875" style="35" customWidth="1"/>
    <col min="3839" max="3839" width="14" style="35" customWidth="1"/>
    <col min="3840" max="3840" width="14.5703125" style="35" customWidth="1"/>
    <col min="3841" max="3841" width="9.5703125" style="35" customWidth="1"/>
    <col min="3842" max="3842" width="14.5703125" style="35" customWidth="1"/>
    <col min="3843" max="3844" width="16.28515625" style="35" customWidth="1"/>
    <col min="3845" max="3845" width="13.85546875" style="35" customWidth="1"/>
    <col min="3846" max="3850" width="16.140625" style="35" customWidth="1"/>
    <col min="3851" max="3851" width="14.42578125" style="35" customWidth="1"/>
    <col min="3852" max="3852" width="10.140625" style="35" customWidth="1"/>
    <col min="3853" max="3853" width="14.42578125" style="35" customWidth="1"/>
    <col min="3854" max="3855" width="18.85546875" style="35" customWidth="1"/>
    <col min="3856" max="3856" width="14.7109375" style="35" customWidth="1"/>
    <col min="3857" max="3857" width="9.28515625" style="35" customWidth="1"/>
    <col min="3858" max="4081" width="8.85546875" style="35"/>
    <col min="4082" max="4082" width="17.42578125" style="35" customWidth="1"/>
    <col min="4083" max="4083" width="30.7109375" style="35" customWidth="1"/>
    <col min="4084" max="4084" width="24.5703125" style="35" customWidth="1"/>
    <col min="4085" max="4085" width="30.5703125" style="35" customWidth="1"/>
    <col min="4086" max="4086" width="27.140625" style="35" customWidth="1"/>
    <col min="4087" max="4087" width="34" style="35" customWidth="1"/>
    <col min="4088" max="4088" width="31.42578125" style="35" customWidth="1"/>
    <col min="4089" max="4089" width="82.140625" style="35" customWidth="1"/>
    <col min="4090" max="4090" width="23.140625" style="35" customWidth="1"/>
    <col min="4091" max="4091" width="14.7109375" style="35" customWidth="1"/>
    <col min="4092" max="4092" width="10.140625" style="35" customWidth="1"/>
    <col min="4093" max="4093" width="15.85546875" style="35" customWidth="1"/>
    <col min="4094" max="4094" width="9.85546875" style="35" customWidth="1"/>
    <col min="4095" max="4095" width="14" style="35" customWidth="1"/>
    <col min="4096" max="4096" width="14.5703125" style="35" customWidth="1"/>
    <col min="4097" max="4097" width="9.5703125" style="35" customWidth="1"/>
    <col min="4098" max="4098" width="14.5703125" style="35" customWidth="1"/>
    <col min="4099" max="4100" width="16.28515625" style="35" customWidth="1"/>
    <col min="4101" max="4101" width="13.85546875" style="35" customWidth="1"/>
    <col min="4102" max="4106" width="16.140625" style="35" customWidth="1"/>
    <col min="4107" max="4107" width="14.42578125" style="35" customWidth="1"/>
    <col min="4108" max="4108" width="10.140625" style="35" customWidth="1"/>
    <col min="4109" max="4109" width="14.42578125" style="35" customWidth="1"/>
    <col min="4110" max="4111" width="18.85546875" style="35" customWidth="1"/>
    <col min="4112" max="4112" width="14.7109375" style="35" customWidth="1"/>
    <col min="4113" max="4113" width="9.28515625" style="35" customWidth="1"/>
    <col min="4114" max="4337" width="8.85546875" style="35"/>
    <col min="4338" max="4338" width="17.42578125" style="35" customWidth="1"/>
    <col min="4339" max="4339" width="30.7109375" style="35" customWidth="1"/>
    <col min="4340" max="4340" width="24.5703125" style="35" customWidth="1"/>
    <col min="4341" max="4341" width="30.5703125" style="35" customWidth="1"/>
    <col min="4342" max="4342" width="27.140625" style="35" customWidth="1"/>
    <col min="4343" max="4343" width="34" style="35" customWidth="1"/>
    <col min="4344" max="4344" width="31.42578125" style="35" customWidth="1"/>
    <col min="4345" max="4345" width="82.140625" style="35" customWidth="1"/>
    <col min="4346" max="4346" width="23.140625" style="35" customWidth="1"/>
    <col min="4347" max="4347" width="14.7109375" style="35" customWidth="1"/>
    <col min="4348" max="4348" width="10.140625" style="35" customWidth="1"/>
    <col min="4349" max="4349" width="15.85546875" style="35" customWidth="1"/>
    <col min="4350" max="4350" width="9.85546875" style="35" customWidth="1"/>
    <col min="4351" max="4351" width="14" style="35" customWidth="1"/>
    <col min="4352" max="4352" width="14.5703125" style="35" customWidth="1"/>
    <col min="4353" max="4353" width="9.5703125" style="35" customWidth="1"/>
    <col min="4354" max="4354" width="14.5703125" style="35" customWidth="1"/>
    <col min="4355" max="4356" width="16.28515625" style="35" customWidth="1"/>
    <col min="4357" max="4357" width="13.85546875" style="35" customWidth="1"/>
    <col min="4358" max="4362" width="16.140625" style="35" customWidth="1"/>
    <col min="4363" max="4363" width="14.42578125" style="35" customWidth="1"/>
    <col min="4364" max="4364" width="10.140625" style="35" customWidth="1"/>
    <col min="4365" max="4365" width="14.42578125" style="35" customWidth="1"/>
    <col min="4366" max="4367" width="18.85546875" style="35" customWidth="1"/>
    <col min="4368" max="4368" width="14.7109375" style="35" customWidth="1"/>
    <col min="4369" max="4369" width="9.28515625" style="35" customWidth="1"/>
    <col min="4370" max="4593" width="8.85546875" style="35"/>
    <col min="4594" max="4594" width="17.42578125" style="35" customWidth="1"/>
    <col min="4595" max="4595" width="30.7109375" style="35" customWidth="1"/>
    <col min="4596" max="4596" width="24.5703125" style="35" customWidth="1"/>
    <col min="4597" max="4597" width="30.5703125" style="35" customWidth="1"/>
    <col min="4598" max="4598" width="27.140625" style="35" customWidth="1"/>
    <col min="4599" max="4599" width="34" style="35" customWidth="1"/>
    <col min="4600" max="4600" width="31.42578125" style="35" customWidth="1"/>
    <col min="4601" max="4601" width="82.140625" style="35" customWidth="1"/>
    <col min="4602" max="4602" width="23.140625" style="35" customWidth="1"/>
    <col min="4603" max="4603" width="14.7109375" style="35" customWidth="1"/>
    <col min="4604" max="4604" width="10.140625" style="35" customWidth="1"/>
    <col min="4605" max="4605" width="15.85546875" style="35" customWidth="1"/>
    <col min="4606" max="4606" width="9.85546875" style="35" customWidth="1"/>
    <col min="4607" max="4607" width="14" style="35" customWidth="1"/>
    <col min="4608" max="4608" width="14.5703125" style="35" customWidth="1"/>
    <col min="4609" max="4609" width="9.5703125" style="35" customWidth="1"/>
    <col min="4610" max="4610" width="14.5703125" style="35" customWidth="1"/>
    <col min="4611" max="4612" width="16.28515625" style="35" customWidth="1"/>
    <col min="4613" max="4613" width="13.85546875" style="35" customWidth="1"/>
    <col min="4614" max="4618" width="16.140625" style="35" customWidth="1"/>
    <col min="4619" max="4619" width="14.42578125" style="35" customWidth="1"/>
    <col min="4620" max="4620" width="10.140625" style="35" customWidth="1"/>
    <col min="4621" max="4621" width="14.42578125" style="35" customWidth="1"/>
    <col min="4622" max="4623" width="18.85546875" style="35" customWidth="1"/>
    <col min="4624" max="4624" width="14.7109375" style="35" customWidth="1"/>
    <col min="4625" max="4625" width="9.28515625" style="35" customWidth="1"/>
    <col min="4626" max="4849" width="8.85546875" style="35"/>
    <col min="4850" max="4850" width="17.42578125" style="35" customWidth="1"/>
    <col min="4851" max="4851" width="30.7109375" style="35" customWidth="1"/>
    <col min="4852" max="4852" width="24.5703125" style="35" customWidth="1"/>
    <col min="4853" max="4853" width="30.5703125" style="35" customWidth="1"/>
    <col min="4854" max="4854" width="27.140625" style="35" customWidth="1"/>
    <col min="4855" max="4855" width="34" style="35" customWidth="1"/>
    <col min="4856" max="4856" width="31.42578125" style="35" customWidth="1"/>
    <col min="4857" max="4857" width="82.140625" style="35" customWidth="1"/>
    <col min="4858" max="4858" width="23.140625" style="35" customWidth="1"/>
    <col min="4859" max="4859" width="14.7109375" style="35" customWidth="1"/>
    <col min="4860" max="4860" width="10.140625" style="35" customWidth="1"/>
    <col min="4861" max="4861" width="15.85546875" style="35" customWidth="1"/>
    <col min="4862" max="4862" width="9.85546875" style="35" customWidth="1"/>
    <col min="4863" max="4863" width="14" style="35" customWidth="1"/>
    <col min="4864" max="4864" width="14.5703125" style="35" customWidth="1"/>
    <col min="4865" max="4865" width="9.5703125" style="35" customWidth="1"/>
    <col min="4866" max="4866" width="14.5703125" style="35" customWidth="1"/>
    <col min="4867" max="4868" width="16.28515625" style="35" customWidth="1"/>
    <col min="4869" max="4869" width="13.85546875" style="35" customWidth="1"/>
    <col min="4870" max="4874" width="16.140625" style="35" customWidth="1"/>
    <col min="4875" max="4875" width="14.42578125" style="35" customWidth="1"/>
    <col min="4876" max="4876" width="10.140625" style="35" customWidth="1"/>
    <col min="4877" max="4877" width="14.42578125" style="35" customWidth="1"/>
    <col min="4878" max="4879" width="18.85546875" style="35" customWidth="1"/>
    <col min="4880" max="4880" width="14.7109375" style="35" customWidth="1"/>
    <col min="4881" max="4881" width="9.28515625" style="35" customWidth="1"/>
    <col min="4882" max="5105" width="8.85546875" style="35"/>
    <col min="5106" max="5106" width="17.42578125" style="35" customWidth="1"/>
    <col min="5107" max="5107" width="30.7109375" style="35" customWidth="1"/>
    <col min="5108" max="5108" width="24.5703125" style="35" customWidth="1"/>
    <col min="5109" max="5109" width="30.5703125" style="35" customWidth="1"/>
    <col min="5110" max="5110" width="27.140625" style="35" customWidth="1"/>
    <col min="5111" max="5111" width="34" style="35" customWidth="1"/>
    <col min="5112" max="5112" width="31.42578125" style="35" customWidth="1"/>
    <col min="5113" max="5113" width="82.140625" style="35" customWidth="1"/>
    <col min="5114" max="5114" width="23.140625" style="35" customWidth="1"/>
    <col min="5115" max="5115" width="14.7109375" style="35" customWidth="1"/>
    <col min="5116" max="5116" width="10.140625" style="35" customWidth="1"/>
    <col min="5117" max="5117" width="15.85546875" style="35" customWidth="1"/>
    <col min="5118" max="5118" width="9.85546875" style="35" customWidth="1"/>
    <col min="5119" max="5119" width="14" style="35" customWidth="1"/>
    <col min="5120" max="5120" width="14.5703125" style="35" customWidth="1"/>
    <col min="5121" max="5121" width="9.5703125" style="35" customWidth="1"/>
    <col min="5122" max="5122" width="14.5703125" style="35" customWidth="1"/>
    <col min="5123" max="5124" width="16.28515625" style="35" customWidth="1"/>
    <col min="5125" max="5125" width="13.85546875" style="35" customWidth="1"/>
    <col min="5126" max="5130" width="16.140625" style="35" customWidth="1"/>
    <col min="5131" max="5131" width="14.42578125" style="35" customWidth="1"/>
    <col min="5132" max="5132" width="10.140625" style="35" customWidth="1"/>
    <col min="5133" max="5133" width="14.42578125" style="35" customWidth="1"/>
    <col min="5134" max="5135" width="18.85546875" style="35" customWidth="1"/>
    <col min="5136" max="5136" width="14.7109375" style="35" customWidth="1"/>
    <col min="5137" max="5137" width="9.28515625" style="35" customWidth="1"/>
    <col min="5138" max="5361" width="8.85546875" style="35"/>
    <col min="5362" max="5362" width="17.42578125" style="35" customWidth="1"/>
    <col min="5363" max="5363" width="30.7109375" style="35" customWidth="1"/>
    <col min="5364" max="5364" width="24.5703125" style="35" customWidth="1"/>
    <col min="5365" max="5365" width="30.5703125" style="35" customWidth="1"/>
    <col min="5366" max="5366" width="27.140625" style="35" customWidth="1"/>
    <col min="5367" max="5367" width="34" style="35" customWidth="1"/>
    <col min="5368" max="5368" width="31.42578125" style="35" customWidth="1"/>
    <col min="5369" max="5369" width="82.140625" style="35" customWidth="1"/>
    <col min="5370" max="5370" width="23.140625" style="35" customWidth="1"/>
    <col min="5371" max="5371" width="14.7109375" style="35" customWidth="1"/>
    <col min="5372" max="5372" width="10.140625" style="35" customWidth="1"/>
    <col min="5373" max="5373" width="15.85546875" style="35" customWidth="1"/>
    <col min="5374" max="5374" width="9.85546875" style="35" customWidth="1"/>
    <col min="5375" max="5375" width="14" style="35" customWidth="1"/>
    <col min="5376" max="5376" width="14.5703125" style="35" customWidth="1"/>
    <col min="5377" max="5377" width="9.5703125" style="35" customWidth="1"/>
    <col min="5378" max="5378" width="14.5703125" style="35" customWidth="1"/>
    <col min="5379" max="5380" width="16.28515625" style="35" customWidth="1"/>
    <col min="5381" max="5381" width="13.85546875" style="35" customWidth="1"/>
    <col min="5382" max="5386" width="16.140625" style="35" customWidth="1"/>
    <col min="5387" max="5387" width="14.42578125" style="35" customWidth="1"/>
    <col min="5388" max="5388" width="10.140625" style="35" customWidth="1"/>
    <col min="5389" max="5389" width="14.42578125" style="35" customWidth="1"/>
    <col min="5390" max="5391" width="18.85546875" style="35" customWidth="1"/>
    <col min="5392" max="5392" width="14.7109375" style="35" customWidth="1"/>
    <col min="5393" max="5393" width="9.28515625" style="35" customWidth="1"/>
    <col min="5394" max="5617" width="8.85546875" style="35"/>
    <col min="5618" max="5618" width="17.42578125" style="35" customWidth="1"/>
    <col min="5619" max="5619" width="30.7109375" style="35" customWidth="1"/>
    <col min="5620" max="5620" width="24.5703125" style="35" customWidth="1"/>
    <col min="5621" max="5621" width="30.5703125" style="35" customWidth="1"/>
    <col min="5622" max="5622" width="27.140625" style="35" customWidth="1"/>
    <col min="5623" max="5623" width="34" style="35" customWidth="1"/>
    <col min="5624" max="5624" width="31.42578125" style="35" customWidth="1"/>
    <col min="5625" max="5625" width="82.140625" style="35" customWidth="1"/>
    <col min="5626" max="5626" width="23.140625" style="35" customWidth="1"/>
    <col min="5627" max="5627" width="14.7109375" style="35" customWidth="1"/>
    <col min="5628" max="5628" width="10.140625" style="35" customWidth="1"/>
    <col min="5629" max="5629" width="15.85546875" style="35" customWidth="1"/>
    <col min="5630" max="5630" width="9.85546875" style="35" customWidth="1"/>
    <col min="5631" max="5631" width="14" style="35" customWidth="1"/>
    <col min="5632" max="5632" width="14.5703125" style="35" customWidth="1"/>
    <col min="5633" max="5633" width="9.5703125" style="35" customWidth="1"/>
    <col min="5634" max="5634" width="14.5703125" style="35" customWidth="1"/>
    <col min="5635" max="5636" width="16.28515625" style="35" customWidth="1"/>
    <col min="5637" max="5637" width="13.85546875" style="35" customWidth="1"/>
    <col min="5638" max="5642" width="16.140625" style="35" customWidth="1"/>
    <col min="5643" max="5643" width="14.42578125" style="35" customWidth="1"/>
    <col min="5644" max="5644" width="10.140625" style="35" customWidth="1"/>
    <col min="5645" max="5645" width="14.42578125" style="35" customWidth="1"/>
    <col min="5646" max="5647" width="18.85546875" style="35" customWidth="1"/>
    <col min="5648" max="5648" width="14.7109375" style="35" customWidth="1"/>
    <col min="5649" max="5649" width="9.28515625" style="35" customWidth="1"/>
    <col min="5650" max="5873" width="8.85546875" style="35"/>
    <col min="5874" max="5874" width="17.42578125" style="35" customWidth="1"/>
    <col min="5875" max="5875" width="30.7109375" style="35" customWidth="1"/>
    <col min="5876" max="5876" width="24.5703125" style="35" customWidth="1"/>
    <col min="5877" max="5877" width="30.5703125" style="35" customWidth="1"/>
    <col min="5878" max="5878" width="27.140625" style="35" customWidth="1"/>
    <col min="5879" max="5879" width="34" style="35" customWidth="1"/>
    <col min="5880" max="5880" width="31.42578125" style="35" customWidth="1"/>
    <col min="5881" max="5881" width="82.140625" style="35" customWidth="1"/>
    <col min="5882" max="5882" width="23.140625" style="35" customWidth="1"/>
    <col min="5883" max="5883" width="14.7109375" style="35" customWidth="1"/>
    <col min="5884" max="5884" width="10.140625" style="35" customWidth="1"/>
    <col min="5885" max="5885" width="15.85546875" style="35" customWidth="1"/>
    <col min="5886" max="5886" width="9.85546875" style="35" customWidth="1"/>
    <col min="5887" max="5887" width="14" style="35" customWidth="1"/>
    <col min="5888" max="5888" width="14.5703125" style="35" customWidth="1"/>
    <col min="5889" max="5889" width="9.5703125" style="35" customWidth="1"/>
    <col min="5890" max="5890" width="14.5703125" style="35" customWidth="1"/>
    <col min="5891" max="5892" width="16.28515625" style="35" customWidth="1"/>
    <col min="5893" max="5893" width="13.85546875" style="35" customWidth="1"/>
    <col min="5894" max="5898" width="16.140625" style="35" customWidth="1"/>
    <col min="5899" max="5899" width="14.42578125" style="35" customWidth="1"/>
    <col min="5900" max="5900" width="10.140625" style="35" customWidth="1"/>
    <col min="5901" max="5901" width="14.42578125" style="35" customWidth="1"/>
    <col min="5902" max="5903" width="18.85546875" style="35" customWidth="1"/>
    <col min="5904" max="5904" width="14.7109375" style="35" customWidth="1"/>
    <col min="5905" max="5905" width="9.28515625" style="35" customWidth="1"/>
    <col min="5906" max="6129" width="8.85546875" style="35"/>
    <col min="6130" max="6130" width="17.42578125" style="35" customWidth="1"/>
    <col min="6131" max="6131" width="30.7109375" style="35" customWidth="1"/>
    <col min="6132" max="6132" width="24.5703125" style="35" customWidth="1"/>
    <col min="6133" max="6133" width="30.5703125" style="35" customWidth="1"/>
    <col min="6134" max="6134" width="27.140625" style="35" customWidth="1"/>
    <col min="6135" max="6135" width="34" style="35" customWidth="1"/>
    <col min="6136" max="6136" width="31.42578125" style="35" customWidth="1"/>
    <col min="6137" max="6137" width="82.140625" style="35" customWidth="1"/>
    <col min="6138" max="6138" width="23.140625" style="35" customWidth="1"/>
    <col min="6139" max="6139" width="14.7109375" style="35" customWidth="1"/>
    <col min="6140" max="6140" width="10.140625" style="35" customWidth="1"/>
    <col min="6141" max="6141" width="15.85546875" style="35" customWidth="1"/>
    <col min="6142" max="6142" width="9.85546875" style="35" customWidth="1"/>
    <col min="6143" max="6143" width="14" style="35" customWidth="1"/>
    <col min="6144" max="6144" width="14.5703125" style="35" customWidth="1"/>
    <col min="6145" max="6145" width="9.5703125" style="35" customWidth="1"/>
    <col min="6146" max="6146" width="14.5703125" style="35" customWidth="1"/>
    <col min="6147" max="6148" width="16.28515625" style="35" customWidth="1"/>
    <col min="6149" max="6149" width="13.85546875" style="35" customWidth="1"/>
    <col min="6150" max="6154" width="16.140625" style="35" customWidth="1"/>
    <col min="6155" max="6155" width="14.42578125" style="35" customWidth="1"/>
    <col min="6156" max="6156" width="10.140625" style="35" customWidth="1"/>
    <col min="6157" max="6157" width="14.42578125" style="35" customWidth="1"/>
    <col min="6158" max="6159" width="18.85546875" style="35" customWidth="1"/>
    <col min="6160" max="6160" width="14.7109375" style="35" customWidth="1"/>
    <col min="6161" max="6161" width="9.28515625" style="35" customWidth="1"/>
    <col min="6162" max="6385" width="8.85546875" style="35"/>
    <col min="6386" max="6386" width="17.42578125" style="35" customWidth="1"/>
    <col min="6387" max="6387" width="30.7109375" style="35" customWidth="1"/>
    <col min="6388" max="6388" width="24.5703125" style="35" customWidth="1"/>
    <col min="6389" max="6389" width="30.5703125" style="35" customWidth="1"/>
    <col min="6390" max="6390" width="27.140625" style="35" customWidth="1"/>
    <col min="6391" max="6391" width="34" style="35" customWidth="1"/>
    <col min="6392" max="6392" width="31.42578125" style="35" customWidth="1"/>
    <col min="6393" max="6393" width="82.140625" style="35" customWidth="1"/>
    <col min="6394" max="6394" width="23.140625" style="35" customWidth="1"/>
    <col min="6395" max="6395" width="14.7109375" style="35" customWidth="1"/>
    <col min="6396" max="6396" width="10.140625" style="35" customWidth="1"/>
    <col min="6397" max="6397" width="15.85546875" style="35" customWidth="1"/>
    <col min="6398" max="6398" width="9.85546875" style="35" customWidth="1"/>
    <col min="6399" max="6399" width="14" style="35" customWidth="1"/>
    <col min="6400" max="6400" width="14.5703125" style="35" customWidth="1"/>
    <col min="6401" max="6401" width="9.5703125" style="35" customWidth="1"/>
    <col min="6402" max="6402" width="14.5703125" style="35" customWidth="1"/>
    <col min="6403" max="6404" width="16.28515625" style="35" customWidth="1"/>
    <col min="6405" max="6405" width="13.85546875" style="35" customWidth="1"/>
    <col min="6406" max="6410" width="16.140625" style="35" customWidth="1"/>
    <col min="6411" max="6411" width="14.42578125" style="35" customWidth="1"/>
    <col min="6412" max="6412" width="10.140625" style="35" customWidth="1"/>
    <col min="6413" max="6413" width="14.42578125" style="35" customWidth="1"/>
    <col min="6414" max="6415" width="18.85546875" style="35" customWidth="1"/>
    <col min="6416" max="6416" width="14.7109375" style="35" customWidth="1"/>
    <col min="6417" max="6417" width="9.28515625" style="35" customWidth="1"/>
    <col min="6418" max="6641" width="8.85546875" style="35"/>
    <col min="6642" max="6642" width="17.42578125" style="35" customWidth="1"/>
    <col min="6643" max="6643" width="30.7109375" style="35" customWidth="1"/>
    <col min="6644" max="6644" width="24.5703125" style="35" customWidth="1"/>
    <col min="6645" max="6645" width="30.5703125" style="35" customWidth="1"/>
    <col min="6646" max="6646" width="27.140625" style="35" customWidth="1"/>
    <col min="6647" max="6647" width="34" style="35" customWidth="1"/>
    <col min="6648" max="6648" width="31.42578125" style="35" customWidth="1"/>
    <col min="6649" max="6649" width="82.140625" style="35" customWidth="1"/>
    <col min="6650" max="6650" width="23.140625" style="35" customWidth="1"/>
    <col min="6651" max="6651" width="14.7109375" style="35" customWidth="1"/>
    <col min="6652" max="6652" width="10.140625" style="35" customWidth="1"/>
    <col min="6653" max="6653" width="15.85546875" style="35" customWidth="1"/>
    <col min="6654" max="6654" width="9.85546875" style="35" customWidth="1"/>
    <col min="6655" max="6655" width="14" style="35" customWidth="1"/>
    <col min="6656" max="6656" width="14.5703125" style="35" customWidth="1"/>
    <col min="6657" max="6657" width="9.5703125" style="35" customWidth="1"/>
    <col min="6658" max="6658" width="14.5703125" style="35" customWidth="1"/>
    <col min="6659" max="6660" width="16.28515625" style="35" customWidth="1"/>
    <col min="6661" max="6661" width="13.85546875" style="35" customWidth="1"/>
    <col min="6662" max="6666" width="16.140625" style="35" customWidth="1"/>
    <col min="6667" max="6667" width="14.42578125" style="35" customWidth="1"/>
    <col min="6668" max="6668" width="10.140625" style="35" customWidth="1"/>
    <col min="6669" max="6669" width="14.42578125" style="35" customWidth="1"/>
    <col min="6670" max="6671" width="18.85546875" style="35" customWidth="1"/>
    <col min="6672" max="6672" width="14.7109375" style="35" customWidth="1"/>
    <col min="6673" max="6673" width="9.28515625" style="35" customWidth="1"/>
    <col min="6674" max="6897" width="8.85546875" style="35"/>
    <col min="6898" max="6898" width="17.42578125" style="35" customWidth="1"/>
    <col min="6899" max="6899" width="30.7109375" style="35" customWidth="1"/>
    <col min="6900" max="6900" width="24.5703125" style="35" customWidth="1"/>
    <col min="6901" max="6901" width="30.5703125" style="35" customWidth="1"/>
    <col min="6902" max="6902" width="27.140625" style="35" customWidth="1"/>
    <col min="6903" max="6903" width="34" style="35" customWidth="1"/>
    <col min="6904" max="6904" width="31.42578125" style="35" customWidth="1"/>
    <col min="6905" max="6905" width="82.140625" style="35" customWidth="1"/>
    <col min="6906" max="6906" width="23.140625" style="35" customWidth="1"/>
    <col min="6907" max="6907" width="14.7109375" style="35" customWidth="1"/>
    <col min="6908" max="6908" width="10.140625" style="35" customWidth="1"/>
    <col min="6909" max="6909" width="15.85546875" style="35" customWidth="1"/>
    <col min="6910" max="6910" width="9.85546875" style="35" customWidth="1"/>
    <col min="6911" max="6911" width="14" style="35" customWidth="1"/>
    <col min="6912" max="6912" width="14.5703125" style="35" customWidth="1"/>
    <col min="6913" max="6913" width="9.5703125" style="35" customWidth="1"/>
    <col min="6914" max="6914" width="14.5703125" style="35" customWidth="1"/>
    <col min="6915" max="6916" width="16.28515625" style="35" customWidth="1"/>
    <col min="6917" max="6917" width="13.85546875" style="35" customWidth="1"/>
    <col min="6918" max="6922" width="16.140625" style="35" customWidth="1"/>
    <col min="6923" max="6923" width="14.42578125" style="35" customWidth="1"/>
    <col min="6924" max="6924" width="10.140625" style="35" customWidth="1"/>
    <col min="6925" max="6925" width="14.42578125" style="35" customWidth="1"/>
    <col min="6926" max="6927" width="18.85546875" style="35" customWidth="1"/>
    <col min="6928" max="6928" width="14.7109375" style="35" customWidth="1"/>
    <col min="6929" max="6929" width="9.28515625" style="35" customWidth="1"/>
    <col min="6930" max="7153" width="8.85546875" style="35"/>
    <col min="7154" max="7154" width="17.42578125" style="35" customWidth="1"/>
    <col min="7155" max="7155" width="30.7109375" style="35" customWidth="1"/>
    <col min="7156" max="7156" width="24.5703125" style="35" customWidth="1"/>
    <col min="7157" max="7157" width="30.5703125" style="35" customWidth="1"/>
    <col min="7158" max="7158" width="27.140625" style="35" customWidth="1"/>
    <col min="7159" max="7159" width="34" style="35" customWidth="1"/>
    <col min="7160" max="7160" width="31.42578125" style="35" customWidth="1"/>
    <col min="7161" max="7161" width="82.140625" style="35" customWidth="1"/>
    <col min="7162" max="7162" width="23.140625" style="35" customWidth="1"/>
    <col min="7163" max="7163" width="14.7109375" style="35" customWidth="1"/>
    <col min="7164" max="7164" width="10.140625" style="35" customWidth="1"/>
    <col min="7165" max="7165" width="15.85546875" style="35" customWidth="1"/>
    <col min="7166" max="7166" width="9.85546875" style="35" customWidth="1"/>
    <col min="7167" max="7167" width="14" style="35" customWidth="1"/>
    <col min="7168" max="7168" width="14.5703125" style="35" customWidth="1"/>
    <col min="7169" max="7169" width="9.5703125" style="35" customWidth="1"/>
    <col min="7170" max="7170" width="14.5703125" style="35" customWidth="1"/>
    <col min="7171" max="7172" width="16.28515625" style="35" customWidth="1"/>
    <col min="7173" max="7173" width="13.85546875" style="35" customWidth="1"/>
    <col min="7174" max="7178" width="16.140625" style="35" customWidth="1"/>
    <col min="7179" max="7179" width="14.42578125" style="35" customWidth="1"/>
    <col min="7180" max="7180" width="10.140625" style="35" customWidth="1"/>
    <col min="7181" max="7181" width="14.42578125" style="35" customWidth="1"/>
    <col min="7182" max="7183" width="18.85546875" style="35" customWidth="1"/>
    <col min="7184" max="7184" width="14.7109375" style="35" customWidth="1"/>
    <col min="7185" max="7185" width="9.28515625" style="35" customWidth="1"/>
    <col min="7186" max="7409" width="8.85546875" style="35"/>
    <col min="7410" max="7410" width="17.42578125" style="35" customWidth="1"/>
    <col min="7411" max="7411" width="30.7109375" style="35" customWidth="1"/>
    <col min="7412" max="7412" width="24.5703125" style="35" customWidth="1"/>
    <col min="7413" max="7413" width="30.5703125" style="35" customWidth="1"/>
    <col min="7414" max="7414" width="27.140625" style="35" customWidth="1"/>
    <col min="7415" max="7415" width="34" style="35" customWidth="1"/>
    <col min="7416" max="7416" width="31.42578125" style="35" customWidth="1"/>
    <col min="7417" max="7417" width="82.140625" style="35" customWidth="1"/>
    <col min="7418" max="7418" width="23.140625" style="35" customWidth="1"/>
    <col min="7419" max="7419" width="14.7109375" style="35" customWidth="1"/>
    <col min="7420" max="7420" width="10.140625" style="35" customWidth="1"/>
    <col min="7421" max="7421" width="15.85546875" style="35" customWidth="1"/>
    <col min="7422" max="7422" width="9.85546875" style="35" customWidth="1"/>
    <col min="7423" max="7423" width="14" style="35" customWidth="1"/>
    <col min="7424" max="7424" width="14.5703125" style="35" customWidth="1"/>
    <col min="7425" max="7425" width="9.5703125" style="35" customWidth="1"/>
    <col min="7426" max="7426" width="14.5703125" style="35" customWidth="1"/>
    <col min="7427" max="7428" width="16.28515625" style="35" customWidth="1"/>
    <col min="7429" max="7429" width="13.85546875" style="35" customWidth="1"/>
    <col min="7430" max="7434" width="16.140625" style="35" customWidth="1"/>
    <col min="7435" max="7435" width="14.42578125" style="35" customWidth="1"/>
    <col min="7436" max="7436" width="10.140625" style="35" customWidth="1"/>
    <col min="7437" max="7437" width="14.42578125" style="35" customWidth="1"/>
    <col min="7438" max="7439" width="18.85546875" style="35" customWidth="1"/>
    <col min="7440" max="7440" width="14.7109375" style="35" customWidth="1"/>
    <col min="7441" max="7441" width="9.28515625" style="35" customWidth="1"/>
    <col min="7442" max="7665" width="8.85546875" style="35"/>
    <col min="7666" max="7666" width="17.42578125" style="35" customWidth="1"/>
    <col min="7667" max="7667" width="30.7109375" style="35" customWidth="1"/>
    <col min="7668" max="7668" width="24.5703125" style="35" customWidth="1"/>
    <col min="7669" max="7669" width="30.5703125" style="35" customWidth="1"/>
    <col min="7670" max="7670" width="27.140625" style="35" customWidth="1"/>
    <col min="7671" max="7671" width="34" style="35" customWidth="1"/>
    <col min="7672" max="7672" width="31.42578125" style="35" customWidth="1"/>
    <col min="7673" max="7673" width="82.140625" style="35" customWidth="1"/>
    <col min="7674" max="7674" width="23.140625" style="35" customWidth="1"/>
    <col min="7675" max="7675" width="14.7109375" style="35" customWidth="1"/>
    <col min="7676" max="7676" width="10.140625" style="35" customWidth="1"/>
    <col min="7677" max="7677" width="15.85546875" style="35" customWidth="1"/>
    <col min="7678" max="7678" width="9.85546875" style="35" customWidth="1"/>
    <col min="7679" max="7679" width="14" style="35" customWidth="1"/>
    <col min="7680" max="7680" width="14.5703125" style="35" customWidth="1"/>
    <col min="7681" max="7681" width="9.5703125" style="35" customWidth="1"/>
    <col min="7682" max="7682" width="14.5703125" style="35" customWidth="1"/>
    <col min="7683" max="7684" width="16.28515625" style="35" customWidth="1"/>
    <col min="7685" max="7685" width="13.85546875" style="35" customWidth="1"/>
    <col min="7686" max="7690" width="16.140625" style="35" customWidth="1"/>
    <col min="7691" max="7691" width="14.42578125" style="35" customWidth="1"/>
    <col min="7692" max="7692" width="10.140625" style="35" customWidth="1"/>
    <col min="7693" max="7693" width="14.42578125" style="35" customWidth="1"/>
    <col min="7694" max="7695" width="18.85546875" style="35" customWidth="1"/>
    <col min="7696" max="7696" width="14.7109375" style="35" customWidth="1"/>
    <col min="7697" max="7697" width="9.28515625" style="35" customWidth="1"/>
    <col min="7698" max="7921" width="8.85546875" style="35"/>
    <col min="7922" max="7922" width="17.42578125" style="35" customWidth="1"/>
    <col min="7923" max="7923" width="30.7109375" style="35" customWidth="1"/>
    <col min="7924" max="7924" width="24.5703125" style="35" customWidth="1"/>
    <col min="7925" max="7925" width="30.5703125" style="35" customWidth="1"/>
    <col min="7926" max="7926" width="27.140625" style="35" customWidth="1"/>
    <col min="7927" max="7927" width="34" style="35" customWidth="1"/>
    <col min="7928" max="7928" width="31.42578125" style="35" customWidth="1"/>
    <col min="7929" max="7929" width="82.140625" style="35" customWidth="1"/>
    <col min="7930" max="7930" width="23.140625" style="35" customWidth="1"/>
    <col min="7931" max="7931" width="14.7109375" style="35" customWidth="1"/>
    <col min="7932" max="7932" width="10.140625" style="35" customWidth="1"/>
    <col min="7933" max="7933" width="15.85546875" style="35" customWidth="1"/>
    <col min="7934" max="7934" width="9.85546875" style="35" customWidth="1"/>
    <col min="7935" max="7935" width="14" style="35" customWidth="1"/>
    <col min="7936" max="7936" width="14.5703125" style="35" customWidth="1"/>
    <col min="7937" max="7937" width="9.5703125" style="35" customWidth="1"/>
    <col min="7938" max="7938" width="14.5703125" style="35" customWidth="1"/>
    <col min="7939" max="7940" width="16.28515625" style="35" customWidth="1"/>
    <col min="7941" max="7941" width="13.85546875" style="35" customWidth="1"/>
    <col min="7942" max="7946" width="16.140625" style="35" customWidth="1"/>
    <col min="7947" max="7947" width="14.42578125" style="35" customWidth="1"/>
    <col min="7948" max="7948" width="10.140625" style="35" customWidth="1"/>
    <col min="7949" max="7949" width="14.42578125" style="35" customWidth="1"/>
    <col min="7950" max="7951" width="18.85546875" style="35" customWidth="1"/>
    <col min="7952" max="7952" width="14.7109375" style="35" customWidth="1"/>
    <col min="7953" max="7953" width="9.28515625" style="35" customWidth="1"/>
    <col min="7954" max="8177" width="8.85546875" style="35"/>
    <col min="8178" max="8178" width="17.42578125" style="35" customWidth="1"/>
    <col min="8179" max="8179" width="30.7109375" style="35" customWidth="1"/>
    <col min="8180" max="8180" width="24.5703125" style="35" customWidth="1"/>
    <col min="8181" max="8181" width="30.5703125" style="35" customWidth="1"/>
    <col min="8182" max="8182" width="27.140625" style="35" customWidth="1"/>
    <col min="8183" max="8183" width="34" style="35" customWidth="1"/>
    <col min="8184" max="8184" width="31.42578125" style="35" customWidth="1"/>
    <col min="8185" max="8185" width="82.140625" style="35" customWidth="1"/>
    <col min="8186" max="8186" width="23.140625" style="35" customWidth="1"/>
    <col min="8187" max="8187" width="14.7109375" style="35" customWidth="1"/>
    <col min="8188" max="8188" width="10.140625" style="35" customWidth="1"/>
    <col min="8189" max="8189" width="15.85546875" style="35" customWidth="1"/>
    <col min="8190" max="8190" width="9.85546875" style="35" customWidth="1"/>
    <col min="8191" max="8191" width="14" style="35" customWidth="1"/>
    <col min="8192" max="8192" width="14.5703125" style="35" customWidth="1"/>
    <col min="8193" max="8193" width="9.5703125" style="35" customWidth="1"/>
    <col min="8194" max="8194" width="14.5703125" style="35" customWidth="1"/>
    <col min="8195" max="8196" width="16.28515625" style="35" customWidth="1"/>
    <col min="8197" max="8197" width="13.85546875" style="35" customWidth="1"/>
    <col min="8198" max="8202" width="16.140625" style="35" customWidth="1"/>
    <col min="8203" max="8203" width="14.42578125" style="35" customWidth="1"/>
    <col min="8204" max="8204" width="10.140625" style="35" customWidth="1"/>
    <col min="8205" max="8205" width="14.42578125" style="35" customWidth="1"/>
    <col min="8206" max="8207" width="18.85546875" style="35" customWidth="1"/>
    <col min="8208" max="8208" width="14.7109375" style="35" customWidth="1"/>
    <col min="8209" max="8209" width="9.28515625" style="35" customWidth="1"/>
    <col min="8210" max="8433" width="8.85546875" style="35"/>
    <col min="8434" max="8434" width="17.42578125" style="35" customWidth="1"/>
    <col min="8435" max="8435" width="30.7109375" style="35" customWidth="1"/>
    <col min="8436" max="8436" width="24.5703125" style="35" customWidth="1"/>
    <col min="8437" max="8437" width="30.5703125" style="35" customWidth="1"/>
    <col min="8438" max="8438" width="27.140625" style="35" customWidth="1"/>
    <col min="8439" max="8439" width="34" style="35" customWidth="1"/>
    <col min="8440" max="8440" width="31.42578125" style="35" customWidth="1"/>
    <col min="8441" max="8441" width="82.140625" style="35" customWidth="1"/>
    <col min="8442" max="8442" width="23.140625" style="35" customWidth="1"/>
    <col min="8443" max="8443" width="14.7109375" style="35" customWidth="1"/>
    <col min="8444" max="8444" width="10.140625" style="35" customWidth="1"/>
    <col min="8445" max="8445" width="15.85546875" style="35" customWidth="1"/>
    <col min="8446" max="8446" width="9.85546875" style="35" customWidth="1"/>
    <col min="8447" max="8447" width="14" style="35" customWidth="1"/>
    <col min="8448" max="8448" width="14.5703125" style="35" customWidth="1"/>
    <col min="8449" max="8449" width="9.5703125" style="35" customWidth="1"/>
    <col min="8450" max="8450" width="14.5703125" style="35" customWidth="1"/>
    <col min="8451" max="8452" width="16.28515625" style="35" customWidth="1"/>
    <col min="8453" max="8453" width="13.85546875" style="35" customWidth="1"/>
    <col min="8454" max="8458" width="16.140625" style="35" customWidth="1"/>
    <col min="8459" max="8459" width="14.42578125" style="35" customWidth="1"/>
    <col min="8460" max="8460" width="10.140625" style="35" customWidth="1"/>
    <col min="8461" max="8461" width="14.42578125" style="35" customWidth="1"/>
    <col min="8462" max="8463" width="18.85546875" style="35" customWidth="1"/>
    <col min="8464" max="8464" width="14.7109375" style="35" customWidth="1"/>
    <col min="8465" max="8465" width="9.28515625" style="35" customWidth="1"/>
    <col min="8466" max="8689" width="8.85546875" style="35"/>
    <col min="8690" max="8690" width="17.42578125" style="35" customWidth="1"/>
    <col min="8691" max="8691" width="30.7109375" style="35" customWidth="1"/>
    <col min="8692" max="8692" width="24.5703125" style="35" customWidth="1"/>
    <col min="8693" max="8693" width="30.5703125" style="35" customWidth="1"/>
    <col min="8694" max="8694" width="27.140625" style="35" customWidth="1"/>
    <col min="8695" max="8695" width="34" style="35" customWidth="1"/>
    <col min="8696" max="8696" width="31.42578125" style="35" customWidth="1"/>
    <col min="8697" max="8697" width="82.140625" style="35" customWidth="1"/>
    <col min="8698" max="8698" width="23.140625" style="35" customWidth="1"/>
    <col min="8699" max="8699" width="14.7109375" style="35" customWidth="1"/>
    <col min="8700" max="8700" width="10.140625" style="35" customWidth="1"/>
    <col min="8701" max="8701" width="15.85546875" style="35" customWidth="1"/>
    <col min="8702" max="8702" width="9.85546875" style="35" customWidth="1"/>
    <col min="8703" max="8703" width="14" style="35" customWidth="1"/>
    <col min="8704" max="8704" width="14.5703125" style="35" customWidth="1"/>
    <col min="8705" max="8705" width="9.5703125" style="35" customWidth="1"/>
    <col min="8706" max="8706" width="14.5703125" style="35" customWidth="1"/>
    <col min="8707" max="8708" width="16.28515625" style="35" customWidth="1"/>
    <col min="8709" max="8709" width="13.85546875" style="35" customWidth="1"/>
    <col min="8710" max="8714" width="16.140625" style="35" customWidth="1"/>
    <col min="8715" max="8715" width="14.42578125" style="35" customWidth="1"/>
    <col min="8716" max="8716" width="10.140625" style="35" customWidth="1"/>
    <col min="8717" max="8717" width="14.42578125" style="35" customWidth="1"/>
    <col min="8718" max="8719" width="18.85546875" style="35" customWidth="1"/>
    <col min="8720" max="8720" width="14.7109375" style="35" customWidth="1"/>
    <col min="8721" max="8721" width="9.28515625" style="35" customWidth="1"/>
    <col min="8722" max="8945" width="8.85546875" style="35"/>
    <col min="8946" max="8946" width="17.42578125" style="35" customWidth="1"/>
    <col min="8947" max="8947" width="30.7109375" style="35" customWidth="1"/>
    <col min="8948" max="8948" width="24.5703125" style="35" customWidth="1"/>
    <col min="8949" max="8949" width="30.5703125" style="35" customWidth="1"/>
    <col min="8950" max="8950" width="27.140625" style="35" customWidth="1"/>
    <col min="8951" max="8951" width="34" style="35" customWidth="1"/>
    <col min="8952" max="8952" width="31.42578125" style="35" customWidth="1"/>
    <col min="8953" max="8953" width="82.140625" style="35" customWidth="1"/>
    <col min="8954" max="8954" width="23.140625" style="35" customWidth="1"/>
    <col min="8955" max="8955" width="14.7109375" style="35" customWidth="1"/>
    <col min="8956" max="8956" width="10.140625" style="35" customWidth="1"/>
    <col min="8957" max="8957" width="15.85546875" style="35" customWidth="1"/>
    <col min="8958" max="8958" width="9.85546875" style="35" customWidth="1"/>
    <col min="8959" max="8959" width="14" style="35" customWidth="1"/>
    <col min="8960" max="8960" width="14.5703125" style="35" customWidth="1"/>
    <col min="8961" max="8961" width="9.5703125" style="35" customWidth="1"/>
    <col min="8962" max="8962" width="14.5703125" style="35" customWidth="1"/>
    <col min="8963" max="8964" width="16.28515625" style="35" customWidth="1"/>
    <col min="8965" max="8965" width="13.85546875" style="35" customWidth="1"/>
    <col min="8966" max="8970" width="16.140625" style="35" customWidth="1"/>
    <col min="8971" max="8971" width="14.42578125" style="35" customWidth="1"/>
    <col min="8972" max="8972" width="10.140625" style="35" customWidth="1"/>
    <col min="8973" max="8973" width="14.42578125" style="35" customWidth="1"/>
    <col min="8974" max="8975" width="18.85546875" style="35" customWidth="1"/>
    <col min="8976" max="8976" width="14.7109375" style="35" customWidth="1"/>
    <col min="8977" max="8977" width="9.28515625" style="35" customWidth="1"/>
    <col min="8978" max="9201" width="8.85546875" style="35"/>
    <col min="9202" max="9202" width="17.42578125" style="35" customWidth="1"/>
    <col min="9203" max="9203" width="30.7109375" style="35" customWidth="1"/>
    <col min="9204" max="9204" width="24.5703125" style="35" customWidth="1"/>
    <col min="9205" max="9205" width="30.5703125" style="35" customWidth="1"/>
    <col min="9206" max="9206" width="27.140625" style="35" customWidth="1"/>
    <col min="9207" max="9207" width="34" style="35" customWidth="1"/>
    <col min="9208" max="9208" width="31.42578125" style="35" customWidth="1"/>
    <col min="9209" max="9209" width="82.140625" style="35" customWidth="1"/>
    <col min="9210" max="9210" width="23.140625" style="35" customWidth="1"/>
    <col min="9211" max="9211" width="14.7109375" style="35" customWidth="1"/>
    <col min="9212" max="9212" width="10.140625" style="35" customWidth="1"/>
    <col min="9213" max="9213" width="15.85546875" style="35" customWidth="1"/>
    <col min="9214" max="9214" width="9.85546875" style="35" customWidth="1"/>
    <col min="9215" max="9215" width="14" style="35" customWidth="1"/>
    <col min="9216" max="9216" width="14.5703125" style="35" customWidth="1"/>
    <col min="9217" max="9217" width="9.5703125" style="35" customWidth="1"/>
    <col min="9218" max="9218" width="14.5703125" style="35" customWidth="1"/>
    <col min="9219" max="9220" width="16.28515625" style="35" customWidth="1"/>
    <col min="9221" max="9221" width="13.85546875" style="35" customWidth="1"/>
    <col min="9222" max="9226" width="16.140625" style="35" customWidth="1"/>
    <col min="9227" max="9227" width="14.42578125" style="35" customWidth="1"/>
    <col min="9228" max="9228" width="10.140625" style="35" customWidth="1"/>
    <col min="9229" max="9229" width="14.42578125" style="35" customWidth="1"/>
    <col min="9230" max="9231" width="18.85546875" style="35" customWidth="1"/>
    <col min="9232" max="9232" width="14.7109375" style="35" customWidth="1"/>
    <col min="9233" max="9233" width="9.28515625" style="35" customWidth="1"/>
    <col min="9234" max="9457" width="8.85546875" style="35"/>
    <col min="9458" max="9458" width="17.42578125" style="35" customWidth="1"/>
    <col min="9459" max="9459" width="30.7109375" style="35" customWidth="1"/>
    <col min="9460" max="9460" width="24.5703125" style="35" customWidth="1"/>
    <col min="9461" max="9461" width="30.5703125" style="35" customWidth="1"/>
    <col min="9462" max="9462" width="27.140625" style="35" customWidth="1"/>
    <col min="9463" max="9463" width="34" style="35" customWidth="1"/>
    <col min="9464" max="9464" width="31.42578125" style="35" customWidth="1"/>
    <col min="9465" max="9465" width="82.140625" style="35" customWidth="1"/>
    <col min="9466" max="9466" width="23.140625" style="35" customWidth="1"/>
    <col min="9467" max="9467" width="14.7109375" style="35" customWidth="1"/>
    <col min="9468" max="9468" width="10.140625" style="35" customWidth="1"/>
    <col min="9469" max="9469" width="15.85546875" style="35" customWidth="1"/>
    <col min="9470" max="9470" width="9.85546875" style="35" customWidth="1"/>
    <col min="9471" max="9471" width="14" style="35" customWidth="1"/>
    <col min="9472" max="9472" width="14.5703125" style="35" customWidth="1"/>
    <col min="9473" max="9473" width="9.5703125" style="35" customWidth="1"/>
    <col min="9474" max="9474" width="14.5703125" style="35" customWidth="1"/>
    <col min="9475" max="9476" width="16.28515625" style="35" customWidth="1"/>
    <col min="9477" max="9477" width="13.85546875" style="35" customWidth="1"/>
    <col min="9478" max="9482" width="16.140625" style="35" customWidth="1"/>
    <col min="9483" max="9483" width="14.42578125" style="35" customWidth="1"/>
    <col min="9484" max="9484" width="10.140625" style="35" customWidth="1"/>
    <col min="9485" max="9485" width="14.42578125" style="35" customWidth="1"/>
    <col min="9486" max="9487" width="18.85546875" style="35" customWidth="1"/>
    <col min="9488" max="9488" width="14.7109375" style="35" customWidth="1"/>
    <col min="9489" max="9489" width="9.28515625" style="35" customWidth="1"/>
    <col min="9490" max="9713" width="8.85546875" style="35"/>
    <col min="9714" max="9714" width="17.42578125" style="35" customWidth="1"/>
    <col min="9715" max="9715" width="30.7109375" style="35" customWidth="1"/>
    <col min="9716" max="9716" width="24.5703125" style="35" customWidth="1"/>
    <col min="9717" max="9717" width="30.5703125" style="35" customWidth="1"/>
    <col min="9718" max="9718" width="27.140625" style="35" customWidth="1"/>
    <col min="9719" max="9719" width="34" style="35" customWidth="1"/>
    <col min="9720" max="9720" width="31.42578125" style="35" customWidth="1"/>
    <col min="9721" max="9721" width="82.140625" style="35" customWidth="1"/>
    <col min="9722" max="9722" width="23.140625" style="35" customWidth="1"/>
    <col min="9723" max="9723" width="14.7109375" style="35" customWidth="1"/>
    <col min="9724" max="9724" width="10.140625" style="35" customWidth="1"/>
    <col min="9725" max="9725" width="15.85546875" style="35" customWidth="1"/>
    <col min="9726" max="9726" width="9.85546875" style="35" customWidth="1"/>
    <col min="9727" max="9727" width="14" style="35" customWidth="1"/>
    <col min="9728" max="9728" width="14.5703125" style="35" customWidth="1"/>
    <col min="9729" max="9729" width="9.5703125" style="35" customWidth="1"/>
    <col min="9730" max="9730" width="14.5703125" style="35" customWidth="1"/>
    <col min="9731" max="9732" width="16.28515625" style="35" customWidth="1"/>
    <col min="9733" max="9733" width="13.85546875" style="35" customWidth="1"/>
    <col min="9734" max="9738" width="16.140625" style="35" customWidth="1"/>
    <col min="9739" max="9739" width="14.42578125" style="35" customWidth="1"/>
    <col min="9740" max="9740" width="10.140625" style="35" customWidth="1"/>
    <col min="9741" max="9741" width="14.42578125" style="35" customWidth="1"/>
    <col min="9742" max="9743" width="18.85546875" style="35" customWidth="1"/>
    <col min="9744" max="9744" width="14.7109375" style="35" customWidth="1"/>
    <col min="9745" max="9745" width="9.28515625" style="35" customWidth="1"/>
    <col min="9746" max="9969" width="8.85546875" style="35"/>
    <col min="9970" max="9970" width="17.42578125" style="35" customWidth="1"/>
    <col min="9971" max="9971" width="30.7109375" style="35" customWidth="1"/>
    <col min="9972" max="9972" width="24.5703125" style="35" customWidth="1"/>
    <col min="9973" max="9973" width="30.5703125" style="35" customWidth="1"/>
    <col min="9974" max="9974" width="27.140625" style="35" customWidth="1"/>
    <col min="9975" max="9975" width="34" style="35" customWidth="1"/>
    <col min="9976" max="9976" width="31.42578125" style="35" customWidth="1"/>
    <col min="9977" max="9977" width="82.140625" style="35" customWidth="1"/>
    <col min="9978" max="9978" width="23.140625" style="35" customWidth="1"/>
    <col min="9979" max="9979" width="14.7109375" style="35" customWidth="1"/>
    <col min="9980" max="9980" width="10.140625" style="35" customWidth="1"/>
    <col min="9981" max="9981" width="15.85546875" style="35" customWidth="1"/>
    <col min="9982" max="9982" width="9.85546875" style="35" customWidth="1"/>
    <col min="9983" max="9983" width="14" style="35" customWidth="1"/>
    <col min="9984" max="9984" width="14.5703125" style="35" customWidth="1"/>
    <col min="9985" max="9985" width="9.5703125" style="35" customWidth="1"/>
    <col min="9986" max="9986" width="14.5703125" style="35" customWidth="1"/>
    <col min="9987" max="9988" width="16.28515625" style="35" customWidth="1"/>
    <col min="9989" max="9989" width="13.85546875" style="35" customWidth="1"/>
    <col min="9990" max="9994" width="16.140625" style="35" customWidth="1"/>
    <col min="9995" max="9995" width="14.42578125" style="35" customWidth="1"/>
    <col min="9996" max="9996" width="10.140625" style="35" customWidth="1"/>
    <col min="9997" max="9997" width="14.42578125" style="35" customWidth="1"/>
    <col min="9998" max="9999" width="18.85546875" style="35" customWidth="1"/>
    <col min="10000" max="10000" width="14.7109375" style="35" customWidth="1"/>
    <col min="10001" max="10001" width="9.28515625" style="35" customWidth="1"/>
    <col min="10002" max="10225" width="8.85546875" style="35"/>
    <col min="10226" max="10226" width="17.42578125" style="35" customWidth="1"/>
    <col min="10227" max="10227" width="30.7109375" style="35" customWidth="1"/>
    <col min="10228" max="10228" width="24.5703125" style="35" customWidth="1"/>
    <col min="10229" max="10229" width="30.5703125" style="35" customWidth="1"/>
    <col min="10230" max="10230" width="27.140625" style="35" customWidth="1"/>
    <col min="10231" max="10231" width="34" style="35" customWidth="1"/>
    <col min="10232" max="10232" width="31.42578125" style="35" customWidth="1"/>
    <col min="10233" max="10233" width="82.140625" style="35" customWidth="1"/>
    <col min="10234" max="10234" width="23.140625" style="35" customWidth="1"/>
    <col min="10235" max="10235" width="14.7109375" style="35" customWidth="1"/>
    <col min="10236" max="10236" width="10.140625" style="35" customWidth="1"/>
    <col min="10237" max="10237" width="15.85546875" style="35" customWidth="1"/>
    <col min="10238" max="10238" width="9.85546875" style="35" customWidth="1"/>
    <col min="10239" max="10239" width="14" style="35" customWidth="1"/>
    <col min="10240" max="10240" width="14.5703125" style="35" customWidth="1"/>
    <col min="10241" max="10241" width="9.5703125" style="35" customWidth="1"/>
    <col min="10242" max="10242" width="14.5703125" style="35" customWidth="1"/>
    <col min="10243" max="10244" width="16.28515625" style="35" customWidth="1"/>
    <col min="10245" max="10245" width="13.85546875" style="35" customWidth="1"/>
    <col min="10246" max="10250" width="16.140625" style="35" customWidth="1"/>
    <col min="10251" max="10251" width="14.42578125" style="35" customWidth="1"/>
    <col min="10252" max="10252" width="10.140625" style="35" customWidth="1"/>
    <col min="10253" max="10253" width="14.42578125" style="35" customWidth="1"/>
    <col min="10254" max="10255" width="18.85546875" style="35" customWidth="1"/>
    <col min="10256" max="10256" width="14.7109375" style="35" customWidth="1"/>
    <col min="10257" max="10257" width="9.28515625" style="35" customWidth="1"/>
    <col min="10258" max="10481" width="8.85546875" style="35"/>
    <col min="10482" max="10482" width="17.42578125" style="35" customWidth="1"/>
    <col min="10483" max="10483" width="30.7109375" style="35" customWidth="1"/>
    <col min="10484" max="10484" width="24.5703125" style="35" customWidth="1"/>
    <col min="10485" max="10485" width="30.5703125" style="35" customWidth="1"/>
    <col min="10486" max="10486" width="27.140625" style="35" customWidth="1"/>
    <col min="10487" max="10487" width="34" style="35" customWidth="1"/>
    <col min="10488" max="10488" width="31.42578125" style="35" customWidth="1"/>
    <col min="10489" max="10489" width="82.140625" style="35" customWidth="1"/>
    <col min="10490" max="10490" width="23.140625" style="35" customWidth="1"/>
    <col min="10491" max="10491" width="14.7109375" style="35" customWidth="1"/>
    <col min="10492" max="10492" width="10.140625" style="35" customWidth="1"/>
    <col min="10493" max="10493" width="15.85546875" style="35" customWidth="1"/>
    <col min="10494" max="10494" width="9.85546875" style="35" customWidth="1"/>
    <col min="10495" max="10495" width="14" style="35" customWidth="1"/>
    <col min="10496" max="10496" width="14.5703125" style="35" customWidth="1"/>
    <col min="10497" max="10497" width="9.5703125" style="35" customWidth="1"/>
    <col min="10498" max="10498" width="14.5703125" style="35" customWidth="1"/>
    <col min="10499" max="10500" width="16.28515625" style="35" customWidth="1"/>
    <col min="10501" max="10501" width="13.85546875" style="35" customWidth="1"/>
    <col min="10502" max="10506" width="16.140625" style="35" customWidth="1"/>
    <col min="10507" max="10507" width="14.42578125" style="35" customWidth="1"/>
    <col min="10508" max="10508" width="10.140625" style="35" customWidth="1"/>
    <col min="10509" max="10509" width="14.42578125" style="35" customWidth="1"/>
    <col min="10510" max="10511" width="18.85546875" style="35" customWidth="1"/>
    <col min="10512" max="10512" width="14.7109375" style="35" customWidth="1"/>
    <col min="10513" max="10513" width="9.28515625" style="35" customWidth="1"/>
    <col min="10514" max="10737" width="8.85546875" style="35"/>
    <col min="10738" max="10738" width="17.42578125" style="35" customWidth="1"/>
    <col min="10739" max="10739" width="30.7109375" style="35" customWidth="1"/>
    <col min="10740" max="10740" width="24.5703125" style="35" customWidth="1"/>
    <col min="10741" max="10741" width="30.5703125" style="35" customWidth="1"/>
    <col min="10742" max="10742" width="27.140625" style="35" customWidth="1"/>
    <col min="10743" max="10743" width="34" style="35" customWidth="1"/>
    <col min="10744" max="10744" width="31.42578125" style="35" customWidth="1"/>
    <col min="10745" max="10745" width="82.140625" style="35" customWidth="1"/>
    <col min="10746" max="10746" width="23.140625" style="35" customWidth="1"/>
    <col min="10747" max="10747" width="14.7109375" style="35" customWidth="1"/>
    <col min="10748" max="10748" width="10.140625" style="35" customWidth="1"/>
    <col min="10749" max="10749" width="15.85546875" style="35" customWidth="1"/>
    <col min="10750" max="10750" width="9.85546875" style="35" customWidth="1"/>
    <col min="10751" max="10751" width="14" style="35" customWidth="1"/>
    <col min="10752" max="10752" width="14.5703125" style="35" customWidth="1"/>
    <col min="10753" max="10753" width="9.5703125" style="35" customWidth="1"/>
    <col min="10754" max="10754" width="14.5703125" style="35" customWidth="1"/>
    <col min="10755" max="10756" width="16.28515625" style="35" customWidth="1"/>
    <col min="10757" max="10757" width="13.85546875" style="35" customWidth="1"/>
    <col min="10758" max="10762" width="16.140625" style="35" customWidth="1"/>
    <col min="10763" max="10763" width="14.42578125" style="35" customWidth="1"/>
    <col min="10764" max="10764" width="10.140625" style="35" customWidth="1"/>
    <col min="10765" max="10765" width="14.42578125" style="35" customWidth="1"/>
    <col min="10766" max="10767" width="18.85546875" style="35" customWidth="1"/>
    <col min="10768" max="10768" width="14.7109375" style="35" customWidth="1"/>
    <col min="10769" max="10769" width="9.28515625" style="35" customWidth="1"/>
    <col min="10770" max="10993" width="8.85546875" style="35"/>
    <col min="10994" max="10994" width="17.42578125" style="35" customWidth="1"/>
    <col min="10995" max="10995" width="30.7109375" style="35" customWidth="1"/>
    <col min="10996" max="10996" width="24.5703125" style="35" customWidth="1"/>
    <col min="10997" max="10997" width="30.5703125" style="35" customWidth="1"/>
    <col min="10998" max="10998" width="27.140625" style="35" customWidth="1"/>
    <col min="10999" max="10999" width="34" style="35" customWidth="1"/>
    <col min="11000" max="11000" width="31.42578125" style="35" customWidth="1"/>
    <col min="11001" max="11001" width="82.140625" style="35" customWidth="1"/>
    <col min="11002" max="11002" width="23.140625" style="35" customWidth="1"/>
    <col min="11003" max="11003" width="14.7109375" style="35" customWidth="1"/>
    <col min="11004" max="11004" width="10.140625" style="35" customWidth="1"/>
    <col min="11005" max="11005" width="15.85546875" style="35" customWidth="1"/>
    <col min="11006" max="11006" width="9.85546875" style="35" customWidth="1"/>
    <col min="11007" max="11007" width="14" style="35" customWidth="1"/>
    <col min="11008" max="11008" width="14.5703125" style="35" customWidth="1"/>
    <col min="11009" max="11009" width="9.5703125" style="35" customWidth="1"/>
    <col min="11010" max="11010" width="14.5703125" style="35" customWidth="1"/>
    <col min="11011" max="11012" width="16.28515625" style="35" customWidth="1"/>
    <col min="11013" max="11013" width="13.85546875" style="35" customWidth="1"/>
    <col min="11014" max="11018" width="16.140625" style="35" customWidth="1"/>
    <col min="11019" max="11019" width="14.42578125" style="35" customWidth="1"/>
    <col min="11020" max="11020" width="10.140625" style="35" customWidth="1"/>
    <col min="11021" max="11021" width="14.42578125" style="35" customWidth="1"/>
    <col min="11022" max="11023" width="18.85546875" style="35" customWidth="1"/>
    <col min="11024" max="11024" width="14.7109375" style="35" customWidth="1"/>
    <col min="11025" max="11025" width="9.28515625" style="35" customWidth="1"/>
    <col min="11026" max="11249" width="8.85546875" style="35"/>
    <col min="11250" max="11250" width="17.42578125" style="35" customWidth="1"/>
    <col min="11251" max="11251" width="30.7109375" style="35" customWidth="1"/>
    <col min="11252" max="11252" width="24.5703125" style="35" customWidth="1"/>
    <col min="11253" max="11253" width="30.5703125" style="35" customWidth="1"/>
    <col min="11254" max="11254" width="27.140625" style="35" customWidth="1"/>
    <col min="11255" max="11255" width="34" style="35" customWidth="1"/>
    <col min="11256" max="11256" width="31.42578125" style="35" customWidth="1"/>
    <col min="11257" max="11257" width="82.140625" style="35" customWidth="1"/>
    <col min="11258" max="11258" width="23.140625" style="35" customWidth="1"/>
    <col min="11259" max="11259" width="14.7109375" style="35" customWidth="1"/>
    <col min="11260" max="11260" width="10.140625" style="35" customWidth="1"/>
    <col min="11261" max="11261" width="15.85546875" style="35" customWidth="1"/>
    <col min="11262" max="11262" width="9.85546875" style="35" customWidth="1"/>
    <col min="11263" max="11263" width="14" style="35" customWidth="1"/>
    <col min="11264" max="11264" width="14.5703125" style="35" customWidth="1"/>
    <col min="11265" max="11265" width="9.5703125" style="35" customWidth="1"/>
    <col min="11266" max="11266" width="14.5703125" style="35" customWidth="1"/>
    <col min="11267" max="11268" width="16.28515625" style="35" customWidth="1"/>
    <col min="11269" max="11269" width="13.85546875" style="35" customWidth="1"/>
    <col min="11270" max="11274" width="16.140625" style="35" customWidth="1"/>
    <col min="11275" max="11275" width="14.42578125" style="35" customWidth="1"/>
    <col min="11276" max="11276" width="10.140625" style="35" customWidth="1"/>
    <col min="11277" max="11277" width="14.42578125" style="35" customWidth="1"/>
    <col min="11278" max="11279" width="18.85546875" style="35" customWidth="1"/>
    <col min="11280" max="11280" width="14.7109375" style="35" customWidth="1"/>
    <col min="11281" max="11281" width="9.28515625" style="35" customWidth="1"/>
    <col min="11282" max="11505" width="8.85546875" style="35"/>
    <col min="11506" max="11506" width="17.42578125" style="35" customWidth="1"/>
    <col min="11507" max="11507" width="30.7109375" style="35" customWidth="1"/>
    <col min="11508" max="11508" width="24.5703125" style="35" customWidth="1"/>
    <col min="11509" max="11509" width="30.5703125" style="35" customWidth="1"/>
    <col min="11510" max="11510" width="27.140625" style="35" customWidth="1"/>
    <col min="11511" max="11511" width="34" style="35" customWidth="1"/>
    <col min="11512" max="11512" width="31.42578125" style="35" customWidth="1"/>
    <col min="11513" max="11513" width="82.140625" style="35" customWidth="1"/>
    <col min="11514" max="11514" width="23.140625" style="35" customWidth="1"/>
    <col min="11515" max="11515" width="14.7109375" style="35" customWidth="1"/>
    <col min="11516" max="11516" width="10.140625" style="35" customWidth="1"/>
    <col min="11517" max="11517" width="15.85546875" style="35" customWidth="1"/>
    <col min="11518" max="11518" width="9.85546875" style="35" customWidth="1"/>
    <col min="11519" max="11519" width="14" style="35" customWidth="1"/>
    <col min="11520" max="11520" width="14.5703125" style="35" customWidth="1"/>
    <col min="11521" max="11521" width="9.5703125" style="35" customWidth="1"/>
    <col min="11522" max="11522" width="14.5703125" style="35" customWidth="1"/>
    <col min="11523" max="11524" width="16.28515625" style="35" customWidth="1"/>
    <col min="11525" max="11525" width="13.85546875" style="35" customWidth="1"/>
    <col min="11526" max="11530" width="16.140625" style="35" customWidth="1"/>
    <col min="11531" max="11531" width="14.42578125" style="35" customWidth="1"/>
    <col min="11532" max="11532" width="10.140625" style="35" customWidth="1"/>
    <col min="11533" max="11533" width="14.42578125" style="35" customWidth="1"/>
    <col min="11534" max="11535" width="18.85546875" style="35" customWidth="1"/>
    <col min="11536" max="11536" width="14.7109375" style="35" customWidth="1"/>
    <col min="11537" max="11537" width="9.28515625" style="35" customWidth="1"/>
    <col min="11538" max="11761" width="8.85546875" style="35"/>
    <col min="11762" max="11762" width="17.42578125" style="35" customWidth="1"/>
    <col min="11763" max="11763" width="30.7109375" style="35" customWidth="1"/>
    <col min="11764" max="11764" width="24.5703125" style="35" customWidth="1"/>
    <col min="11765" max="11765" width="30.5703125" style="35" customWidth="1"/>
    <col min="11766" max="11766" width="27.140625" style="35" customWidth="1"/>
    <col min="11767" max="11767" width="34" style="35" customWidth="1"/>
    <col min="11768" max="11768" width="31.42578125" style="35" customWidth="1"/>
    <col min="11769" max="11769" width="82.140625" style="35" customWidth="1"/>
    <col min="11770" max="11770" width="23.140625" style="35" customWidth="1"/>
    <col min="11771" max="11771" width="14.7109375" style="35" customWidth="1"/>
    <col min="11772" max="11772" width="10.140625" style="35" customWidth="1"/>
    <col min="11773" max="11773" width="15.85546875" style="35" customWidth="1"/>
    <col min="11774" max="11774" width="9.85546875" style="35" customWidth="1"/>
    <col min="11775" max="11775" width="14" style="35" customWidth="1"/>
    <col min="11776" max="11776" width="14.5703125" style="35" customWidth="1"/>
    <col min="11777" max="11777" width="9.5703125" style="35" customWidth="1"/>
    <col min="11778" max="11778" width="14.5703125" style="35" customWidth="1"/>
    <col min="11779" max="11780" width="16.28515625" style="35" customWidth="1"/>
    <col min="11781" max="11781" width="13.85546875" style="35" customWidth="1"/>
    <col min="11782" max="11786" width="16.140625" style="35" customWidth="1"/>
    <col min="11787" max="11787" width="14.42578125" style="35" customWidth="1"/>
    <col min="11788" max="11788" width="10.140625" style="35" customWidth="1"/>
    <col min="11789" max="11789" width="14.42578125" style="35" customWidth="1"/>
    <col min="11790" max="11791" width="18.85546875" style="35" customWidth="1"/>
    <col min="11792" max="11792" width="14.7109375" style="35" customWidth="1"/>
    <col min="11793" max="11793" width="9.28515625" style="35" customWidth="1"/>
    <col min="11794" max="12017" width="8.85546875" style="35"/>
    <col min="12018" max="12018" width="17.42578125" style="35" customWidth="1"/>
    <col min="12019" max="12019" width="30.7109375" style="35" customWidth="1"/>
    <col min="12020" max="12020" width="24.5703125" style="35" customWidth="1"/>
    <col min="12021" max="12021" width="30.5703125" style="35" customWidth="1"/>
    <col min="12022" max="12022" width="27.140625" style="35" customWidth="1"/>
    <col min="12023" max="12023" width="34" style="35" customWidth="1"/>
    <col min="12024" max="12024" width="31.42578125" style="35" customWidth="1"/>
    <col min="12025" max="12025" width="82.140625" style="35" customWidth="1"/>
    <col min="12026" max="12026" width="23.140625" style="35" customWidth="1"/>
    <col min="12027" max="12027" width="14.7109375" style="35" customWidth="1"/>
    <col min="12028" max="12028" width="10.140625" style="35" customWidth="1"/>
    <col min="12029" max="12029" width="15.85546875" style="35" customWidth="1"/>
    <col min="12030" max="12030" width="9.85546875" style="35" customWidth="1"/>
    <col min="12031" max="12031" width="14" style="35" customWidth="1"/>
    <col min="12032" max="12032" width="14.5703125" style="35" customWidth="1"/>
    <col min="12033" max="12033" width="9.5703125" style="35" customWidth="1"/>
    <col min="12034" max="12034" width="14.5703125" style="35" customWidth="1"/>
    <col min="12035" max="12036" width="16.28515625" style="35" customWidth="1"/>
    <col min="12037" max="12037" width="13.85546875" style="35" customWidth="1"/>
    <col min="12038" max="12042" width="16.140625" style="35" customWidth="1"/>
    <col min="12043" max="12043" width="14.42578125" style="35" customWidth="1"/>
    <col min="12044" max="12044" width="10.140625" style="35" customWidth="1"/>
    <col min="12045" max="12045" width="14.42578125" style="35" customWidth="1"/>
    <col min="12046" max="12047" width="18.85546875" style="35" customWidth="1"/>
    <col min="12048" max="12048" width="14.7109375" style="35" customWidth="1"/>
    <col min="12049" max="12049" width="9.28515625" style="35" customWidth="1"/>
    <col min="12050" max="12273" width="8.85546875" style="35"/>
    <col min="12274" max="12274" width="17.42578125" style="35" customWidth="1"/>
    <col min="12275" max="12275" width="30.7109375" style="35" customWidth="1"/>
    <col min="12276" max="12276" width="24.5703125" style="35" customWidth="1"/>
    <col min="12277" max="12277" width="30.5703125" style="35" customWidth="1"/>
    <col min="12278" max="12278" width="27.140625" style="35" customWidth="1"/>
    <col min="12279" max="12279" width="34" style="35" customWidth="1"/>
    <col min="12280" max="12280" width="31.42578125" style="35" customWidth="1"/>
    <col min="12281" max="12281" width="82.140625" style="35" customWidth="1"/>
    <col min="12282" max="12282" width="23.140625" style="35" customWidth="1"/>
    <col min="12283" max="12283" width="14.7109375" style="35" customWidth="1"/>
    <col min="12284" max="12284" width="10.140625" style="35" customWidth="1"/>
    <col min="12285" max="12285" width="15.85546875" style="35" customWidth="1"/>
    <col min="12286" max="12286" width="9.85546875" style="35" customWidth="1"/>
    <col min="12287" max="12287" width="14" style="35" customWidth="1"/>
    <col min="12288" max="12288" width="14.5703125" style="35" customWidth="1"/>
    <col min="12289" max="12289" width="9.5703125" style="35" customWidth="1"/>
    <col min="12290" max="12290" width="14.5703125" style="35" customWidth="1"/>
    <col min="12291" max="12292" width="16.28515625" style="35" customWidth="1"/>
    <col min="12293" max="12293" width="13.85546875" style="35" customWidth="1"/>
    <col min="12294" max="12298" width="16.140625" style="35" customWidth="1"/>
    <col min="12299" max="12299" width="14.42578125" style="35" customWidth="1"/>
    <col min="12300" max="12300" width="10.140625" style="35" customWidth="1"/>
    <col min="12301" max="12301" width="14.42578125" style="35" customWidth="1"/>
    <col min="12302" max="12303" width="18.85546875" style="35" customWidth="1"/>
    <col min="12304" max="12304" width="14.7109375" style="35" customWidth="1"/>
    <col min="12305" max="12305" width="9.28515625" style="35" customWidth="1"/>
    <col min="12306" max="12529" width="8.85546875" style="35"/>
    <col min="12530" max="12530" width="17.42578125" style="35" customWidth="1"/>
    <col min="12531" max="12531" width="30.7109375" style="35" customWidth="1"/>
    <col min="12532" max="12532" width="24.5703125" style="35" customWidth="1"/>
    <col min="12533" max="12533" width="30.5703125" style="35" customWidth="1"/>
    <col min="12534" max="12534" width="27.140625" style="35" customWidth="1"/>
    <col min="12535" max="12535" width="34" style="35" customWidth="1"/>
    <col min="12536" max="12536" width="31.42578125" style="35" customWidth="1"/>
    <col min="12537" max="12537" width="82.140625" style="35" customWidth="1"/>
    <col min="12538" max="12538" width="23.140625" style="35" customWidth="1"/>
    <col min="12539" max="12539" width="14.7109375" style="35" customWidth="1"/>
    <col min="12540" max="12540" width="10.140625" style="35" customWidth="1"/>
    <col min="12541" max="12541" width="15.85546875" style="35" customWidth="1"/>
    <col min="12542" max="12542" width="9.85546875" style="35" customWidth="1"/>
    <col min="12543" max="12543" width="14" style="35" customWidth="1"/>
    <col min="12544" max="12544" width="14.5703125" style="35" customWidth="1"/>
    <col min="12545" max="12545" width="9.5703125" style="35" customWidth="1"/>
    <col min="12546" max="12546" width="14.5703125" style="35" customWidth="1"/>
    <col min="12547" max="12548" width="16.28515625" style="35" customWidth="1"/>
    <col min="12549" max="12549" width="13.85546875" style="35" customWidth="1"/>
    <col min="12550" max="12554" width="16.140625" style="35" customWidth="1"/>
    <col min="12555" max="12555" width="14.42578125" style="35" customWidth="1"/>
    <col min="12556" max="12556" width="10.140625" style="35" customWidth="1"/>
    <col min="12557" max="12557" width="14.42578125" style="35" customWidth="1"/>
    <col min="12558" max="12559" width="18.85546875" style="35" customWidth="1"/>
    <col min="12560" max="12560" width="14.7109375" style="35" customWidth="1"/>
    <col min="12561" max="12561" width="9.28515625" style="35" customWidth="1"/>
    <col min="12562" max="12785" width="8.85546875" style="35"/>
    <col min="12786" max="12786" width="17.42578125" style="35" customWidth="1"/>
    <col min="12787" max="12787" width="30.7109375" style="35" customWidth="1"/>
    <col min="12788" max="12788" width="24.5703125" style="35" customWidth="1"/>
    <col min="12789" max="12789" width="30.5703125" style="35" customWidth="1"/>
    <col min="12790" max="12790" width="27.140625" style="35" customWidth="1"/>
    <col min="12791" max="12791" width="34" style="35" customWidth="1"/>
    <col min="12792" max="12792" width="31.42578125" style="35" customWidth="1"/>
    <col min="12793" max="12793" width="82.140625" style="35" customWidth="1"/>
    <col min="12794" max="12794" width="23.140625" style="35" customWidth="1"/>
    <col min="12795" max="12795" width="14.7109375" style="35" customWidth="1"/>
    <col min="12796" max="12796" width="10.140625" style="35" customWidth="1"/>
    <col min="12797" max="12797" width="15.85546875" style="35" customWidth="1"/>
    <col min="12798" max="12798" width="9.85546875" style="35" customWidth="1"/>
    <col min="12799" max="12799" width="14" style="35" customWidth="1"/>
    <col min="12800" max="12800" width="14.5703125" style="35" customWidth="1"/>
    <col min="12801" max="12801" width="9.5703125" style="35" customWidth="1"/>
    <col min="12802" max="12802" width="14.5703125" style="35" customWidth="1"/>
    <col min="12803" max="12804" width="16.28515625" style="35" customWidth="1"/>
    <col min="12805" max="12805" width="13.85546875" style="35" customWidth="1"/>
    <col min="12806" max="12810" width="16.140625" style="35" customWidth="1"/>
    <col min="12811" max="12811" width="14.42578125" style="35" customWidth="1"/>
    <col min="12812" max="12812" width="10.140625" style="35" customWidth="1"/>
    <col min="12813" max="12813" width="14.42578125" style="35" customWidth="1"/>
    <col min="12814" max="12815" width="18.85546875" style="35" customWidth="1"/>
    <col min="12816" max="12816" width="14.7109375" style="35" customWidth="1"/>
    <col min="12817" max="12817" width="9.28515625" style="35" customWidth="1"/>
    <col min="12818" max="13041" width="8.85546875" style="35"/>
    <col min="13042" max="13042" width="17.42578125" style="35" customWidth="1"/>
    <col min="13043" max="13043" width="30.7109375" style="35" customWidth="1"/>
    <col min="13044" max="13044" width="24.5703125" style="35" customWidth="1"/>
    <col min="13045" max="13045" width="30.5703125" style="35" customWidth="1"/>
    <col min="13046" max="13046" width="27.140625" style="35" customWidth="1"/>
    <col min="13047" max="13047" width="34" style="35" customWidth="1"/>
    <col min="13048" max="13048" width="31.42578125" style="35" customWidth="1"/>
    <col min="13049" max="13049" width="82.140625" style="35" customWidth="1"/>
    <col min="13050" max="13050" width="23.140625" style="35" customWidth="1"/>
    <col min="13051" max="13051" width="14.7109375" style="35" customWidth="1"/>
    <col min="13052" max="13052" width="10.140625" style="35" customWidth="1"/>
    <col min="13053" max="13053" width="15.85546875" style="35" customWidth="1"/>
    <col min="13054" max="13054" width="9.85546875" style="35" customWidth="1"/>
    <col min="13055" max="13055" width="14" style="35" customWidth="1"/>
    <col min="13056" max="13056" width="14.5703125" style="35" customWidth="1"/>
    <col min="13057" max="13057" width="9.5703125" style="35" customWidth="1"/>
    <col min="13058" max="13058" width="14.5703125" style="35" customWidth="1"/>
    <col min="13059" max="13060" width="16.28515625" style="35" customWidth="1"/>
    <col min="13061" max="13061" width="13.85546875" style="35" customWidth="1"/>
    <col min="13062" max="13066" width="16.140625" style="35" customWidth="1"/>
    <col min="13067" max="13067" width="14.42578125" style="35" customWidth="1"/>
    <col min="13068" max="13068" width="10.140625" style="35" customWidth="1"/>
    <col min="13069" max="13069" width="14.42578125" style="35" customWidth="1"/>
    <col min="13070" max="13071" width="18.85546875" style="35" customWidth="1"/>
    <col min="13072" max="13072" width="14.7109375" style="35" customWidth="1"/>
    <col min="13073" max="13073" width="9.28515625" style="35" customWidth="1"/>
    <col min="13074" max="13297" width="8.85546875" style="35"/>
    <col min="13298" max="13298" width="17.42578125" style="35" customWidth="1"/>
    <col min="13299" max="13299" width="30.7109375" style="35" customWidth="1"/>
    <col min="13300" max="13300" width="24.5703125" style="35" customWidth="1"/>
    <col min="13301" max="13301" width="30.5703125" style="35" customWidth="1"/>
    <col min="13302" max="13302" width="27.140625" style="35" customWidth="1"/>
    <col min="13303" max="13303" width="34" style="35" customWidth="1"/>
    <col min="13304" max="13304" width="31.42578125" style="35" customWidth="1"/>
    <col min="13305" max="13305" width="82.140625" style="35" customWidth="1"/>
    <col min="13306" max="13306" width="23.140625" style="35" customWidth="1"/>
    <col min="13307" max="13307" width="14.7109375" style="35" customWidth="1"/>
    <col min="13308" max="13308" width="10.140625" style="35" customWidth="1"/>
    <col min="13309" max="13309" width="15.85546875" style="35" customWidth="1"/>
    <col min="13310" max="13310" width="9.85546875" style="35" customWidth="1"/>
    <col min="13311" max="13311" width="14" style="35" customWidth="1"/>
    <col min="13312" max="13312" width="14.5703125" style="35" customWidth="1"/>
    <col min="13313" max="13313" width="9.5703125" style="35" customWidth="1"/>
    <col min="13314" max="13314" width="14.5703125" style="35" customWidth="1"/>
    <col min="13315" max="13316" width="16.28515625" style="35" customWidth="1"/>
    <col min="13317" max="13317" width="13.85546875" style="35" customWidth="1"/>
    <col min="13318" max="13322" width="16.140625" style="35" customWidth="1"/>
    <col min="13323" max="13323" width="14.42578125" style="35" customWidth="1"/>
    <col min="13324" max="13324" width="10.140625" style="35" customWidth="1"/>
    <col min="13325" max="13325" width="14.42578125" style="35" customWidth="1"/>
    <col min="13326" max="13327" width="18.85546875" style="35" customWidth="1"/>
    <col min="13328" max="13328" width="14.7109375" style="35" customWidth="1"/>
    <col min="13329" max="13329" width="9.28515625" style="35" customWidth="1"/>
    <col min="13330" max="13553" width="8.85546875" style="35"/>
    <col min="13554" max="13554" width="17.42578125" style="35" customWidth="1"/>
    <col min="13555" max="13555" width="30.7109375" style="35" customWidth="1"/>
    <col min="13556" max="13556" width="24.5703125" style="35" customWidth="1"/>
    <col min="13557" max="13557" width="30.5703125" style="35" customWidth="1"/>
    <col min="13558" max="13558" width="27.140625" style="35" customWidth="1"/>
    <col min="13559" max="13559" width="34" style="35" customWidth="1"/>
    <col min="13560" max="13560" width="31.42578125" style="35" customWidth="1"/>
    <col min="13561" max="13561" width="82.140625" style="35" customWidth="1"/>
    <col min="13562" max="13562" width="23.140625" style="35" customWidth="1"/>
    <col min="13563" max="13563" width="14.7109375" style="35" customWidth="1"/>
    <col min="13564" max="13564" width="10.140625" style="35" customWidth="1"/>
    <col min="13565" max="13565" width="15.85546875" style="35" customWidth="1"/>
    <col min="13566" max="13566" width="9.85546875" style="35" customWidth="1"/>
    <col min="13567" max="13567" width="14" style="35" customWidth="1"/>
    <col min="13568" max="13568" width="14.5703125" style="35" customWidth="1"/>
    <col min="13569" max="13569" width="9.5703125" style="35" customWidth="1"/>
    <col min="13570" max="13570" width="14.5703125" style="35" customWidth="1"/>
    <col min="13571" max="13572" width="16.28515625" style="35" customWidth="1"/>
    <col min="13573" max="13573" width="13.85546875" style="35" customWidth="1"/>
    <col min="13574" max="13578" width="16.140625" style="35" customWidth="1"/>
    <col min="13579" max="13579" width="14.42578125" style="35" customWidth="1"/>
    <col min="13580" max="13580" width="10.140625" style="35" customWidth="1"/>
    <col min="13581" max="13581" width="14.42578125" style="35" customWidth="1"/>
    <col min="13582" max="13583" width="18.85546875" style="35" customWidth="1"/>
    <col min="13584" max="13584" width="14.7109375" style="35" customWidth="1"/>
    <col min="13585" max="13585" width="9.28515625" style="35" customWidth="1"/>
    <col min="13586" max="13809" width="8.85546875" style="35"/>
    <col min="13810" max="13810" width="17.42578125" style="35" customWidth="1"/>
    <col min="13811" max="13811" width="30.7109375" style="35" customWidth="1"/>
    <col min="13812" max="13812" width="24.5703125" style="35" customWidth="1"/>
    <col min="13813" max="13813" width="30.5703125" style="35" customWidth="1"/>
    <col min="13814" max="13814" width="27.140625" style="35" customWidth="1"/>
    <col min="13815" max="13815" width="34" style="35" customWidth="1"/>
    <col min="13816" max="13816" width="31.42578125" style="35" customWidth="1"/>
    <col min="13817" max="13817" width="82.140625" style="35" customWidth="1"/>
    <col min="13818" max="13818" width="23.140625" style="35" customWidth="1"/>
    <col min="13819" max="13819" width="14.7109375" style="35" customWidth="1"/>
    <col min="13820" max="13820" width="10.140625" style="35" customWidth="1"/>
    <col min="13821" max="13821" width="15.85546875" style="35" customWidth="1"/>
    <col min="13822" max="13822" width="9.85546875" style="35" customWidth="1"/>
    <col min="13823" max="13823" width="14" style="35" customWidth="1"/>
    <col min="13824" max="13824" width="14.5703125" style="35" customWidth="1"/>
    <col min="13825" max="13825" width="9.5703125" style="35" customWidth="1"/>
    <col min="13826" max="13826" width="14.5703125" style="35" customWidth="1"/>
    <col min="13827" max="13828" width="16.28515625" style="35" customWidth="1"/>
    <col min="13829" max="13829" width="13.85546875" style="35" customWidth="1"/>
    <col min="13830" max="13834" width="16.140625" style="35" customWidth="1"/>
    <col min="13835" max="13835" width="14.42578125" style="35" customWidth="1"/>
    <col min="13836" max="13836" width="10.140625" style="35" customWidth="1"/>
    <col min="13837" max="13837" width="14.42578125" style="35" customWidth="1"/>
    <col min="13838" max="13839" width="18.85546875" style="35" customWidth="1"/>
    <col min="13840" max="13840" width="14.7109375" style="35" customWidth="1"/>
    <col min="13841" max="13841" width="9.28515625" style="35" customWidth="1"/>
    <col min="13842" max="14065" width="8.85546875" style="35"/>
    <col min="14066" max="14066" width="17.42578125" style="35" customWidth="1"/>
    <col min="14067" max="14067" width="30.7109375" style="35" customWidth="1"/>
    <col min="14068" max="14068" width="24.5703125" style="35" customWidth="1"/>
    <col min="14069" max="14069" width="30.5703125" style="35" customWidth="1"/>
    <col min="14070" max="14070" width="27.140625" style="35" customWidth="1"/>
    <col min="14071" max="14071" width="34" style="35" customWidth="1"/>
    <col min="14072" max="14072" width="31.42578125" style="35" customWidth="1"/>
    <col min="14073" max="14073" width="82.140625" style="35" customWidth="1"/>
    <col min="14074" max="14074" width="23.140625" style="35" customWidth="1"/>
    <col min="14075" max="14075" width="14.7109375" style="35" customWidth="1"/>
    <col min="14076" max="14076" width="10.140625" style="35" customWidth="1"/>
    <col min="14077" max="14077" width="15.85546875" style="35" customWidth="1"/>
    <col min="14078" max="14078" width="9.85546875" style="35" customWidth="1"/>
    <col min="14079" max="14079" width="14" style="35" customWidth="1"/>
    <col min="14080" max="14080" width="14.5703125" style="35" customWidth="1"/>
    <col min="14081" max="14081" width="9.5703125" style="35" customWidth="1"/>
    <col min="14082" max="14082" width="14.5703125" style="35" customWidth="1"/>
    <col min="14083" max="14084" width="16.28515625" style="35" customWidth="1"/>
    <col min="14085" max="14085" width="13.85546875" style="35" customWidth="1"/>
    <col min="14086" max="14090" width="16.140625" style="35" customWidth="1"/>
    <col min="14091" max="14091" width="14.42578125" style="35" customWidth="1"/>
    <col min="14092" max="14092" width="10.140625" style="35" customWidth="1"/>
    <col min="14093" max="14093" width="14.42578125" style="35" customWidth="1"/>
    <col min="14094" max="14095" width="18.85546875" style="35" customWidth="1"/>
    <col min="14096" max="14096" width="14.7109375" style="35" customWidth="1"/>
    <col min="14097" max="14097" width="9.28515625" style="35" customWidth="1"/>
    <col min="14098" max="14321" width="8.85546875" style="35"/>
    <col min="14322" max="14322" width="17.42578125" style="35" customWidth="1"/>
    <col min="14323" max="14323" width="30.7109375" style="35" customWidth="1"/>
    <col min="14324" max="14324" width="24.5703125" style="35" customWidth="1"/>
    <col min="14325" max="14325" width="30.5703125" style="35" customWidth="1"/>
    <col min="14326" max="14326" width="27.140625" style="35" customWidth="1"/>
    <col min="14327" max="14327" width="34" style="35" customWidth="1"/>
    <col min="14328" max="14328" width="31.42578125" style="35" customWidth="1"/>
    <col min="14329" max="14329" width="82.140625" style="35" customWidth="1"/>
    <col min="14330" max="14330" width="23.140625" style="35" customWidth="1"/>
    <col min="14331" max="14331" width="14.7109375" style="35" customWidth="1"/>
    <col min="14332" max="14332" width="10.140625" style="35" customWidth="1"/>
    <col min="14333" max="14333" width="15.85546875" style="35" customWidth="1"/>
    <col min="14334" max="14334" width="9.85546875" style="35" customWidth="1"/>
    <col min="14335" max="14335" width="14" style="35" customWidth="1"/>
    <col min="14336" max="14336" width="14.5703125" style="35" customWidth="1"/>
    <col min="14337" max="14337" width="9.5703125" style="35" customWidth="1"/>
    <col min="14338" max="14338" width="14.5703125" style="35" customWidth="1"/>
    <col min="14339" max="14340" width="16.28515625" style="35" customWidth="1"/>
    <col min="14341" max="14341" width="13.85546875" style="35" customWidth="1"/>
    <col min="14342" max="14346" width="16.140625" style="35" customWidth="1"/>
    <col min="14347" max="14347" width="14.42578125" style="35" customWidth="1"/>
    <col min="14348" max="14348" width="10.140625" style="35" customWidth="1"/>
    <col min="14349" max="14349" width="14.42578125" style="35" customWidth="1"/>
    <col min="14350" max="14351" width="18.85546875" style="35" customWidth="1"/>
    <col min="14352" max="14352" width="14.7109375" style="35" customWidth="1"/>
    <col min="14353" max="14353" width="9.28515625" style="35" customWidth="1"/>
    <col min="14354" max="14577" width="8.85546875" style="35"/>
    <col min="14578" max="14578" width="17.42578125" style="35" customWidth="1"/>
    <col min="14579" max="14579" width="30.7109375" style="35" customWidth="1"/>
    <col min="14580" max="14580" width="24.5703125" style="35" customWidth="1"/>
    <col min="14581" max="14581" width="30.5703125" style="35" customWidth="1"/>
    <col min="14582" max="14582" width="27.140625" style="35" customWidth="1"/>
    <col min="14583" max="14583" width="34" style="35" customWidth="1"/>
    <col min="14584" max="14584" width="31.42578125" style="35" customWidth="1"/>
    <col min="14585" max="14585" width="82.140625" style="35" customWidth="1"/>
    <col min="14586" max="14586" width="23.140625" style="35" customWidth="1"/>
    <col min="14587" max="14587" width="14.7109375" style="35" customWidth="1"/>
    <col min="14588" max="14588" width="10.140625" style="35" customWidth="1"/>
    <col min="14589" max="14589" width="15.85546875" style="35" customWidth="1"/>
    <col min="14590" max="14590" width="9.85546875" style="35" customWidth="1"/>
    <col min="14591" max="14591" width="14" style="35" customWidth="1"/>
    <col min="14592" max="14592" width="14.5703125" style="35" customWidth="1"/>
    <col min="14593" max="14593" width="9.5703125" style="35" customWidth="1"/>
    <col min="14594" max="14594" width="14.5703125" style="35" customWidth="1"/>
    <col min="14595" max="14596" width="16.28515625" style="35" customWidth="1"/>
    <col min="14597" max="14597" width="13.85546875" style="35" customWidth="1"/>
    <col min="14598" max="14602" width="16.140625" style="35" customWidth="1"/>
    <col min="14603" max="14603" width="14.42578125" style="35" customWidth="1"/>
    <col min="14604" max="14604" width="10.140625" style="35" customWidth="1"/>
    <col min="14605" max="14605" width="14.42578125" style="35" customWidth="1"/>
    <col min="14606" max="14607" width="18.85546875" style="35" customWidth="1"/>
    <col min="14608" max="14608" width="14.7109375" style="35" customWidth="1"/>
    <col min="14609" max="14609" width="9.28515625" style="35" customWidth="1"/>
    <col min="14610" max="14833" width="8.85546875" style="35"/>
    <col min="14834" max="14834" width="17.42578125" style="35" customWidth="1"/>
    <col min="14835" max="14835" width="30.7109375" style="35" customWidth="1"/>
    <col min="14836" max="14836" width="24.5703125" style="35" customWidth="1"/>
    <col min="14837" max="14837" width="30.5703125" style="35" customWidth="1"/>
    <col min="14838" max="14838" width="27.140625" style="35" customWidth="1"/>
    <col min="14839" max="14839" width="34" style="35" customWidth="1"/>
    <col min="14840" max="14840" width="31.42578125" style="35" customWidth="1"/>
    <col min="14841" max="14841" width="82.140625" style="35" customWidth="1"/>
    <col min="14842" max="14842" width="23.140625" style="35" customWidth="1"/>
    <col min="14843" max="14843" width="14.7109375" style="35" customWidth="1"/>
    <col min="14844" max="14844" width="10.140625" style="35" customWidth="1"/>
    <col min="14845" max="14845" width="15.85546875" style="35" customWidth="1"/>
    <col min="14846" max="14846" width="9.85546875" style="35" customWidth="1"/>
    <col min="14847" max="14847" width="14" style="35" customWidth="1"/>
    <col min="14848" max="14848" width="14.5703125" style="35" customWidth="1"/>
    <col min="14849" max="14849" width="9.5703125" style="35" customWidth="1"/>
    <col min="14850" max="14850" width="14.5703125" style="35" customWidth="1"/>
    <col min="14851" max="14852" width="16.28515625" style="35" customWidth="1"/>
    <col min="14853" max="14853" width="13.85546875" style="35" customWidth="1"/>
    <col min="14854" max="14858" width="16.140625" style="35" customWidth="1"/>
    <col min="14859" max="14859" width="14.42578125" style="35" customWidth="1"/>
    <col min="14860" max="14860" width="10.140625" style="35" customWidth="1"/>
    <col min="14861" max="14861" width="14.42578125" style="35" customWidth="1"/>
    <col min="14862" max="14863" width="18.85546875" style="35" customWidth="1"/>
    <col min="14864" max="14864" width="14.7109375" style="35" customWidth="1"/>
    <col min="14865" max="14865" width="9.28515625" style="35" customWidth="1"/>
    <col min="14866" max="15089" width="8.85546875" style="35"/>
    <col min="15090" max="15090" width="17.42578125" style="35" customWidth="1"/>
    <col min="15091" max="15091" width="30.7109375" style="35" customWidth="1"/>
    <col min="15092" max="15092" width="24.5703125" style="35" customWidth="1"/>
    <col min="15093" max="15093" width="30.5703125" style="35" customWidth="1"/>
    <col min="15094" max="15094" width="27.140625" style="35" customWidth="1"/>
    <col min="15095" max="15095" width="34" style="35" customWidth="1"/>
    <col min="15096" max="15096" width="31.42578125" style="35" customWidth="1"/>
    <col min="15097" max="15097" width="82.140625" style="35" customWidth="1"/>
    <col min="15098" max="15098" width="23.140625" style="35" customWidth="1"/>
    <col min="15099" max="15099" width="14.7109375" style="35" customWidth="1"/>
    <col min="15100" max="15100" width="10.140625" style="35" customWidth="1"/>
    <col min="15101" max="15101" width="15.85546875" style="35" customWidth="1"/>
    <col min="15102" max="15102" width="9.85546875" style="35" customWidth="1"/>
    <col min="15103" max="15103" width="14" style="35" customWidth="1"/>
    <col min="15104" max="15104" width="14.5703125" style="35" customWidth="1"/>
    <col min="15105" max="15105" width="9.5703125" style="35" customWidth="1"/>
    <col min="15106" max="15106" width="14.5703125" style="35" customWidth="1"/>
    <col min="15107" max="15108" width="16.28515625" style="35" customWidth="1"/>
    <col min="15109" max="15109" width="13.85546875" style="35" customWidth="1"/>
    <col min="15110" max="15114" width="16.140625" style="35" customWidth="1"/>
    <col min="15115" max="15115" width="14.42578125" style="35" customWidth="1"/>
    <col min="15116" max="15116" width="10.140625" style="35" customWidth="1"/>
    <col min="15117" max="15117" width="14.42578125" style="35" customWidth="1"/>
    <col min="15118" max="15119" width="18.85546875" style="35" customWidth="1"/>
    <col min="15120" max="15120" width="14.7109375" style="35" customWidth="1"/>
    <col min="15121" max="15121" width="9.28515625" style="35" customWidth="1"/>
    <col min="15122" max="15345" width="8.85546875" style="35"/>
    <col min="15346" max="15346" width="17.42578125" style="35" customWidth="1"/>
    <col min="15347" max="15347" width="30.7109375" style="35" customWidth="1"/>
    <col min="15348" max="15348" width="24.5703125" style="35" customWidth="1"/>
    <col min="15349" max="15349" width="30.5703125" style="35" customWidth="1"/>
    <col min="15350" max="15350" width="27.140625" style="35" customWidth="1"/>
    <col min="15351" max="15351" width="34" style="35" customWidth="1"/>
    <col min="15352" max="15352" width="31.42578125" style="35" customWidth="1"/>
    <col min="15353" max="15353" width="82.140625" style="35" customWidth="1"/>
    <col min="15354" max="15354" width="23.140625" style="35" customWidth="1"/>
    <col min="15355" max="15355" width="14.7109375" style="35" customWidth="1"/>
    <col min="15356" max="15356" width="10.140625" style="35" customWidth="1"/>
    <col min="15357" max="15357" width="15.85546875" style="35" customWidth="1"/>
    <col min="15358" max="15358" width="9.85546875" style="35" customWidth="1"/>
    <col min="15359" max="15359" width="14" style="35" customWidth="1"/>
    <col min="15360" max="15360" width="14.5703125" style="35" customWidth="1"/>
    <col min="15361" max="15361" width="9.5703125" style="35" customWidth="1"/>
    <col min="15362" max="15362" width="14.5703125" style="35" customWidth="1"/>
    <col min="15363" max="15364" width="16.28515625" style="35" customWidth="1"/>
    <col min="15365" max="15365" width="13.85546875" style="35" customWidth="1"/>
    <col min="15366" max="15370" width="16.140625" style="35" customWidth="1"/>
    <col min="15371" max="15371" width="14.42578125" style="35" customWidth="1"/>
    <col min="15372" max="15372" width="10.140625" style="35" customWidth="1"/>
    <col min="15373" max="15373" width="14.42578125" style="35" customWidth="1"/>
    <col min="15374" max="15375" width="18.85546875" style="35" customWidth="1"/>
    <col min="15376" max="15376" width="14.7109375" style="35" customWidth="1"/>
    <col min="15377" max="15377" width="9.28515625" style="35" customWidth="1"/>
    <col min="15378" max="15601" width="8.85546875" style="35"/>
    <col min="15602" max="15602" width="17.42578125" style="35" customWidth="1"/>
    <col min="15603" max="15603" width="30.7109375" style="35" customWidth="1"/>
    <col min="15604" max="15604" width="24.5703125" style="35" customWidth="1"/>
    <col min="15605" max="15605" width="30.5703125" style="35" customWidth="1"/>
    <col min="15606" max="15606" width="27.140625" style="35" customWidth="1"/>
    <col min="15607" max="15607" width="34" style="35" customWidth="1"/>
    <col min="15608" max="15608" width="31.42578125" style="35" customWidth="1"/>
    <col min="15609" max="15609" width="82.140625" style="35" customWidth="1"/>
    <col min="15610" max="15610" width="23.140625" style="35" customWidth="1"/>
    <col min="15611" max="15611" width="14.7109375" style="35" customWidth="1"/>
    <col min="15612" max="15612" width="10.140625" style="35" customWidth="1"/>
    <col min="15613" max="15613" width="15.85546875" style="35" customWidth="1"/>
    <col min="15614" max="15614" width="9.85546875" style="35" customWidth="1"/>
    <col min="15615" max="15615" width="14" style="35" customWidth="1"/>
    <col min="15616" max="15616" width="14.5703125" style="35" customWidth="1"/>
    <col min="15617" max="15617" width="9.5703125" style="35" customWidth="1"/>
    <col min="15618" max="15618" width="14.5703125" style="35" customWidth="1"/>
    <col min="15619" max="15620" width="16.28515625" style="35" customWidth="1"/>
    <col min="15621" max="15621" width="13.85546875" style="35" customWidth="1"/>
    <col min="15622" max="15626" width="16.140625" style="35" customWidth="1"/>
    <col min="15627" max="15627" width="14.42578125" style="35" customWidth="1"/>
    <col min="15628" max="15628" width="10.140625" style="35" customWidth="1"/>
    <col min="15629" max="15629" width="14.42578125" style="35" customWidth="1"/>
    <col min="15630" max="15631" width="18.85546875" style="35" customWidth="1"/>
    <col min="15632" max="15632" width="14.7109375" style="35" customWidth="1"/>
    <col min="15633" max="15633" width="9.28515625" style="35" customWidth="1"/>
    <col min="15634" max="15857" width="8.85546875" style="35"/>
    <col min="15858" max="15858" width="17.42578125" style="35" customWidth="1"/>
    <col min="15859" max="15859" width="30.7109375" style="35" customWidth="1"/>
    <col min="15860" max="15860" width="24.5703125" style="35" customWidth="1"/>
    <col min="15861" max="15861" width="30.5703125" style="35" customWidth="1"/>
    <col min="15862" max="15862" width="27.140625" style="35" customWidth="1"/>
    <col min="15863" max="15863" width="34" style="35" customWidth="1"/>
    <col min="15864" max="15864" width="31.42578125" style="35" customWidth="1"/>
    <col min="15865" max="15865" width="82.140625" style="35" customWidth="1"/>
    <col min="15866" max="15866" width="23.140625" style="35" customWidth="1"/>
    <col min="15867" max="15867" width="14.7109375" style="35" customWidth="1"/>
    <col min="15868" max="15868" width="10.140625" style="35" customWidth="1"/>
    <col min="15869" max="15869" width="15.85546875" style="35" customWidth="1"/>
    <col min="15870" max="15870" width="9.85546875" style="35" customWidth="1"/>
    <col min="15871" max="15871" width="14" style="35" customWidth="1"/>
    <col min="15872" max="15872" width="14.5703125" style="35" customWidth="1"/>
    <col min="15873" max="15873" width="9.5703125" style="35" customWidth="1"/>
    <col min="15874" max="15874" width="14.5703125" style="35" customWidth="1"/>
    <col min="15875" max="15876" width="16.28515625" style="35" customWidth="1"/>
    <col min="15877" max="15877" width="13.85546875" style="35" customWidth="1"/>
    <col min="15878" max="15882" width="16.140625" style="35" customWidth="1"/>
    <col min="15883" max="15883" width="14.42578125" style="35" customWidth="1"/>
    <col min="15884" max="15884" width="10.140625" style="35" customWidth="1"/>
    <col min="15885" max="15885" width="14.42578125" style="35" customWidth="1"/>
    <col min="15886" max="15887" width="18.85546875" style="35" customWidth="1"/>
    <col min="15888" max="15888" width="14.7109375" style="35" customWidth="1"/>
    <col min="15889" max="15889" width="9.28515625" style="35" customWidth="1"/>
    <col min="15890" max="16113" width="8.85546875" style="35"/>
    <col min="16114" max="16114" width="17.42578125" style="35" customWidth="1"/>
    <col min="16115" max="16115" width="30.7109375" style="35" customWidth="1"/>
    <col min="16116" max="16116" width="24.5703125" style="35" customWidth="1"/>
    <col min="16117" max="16117" width="30.5703125" style="35" customWidth="1"/>
    <col min="16118" max="16118" width="27.140625" style="35" customWidth="1"/>
    <col min="16119" max="16119" width="34" style="35" customWidth="1"/>
    <col min="16120" max="16120" width="31.42578125" style="35" customWidth="1"/>
    <col min="16121" max="16121" width="82.140625" style="35" customWidth="1"/>
    <col min="16122" max="16122" width="23.140625" style="35" customWidth="1"/>
    <col min="16123" max="16123" width="14.7109375" style="35" customWidth="1"/>
    <col min="16124" max="16124" width="10.140625" style="35" customWidth="1"/>
    <col min="16125" max="16125" width="15.85546875" style="35" customWidth="1"/>
    <col min="16126" max="16126" width="9.85546875" style="35" customWidth="1"/>
    <col min="16127" max="16127" width="14" style="35" customWidth="1"/>
    <col min="16128" max="16128" width="14.5703125" style="35" customWidth="1"/>
    <col min="16129" max="16129" width="9.5703125" style="35" customWidth="1"/>
    <col min="16130" max="16130" width="14.5703125" style="35" customWidth="1"/>
    <col min="16131" max="16132" width="16.28515625" style="35" customWidth="1"/>
    <col min="16133" max="16133" width="13.85546875" style="35" customWidth="1"/>
    <col min="16134" max="16138" width="16.140625" style="35" customWidth="1"/>
    <col min="16139" max="16139" width="14.42578125" style="35" customWidth="1"/>
    <col min="16140" max="16140" width="10.140625" style="35" customWidth="1"/>
    <col min="16141" max="16141" width="14.42578125" style="35" customWidth="1"/>
    <col min="16142" max="16143" width="18.85546875" style="35" customWidth="1"/>
    <col min="16144" max="16144" width="14.7109375" style="35" customWidth="1"/>
    <col min="16145" max="16145" width="9.28515625" style="35" customWidth="1"/>
    <col min="16146" max="16360" width="8.85546875" style="35"/>
    <col min="16361" max="16384" width="9.140625" style="35" customWidth="1"/>
  </cols>
  <sheetData>
    <row r="1" spans="1:33" ht="15.4" customHeight="1" thickBot="1" x14ac:dyDescent="0.35">
      <c r="A1" s="33"/>
      <c r="H1" s="33"/>
    </row>
    <row r="2" spans="1:33" ht="33" customHeight="1" thickBot="1" x14ac:dyDescent="0.3">
      <c r="A2" s="33"/>
      <c r="B2" s="36" t="str">
        <f>Date!B2</f>
        <v>310822</v>
      </c>
      <c r="C2" s="251">
        <v>-3</v>
      </c>
      <c r="D2" s="251"/>
      <c r="E2" s="252"/>
      <c r="F2" s="253" t="s">
        <v>136</v>
      </c>
      <c r="G2" s="254"/>
      <c r="H2" s="37"/>
      <c r="AB2" s="38"/>
      <c r="AC2" s="2"/>
      <c r="AD2" s="21"/>
    </row>
    <row r="3" spans="1:33" ht="41.25" customHeight="1" thickBot="1" x14ac:dyDescent="0.55000000000000004">
      <c r="A3" s="33"/>
      <c r="B3" s="255" t="s">
        <v>206</v>
      </c>
      <c r="C3" s="256"/>
      <c r="D3" s="256"/>
      <c r="E3" s="257"/>
      <c r="F3" s="39" t="s">
        <v>100</v>
      </c>
      <c r="G3" s="40">
        <v>10</v>
      </c>
      <c r="H3" s="37"/>
      <c r="AB3" s="38"/>
      <c r="AC3" s="2"/>
      <c r="AD3" s="21"/>
    </row>
    <row r="4" spans="1:33" ht="33.75" x14ac:dyDescent="0.4">
      <c r="A4" s="33"/>
      <c r="B4" s="258" t="s">
        <v>113</v>
      </c>
      <c r="C4" s="259"/>
      <c r="D4" s="260" t="s">
        <v>12</v>
      </c>
      <c r="E4" s="261"/>
      <c r="F4" s="262" t="s">
        <v>181</v>
      </c>
      <c r="G4" s="263"/>
      <c r="H4" s="41"/>
      <c r="W4" s="248"/>
      <c r="X4" s="248"/>
      <c r="Y4" s="248"/>
      <c r="Z4" s="62"/>
      <c r="AA4" s="249"/>
      <c r="AB4" s="249"/>
      <c r="AC4" s="250"/>
    </row>
    <row r="5" spans="1:33" ht="18" customHeight="1" thickBot="1" x14ac:dyDescent="0.35">
      <c r="A5" s="33"/>
      <c r="B5" s="141">
        <f>SUM(B7/C7)</f>
        <v>5.5631938107632974</v>
      </c>
      <c r="C5" s="142" t="s">
        <v>13</v>
      </c>
      <c r="D5" s="266">
        <f>SUM(D7+E7+D9+E9+D11+E11)</f>
        <v>0.1364453204865248</v>
      </c>
      <c r="E5" s="267"/>
      <c r="F5" s="268">
        <f>SUM(F7+G7+F9+G9+G13+F11+G11+F13+AG13)</f>
        <v>0.8635546795134752</v>
      </c>
      <c r="G5" s="269"/>
      <c r="H5" s="41"/>
      <c r="W5" s="248"/>
      <c r="X5" s="248"/>
      <c r="Y5" s="248"/>
      <c r="Z5" s="62"/>
      <c r="AA5" s="249"/>
      <c r="AB5" s="249"/>
      <c r="AC5" s="250"/>
    </row>
    <row r="6" spans="1:33" ht="24" customHeight="1" x14ac:dyDescent="0.2">
      <c r="A6" s="33"/>
      <c r="B6" s="69" t="s">
        <v>124</v>
      </c>
      <c r="C6" s="114" t="s">
        <v>171</v>
      </c>
      <c r="D6" s="80" t="s">
        <v>78</v>
      </c>
      <c r="E6" s="81" t="s">
        <v>79</v>
      </c>
      <c r="F6" s="89" t="s">
        <v>34</v>
      </c>
      <c r="G6" s="118" t="s">
        <v>35</v>
      </c>
      <c r="H6" s="41"/>
      <c r="W6" s="245"/>
      <c r="X6" s="245"/>
      <c r="Y6" s="246"/>
      <c r="Z6" s="246"/>
      <c r="AA6" s="245"/>
      <c r="AB6" s="245"/>
      <c r="AC6" s="247"/>
      <c r="AD6" s="247"/>
    </row>
    <row r="7" spans="1:33" ht="18" customHeight="1" thickBot="1" x14ac:dyDescent="0.35">
      <c r="A7" s="33"/>
      <c r="B7" s="70">
        <f>B59</f>
        <v>1.2157123160063448</v>
      </c>
      <c r="C7" s="99">
        <f>SUM(C9+B11+C11)</f>
        <v>0.21852776612856187</v>
      </c>
      <c r="D7" s="202">
        <f>H59</f>
        <v>7.3559703401091976E-3</v>
      </c>
      <c r="E7" s="83">
        <f>I59</f>
        <v>4.881432627025438E-2</v>
      </c>
      <c r="F7" s="85">
        <f>L59</f>
        <v>3.9751216614365828E-2</v>
      </c>
      <c r="G7" s="87">
        <f>M59</f>
        <v>5.4677352834965826E-3</v>
      </c>
      <c r="H7" s="41"/>
      <c r="W7" s="245"/>
      <c r="X7" s="245"/>
      <c r="Y7" s="246"/>
      <c r="Z7" s="246"/>
      <c r="AA7" s="245"/>
      <c r="AB7" s="245"/>
      <c r="AC7" s="247"/>
      <c r="AD7" s="247"/>
    </row>
    <row r="8" spans="1:33" ht="23.25" x14ac:dyDescent="0.25">
      <c r="A8" s="33"/>
      <c r="B8" s="116" t="s">
        <v>36</v>
      </c>
      <c r="C8" s="65" t="s">
        <v>77</v>
      </c>
      <c r="D8" s="81" t="s">
        <v>37</v>
      </c>
      <c r="E8" s="82" t="s">
        <v>138</v>
      </c>
      <c r="F8" s="90" t="s">
        <v>8</v>
      </c>
      <c r="G8" s="118" t="s">
        <v>9</v>
      </c>
      <c r="H8" s="42"/>
      <c r="W8" s="245"/>
      <c r="X8" s="245"/>
      <c r="Y8" s="246"/>
      <c r="Z8" s="246"/>
      <c r="AA8" s="245"/>
      <c r="AB8" s="245"/>
      <c r="AC8" s="247"/>
      <c r="AD8" s="247"/>
    </row>
    <row r="9" spans="1:33" ht="18.75" customHeight="1" thickBot="1" x14ac:dyDescent="0.35">
      <c r="A9" s="33"/>
      <c r="B9" s="117">
        <f>C59</f>
        <v>0</v>
      </c>
      <c r="C9" s="67">
        <f>D59</f>
        <v>0.21846146451557852</v>
      </c>
      <c r="D9" s="83">
        <f>G59</f>
        <v>0</v>
      </c>
      <c r="E9" s="84">
        <f>J59</f>
        <v>8.0275023876161228E-2</v>
      </c>
      <c r="F9" s="85">
        <f>N59</f>
        <v>0</v>
      </c>
      <c r="G9" s="87">
        <f>O59</f>
        <v>0</v>
      </c>
      <c r="H9" s="42"/>
      <c r="AB9" s="43"/>
    </row>
    <row r="10" spans="1:33" ht="23.25" x14ac:dyDescent="0.4">
      <c r="A10" s="33"/>
      <c r="B10" s="63" t="s">
        <v>129</v>
      </c>
      <c r="C10" s="66" t="s">
        <v>139</v>
      </c>
      <c r="D10" s="81" t="s">
        <v>140</v>
      </c>
      <c r="E10" s="199" t="s">
        <v>156</v>
      </c>
      <c r="F10" s="88" t="s">
        <v>10</v>
      </c>
      <c r="G10" s="86" t="s">
        <v>183</v>
      </c>
      <c r="H10" s="33"/>
      <c r="AB10" s="44"/>
    </row>
    <row r="11" spans="1:33" ht="21" thickBot="1" x14ac:dyDescent="0.35">
      <c r="A11" s="33"/>
      <c r="B11" s="64">
        <f>E59</f>
        <v>6.630161298334445E-5</v>
      </c>
      <c r="C11" s="68">
        <f>F59</f>
        <v>0</v>
      </c>
      <c r="D11" s="83">
        <f>K59</f>
        <v>0</v>
      </c>
      <c r="E11" s="200">
        <f>U59</f>
        <v>0</v>
      </c>
      <c r="F11" s="87">
        <f>P59</f>
        <v>0</v>
      </c>
      <c r="G11" s="87">
        <f>Q59</f>
        <v>0.17962868807936822</v>
      </c>
      <c r="H11" s="33"/>
      <c r="AB11" s="43"/>
    </row>
    <row r="12" spans="1:33" ht="23.25" x14ac:dyDescent="0.4">
      <c r="A12" s="33"/>
      <c r="B12" s="98" t="s">
        <v>160</v>
      </c>
      <c r="C12" s="143" t="s">
        <v>159</v>
      </c>
      <c r="D12" s="115" t="s">
        <v>155</v>
      </c>
      <c r="E12" s="76"/>
      <c r="F12" s="86" t="s">
        <v>127</v>
      </c>
      <c r="G12" s="86" t="s">
        <v>141</v>
      </c>
      <c r="H12" s="33"/>
      <c r="AB12" s="43"/>
      <c r="AG12" s="119"/>
    </row>
    <row r="13" spans="1:33" ht="21" thickBot="1" x14ac:dyDescent="0.35">
      <c r="A13" s="33"/>
      <c r="B13" s="209">
        <f>W59</f>
        <v>0</v>
      </c>
      <c r="C13" s="77">
        <f>X59</f>
        <v>0</v>
      </c>
      <c r="D13" s="78">
        <f>V59</f>
        <v>0</v>
      </c>
      <c r="E13" s="77"/>
      <c r="F13" s="87">
        <f>R59</f>
        <v>0.58757550257457969</v>
      </c>
      <c r="G13" s="87">
        <f>S59</f>
        <v>5.1131536961664843E-2</v>
      </c>
      <c r="H13" s="33"/>
      <c r="AB13" s="43"/>
      <c r="AG13" s="119"/>
    </row>
    <row r="14" spans="1:33" ht="37.5" customHeight="1" thickBot="1" x14ac:dyDescent="0.65">
      <c r="A14" s="33"/>
      <c r="B14" s="134" t="s">
        <v>80</v>
      </c>
      <c r="C14" s="135"/>
      <c r="D14" s="135"/>
      <c r="E14" s="135"/>
      <c r="F14" s="35"/>
      <c r="G14" s="136"/>
      <c r="H14" s="33"/>
      <c r="AB14" s="43"/>
    </row>
    <row r="15" spans="1:33" ht="26.25" x14ac:dyDescent="0.2">
      <c r="A15" s="33"/>
      <c r="B15" s="137" t="s">
        <v>32</v>
      </c>
      <c r="C15" s="270" t="s">
        <v>31</v>
      </c>
      <c r="D15" s="138"/>
      <c r="E15" s="273" t="s">
        <v>130</v>
      </c>
      <c r="F15" s="132"/>
      <c r="G15" s="275" t="s">
        <v>14</v>
      </c>
      <c r="H15" s="33"/>
      <c r="AB15" s="44"/>
    </row>
    <row r="16" spans="1:33" x14ac:dyDescent="0.2">
      <c r="A16" s="33"/>
      <c r="B16" s="264" t="s">
        <v>33</v>
      </c>
      <c r="C16" s="271"/>
      <c r="D16" s="75" t="s">
        <v>44</v>
      </c>
      <c r="E16" s="274"/>
      <c r="F16" s="75" t="s">
        <v>44</v>
      </c>
      <c r="G16" s="276"/>
      <c r="H16" s="33"/>
      <c r="AE16" s="48"/>
    </row>
    <row r="17" spans="1:31" ht="21" thickBot="1" x14ac:dyDescent="0.35">
      <c r="A17" s="33"/>
      <c r="B17" s="265"/>
      <c r="C17" s="272"/>
      <c r="D17" s="139"/>
      <c r="E17" s="277"/>
      <c r="F17" s="133"/>
      <c r="G17" s="140">
        <v>100</v>
      </c>
      <c r="H17" s="33"/>
      <c r="I17" s="49"/>
      <c r="AD17" s="35"/>
      <c r="AE17" s="50"/>
    </row>
    <row r="18" spans="1:31" x14ac:dyDescent="0.3">
      <c r="A18" s="33"/>
      <c r="B18" s="242" t="s">
        <v>26</v>
      </c>
      <c r="C18" s="243">
        <v>7</v>
      </c>
      <c r="D18" s="94" t="str">
        <f>B18</f>
        <v xml:space="preserve">Flint </v>
      </c>
      <c r="E18" s="95">
        <f t="shared" ref="E18:E29" si="0">C18/$Y$56*100</f>
        <v>4.7297297297297298</v>
      </c>
      <c r="F18" s="94" t="str">
        <f>B18</f>
        <v xml:space="preserve">Flint </v>
      </c>
      <c r="G18" s="95">
        <f t="shared" ref="G18:G29" si="1">E18*$G$17/100</f>
        <v>4.7297297297297298</v>
      </c>
      <c r="H18" s="33"/>
      <c r="AD18" s="35"/>
      <c r="AE18" s="50"/>
    </row>
    <row r="19" spans="1:31" x14ac:dyDescent="0.3">
      <c r="A19" s="33"/>
      <c r="B19" s="242" t="s">
        <v>25</v>
      </c>
      <c r="C19" s="243">
        <v>15</v>
      </c>
      <c r="D19" s="96" t="str">
        <f t="shared" ref="D19:D29" si="2">B19</f>
        <v>OM4</v>
      </c>
      <c r="E19" s="97">
        <f t="shared" si="0"/>
        <v>10.135135135135135</v>
      </c>
      <c r="F19" s="96" t="str">
        <f>B19</f>
        <v>OM4</v>
      </c>
      <c r="G19" s="97">
        <f t="shared" si="1"/>
        <v>10.135135135135135</v>
      </c>
      <c r="H19" s="33"/>
      <c r="AE19" s="50"/>
    </row>
    <row r="20" spans="1:31" ht="18.75" customHeight="1" x14ac:dyDescent="0.3">
      <c r="A20" s="33"/>
      <c r="B20" s="242" t="s">
        <v>67</v>
      </c>
      <c r="C20" s="243">
        <v>78</v>
      </c>
      <c r="D20" s="96" t="str">
        <f t="shared" si="2"/>
        <v>Red Art</v>
      </c>
      <c r="E20" s="97">
        <f t="shared" si="0"/>
        <v>52.702702702702695</v>
      </c>
      <c r="F20" s="96" t="str">
        <f t="shared" ref="F20:F29" si="3">B20</f>
        <v>Red Art</v>
      </c>
      <c r="G20" s="97">
        <f t="shared" si="1"/>
        <v>52.702702702702688</v>
      </c>
      <c r="H20" s="33"/>
      <c r="AE20" s="50"/>
    </row>
    <row r="21" spans="1:31" x14ac:dyDescent="0.3">
      <c r="A21" s="33"/>
      <c r="B21" s="242" t="s">
        <v>84</v>
      </c>
      <c r="C21" s="243">
        <v>40</v>
      </c>
      <c r="D21" s="96" t="str">
        <f>B21</f>
        <v>Manganese Dioxide</v>
      </c>
      <c r="E21" s="97">
        <f t="shared" si="0"/>
        <v>27.027027027027028</v>
      </c>
      <c r="F21" s="96" t="str">
        <f t="shared" si="3"/>
        <v>Manganese Dioxide</v>
      </c>
      <c r="G21" s="97">
        <f t="shared" si="1"/>
        <v>27.027027027027028</v>
      </c>
      <c r="H21" s="33"/>
      <c r="AE21" s="50"/>
    </row>
    <row r="22" spans="1:31" ht="20.25" customHeight="1" x14ac:dyDescent="0.3">
      <c r="A22" s="33"/>
      <c r="B22" s="242" t="s">
        <v>82</v>
      </c>
      <c r="C22" s="243">
        <v>5</v>
      </c>
      <c r="D22" s="96" t="str">
        <f t="shared" si="2"/>
        <v>Black Copper Oxide</v>
      </c>
      <c r="E22" s="97">
        <f t="shared" si="0"/>
        <v>3.3783783783783785</v>
      </c>
      <c r="F22" s="96" t="str">
        <f t="shared" si="3"/>
        <v>Black Copper Oxide</v>
      </c>
      <c r="G22" s="97">
        <f t="shared" si="1"/>
        <v>3.3783783783783785</v>
      </c>
      <c r="H22" s="33"/>
      <c r="AC22" s="35"/>
      <c r="AE22" s="50"/>
    </row>
    <row r="23" spans="1:31" x14ac:dyDescent="0.3">
      <c r="A23" s="33"/>
      <c r="B23" s="242" t="s">
        <v>92</v>
      </c>
      <c r="C23" s="243">
        <v>3</v>
      </c>
      <c r="D23" s="96" t="str">
        <f t="shared" si="2"/>
        <v>Cobalt Oxide</v>
      </c>
      <c r="E23" s="97">
        <f t="shared" si="0"/>
        <v>2.0270270270270272</v>
      </c>
      <c r="F23" s="96" t="str">
        <f t="shared" si="3"/>
        <v>Cobalt Oxide</v>
      </c>
      <c r="G23" s="97">
        <f t="shared" si="1"/>
        <v>2.0270270270270272</v>
      </c>
      <c r="H23" s="33"/>
      <c r="I23" s="51"/>
      <c r="AC23" s="35"/>
      <c r="AE23" s="50"/>
    </row>
    <row r="24" spans="1:31" x14ac:dyDescent="0.3">
      <c r="A24" s="33"/>
      <c r="B24" s="91">
        <v>0</v>
      </c>
      <c r="C24" s="92"/>
      <c r="D24" s="96">
        <f t="shared" si="2"/>
        <v>0</v>
      </c>
      <c r="E24" s="97">
        <f t="shared" si="0"/>
        <v>0</v>
      </c>
      <c r="F24" s="96">
        <f t="shared" si="3"/>
        <v>0</v>
      </c>
      <c r="G24" s="97">
        <f t="shared" si="1"/>
        <v>0</v>
      </c>
      <c r="H24" s="52"/>
      <c r="I24" s="51"/>
      <c r="AC24" s="35"/>
      <c r="AE24" s="50"/>
    </row>
    <row r="25" spans="1:31" ht="21" customHeight="1" x14ac:dyDescent="0.3">
      <c r="A25" s="33"/>
      <c r="B25" s="91">
        <v>0</v>
      </c>
      <c r="C25" s="92">
        <v>0</v>
      </c>
      <c r="D25" s="96">
        <f t="shared" si="2"/>
        <v>0</v>
      </c>
      <c r="E25" s="97">
        <f t="shared" si="0"/>
        <v>0</v>
      </c>
      <c r="F25" s="96">
        <f t="shared" si="3"/>
        <v>0</v>
      </c>
      <c r="G25" s="97">
        <f t="shared" si="1"/>
        <v>0</v>
      </c>
      <c r="H25" s="33"/>
      <c r="I25" s="10"/>
      <c r="AC25" s="35"/>
      <c r="AE25" s="50"/>
    </row>
    <row r="26" spans="1:31" ht="19.5" customHeight="1" x14ac:dyDescent="0.3">
      <c r="A26" s="33"/>
      <c r="B26" s="91">
        <v>0</v>
      </c>
      <c r="C26" s="92">
        <v>0</v>
      </c>
      <c r="D26" s="96">
        <f t="shared" si="2"/>
        <v>0</v>
      </c>
      <c r="E26" s="97">
        <f t="shared" si="0"/>
        <v>0</v>
      </c>
      <c r="F26" s="96">
        <f t="shared" si="3"/>
        <v>0</v>
      </c>
      <c r="G26" s="97">
        <f t="shared" si="1"/>
        <v>0</v>
      </c>
      <c r="H26" s="33"/>
      <c r="I26" s="18"/>
      <c r="AC26" s="35"/>
      <c r="AE26" s="50"/>
    </row>
    <row r="27" spans="1:31" ht="20.25" customHeight="1" x14ac:dyDescent="0.3">
      <c r="A27" s="33"/>
      <c r="B27" s="91">
        <v>0</v>
      </c>
      <c r="C27" s="92">
        <v>0</v>
      </c>
      <c r="D27" s="96">
        <f t="shared" si="2"/>
        <v>0</v>
      </c>
      <c r="E27" s="97">
        <f t="shared" si="0"/>
        <v>0</v>
      </c>
      <c r="F27" s="96">
        <f t="shared" si="3"/>
        <v>0</v>
      </c>
      <c r="G27" s="97">
        <f t="shared" si="1"/>
        <v>0</v>
      </c>
      <c r="H27" s="33"/>
      <c r="I27" s="18"/>
      <c r="AC27" s="35"/>
      <c r="AE27" s="50"/>
    </row>
    <row r="28" spans="1:31" x14ac:dyDescent="0.3">
      <c r="A28" s="33"/>
      <c r="B28" s="91">
        <v>0</v>
      </c>
      <c r="C28" s="92">
        <v>0</v>
      </c>
      <c r="D28" s="96">
        <f t="shared" si="2"/>
        <v>0</v>
      </c>
      <c r="E28" s="97">
        <f t="shared" si="0"/>
        <v>0</v>
      </c>
      <c r="F28" s="96">
        <f t="shared" si="3"/>
        <v>0</v>
      </c>
      <c r="G28" s="97">
        <f t="shared" si="1"/>
        <v>0</v>
      </c>
      <c r="H28" s="33"/>
      <c r="I28" s="18"/>
      <c r="AC28" s="35"/>
      <c r="AE28" s="50"/>
    </row>
    <row r="29" spans="1:31" x14ac:dyDescent="0.3">
      <c r="A29" s="33"/>
      <c r="B29" s="91">
        <v>0</v>
      </c>
      <c r="C29" s="92">
        <v>0</v>
      </c>
      <c r="D29" s="96">
        <f t="shared" si="2"/>
        <v>0</v>
      </c>
      <c r="E29" s="97">
        <f t="shared" si="0"/>
        <v>0</v>
      </c>
      <c r="F29" s="96">
        <f t="shared" si="3"/>
        <v>0</v>
      </c>
      <c r="G29" s="97">
        <f t="shared" si="1"/>
        <v>0</v>
      </c>
      <c r="H29" s="33"/>
      <c r="I29" s="18"/>
      <c r="AC29" s="35"/>
      <c r="AE29" s="50"/>
    </row>
    <row r="30" spans="1:31" x14ac:dyDescent="0.3">
      <c r="A30" s="33"/>
      <c r="B30" s="91">
        <v>0</v>
      </c>
      <c r="C30" s="93">
        <v>0</v>
      </c>
      <c r="D30" s="96">
        <f t="shared" ref="D30:D33" si="4">B30</f>
        <v>0</v>
      </c>
      <c r="E30" s="97">
        <f t="shared" ref="E30:E33" si="5">C30/$Y$56*100</f>
        <v>0</v>
      </c>
      <c r="F30" s="96">
        <f t="shared" ref="F30:F33" si="6">B30</f>
        <v>0</v>
      </c>
      <c r="G30" s="97">
        <f t="shared" ref="G30:G33" si="7">E30*$G$17/100</f>
        <v>0</v>
      </c>
      <c r="H30" s="54"/>
      <c r="I30" s="18"/>
      <c r="AE30" s="50"/>
    </row>
    <row r="31" spans="1:31" x14ac:dyDescent="0.3">
      <c r="A31" s="33"/>
      <c r="B31" s="91">
        <v>0</v>
      </c>
      <c r="C31" s="92">
        <v>0</v>
      </c>
      <c r="D31" s="96">
        <f t="shared" si="4"/>
        <v>0</v>
      </c>
      <c r="E31" s="97">
        <f t="shared" si="5"/>
        <v>0</v>
      </c>
      <c r="F31" s="96">
        <f t="shared" si="6"/>
        <v>0</v>
      </c>
      <c r="G31" s="97">
        <f t="shared" si="7"/>
        <v>0</v>
      </c>
      <c r="H31" s="55"/>
      <c r="AE31" s="50"/>
    </row>
    <row r="32" spans="1:31" x14ac:dyDescent="0.3">
      <c r="A32" s="33"/>
      <c r="B32" s="91">
        <v>0</v>
      </c>
      <c r="C32" s="92">
        <v>0</v>
      </c>
      <c r="D32" s="96">
        <f t="shared" si="4"/>
        <v>0</v>
      </c>
      <c r="E32" s="97">
        <f t="shared" si="5"/>
        <v>0</v>
      </c>
      <c r="F32" s="96">
        <f t="shared" si="6"/>
        <v>0</v>
      </c>
      <c r="G32" s="97">
        <f t="shared" si="7"/>
        <v>0</v>
      </c>
      <c r="H32" s="55"/>
      <c r="AD32" s="50"/>
    </row>
    <row r="33" spans="1:35" x14ac:dyDescent="0.3">
      <c r="A33" s="33"/>
      <c r="B33" s="91">
        <v>0</v>
      </c>
      <c r="C33" s="92">
        <v>0</v>
      </c>
      <c r="D33" s="96">
        <f t="shared" si="4"/>
        <v>0</v>
      </c>
      <c r="E33" s="97">
        <f t="shared" si="5"/>
        <v>0</v>
      </c>
      <c r="F33" s="96">
        <f t="shared" si="6"/>
        <v>0</v>
      </c>
      <c r="G33" s="97">
        <f t="shared" si="7"/>
        <v>0</v>
      </c>
      <c r="H33" s="55"/>
      <c r="AD33" s="50"/>
    </row>
    <row r="34" spans="1:35" x14ac:dyDescent="0.3">
      <c r="A34" s="33"/>
      <c r="B34" s="33"/>
      <c r="C34" s="34"/>
      <c r="D34" s="34"/>
      <c r="E34" s="34"/>
      <c r="F34" s="34"/>
      <c r="G34" s="54"/>
      <c r="H34" s="55"/>
      <c r="AD34" s="50"/>
    </row>
    <row r="35" spans="1:35" ht="21" thickBot="1" x14ac:dyDescent="0.35">
      <c r="A35" s="33"/>
      <c r="B35" s="33"/>
      <c r="C35" s="34"/>
      <c r="D35" s="34"/>
      <c r="E35" s="34"/>
      <c r="F35" s="34"/>
      <c r="G35" s="54"/>
      <c r="H35" s="54"/>
      <c r="I35" s="38"/>
      <c r="AE35" s="50"/>
    </row>
    <row r="36" spans="1:35" ht="18.75" x14ac:dyDescent="0.35">
      <c r="A36" s="33"/>
      <c r="B36" s="45" t="s">
        <v>0</v>
      </c>
      <c r="C36" s="24" t="s">
        <v>1</v>
      </c>
      <c r="D36" s="24" t="s">
        <v>2</v>
      </c>
      <c r="E36" s="24" t="s">
        <v>11</v>
      </c>
      <c r="F36" s="71" t="s">
        <v>139</v>
      </c>
      <c r="G36" s="24" t="s">
        <v>3</v>
      </c>
      <c r="H36" s="24" t="s">
        <v>4</v>
      </c>
      <c r="I36" s="24" t="s">
        <v>5</v>
      </c>
      <c r="J36" s="71" t="s">
        <v>138</v>
      </c>
      <c r="K36" s="71" t="s">
        <v>142</v>
      </c>
      <c r="L36" s="24" t="s">
        <v>6</v>
      </c>
      <c r="M36" s="24" t="s">
        <v>7</v>
      </c>
      <c r="N36" s="24" t="s">
        <v>8</v>
      </c>
      <c r="O36" s="24" t="s">
        <v>29</v>
      </c>
      <c r="P36" s="24" t="s">
        <v>10</v>
      </c>
      <c r="Q36" s="236" t="s">
        <v>183</v>
      </c>
      <c r="R36" s="24" t="s">
        <v>131</v>
      </c>
      <c r="S36" s="24" t="s">
        <v>141</v>
      </c>
      <c r="T36" s="24" t="s">
        <v>128</v>
      </c>
      <c r="U36" s="24" t="s">
        <v>158</v>
      </c>
      <c r="V36" s="24" t="s">
        <v>157</v>
      </c>
      <c r="W36" s="237" t="s">
        <v>161</v>
      </c>
      <c r="X36" s="46" t="s">
        <v>76</v>
      </c>
      <c r="Y36" s="47"/>
      <c r="Z36" s="35"/>
      <c r="AE36"/>
      <c r="AF36"/>
      <c r="AG36"/>
      <c r="AH36"/>
      <c r="AI36" s="50"/>
    </row>
    <row r="37" spans="1:35" ht="16.5" thickBot="1" x14ac:dyDescent="0.3">
      <c r="A37" s="33"/>
      <c r="B37" s="238">
        <v>60.09</v>
      </c>
      <c r="C37" s="239">
        <v>69.62</v>
      </c>
      <c r="D37" s="240">
        <v>101.96</v>
      </c>
      <c r="E37" s="240">
        <v>79.866</v>
      </c>
      <c r="F37" s="72">
        <v>74.692799999999991</v>
      </c>
      <c r="G37" s="240">
        <v>29.88</v>
      </c>
      <c r="H37" s="240">
        <v>61.98</v>
      </c>
      <c r="I37" s="240">
        <v>94.2</v>
      </c>
      <c r="J37" s="72">
        <v>79.545000000000002</v>
      </c>
      <c r="K37" s="72">
        <v>465.96</v>
      </c>
      <c r="L37" s="240">
        <v>40.31</v>
      </c>
      <c r="M37" s="240">
        <v>56.08</v>
      </c>
      <c r="N37" s="240">
        <v>103.62</v>
      </c>
      <c r="O37" s="240">
        <v>153.69999999999999</v>
      </c>
      <c r="P37" s="240">
        <v>81.39</v>
      </c>
      <c r="Q37" s="240">
        <v>71.84</v>
      </c>
      <c r="R37" s="240">
        <v>86.94</v>
      </c>
      <c r="S37" s="240">
        <v>74.930000000000007</v>
      </c>
      <c r="T37" s="240">
        <v>223.2</v>
      </c>
      <c r="U37" s="240">
        <v>150.69999999999999</v>
      </c>
      <c r="V37" s="240">
        <v>141.94</v>
      </c>
      <c r="W37" s="240">
        <v>152</v>
      </c>
      <c r="X37" s="241">
        <v>214.44</v>
      </c>
      <c r="Y37" s="44"/>
      <c r="Z37" s="35"/>
      <c r="AE37"/>
      <c r="AF37"/>
      <c r="AG37"/>
      <c r="AH37"/>
      <c r="AI37" s="50"/>
    </row>
    <row r="38" spans="1:35" ht="13.5" thickBot="1" x14ac:dyDescent="0.25">
      <c r="A38" s="33"/>
      <c r="B38" s="235">
        <f>IF(ISNA(VLOOKUP($B18,'Chemical Analysis'!$B$4:$Y$131,2,0)),"",(VLOOKUP($B18,'Chemical Analysis'!$B$4:$Y$131,2,0))*$E18/100)</f>
        <v>4.6606756756756758</v>
      </c>
      <c r="C38" s="235">
        <f>IF(ISNA(VLOOKUP($B18,'Chemical Analysis'!$B$4:$Y$131,3,0)),"",(VLOOKUP($B18,'Chemical Analysis'!$B$4:$Y$131,3,0))*$E18/100)</f>
        <v>0</v>
      </c>
      <c r="D38" s="235">
        <f>IF(ISNA(VLOOKUP($B18,'Chemical Analysis'!$B$4:$Y$131,4,0)),"",(VLOOKUP($B18,'Chemical Analysis'!$B$4:$Y$131,4,0))*$E18/100)</f>
        <v>1.9864864864864863E-2</v>
      </c>
      <c r="E38" s="235">
        <f>IF(ISNA(VLOOKUP($B18,'Chemical Analysis'!$B$4:$Y$131,5,0)),"",(VLOOKUP($B18,'Chemical Analysis'!$B$4:$Y$131,5,0))*$E18/100)</f>
        <v>2.8378378378378379E-3</v>
      </c>
      <c r="F38" s="235">
        <f>IF(ISNA(VLOOKUP($B18,'Chemical Analysis'!$B$4:$Y$131,6,0)),"",(VLOOKUP($B18,'Chemical Analysis'!$B$4:$Y$131,6,0))*$E18/100)</f>
        <v>0</v>
      </c>
      <c r="G38" s="235">
        <f>IF(ISNA(VLOOKUP($B18,'Chemical Analysis'!$B$4:$Y$131,7,0)),"",(VLOOKUP($B18,'Chemical Analysis'!$B$4:$Y$131,7,0))*$E18/100)</f>
        <v>0</v>
      </c>
      <c r="H38" s="235">
        <f>IF(ISNA(VLOOKUP($B18,'Chemical Analysis'!$B$4:$Y$131,8,0)),"",(VLOOKUP($B18,'Chemical Analysis'!$B$4:$Y$131,8,0))*$E18/100)</f>
        <v>0</v>
      </c>
      <c r="I38" s="235">
        <f>IF(ISNA(VLOOKUP($B18,'Chemical Analysis'!$B$4:$Y$131,9,0)),"",(VLOOKUP($B18,'Chemical Analysis'!$B$4:$Y$131,9,0))*$E18/100)</f>
        <v>0</v>
      </c>
      <c r="J38" s="235">
        <f>IF(ISNA(VLOOKUP($B18,'Chemical Analysis'!$B$4:$Y$131,10,0)),"",(VLOOKUP($B18,'Chemical Analysis'!$B$4:$Y$131,10,0))*$E18/100)</f>
        <v>0</v>
      </c>
      <c r="K38" s="235">
        <f>IF(ISNA(VLOOKUP($B18,'Chemical Analysis'!$B$4:$Y$131,11,0)),"",(VLOOKUP($B18,'Chemical Analysis'!$B$4:$Y$131,11,0))*$E18/100)</f>
        <v>0</v>
      </c>
      <c r="L38" s="235">
        <f>IF(ISNA(VLOOKUP($B18,'Chemical Analysis'!$B$4:$Y$131,12,0)),"",(VLOOKUP($B18,'Chemical Analysis'!$B$4:$Y$131,12,0))*$E18/100)</f>
        <v>4.7297297297297302E-4</v>
      </c>
      <c r="M38" s="235">
        <f>IF(ISNA(VLOOKUP($B18,'Chemical Analysis'!$B$4:$Y$131,13,0)),"",(VLOOKUP($B18,'Chemical Analysis'!$B$4:$Y$131,13,0))*$E18/100)</f>
        <v>4.7297297297297302E-4</v>
      </c>
      <c r="N38" s="235">
        <f>IF(ISNA(VLOOKUP($B18,'Chemical Analysis'!$B$4:$Y$131,14,0)),"",(VLOOKUP($B18,'Chemical Analysis'!$B$4:$Y$131,14,0))*$E18/100)</f>
        <v>0</v>
      </c>
      <c r="O38" s="235">
        <f>IF(ISNA(VLOOKUP($B18,'Chemical Analysis'!$B$4:$Y$131,15,0)),"",(VLOOKUP($B18,'Chemical Analysis'!$B$4:$Y$131,15,0))*$E18/100)</f>
        <v>0</v>
      </c>
      <c r="P38" s="235">
        <f>IF(ISNA(VLOOKUP($B18,'Chemical Analysis'!$B$4:$Y$131,16,0)),"",(VLOOKUP($B18,'Chemical Analysis'!$B$4:$Y$131,16,0))*$E18/100)</f>
        <v>0</v>
      </c>
      <c r="Q38" s="235">
        <f>IF(ISNA(VLOOKUP($B18,'Chemical Analysis'!$B$4:$Y$131,17,0)),"",(VLOOKUP($B18,'Chemical Analysis'!$B$4:$Y$131,17,0))*$E18/100)</f>
        <v>5.0608108108108106E-3</v>
      </c>
      <c r="R38" s="235">
        <f>IF(ISNA(VLOOKUP($B18,'Chemical Analysis'!$B$4:$Y$131,18,0)),"",(VLOOKUP($B18,'Chemical Analysis'!$B$4:$Y$131,18,0))*$E18/100)</f>
        <v>0</v>
      </c>
      <c r="S38" s="235">
        <f>IF(ISNA(VLOOKUP($B18,'Chemical Analysis'!$B$4:$Y$131,19,0)),"",(VLOOKUP($B18,'Chemical Analysis'!$B$4:$Y$131,19,0))*$E18/100)</f>
        <v>0</v>
      </c>
      <c r="T38" s="235">
        <f>IF(ISNA(VLOOKUP($B18,'Chemical Analysis'!$B$4:$Y$131,20,0)),"",(VLOOKUP($B18,'Chemical Analysis'!$B$4:$Y$131,20,0))*$E18/100)</f>
        <v>0</v>
      </c>
      <c r="U38" s="235">
        <f>IF(ISNA(VLOOKUP($B18,'Chemical Analysis'!$B$4:$Y$131,21,0)),"",(VLOOKUP($B18,'Chemical Analysis'!$B$4:$Y$131,21,0))*$E18/100)</f>
        <v>0</v>
      </c>
      <c r="V38" s="235">
        <f>IF(ISNA(VLOOKUP($B18,'Chemical Analysis'!$B$4:$Y$131,22,0)),"",(VLOOKUP($B18,'Chemical Analysis'!$B$4:$Y$131,22,0))*$E18/100)</f>
        <v>0</v>
      </c>
      <c r="W38" s="235">
        <f>IF(ISNA(VLOOKUP($B18,'Chemical Analysis'!$B$4:$Y$131,23,0)),"",(VLOOKUP($B18,'Chemical Analysis'!$B$4:$Y$131,23,0))*$E18/100)</f>
        <v>0</v>
      </c>
      <c r="X38" s="235">
        <f>IF(ISNA(VLOOKUP($B18,'Chemical Analysis'!$B$4:$Y$131,24,0)),"",(VLOOKUP($B18,'Chemical Analysis'!$B$4:$Y$131,24,0))*$E18/100)</f>
        <v>0</v>
      </c>
      <c r="Y38" s="44"/>
      <c r="Z38" s="35"/>
      <c r="AE38"/>
      <c r="AF38"/>
      <c r="AG38"/>
      <c r="AH38"/>
      <c r="AI38" s="50"/>
    </row>
    <row r="39" spans="1:35" ht="13.5" thickBot="1" x14ac:dyDescent="0.25">
      <c r="B39" s="29">
        <f>IF(ISNA(VLOOKUP($B19,'Chemical Analysis'!$B$4:$Y$131,2,0)),"",(VLOOKUP($B19,'Chemical Analysis'!$B$4:$Y$131,2,0))*$E19/100)</f>
        <v>5.3716216216216219</v>
      </c>
      <c r="C39" s="29">
        <f>IF(ISNA(VLOOKUP($B19,'Chemical Analysis'!$B$4:$Y$131,3,0)),"",(VLOOKUP($B19,'Chemical Analysis'!$B$4:$Y$131,3,0))*$E19/100)</f>
        <v>0</v>
      </c>
      <c r="D39" s="29">
        <f>IF(ISNA(VLOOKUP($B19,'Chemical Analysis'!$B$4:$Y$131,4,0)),"",(VLOOKUP($B19,'Chemical Analysis'!$B$4:$Y$131,4,0))*$E19/100)</f>
        <v>3.1216216216216219</v>
      </c>
      <c r="E39" s="29">
        <f>IF(ISNA(VLOOKUP($B19,'Chemical Analysis'!$B$4:$Y$131,5,0)),"",(VLOOKUP($B19,'Chemical Analysis'!$B$4:$Y$131,5,0))*$E19/100)</f>
        <v>0</v>
      </c>
      <c r="F39" s="29">
        <f>IF(ISNA(VLOOKUP($B19,'Chemical Analysis'!$B$4:$Y$131,6,0)),"",(VLOOKUP($B19,'Chemical Analysis'!$B$4:$Y$131,6,0))*$E19/100)</f>
        <v>0</v>
      </c>
      <c r="G39" s="29">
        <f>IF(ISNA(VLOOKUP($B19,'Chemical Analysis'!$B$4:$Y$131,7,0)),"",(VLOOKUP($B19,'Chemical Analysis'!$B$4:$Y$131,7,0))*$E19/100)</f>
        <v>0</v>
      </c>
      <c r="H39" s="29">
        <f>IF(ISNA(VLOOKUP($B19,'Chemical Analysis'!$B$4:$Y$131,8,0)),"",(VLOOKUP($B19,'Chemical Analysis'!$B$4:$Y$131,8,0))*$E19/100)</f>
        <v>3.0405405405405404E-2</v>
      </c>
      <c r="I39" s="29">
        <f>IF(ISNA(VLOOKUP($B19,'Chemical Analysis'!$B$4:$Y$131,9,0)),"",(VLOOKUP($B19,'Chemical Analysis'!$B$4:$Y$131,9,0))*$E19/100)</f>
        <v>0.28783783783783784</v>
      </c>
      <c r="J39" s="29">
        <f>IF(ISNA(VLOOKUP($B19,'Chemical Analysis'!$B$4:$Y$131,10,0)),"",(VLOOKUP($B19,'Chemical Analysis'!$B$4:$Y$131,10,0))*$E19/100)</f>
        <v>0</v>
      </c>
      <c r="K39" s="29">
        <f>IF(ISNA(VLOOKUP($B19,'Chemical Analysis'!$B$4:$Y$131,11,0)),"",(VLOOKUP($B19,'Chemical Analysis'!$B$4:$Y$131,11,0))*$E19/100)</f>
        <v>0</v>
      </c>
      <c r="L39" s="29">
        <f>IF(ISNA(VLOOKUP($B19,'Chemical Analysis'!$B$4:$Y$131,12,0)),"",(VLOOKUP($B19,'Chemical Analysis'!$B$4:$Y$131,12,0))*$E19/100)</f>
        <v>3.0405405405405404E-2</v>
      </c>
      <c r="M39" s="29">
        <f>IF(ISNA(VLOOKUP($B19,'Chemical Analysis'!$B$4:$Y$131,13,0)),"",(VLOOKUP($B19,'Chemical Analysis'!$B$4:$Y$131,13,0))*$E19/100)</f>
        <v>4.0540540540540543E-2</v>
      </c>
      <c r="N39" s="29">
        <f>IF(ISNA(VLOOKUP($B19,'Chemical Analysis'!$B$4:$Y$131,14,0)),"",(VLOOKUP($B19,'Chemical Analysis'!$B$4:$Y$131,14,0))*$E19/100)</f>
        <v>0</v>
      </c>
      <c r="O39" s="29">
        <f>IF(ISNA(VLOOKUP($B19,'Chemical Analysis'!$B$4:$Y$131,15,0)),"",(VLOOKUP($B19,'Chemical Analysis'!$B$4:$Y$131,15,0))*$E19/100)</f>
        <v>0</v>
      </c>
      <c r="P39" s="29">
        <f>IF(ISNA(VLOOKUP($B19,'Chemical Analysis'!$B$4:$Y$131,16,0)),"",(VLOOKUP($B19,'Chemical Analysis'!$B$4:$Y$131,16,0))*$E19/100)</f>
        <v>0</v>
      </c>
      <c r="Q39" s="29">
        <f>IF(ISNA(VLOOKUP($B19,'Chemical Analysis'!$B$4:$Y$131,17,0)),"",(VLOOKUP($B19,'Chemical Analysis'!$B$4:$Y$131,17,0))*$E19/100)</f>
        <v>0.14493243243243242</v>
      </c>
      <c r="R39" s="29">
        <f>IF(ISNA(VLOOKUP($B19,'Chemical Analysis'!$B$4:$Y$131,18,0)),"",(VLOOKUP($B19,'Chemical Analysis'!$B$4:$Y$131,18,0))*$E19/100)</f>
        <v>0</v>
      </c>
      <c r="S39" s="29">
        <f>IF(ISNA(VLOOKUP($B19,'Chemical Analysis'!$B$4:$Y$131,19,0)),"",(VLOOKUP($B19,'Chemical Analysis'!$B$4:$Y$131,19,0))*$E19/100)</f>
        <v>0</v>
      </c>
      <c r="T39" s="29">
        <f>IF(ISNA(VLOOKUP($B19,'Chemical Analysis'!$B$4:$Y$131,20,0)),"",(VLOOKUP($B19,'Chemical Analysis'!$B$4:$Y$131,20,0))*$E19/100)</f>
        <v>0</v>
      </c>
      <c r="U39" s="29">
        <f>IF(ISNA(VLOOKUP($B19,'Chemical Analysis'!$B$4:$Y$131,21,0)),"",(VLOOKUP($B19,'Chemical Analysis'!$B$4:$Y$131,21,0))*$E19/100)</f>
        <v>0</v>
      </c>
      <c r="V39" s="29">
        <f>IF(ISNA(VLOOKUP($B19,'Chemical Analysis'!$B$4:$Y$131,22,0)),"",(VLOOKUP($B19,'Chemical Analysis'!$B$4:$Y$131,22,0))*$E19/100)</f>
        <v>0</v>
      </c>
      <c r="W39" s="29">
        <f>IF(ISNA(VLOOKUP($B19,'Chemical Analysis'!$B$4:$Y$131,23,0)),"",(VLOOKUP($B19,'Chemical Analysis'!$B$4:$Y$131,23,0))*$E19/100)</f>
        <v>0</v>
      </c>
      <c r="X39" s="29">
        <f>IF(ISNA(VLOOKUP($B19,'Chemical Analysis'!$B$4:$Y$131,24,0)),"",(VLOOKUP($B19,'Chemical Analysis'!$B$4:$Y$131,24,0))*$E19/100)</f>
        <v>0</v>
      </c>
      <c r="Y39" s="44"/>
      <c r="Z39" s="35"/>
      <c r="AE39"/>
      <c r="AF39"/>
      <c r="AG39"/>
      <c r="AH39"/>
    </row>
    <row r="40" spans="1:35" ht="13.5" thickBot="1" x14ac:dyDescent="0.25">
      <c r="B40" s="29">
        <f>IF(ISNA(VLOOKUP($B20,'Chemical Analysis'!$B$4:$Y$131,2,0)),"",(VLOOKUP($B20,'Chemical Analysis'!$B$4:$Y$131,2,0))*$E20/100)</f>
        <v>28.617567567567562</v>
      </c>
      <c r="C40" s="29">
        <f>IF(ISNA(VLOOKUP($B20,'Chemical Analysis'!$B$4:$Y$131,3,0)),"",(VLOOKUP($B20,'Chemical Analysis'!$B$4:$Y$131,3,0))*$E20/100)</f>
        <v>0</v>
      </c>
      <c r="D40" s="29">
        <f>IF(ISNA(VLOOKUP($B20,'Chemical Analysis'!$B$4:$Y$131,4,0)),"",(VLOOKUP($B20,'Chemical Analysis'!$B$4:$Y$131,4,0))*$E20/100)</f>
        <v>8.6432432432432407</v>
      </c>
      <c r="E40" s="29">
        <f>IF(ISNA(VLOOKUP($B20,'Chemical Analysis'!$B$4:$Y$131,5,0)),"",(VLOOKUP($B20,'Chemical Analysis'!$B$4:$Y$131,5,0))*$E20/100)</f>
        <v>0</v>
      </c>
      <c r="F40" s="29">
        <f>IF(ISNA(VLOOKUP($B20,'Chemical Analysis'!$B$4:$Y$131,6,0)),"",(VLOOKUP($B20,'Chemical Analysis'!$B$4:$Y$131,6,0))*$E20/100)</f>
        <v>0</v>
      </c>
      <c r="G40" s="29">
        <f>IF(ISNA(VLOOKUP($B20,'Chemical Analysis'!$B$4:$Y$131,7,0)),"",(VLOOKUP($B20,'Chemical Analysis'!$B$4:$Y$131,7,0))*$E20/100)</f>
        <v>0</v>
      </c>
      <c r="H40" s="29">
        <f>IF(ISNA(VLOOKUP($B20,'Chemical Analysis'!$B$4:$Y$131,8,0)),"",(VLOOKUP($B20,'Chemical Analysis'!$B$4:$Y$131,8,0))*$E20/100)</f>
        <v>0.21081081081081079</v>
      </c>
      <c r="I40" s="29">
        <f>IF(ISNA(VLOOKUP($B20,'Chemical Analysis'!$B$4:$Y$131,9,0)),"",(VLOOKUP($B20,'Chemical Analysis'!$B$4:$Y$131,9,0))*$E20/100)</f>
        <v>2.1449999999999996</v>
      </c>
      <c r="J40" s="29">
        <f>IF(ISNA(VLOOKUP($B20,'Chemical Analysis'!$B$4:$Y$131,10,0)),"",(VLOOKUP($B20,'Chemical Analysis'!$B$4:$Y$131,10,0))*$E20/100)</f>
        <v>0</v>
      </c>
      <c r="K40" s="29">
        <f>IF(ISNA(VLOOKUP($B20,'Chemical Analysis'!$B$4:$Y$131,11,0)),"",(VLOOKUP($B20,'Chemical Analysis'!$B$4:$Y$131,11,0))*$E20/100)</f>
        <v>0</v>
      </c>
      <c r="L40" s="29">
        <f>IF(ISNA(VLOOKUP($B20,'Chemical Analysis'!$B$4:$Y$131,12,0)),"",(VLOOKUP($B20,'Chemical Analysis'!$B$4:$Y$131,12,0))*$E20/100)</f>
        <v>0.81689189189189182</v>
      </c>
      <c r="M40" s="29">
        <f>IF(ISNA(VLOOKUP($B20,'Chemical Analysis'!$B$4:$Y$131,13,0)),"",(VLOOKUP($B20,'Chemical Analysis'!$B$4:$Y$131,13,0))*$E20/100)</f>
        <v>0.12121621621621621</v>
      </c>
      <c r="N40" s="29">
        <f>IF(ISNA(VLOOKUP($B20,'Chemical Analysis'!$B$4:$Y$131,14,0)),"",(VLOOKUP($B20,'Chemical Analysis'!$B$4:$Y$131,14,0))*$E20/100)</f>
        <v>0</v>
      </c>
      <c r="O40" s="29">
        <f>IF(ISNA(VLOOKUP($B20,'Chemical Analysis'!$B$4:$Y$131,15,0)),"",(VLOOKUP($B20,'Chemical Analysis'!$B$4:$Y$131,15,0))*$E20/100)</f>
        <v>0</v>
      </c>
      <c r="P40" s="29">
        <f>IF(ISNA(VLOOKUP($B20,'Chemical Analysis'!$B$4:$Y$131,16,0)),"",(VLOOKUP($B20,'Chemical Analysis'!$B$4:$Y$131,16,0))*$E20/100)</f>
        <v>0</v>
      </c>
      <c r="Q40" s="29">
        <f>IF(ISNA(VLOOKUP($B20,'Chemical Analysis'!$B$4:$Y$131,17,0)),"",(VLOOKUP($B20,'Chemical Analysis'!$B$4:$Y$131,17,0))*$E20/100)</f>
        <v>6.6774324324324308</v>
      </c>
      <c r="R40" s="29">
        <f>IF(ISNA(VLOOKUP($B20,'Chemical Analysis'!$B$4:$Y$131,18,0)),"",(VLOOKUP($B20,'Chemical Analysis'!$B$4:$Y$131,18,0))*$E20/100)</f>
        <v>0</v>
      </c>
      <c r="S40" s="29">
        <f>IF(ISNA(VLOOKUP($B20,'Chemical Analysis'!$B$4:$Y$131,19,0)),"",(VLOOKUP($B20,'Chemical Analysis'!$B$4:$Y$131,19,0))*$E20/100)</f>
        <v>0</v>
      </c>
      <c r="T40" s="29">
        <f>IF(ISNA(VLOOKUP($B20,'Chemical Analysis'!$B$4:$Y$131,20,0)),"",(VLOOKUP($B20,'Chemical Analysis'!$B$4:$Y$131,20,0))*$E20/100)</f>
        <v>0</v>
      </c>
      <c r="U40" s="29">
        <f>IF(ISNA(VLOOKUP($B20,'Chemical Analysis'!$B$4:$Y$131,21,0)),"",(VLOOKUP($B20,'Chemical Analysis'!$B$4:$Y$131,21,0))*$E20/100)</f>
        <v>0</v>
      </c>
      <c r="V40" s="29">
        <f>IF(ISNA(VLOOKUP($B20,'Chemical Analysis'!$B$4:$Y$131,22,0)),"",(VLOOKUP($B20,'Chemical Analysis'!$B$4:$Y$131,22,0))*$E20/100)</f>
        <v>0</v>
      </c>
      <c r="W40" s="29">
        <f>IF(ISNA(VLOOKUP($B20,'Chemical Analysis'!$B$4:$Y$131,23,0)),"",(VLOOKUP($B20,'Chemical Analysis'!$B$4:$Y$131,23,0))*$E20/100)</f>
        <v>0</v>
      </c>
      <c r="X40" s="29">
        <f>IF(ISNA(VLOOKUP($B20,'Chemical Analysis'!$B$4:$Y$131,24,0)),"",(VLOOKUP($B20,'Chemical Analysis'!$B$4:$Y$131,24,0))*$E20/100)</f>
        <v>0</v>
      </c>
      <c r="Y40" s="44"/>
      <c r="Z40" s="35"/>
      <c r="AE40"/>
      <c r="AF40"/>
      <c r="AG40"/>
      <c r="AH40"/>
    </row>
    <row r="41" spans="1:35" ht="13.5" thickBot="1" x14ac:dyDescent="0.25">
      <c r="B41" s="29">
        <f>IF(ISNA(VLOOKUP($B21,'Chemical Analysis'!$B$4:$Y$131,2,0)),"",(VLOOKUP($B21,'Chemical Analysis'!$B$4:$Y$131,2,0))*$E21/100)</f>
        <v>0</v>
      </c>
      <c r="C41" s="29">
        <f>IF(ISNA(VLOOKUP($B21,'Chemical Analysis'!$B$4:$Y$131,3,0)),"",(VLOOKUP($B21,'Chemical Analysis'!$B$4:$Y$131,3,0))*$E21/100)</f>
        <v>0</v>
      </c>
      <c r="D41" s="29">
        <f>IF(ISNA(VLOOKUP($B21,'Chemical Analysis'!$B$4:$Y$131,4,0)),"",(VLOOKUP($B21,'Chemical Analysis'!$B$4:$Y$131,4,0))*$E21/100)</f>
        <v>0</v>
      </c>
      <c r="E41" s="29">
        <f>IF(ISNA(VLOOKUP($B21,'Chemical Analysis'!$B$4:$Y$131,5,0)),"",(VLOOKUP($B21,'Chemical Analysis'!$B$4:$Y$131,5,0))*$E21/100)</f>
        <v>0</v>
      </c>
      <c r="F41" s="29">
        <f>IF(ISNA(VLOOKUP($B21,'Chemical Analysis'!$B$4:$Y$131,6,0)),"",(VLOOKUP($B21,'Chemical Analysis'!$B$4:$Y$131,6,0))*$E21/100)</f>
        <v>0</v>
      </c>
      <c r="G41" s="29">
        <f>IF(ISNA(VLOOKUP($B21,'Chemical Analysis'!$B$4:$Y$131,7,0)),"",(VLOOKUP($B21,'Chemical Analysis'!$B$4:$Y$131,7,0))*$E21/100)</f>
        <v>0</v>
      </c>
      <c r="H41" s="29">
        <f>IF(ISNA(VLOOKUP($B21,'Chemical Analysis'!$B$4:$Y$131,8,0)),"",(VLOOKUP($B21,'Chemical Analysis'!$B$4:$Y$131,8,0))*$E21/100)</f>
        <v>0</v>
      </c>
      <c r="I41" s="29">
        <f>IF(ISNA(VLOOKUP($B21,'Chemical Analysis'!$B$4:$Y$131,9,0)),"",(VLOOKUP($B21,'Chemical Analysis'!$B$4:$Y$131,9,0))*$E21/100)</f>
        <v>0</v>
      </c>
      <c r="J41" s="29">
        <f>IF(ISNA(VLOOKUP($B21,'Chemical Analysis'!$B$4:$Y$131,10,0)),"",(VLOOKUP($B21,'Chemical Analysis'!$B$4:$Y$131,10,0))*$E21/100)</f>
        <v>0</v>
      </c>
      <c r="K41" s="29">
        <f>IF(ISNA(VLOOKUP($B21,'Chemical Analysis'!$B$4:$Y$131,11,0)),"",(VLOOKUP($B21,'Chemical Analysis'!$B$4:$Y$131,11,0))*$E21/100)</f>
        <v>0</v>
      </c>
      <c r="L41" s="29">
        <f>IF(ISNA(VLOOKUP($B21,'Chemical Analysis'!$B$4:$Y$131,12,0)),"",(VLOOKUP($B21,'Chemical Analysis'!$B$4:$Y$131,12,0))*$E21/100)</f>
        <v>0</v>
      </c>
      <c r="M41" s="29">
        <f>IF(ISNA(VLOOKUP($B21,'Chemical Analysis'!$B$4:$Y$131,13,0)),"",(VLOOKUP($B21,'Chemical Analysis'!$B$4:$Y$131,13,0))*$E21/100)</f>
        <v>0</v>
      </c>
      <c r="N41" s="29">
        <f>IF(ISNA(VLOOKUP($B21,'Chemical Analysis'!$B$4:$Y$131,14,0)),"",(VLOOKUP($B21,'Chemical Analysis'!$B$4:$Y$131,14,0))*$E21/100)</f>
        <v>0</v>
      </c>
      <c r="O41" s="29">
        <f>IF(ISNA(VLOOKUP($B21,'Chemical Analysis'!$B$4:$Y$131,15,0)),"",(VLOOKUP($B21,'Chemical Analysis'!$B$4:$Y$131,15,0))*$E21/100)</f>
        <v>0</v>
      </c>
      <c r="P41" s="29">
        <f>IF(ISNA(VLOOKUP($B21,'Chemical Analysis'!$B$4:$Y$131,16,0)),"",(VLOOKUP($B21,'Chemical Analysis'!$B$4:$Y$131,16,0))*$E21/100)</f>
        <v>0</v>
      </c>
      <c r="Q41" s="29">
        <f>IF(ISNA(VLOOKUP($B21,'Chemical Analysis'!$B$4:$Y$131,17,0)),"",(VLOOKUP($B21,'Chemical Analysis'!$B$4:$Y$131,17,0))*$E21/100)</f>
        <v>0</v>
      </c>
      <c r="R41" s="29">
        <f>IF(ISNA(VLOOKUP($B21,'Chemical Analysis'!$B$4:$Y$131,18,0)),"",(VLOOKUP($B21,'Chemical Analysis'!$B$4:$Y$131,18,0))*$E21/100)</f>
        <v>27.027027027027028</v>
      </c>
      <c r="S41" s="29">
        <f>IF(ISNA(VLOOKUP($B21,'Chemical Analysis'!$B$4:$Y$131,19,0)),"",(VLOOKUP($B21,'Chemical Analysis'!$B$4:$Y$131,19,0))*$E21/100)</f>
        <v>0</v>
      </c>
      <c r="T41" s="29">
        <f>IF(ISNA(VLOOKUP($B21,'Chemical Analysis'!$B$4:$Y$131,20,0)),"",(VLOOKUP($B21,'Chemical Analysis'!$B$4:$Y$131,20,0))*$E21/100)</f>
        <v>0</v>
      </c>
      <c r="U41" s="29">
        <f>IF(ISNA(VLOOKUP($B21,'Chemical Analysis'!$B$4:$Y$131,21,0)),"",(VLOOKUP($B21,'Chemical Analysis'!$B$4:$Y$131,21,0))*$E21/100)</f>
        <v>0</v>
      </c>
      <c r="V41" s="29">
        <f>IF(ISNA(VLOOKUP($B21,'Chemical Analysis'!$B$4:$Y$131,22,0)),"",(VLOOKUP($B21,'Chemical Analysis'!$B$4:$Y$131,22,0))*$E21/100)</f>
        <v>0</v>
      </c>
      <c r="W41" s="29">
        <f>IF(ISNA(VLOOKUP($B21,'Chemical Analysis'!$B$4:$Y$131,23,0)),"",(VLOOKUP($B21,'Chemical Analysis'!$B$4:$Y$131,23,0))*$E21/100)</f>
        <v>0</v>
      </c>
      <c r="X41" s="29">
        <f>IF(ISNA(VLOOKUP($B21,'Chemical Analysis'!$B$4:$Y$131,24,0)),"",(VLOOKUP($B21,'Chemical Analysis'!$B$4:$Y$131,24,0))*$E21/100)</f>
        <v>0</v>
      </c>
      <c r="Y41" s="44"/>
      <c r="Z41" s="35"/>
      <c r="AE41"/>
      <c r="AF41"/>
      <c r="AG41"/>
      <c r="AH41"/>
    </row>
    <row r="42" spans="1:35" ht="13.5" thickBot="1" x14ac:dyDescent="0.25">
      <c r="B42" s="29">
        <f>IF(ISNA(VLOOKUP($B22,'Chemical Analysis'!$B$4:$Y$131,2,0)),"",(VLOOKUP($B22,'Chemical Analysis'!$B$4:$Y$131,2,0))*$E22/100)</f>
        <v>0</v>
      </c>
      <c r="C42" s="29">
        <f>IF(ISNA(VLOOKUP($B22,'Chemical Analysis'!$B$4:$Y$131,3,0)),"",(VLOOKUP($B22,'Chemical Analysis'!$B$4:$Y$131,3,0))*$E22/100)</f>
        <v>0</v>
      </c>
      <c r="D42" s="29">
        <f>IF(ISNA(VLOOKUP($B22,'Chemical Analysis'!$B$4:$Y$131,4,0)),"",(VLOOKUP($B22,'Chemical Analysis'!$B$4:$Y$131,4,0))*$E22/100)</f>
        <v>0</v>
      </c>
      <c r="E42" s="29">
        <f>IF(ISNA(VLOOKUP($B22,'Chemical Analysis'!$B$4:$Y$131,5,0)),"",(VLOOKUP($B22,'Chemical Analysis'!$B$4:$Y$131,5,0))*$E22/100)</f>
        <v>0</v>
      </c>
      <c r="F42" s="29">
        <f>IF(ISNA(VLOOKUP($B22,'Chemical Analysis'!$B$4:$Y$131,6,0)),"",(VLOOKUP($B22,'Chemical Analysis'!$B$4:$Y$131,6,0))*$E22/100)</f>
        <v>0</v>
      </c>
      <c r="G42" s="29">
        <f>IF(ISNA(VLOOKUP($B22,'Chemical Analysis'!$B$4:$Y$131,7,0)),"",(VLOOKUP($B22,'Chemical Analysis'!$B$4:$Y$131,7,0))*$E22/100)</f>
        <v>0</v>
      </c>
      <c r="H42" s="29">
        <f>IF(ISNA(VLOOKUP($B22,'Chemical Analysis'!$B$4:$Y$131,8,0)),"",(VLOOKUP($B22,'Chemical Analysis'!$B$4:$Y$131,8,0))*$E22/100)</f>
        <v>0</v>
      </c>
      <c r="I42" s="29">
        <f>IF(ISNA(VLOOKUP($B22,'Chemical Analysis'!$B$4:$Y$131,9,0)),"",(VLOOKUP($B22,'Chemical Analysis'!$B$4:$Y$131,9,0))*$E22/100)</f>
        <v>0</v>
      </c>
      <c r="J42" s="29">
        <f>IF(ISNA(VLOOKUP($B22,'Chemical Analysis'!$B$4:$Y$131,10,0)),"",(VLOOKUP($B22,'Chemical Analysis'!$B$4:$Y$131,10,0))*$E22/100)</f>
        <v>3.3783783783783785</v>
      </c>
      <c r="K42" s="29">
        <f>IF(ISNA(VLOOKUP($B22,'Chemical Analysis'!$B$4:$Y$131,11,0)),"",(VLOOKUP($B22,'Chemical Analysis'!$B$4:$Y$131,11,0))*$E22/100)</f>
        <v>0</v>
      </c>
      <c r="L42" s="29">
        <f>IF(ISNA(VLOOKUP($B22,'Chemical Analysis'!$B$4:$Y$131,12,0)),"",(VLOOKUP($B22,'Chemical Analysis'!$B$4:$Y$131,12,0))*$E22/100)</f>
        <v>0</v>
      </c>
      <c r="M42" s="29">
        <f>IF(ISNA(VLOOKUP($B22,'Chemical Analysis'!$B$4:$Y$131,13,0)),"",(VLOOKUP($B22,'Chemical Analysis'!$B$4:$Y$131,13,0))*$E22/100)</f>
        <v>0</v>
      </c>
      <c r="N42" s="29">
        <f>IF(ISNA(VLOOKUP($B22,'Chemical Analysis'!$B$4:$Y$131,14,0)),"",(VLOOKUP($B22,'Chemical Analysis'!$B$4:$Y$131,14,0))*$E22/100)</f>
        <v>0</v>
      </c>
      <c r="O42" s="29">
        <f>IF(ISNA(VLOOKUP($B22,'Chemical Analysis'!$B$4:$Y$131,15,0)),"",(VLOOKUP($B22,'Chemical Analysis'!$B$4:$Y$131,15,0))*$E22/100)</f>
        <v>0</v>
      </c>
      <c r="P42" s="29">
        <f>IF(ISNA(VLOOKUP($B22,'Chemical Analysis'!$B$4:$Y$131,16,0)),"",(VLOOKUP($B22,'Chemical Analysis'!$B$4:$Y$131,16,0))*$E22/100)</f>
        <v>0</v>
      </c>
      <c r="Q42" s="29">
        <f>IF(ISNA(VLOOKUP($B22,'Chemical Analysis'!$B$4:$Y$131,17,0)),"",(VLOOKUP($B22,'Chemical Analysis'!$B$4:$Y$131,17,0))*$E22/100)</f>
        <v>0</v>
      </c>
      <c r="R42" s="29">
        <f>IF(ISNA(VLOOKUP($B22,'Chemical Analysis'!$B$4:$Y$131,18,0)),"",(VLOOKUP($B22,'Chemical Analysis'!$B$4:$Y$131,18,0))*$E22/100)</f>
        <v>0</v>
      </c>
      <c r="S42" s="29">
        <f>IF(ISNA(VLOOKUP($B22,'Chemical Analysis'!$B$4:$Y$131,19,0)),"",(VLOOKUP($B22,'Chemical Analysis'!$B$4:$Y$131,19,0))*$E22/100)</f>
        <v>0</v>
      </c>
      <c r="T42" s="29">
        <f>IF(ISNA(VLOOKUP($B22,'Chemical Analysis'!$B$4:$Y$131,20,0)),"",(VLOOKUP($B22,'Chemical Analysis'!$B$4:$Y$131,20,0))*$E22/100)</f>
        <v>0</v>
      </c>
      <c r="U42" s="29">
        <f>IF(ISNA(VLOOKUP($B22,'Chemical Analysis'!$B$4:$Y$131,21,0)),"",(VLOOKUP($B22,'Chemical Analysis'!$B$4:$Y$131,21,0))*$E22/100)</f>
        <v>0</v>
      </c>
      <c r="V42" s="29">
        <f>IF(ISNA(VLOOKUP($B22,'Chemical Analysis'!$B$4:$Y$131,22,0)),"",(VLOOKUP($B22,'Chemical Analysis'!$B$4:$Y$131,22,0))*$E22/100)</f>
        <v>0</v>
      </c>
      <c r="W42" s="29">
        <f>IF(ISNA(VLOOKUP($B22,'Chemical Analysis'!$B$4:$Y$131,23,0)),"",(VLOOKUP($B22,'Chemical Analysis'!$B$4:$Y$131,23,0))*$E22/100)</f>
        <v>0</v>
      </c>
      <c r="X42" s="29">
        <f>IF(ISNA(VLOOKUP($B22,'Chemical Analysis'!$B$4:$Y$131,24,0)),"",(VLOOKUP($B22,'Chemical Analysis'!$B$4:$Y$131,24,0))*$E22/100)</f>
        <v>0</v>
      </c>
      <c r="Y42" s="47"/>
      <c r="Z42" s="35"/>
      <c r="AE42"/>
      <c r="AF42"/>
      <c r="AG42"/>
      <c r="AH42"/>
    </row>
    <row r="43" spans="1:35" ht="13.5" thickBot="1" x14ac:dyDescent="0.25">
      <c r="B43" s="29">
        <f>IF(ISNA(VLOOKUP($B23,'Chemical Analysis'!$B$4:$Y$131,2,0)),"",(VLOOKUP($B23,'Chemical Analysis'!$B$4:$Y$131,2,0))*$E23/100)</f>
        <v>0</v>
      </c>
      <c r="C43" s="29">
        <f>IF(ISNA(VLOOKUP($B23,'Chemical Analysis'!$B$4:$Y$131,3,0)),"",(VLOOKUP($B23,'Chemical Analysis'!$B$4:$Y$131,3,0))*$E23/100)</f>
        <v>0</v>
      </c>
      <c r="D43" s="29">
        <f>IF(ISNA(VLOOKUP($B23,'Chemical Analysis'!$B$4:$Y$131,4,0)),"",(VLOOKUP($B23,'Chemical Analysis'!$B$4:$Y$131,4,0))*$E23/100)</f>
        <v>0</v>
      </c>
      <c r="E43" s="29">
        <f>IF(ISNA(VLOOKUP($B23,'Chemical Analysis'!$B$4:$Y$131,5,0)),"",(VLOOKUP($B23,'Chemical Analysis'!$B$4:$Y$131,5,0))*$E23/100)</f>
        <v>0</v>
      </c>
      <c r="F43" s="29">
        <f>IF(ISNA(VLOOKUP($B23,'Chemical Analysis'!$B$4:$Y$131,6,0)),"",(VLOOKUP($B23,'Chemical Analysis'!$B$4:$Y$131,6,0))*$E23/100)</f>
        <v>0</v>
      </c>
      <c r="G43" s="29">
        <f>IF(ISNA(VLOOKUP($B23,'Chemical Analysis'!$B$4:$Y$131,7,0)),"",(VLOOKUP($B23,'Chemical Analysis'!$B$4:$Y$131,7,0))*$E23/100)</f>
        <v>0</v>
      </c>
      <c r="H43" s="29">
        <f>IF(ISNA(VLOOKUP($B23,'Chemical Analysis'!$B$4:$Y$131,8,0)),"",(VLOOKUP($B23,'Chemical Analysis'!$B$4:$Y$131,8,0))*$E23/100)</f>
        <v>0</v>
      </c>
      <c r="I43" s="29">
        <f>IF(ISNA(VLOOKUP($B23,'Chemical Analysis'!$B$4:$Y$131,9,0)),"",(VLOOKUP($B23,'Chemical Analysis'!$B$4:$Y$131,9,0))*$E23/100)</f>
        <v>0</v>
      </c>
      <c r="J43" s="29">
        <f>IF(ISNA(VLOOKUP($B23,'Chemical Analysis'!$B$4:$Y$131,10,0)),"",(VLOOKUP($B23,'Chemical Analysis'!$B$4:$Y$131,10,0))*$E23/100)</f>
        <v>0</v>
      </c>
      <c r="K43" s="29">
        <f>IF(ISNA(VLOOKUP($B23,'Chemical Analysis'!$B$4:$Y$131,11,0)),"",(VLOOKUP($B23,'Chemical Analysis'!$B$4:$Y$131,11,0))*$E23/100)</f>
        <v>0</v>
      </c>
      <c r="L43" s="29">
        <f>IF(ISNA(VLOOKUP($B23,'Chemical Analysis'!$B$4:$Y$131,12,0)),"",(VLOOKUP($B23,'Chemical Analysis'!$B$4:$Y$131,12,0))*$E23/100)</f>
        <v>0</v>
      </c>
      <c r="M43" s="29">
        <f>IF(ISNA(VLOOKUP($B23,'Chemical Analysis'!$B$4:$Y$131,13,0)),"",(VLOOKUP($B23,'Chemical Analysis'!$B$4:$Y$131,13,0))*$E23/100)</f>
        <v>0</v>
      </c>
      <c r="N43" s="29">
        <f>IF(ISNA(VLOOKUP($B23,'Chemical Analysis'!$B$4:$Y$131,14,0)),"",(VLOOKUP($B23,'Chemical Analysis'!$B$4:$Y$131,14,0))*$E23/100)</f>
        <v>0</v>
      </c>
      <c r="O43" s="29">
        <f>IF(ISNA(VLOOKUP($B23,'Chemical Analysis'!$B$4:$Y$131,15,0)),"",(VLOOKUP($B23,'Chemical Analysis'!$B$4:$Y$131,15,0))*$E23/100)</f>
        <v>0</v>
      </c>
      <c r="P43" s="29">
        <f>IF(ISNA(VLOOKUP($B23,'Chemical Analysis'!$B$4:$Y$131,16,0)),"",(VLOOKUP($B23,'Chemical Analysis'!$B$4:$Y$131,16,0))*$E23/100)</f>
        <v>0</v>
      </c>
      <c r="Q43" s="29">
        <f>IF(ISNA(VLOOKUP($B23,'Chemical Analysis'!$B$4:$Y$131,17,0)),"",(VLOOKUP($B23,'Chemical Analysis'!$B$4:$Y$131,17,0))*$E23/100)</f>
        <v>0</v>
      </c>
      <c r="R43" s="29">
        <f>IF(ISNA(VLOOKUP($B23,'Chemical Analysis'!$B$4:$Y$131,18,0)),"",(VLOOKUP($B23,'Chemical Analysis'!$B$4:$Y$131,18,0))*$E23/100)</f>
        <v>0</v>
      </c>
      <c r="S43" s="29">
        <f>IF(ISNA(VLOOKUP($B23,'Chemical Analysis'!$B$4:$Y$131,19,0)),"",(VLOOKUP($B23,'Chemical Analysis'!$B$4:$Y$131,19,0))*$E23/100)</f>
        <v>2.0270270270270272</v>
      </c>
      <c r="T43" s="29">
        <f>IF(ISNA(VLOOKUP($B23,'Chemical Analysis'!$B$4:$Y$131,20,0)),"",(VLOOKUP($B23,'Chemical Analysis'!$B$4:$Y$131,20,0))*$E23/100)</f>
        <v>0</v>
      </c>
      <c r="U43" s="29">
        <f>IF(ISNA(VLOOKUP($B23,'Chemical Analysis'!$B$4:$Y$131,21,0)),"",(VLOOKUP($B23,'Chemical Analysis'!$B$4:$Y$131,21,0))*$E23/100)</f>
        <v>0</v>
      </c>
      <c r="V43" s="29">
        <f>IF(ISNA(VLOOKUP($B23,'Chemical Analysis'!$B$4:$Y$131,22,0)),"",(VLOOKUP($B23,'Chemical Analysis'!$B$4:$Y$131,22,0))*$E23/100)</f>
        <v>0</v>
      </c>
      <c r="W43" s="29">
        <f>IF(ISNA(VLOOKUP($B23,'Chemical Analysis'!$B$4:$Y$131,23,0)),"",(VLOOKUP($B23,'Chemical Analysis'!$B$4:$Y$131,23,0))*$E23/100)</f>
        <v>0</v>
      </c>
      <c r="X43" s="29">
        <f>IF(ISNA(VLOOKUP($B23,'Chemical Analysis'!$B$4:$Y$131,24,0)),"",(VLOOKUP($B23,'Chemical Analysis'!$B$4:$Y$131,24,0))*$E23/100)</f>
        <v>0</v>
      </c>
      <c r="Y43" s="44"/>
      <c r="Z43" s="35"/>
      <c r="AE43"/>
      <c r="AF43"/>
      <c r="AG43"/>
      <c r="AH43"/>
    </row>
    <row r="44" spans="1:35" ht="13.5" thickBot="1" x14ac:dyDescent="0.25">
      <c r="B44" s="29" t="str">
        <f>IF(ISNA(VLOOKUP($B24,'Chemical Analysis'!$B$4:$Y$131,2,0)),"",(VLOOKUP($B24,'Chemical Analysis'!$B$4:$Y$131,2,0))*$E24/100)</f>
        <v/>
      </c>
      <c r="C44" s="29" t="str">
        <f>IF(ISNA(VLOOKUP($B24,'Chemical Analysis'!$B$4:$Y$131,3,0)),"",(VLOOKUP($B24,'Chemical Analysis'!$B$4:$Y$131,3,0))*$E24/100)</f>
        <v/>
      </c>
      <c r="D44" s="29" t="str">
        <f>IF(ISNA(VLOOKUP($B24,'Chemical Analysis'!$B$4:$Y$131,4,0)),"",(VLOOKUP($B24,'Chemical Analysis'!$B$4:$Y$131,4,0))*$E24/100)</f>
        <v/>
      </c>
      <c r="E44" s="29" t="str">
        <f>IF(ISNA(VLOOKUP($B24,'Chemical Analysis'!$B$4:$Y$131,5,0)),"",(VLOOKUP($B24,'Chemical Analysis'!$B$4:$Y$131,5,0))*$E24/100)</f>
        <v/>
      </c>
      <c r="F44" s="29" t="str">
        <f>IF(ISNA(VLOOKUP($B24,'Chemical Analysis'!$B$4:$Y$131,6,0)),"",(VLOOKUP($B24,'Chemical Analysis'!$B$4:$Y$131,6,0))*$E24/100)</f>
        <v/>
      </c>
      <c r="G44" s="29" t="str">
        <f>IF(ISNA(VLOOKUP($B24,'Chemical Analysis'!$B$4:$Y$131,7,0)),"",(VLOOKUP($B24,'Chemical Analysis'!$B$4:$Y$131,7,0))*$E24/100)</f>
        <v/>
      </c>
      <c r="H44" s="29" t="str">
        <f>IF(ISNA(VLOOKUP($B24,'Chemical Analysis'!$B$4:$Y$131,8,0)),"",(VLOOKUP($B24,'Chemical Analysis'!$B$4:$Y$131,8,0))*$E24/100)</f>
        <v/>
      </c>
      <c r="I44" s="29" t="str">
        <f>IF(ISNA(VLOOKUP($B24,'Chemical Analysis'!$B$4:$Y$131,9,0)),"",(VLOOKUP($B24,'Chemical Analysis'!$B$4:$Y$131,9,0))*$E24/100)</f>
        <v/>
      </c>
      <c r="J44" s="29" t="str">
        <f>IF(ISNA(VLOOKUP($B24,'Chemical Analysis'!$B$4:$Y$131,10,0)),"",(VLOOKUP($B24,'Chemical Analysis'!$B$4:$Y$131,10,0))*$E24/100)</f>
        <v/>
      </c>
      <c r="K44" s="29" t="str">
        <f>IF(ISNA(VLOOKUP($B24,'Chemical Analysis'!$B$4:$Y$131,11,0)),"",(VLOOKUP($B24,'Chemical Analysis'!$B$4:$Y$131,11,0))*$E24/100)</f>
        <v/>
      </c>
      <c r="L44" s="29" t="str">
        <f>IF(ISNA(VLOOKUP($B24,'Chemical Analysis'!$B$4:$Y$131,12,0)),"",(VLOOKUP($B24,'Chemical Analysis'!$B$4:$Y$131,12,0))*$E24/100)</f>
        <v/>
      </c>
      <c r="M44" s="29" t="str">
        <f>IF(ISNA(VLOOKUP($B24,'Chemical Analysis'!$B$4:$Y$131,13,0)),"",(VLOOKUP($B24,'Chemical Analysis'!$B$4:$Y$131,13,0))*$E24/100)</f>
        <v/>
      </c>
      <c r="N44" s="29" t="str">
        <f>IF(ISNA(VLOOKUP($B24,'Chemical Analysis'!$B$4:$Y$131,14,0)),"",(VLOOKUP($B24,'Chemical Analysis'!$B$4:$Y$131,14,0))*$E24/100)</f>
        <v/>
      </c>
      <c r="O44" s="29" t="str">
        <f>IF(ISNA(VLOOKUP($B24,'Chemical Analysis'!$B$4:$Y$131,15,0)),"",(VLOOKUP($B24,'Chemical Analysis'!$B$4:$Y$131,15,0))*$E24/100)</f>
        <v/>
      </c>
      <c r="P44" s="29" t="str">
        <f>IF(ISNA(VLOOKUP($B24,'Chemical Analysis'!$B$4:$Y$131,16,0)),"",(VLOOKUP($B24,'Chemical Analysis'!$B$4:$Y$131,16,0))*$E24/100)</f>
        <v/>
      </c>
      <c r="Q44" s="29" t="str">
        <f>IF(ISNA(VLOOKUP($B24,'Chemical Analysis'!$B$4:$Y$131,17,0)),"",(VLOOKUP($B24,'Chemical Analysis'!$B$4:$Y$131,17,0))*$E24/100)</f>
        <v/>
      </c>
      <c r="R44" s="29" t="str">
        <f>IF(ISNA(VLOOKUP($B24,'Chemical Analysis'!$B$4:$Y$131,18,0)),"",(VLOOKUP($B24,'Chemical Analysis'!$B$4:$Y$131,18,0))*$E24/100)</f>
        <v/>
      </c>
      <c r="S44" s="29" t="str">
        <f>IF(ISNA(VLOOKUP($B24,'Chemical Analysis'!$B$4:$Y$131,19,0)),"",(VLOOKUP($B24,'Chemical Analysis'!$B$4:$Y$131,19,0))*$E24/100)</f>
        <v/>
      </c>
      <c r="T44" s="29" t="str">
        <f>IF(ISNA(VLOOKUP($B24,'Chemical Analysis'!$B$4:$Y$131,20,0)),"",(VLOOKUP($B24,'Chemical Analysis'!$B$4:$Y$131,20,0))*$E24/100)</f>
        <v/>
      </c>
      <c r="U44" s="29" t="str">
        <f>IF(ISNA(VLOOKUP($B24,'Chemical Analysis'!$B$4:$Y$131,21,0)),"",(VLOOKUP($B24,'Chemical Analysis'!$B$4:$Y$131,21,0))*$E24/100)</f>
        <v/>
      </c>
      <c r="V44" s="29" t="str">
        <f>IF(ISNA(VLOOKUP($B24,'Chemical Analysis'!$B$4:$Y$131,22,0)),"",(VLOOKUP($B24,'Chemical Analysis'!$B$4:$Y$131,22,0))*$E24/100)</f>
        <v/>
      </c>
      <c r="W44" s="29" t="str">
        <f>IF(ISNA(VLOOKUP($B24,'Chemical Analysis'!$B$4:$Y$131,23,0)),"",(VLOOKUP($B24,'Chemical Analysis'!$B$4:$Y$131,23,0))*$E24/100)</f>
        <v/>
      </c>
      <c r="X44" s="29" t="str">
        <f>IF(ISNA(VLOOKUP($B24,'Chemical Analysis'!$B$4:$Y$131,24,0)),"",(VLOOKUP($B24,'Chemical Analysis'!$B$4:$Y$131,24,0))*$E24/100)</f>
        <v/>
      </c>
      <c r="Y44" s="44"/>
      <c r="Z44" s="35"/>
      <c r="AE44"/>
      <c r="AF44"/>
      <c r="AG44"/>
      <c r="AH44"/>
    </row>
    <row r="45" spans="1:35" ht="13.5" thickBot="1" x14ac:dyDescent="0.25">
      <c r="B45" s="29" t="str">
        <f>IF(ISNA(VLOOKUP($B25,'Chemical Analysis'!$B$4:$Y$131,2,0)),"",(VLOOKUP($B25,'Chemical Analysis'!$B$4:$Y$131,2,0))*$E25/100)</f>
        <v/>
      </c>
      <c r="C45" s="29" t="str">
        <f>IF(ISNA(VLOOKUP($B25,'Chemical Analysis'!$B$4:$Y$131,3,0)),"",(VLOOKUP($B25,'Chemical Analysis'!$B$4:$Y$131,3,0))*$E25/100)</f>
        <v/>
      </c>
      <c r="D45" s="29" t="str">
        <f>IF(ISNA(VLOOKUP($B25,'Chemical Analysis'!$B$4:$Y$131,4,0)),"",(VLOOKUP($B25,'Chemical Analysis'!$B$4:$Y$131,4,0))*$E25/100)</f>
        <v/>
      </c>
      <c r="E45" s="29" t="str">
        <f>IF(ISNA(VLOOKUP($B25,'Chemical Analysis'!$B$4:$Y$131,5,0)),"",(VLOOKUP($B25,'Chemical Analysis'!$B$4:$Y$131,5,0))*$E25/100)</f>
        <v/>
      </c>
      <c r="F45" s="29" t="str">
        <f>IF(ISNA(VLOOKUP($B25,'Chemical Analysis'!$B$4:$Y$131,6,0)),"",(VLOOKUP($B25,'Chemical Analysis'!$B$4:$Y$131,6,0))*$E25/100)</f>
        <v/>
      </c>
      <c r="G45" s="29" t="str">
        <f>IF(ISNA(VLOOKUP($B25,'Chemical Analysis'!$B$4:$Y$131,7,0)),"",(VLOOKUP($B25,'Chemical Analysis'!$B$4:$Y$131,7,0))*$E25/100)</f>
        <v/>
      </c>
      <c r="H45" s="29" t="str">
        <f>IF(ISNA(VLOOKUP($B25,'Chemical Analysis'!$B$4:$Y$131,8,0)),"",(VLOOKUP($B25,'Chemical Analysis'!$B$4:$Y$131,8,0))*$E25/100)</f>
        <v/>
      </c>
      <c r="I45" s="29" t="str">
        <f>IF(ISNA(VLOOKUP($B25,'Chemical Analysis'!$B$4:$Y$131,9,0)),"",(VLOOKUP($B25,'Chemical Analysis'!$B$4:$Y$131,9,0))*$E25/100)</f>
        <v/>
      </c>
      <c r="J45" s="29" t="str">
        <f>IF(ISNA(VLOOKUP($B25,'Chemical Analysis'!$B$4:$Y$131,10,0)),"",(VLOOKUP($B25,'Chemical Analysis'!$B$4:$Y$131,10,0))*$E25/100)</f>
        <v/>
      </c>
      <c r="K45" s="29" t="str">
        <f>IF(ISNA(VLOOKUP($B25,'Chemical Analysis'!$B$4:$Y$131,11,0)),"",(VLOOKUP($B25,'Chemical Analysis'!$B$4:$Y$131,11,0))*$E25/100)</f>
        <v/>
      </c>
      <c r="L45" s="29" t="str">
        <f>IF(ISNA(VLOOKUP($B25,'Chemical Analysis'!$B$4:$Y$131,12,0)),"",(VLOOKUP($B25,'Chemical Analysis'!$B$4:$Y$131,12,0))*$E25/100)</f>
        <v/>
      </c>
      <c r="M45" s="29" t="str">
        <f>IF(ISNA(VLOOKUP($B25,'Chemical Analysis'!$B$4:$Y$131,13,0)),"",(VLOOKUP($B25,'Chemical Analysis'!$B$4:$Y$131,13,0))*$E25/100)</f>
        <v/>
      </c>
      <c r="N45" s="29" t="str">
        <f>IF(ISNA(VLOOKUP($B25,'Chemical Analysis'!$B$4:$Y$131,14,0)),"",(VLOOKUP($B25,'Chemical Analysis'!$B$4:$Y$131,14,0))*$E25/100)</f>
        <v/>
      </c>
      <c r="O45" s="29" t="str">
        <f>IF(ISNA(VLOOKUP($B25,'Chemical Analysis'!$B$4:$Y$131,15,0)),"",(VLOOKUP($B25,'Chemical Analysis'!$B$4:$Y$131,15,0))*$E25/100)</f>
        <v/>
      </c>
      <c r="P45" s="29" t="str">
        <f>IF(ISNA(VLOOKUP($B25,'Chemical Analysis'!$B$4:$Y$131,16,0)),"",(VLOOKUP($B25,'Chemical Analysis'!$B$4:$Y$131,16,0))*$E25/100)</f>
        <v/>
      </c>
      <c r="Q45" s="29" t="str">
        <f>IF(ISNA(VLOOKUP($B25,'Chemical Analysis'!$B$4:$Y$131,17,0)),"",(VLOOKUP($B25,'Chemical Analysis'!$B$4:$Y$131,17,0))*$E25/100)</f>
        <v/>
      </c>
      <c r="R45" s="29" t="str">
        <f>IF(ISNA(VLOOKUP($B25,'Chemical Analysis'!$B$4:$Y$131,18,0)),"",(VLOOKUP($B25,'Chemical Analysis'!$B$4:$Y$131,18,0))*$E25/100)</f>
        <v/>
      </c>
      <c r="S45" s="29" t="str">
        <f>IF(ISNA(VLOOKUP($B25,'Chemical Analysis'!$B$4:$Y$131,19,0)),"",(VLOOKUP($B25,'Chemical Analysis'!$B$4:$Y$131,19,0))*$E25/100)</f>
        <v/>
      </c>
      <c r="T45" s="29" t="str">
        <f>IF(ISNA(VLOOKUP($B25,'Chemical Analysis'!$B$4:$Y$131,20,0)),"",(VLOOKUP($B25,'Chemical Analysis'!$B$4:$Y$131,20,0))*$E25/100)</f>
        <v/>
      </c>
      <c r="U45" s="29" t="str">
        <f>IF(ISNA(VLOOKUP($B25,'Chemical Analysis'!$B$4:$Y$131,21,0)),"",(VLOOKUP($B25,'Chemical Analysis'!$B$4:$Y$131,21,0))*$E25/100)</f>
        <v/>
      </c>
      <c r="V45" s="29" t="str">
        <f>IF(ISNA(VLOOKUP($B25,'Chemical Analysis'!$B$4:$Y$131,22,0)),"",(VLOOKUP($B25,'Chemical Analysis'!$B$4:$Y$131,22,0))*$E25/100)</f>
        <v/>
      </c>
      <c r="W45" s="29" t="str">
        <f>IF(ISNA(VLOOKUP($B25,'Chemical Analysis'!$B$4:$Y$131,23,0)),"",(VLOOKUP($B25,'Chemical Analysis'!$B$4:$Y$131,23,0))*$E25/100)</f>
        <v/>
      </c>
      <c r="X45" s="29" t="str">
        <f>IF(ISNA(VLOOKUP($B25,'Chemical Analysis'!$B$4:$Y$131,24,0)),"",(VLOOKUP($B25,'Chemical Analysis'!$B$4:$Y$131,24,0))*$E25/100)</f>
        <v/>
      </c>
      <c r="Y45" s="44"/>
      <c r="Z45" s="35"/>
      <c r="AE45"/>
      <c r="AF45"/>
      <c r="AG45"/>
      <c r="AH45"/>
    </row>
    <row r="46" spans="1:35" ht="13.5" thickBot="1" x14ac:dyDescent="0.25">
      <c r="B46" s="29" t="str">
        <f>IF(ISNA(VLOOKUP($B26,'Chemical Analysis'!$B$4:$Y$131,2,0)),"",(VLOOKUP($B26,'Chemical Analysis'!$B$4:$Y$131,2,0))*$E26/100)</f>
        <v/>
      </c>
      <c r="C46" s="29" t="str">
        <f>IF(ISNA(VLOOKUP($B26,'Chemical Analysis'!$B$4:$Y$131,3,0)),"",(VLOOKUP($B26,'Chemical Analysis'!$B$4:$Y$131,3,0))*$E26/100)</f>
        <v/>
      </c>
      <c r="D46" s="29" t="str">
        <f>IF(ISNA(VLOOKUP($B26,'Chemical Analysis'!$B$4:$Y$131,4,0)),"",(VLOOKUP($B26,'Chemical Analysis'!$B$4:$Y$131,4,0))*$E26/100)</f>
        <v/>
      </c>
      <c r="E46" s="29" t="str">
        <f>IF(ISNA(VLOOKUP($B26,'Chemical Analysis'!$B$4:$Y$131,5,0)),"",(VLOOKUP($B26,'Chemical Analysis'!$B$4:$Y$131,5,0))*$E26/100)</f>
        <v/>
      </c>
      <c r="F46" s="29" t="str">
        <f>IF(ISNA(VLOOKUP($B26,'Chemical Analysis'!$B$4:$Y$131,6,0)),"",(VLOOKUP($B26,'Chemical Analysis'!$B$4:$Y$131,6,0))*$E26/100)</f>
        <v/>
      </c>
      <c r="G46" s="29" t="str">
        <f>IF(ISNA(VLOOKUP($B26,'Chemical Analysis'!$B$4:$Y$131,7,0)),"",(VLOOKUP($B26,'Chemical Analysis'!$B$4:$Y$131,7,0))*$E26/100)</f>
        <v/>
      </c>
      <c r="H46" s="29" t="str">
        <f>IF(ISNA(VLOOKUP($B26,'Chemical Analysis'!$B$4:$Y$131,8,0)),"",(VLOOKUP($B26,'Chemical Analysis'!$B$4:$Y$131,8,0))*$E26/100)</f>
        <v/>
      </c>
      <c r="I46" s="29" t="str">
        <f>IF(ISNA(VLOOKUP($B26,'Chemical Analysis'!$B$4:$Y$131,9,0)),"",(VLOOKUP($B26,'Chemical Analysis'!$B$4:$Y$131,9,0))*$E26/100)</f>
        <v/>
      </c>
      <c r="J46" s="29" t="str">
        <f>IF(ISNA(VLOOKUP($B26,'Chemical Analysis'!$B$4:$Y$131,10,0)),"",(VLOOKUP($B26,'Chemical Analysis'!$B$4:$Y$131,10,0))*$E26/100)</f>
        <v/>
      </c>
      <c r="K46" s="29" t="str">
        <f>IF(ISNA(VLOOKUP($B26,'Chemical Analysis'!$B$4:$Y$131,11,0)),"",(VLOOKUP($B26,'Chemical Analysis'!$B$4:$Y$131,11,0))*$E26/100)</f>
        <v/>
      </c>
      <c r="L46" s="29" t="str">
        <f>IF(ISNA(VLOOKUP($B26,'Chemical Analysis'!$B$4:$Y$131,12,0)),"",(VLOOKUP($B26,'Chemical Analysis'!$B$4:$Y$131,12,0))*$E26/100)</f>
        <v/>
      </c>
      <c r="M46" s="29" t="str">
        <f>IF(ISNA(VLOOKUP($B26,'Chemical Analysis'!$B$4:$Y$131,13,0)),"",(VLOOKUP($B26,'Chemical Analysis'!$B$4:$Y$131,13,0))*$E26/100)</f>
        <v/>
      </c>
      <c r="N46" s="29" t="str">
        <f>IF(ISNA(VLOOKUP($B26,'Chemical Analysis'!$B$4:$Y$131,14,0)),"",(VLOOKUP($B26,'Chemical Analysis'!$B$4:$Y$131,14,0))*$E26/100)</f>
        <v/>
      </c>
      <c r="O46" s="29" t="str">
        <f>IF(ISNA(VLOOKUP($B26,'Chemical Analysis'!$B$4:$Y$131,15,0)),"",(VLOOKUP($B26,'Chemical Analysis'!$B$4:$Y$131,15,0))*$E26/100)</f>
        <v/>
      </c>
      <c r="P46" s="29" t="str">
        <f>IF(ISNA(VLOOKUP($B26,'Chemical Analysis'!$B$4:$Y$131,16,0)),"",(VLOOKUP($B26,'Chemical Analysis'!$B$4:$Y$131,16,0))*$E26/100)</f>
        <v/>
      </c>
      <c r="Q46" s="29" t="str">
        <f>IF(ISNA(VLOOKUP($B26,'Chemical Analysis'!$B$4:$Y$131,17,0)),"",(VLOOKUP($B26,'Chemical Analysis'!$B$4:$Y$131,17,0))*$E26/100)</f>
        <v/>
      </c>
      <c r="R46" s="29" t="str">
        <f>IF(ISNA(VLOOKUP($B26,'Chemical Analysis'!$B$4:$Y$131,18,0)),"",(VLOOKUP($B26,'Chemical Analysis'!$B$4:$Y$131,18,0))*$E26/100)</f>
        <v/>
      </c>
      <c r="S46" s="29" t="str">
        <f>IF(ISNA(VLOOKUP($B26,'Chemical Analysis'!$B$4:$Y$131,19,0)),"",(VLOOKUP($B26,'Chemical Analysis'!$B$4:$Y$131,19,0))*$E26/100)</f>
        <v/>
      </c>
      <c r="T46" s="29" t="str">
        <f>IF(ISNA(VLOOKUP($B26,'Chemical Analysis'!$B$4:$Y$131,20,0)),"",(VLOOKUP($B26,'Chemical Analysis'!$B$4:$Y$131,20,0))*$E26/100)</f>
        <v/>
      </c>
      <c r="U46" s="29" t="str">
        <f>IF(ISNA(VLOOKUP($B26,'Chemical Analysis'!$B$4:$Y$131,21,0)),"",(VLOOKUP($B26,'Chemical Analysis'!$B$4:$Y$131,21,0))*$E26/100)</f>
        <v/>
      </c>
      <c r="V46" s="29" t="str">
        <f>IF(ISNA(VLOOKUP($B26,'Chemical Analysis'!$B$4:$Y$131,22,0)),"",(VLOOKUP($B26,'Chemical Analysis'!$B$4:$Y$131,22,0))*$E26/100)</f>
        <v/>
      </c>
      <c r="W46" s="29" t="str">
        <f>IF(ISNA(VLOOKUP($B26,'Chemical Analysis'!$B$4:$Y$131,23,0)),"",(VLOOKUP($B26,'Chemical Analysis'!$B$4:$Y$131,23,0))*$E26/100)</f>
        <v/>
      </c>
      <c r="X46" s="29" t="str">
        <f>IF(ISNA(VLOOKUP($B26,'Chemical Analysis'!$B$4:$Y$131,24,0)),"",(VLOOKUP($B26,'Chemical Analysis'!$B$4:$Y$131,24,0))*$E26/100)</f>
        <v/>
      </c>
      <c r="Y46" s="44"/>
      <c r="Z46" s="35"/>
      <c r="AE46"/>
      <c r="AF46"/>
      <c r="AG46"/>
      <c r="AH46"/>
    </row>
    <row r="47" spans="1:35" ht="13.5" thickBot="1" x14ac:dyDescent="0.25">
      <c r="B47" s="29" t="str">
        <f>IF(ISNA(VLOOKUP($B27,'Chemical Analysis'!$B$4:$Y$131,2,0)),"",(VLOOKUP($B27,'Chemical Analysis'!$B$4:$Y$131,2,0))*$E27/100)</f>
        <v/>
      </c>
      <c r="C47" s="29" t="str">
        <f>IF(ISNA(VLOOKUP($B27,'Chemical Analysis'!$B$4:$Y$131,3,0)),"",(VLOOKUP($B27,'Chemical Analysis'!$B$4:$Y$131,3,0))*$E27/100)</f>
        <v/>
      </c>
      <c r="D47" s="29" t="str">
        <f>IF(ISNA(VLOOKUP($B27,'Chemical Analysis'!$B$4:$Y$131,4,0)),"",(VLOOKUP($B27,'Chemical Analysis'!$B$4:$Y$131,4,0))*$E27/100)</f>
        <v/>
      </c>
      <c r="E47" s="29" t="str">
        <f>IF(ISNA(VLOOKUP($B27,'Chemical Analysis'!$B$4:$Y$131,5,0)),"",(VLOOKUP($B27,'Chemical Analysis'!$B$4:$Y$131,5,0))*$E27/100)</f>
        <v/>
      </c>
      <c r="F47" s="29" t="str">
        <f>IF(ISNA(VLOOKUP($B27,'Chemical Analysis'!$B$4:$Y$131,6,0)),"",(VLOOKUP($B27,'Chemical Analysis'!$B$4:$Y$131,6,0))*$E27/100)</f>
        <v/>
      </c>
      <c r="G47" s="29" t="str">
        <f>IF(ISNA(VLOOKUP($B27,'Chemical Analysis'!$B$4:$Y$131,7,0)),"",(VLOOKUP($B27,'Chemical Analysis'!$B$4:$Y$131,7,0))*$E27/100)</f>
        <v/>
      </c>
      <c r="H47" s="29" t="str">
        <f>IF(ISNA(VLOOKUP($B27,'Chemical Analysis'!$B$4:$Y$131,8,0)),"",(VLOOKUP($B27,'Chemical Analysis'!$B$4:$Y$131,8,0))*$E27/100)</f>
        <v/>
      </c>
      <c r="I47" s="29" t="str">
        <f>IF(ISNA(VLOOKUP($B27,'Chemical Analysis'!$B$4:$Y$131,9,0)),"",(VLOOKUP($B27,'Chemical Analysis'!$B$4:$Y$131,9,0))*$E27/100)</f>
        <v/>
      </c>
      <c r="J47" s="29" t="str">
        <f>IF(ISNA(VLOOKUP($B27,'Chemical Analysis'!$B$4:$Y$131,10,0)),"",(VLOOKUP($B27,'Chemical Analysis'!$B$4:$Y$131,10,0))*$E27/100)</f>
        <v/>
      </c>
      <c r="K47" s="29" t="str">
        <f>IF(ISNA(VLOOKUP($B27,'Chemical Analysis'!$B$4:$Y$131,11,0)),"",(VLOOKUP($B27,'Chemical Analysis'!$B$4:$Y$131,11,0))*$E27/100)</f>
        <v/>
      </c>
      <c r="L47" s="29" t="str">
        <f>IF(ISNA(VLOOKUP($B27,'Chemical Analysis'!$B$4:$Y$131,12,0)),"",(VLOOKUP($B27,'Chemical Analysis'!$B$4:$Y$131,12,0))*$E27/100)</f>
        <v/>
      </c>
      <c r="M47" s="29" t="str">
        <f>IF(ISNA(VLOOKUP($B27,'Chemical Analysis'!$B$4:$Y$131,13,0)),"",(VLOOKUP($B27,'Chemical Analysis'!$B$4:$Y$131,13,0))*$E27/100)</f>
        <v/>
      </c>
      <c r="N47" s="29" t="str">
        <f>IF(ISNA(VLOOKUP($B27,'Chemical Analysis'!$B$4:$Y$131,14,0)),"",(VLOOKUP($B27,'Chemical Analysis'!$B$4:$Y$131,14,0))*$E27/100)</f>
        <v/>
      </c>
      <c r="O47" s="29" t="str">
        <f>IF(ISNA(VLOOKUP($B27,'Chemical Analysis'!$B$4:$Y$131,15,0)),"",(VLOOKUP($B27,'Chemical Analysis'!$B$4:$Y$131,15,0))*$E27/100)</f>
        <v/>
      </c>
      <c r="P47" s="29" t="str">
        <f>IF(ISNA(VLOOKUP($B27,'Chemical Analysis'!$B$4:$Y$131,16,0)),"",(VLOOKUP($B27,'Chemical Analysis'!$B$4:$Y$131,16,0))*$E27/100)</f>
        <v/>
      </c>
      <c r="Q47" s="29" t="str">
        <f>IF(ISNA(VLOOKUP($B27,'Chemical Analysis'!$B$4:$Y$131,17,0)),"",(VLOOKUP($B27,'Chemical Analysis'!$B$4:$Y$131,17,0))*$E27/100)</f>
        <v/>
      </c>
      <c r="R47" s="29" t="str">
        <f>IF(ISNA(VLOOKUP($B27,'Chemical Analysis'!$B$4:$Y$131,18,0)),"",(VLOOKUP($B27,'Chemical Analysis'!$B$4:$Y$131,18,0))*$E27/100)</f>
        <v/>
      </c>
      <c r="S47" s="29" t="str">
        <f>IF(ISNA(VLOOKUP($B27,'Chemical Analysis'!$B$4:$Y$131,19,0)),"",(VLOOKUP($B27,'Chemical Analysis'!$B$4:$Y$131,19,0))*$E27/100)</f>
        <v/>
      </c>
      <c r="T47" s="29" t="str">
        <f>IF(ISNA(VLOOKUP($B27,'Chemical Analysis'!$B$4:$Y$131,20,0)),"",(VLOOKUP($B27,'Chemical Analysis'!$B$4:$Y$131,20,0))*$E27/100)</f>
        <v/>
      </c>
      <c r="U47" s="29" t="str">
        <f>IF(ISNA(VLOOKUP($B27,'Chemical Analysis'!$B$4:$Y$131,21,0)),"",(VLOOKUP($B27,'Chemical Analysis'!$B$4:$Y$131,21,0))*$E27/100)</f>
        <v/>
      </c>
      <c r="V47" s="29" t="str">
        <f>IF(ISNA(VLOOKUP($B27,'Chemical Analysis'!$B$4:$Y$131,22,0)),"",(VLOOKUP($B27,'Chemical Analysis'!$B$4:$Y$131,22,0))*$E27/100)</f>
        <v/>
      </c>
      <c r="W47" s="29" t="str">
        <f>IF(ISNA(VLOOKUP($B27,'Chemical Analysis'!$B$4:$Y$131,23,0)),"",(VLOOKUP($B27,'Chemical Analysis'!$B$4:$Y$131,23,0))*$E27/100)</f>
        <v/>
      </c>
      <c r="X47" s="29" t="str">
        <f>IF(ISNA(VLOOKUP($B27,'Chemical Analysis'!$B$4:$Y$131,24,0)),"",(VLOOKUP($B27,'Chemical Analysis'!$B$4:$Y$131,24,0))*$E27/100)</f>
        <v/>
      </c>
      <c r="Y47" s="43"/>
      <c r="Z47" s="35"/>
      <c r="AE47"/>
      <c r="AF47"/>
      <c r="AG47"/>
      <c r="AH47"/>
    </row>
    <row r="48" spans="1:35" ht="13.5" thickBot="1" x14ac:dyDescent="0.25">
      <c r="B48" s="29" t="str">
        <f>IF(ISNA(VLOOKUP($B28,'Chemical Analysis'!$B$4:$Y$131,2,0)),"",(VLOOKUP($B28,'Chemical Analysis'!$B$4:$Y$131,2,0))*$E28/100)</f>
        <v/>
      </c>
      <c r="C48" s="29" t="str">
        <f>IF(ISNA(VLOOKUP($B28,'Chemical Analysis'!$B$4:$Y$131,3,0)),"",(VLOOKUP($B28,'Chemical Analysis'!$B$4:$Y$131,3,0))*$E28/100)</f>
        <v/>
      </c>
      <c r="D48" s="29" t="str">
        <f>IF(ISNA(VLOOKUP($B28,'Chemical Analysis'!$B$4:$Y$131,4,0)),"",(VLOOKUP($B28,'Chemical Analysis'!$B$4:$Y$131,4,0))*$E28/100)</f>
        <v/>
      </c>
      <c r="E48" s="29" t="str">
        <f>IF(ISNA(VLOOKUP($B28,'Chemical Analysis'!$B$4:$Y$131,5,0)),"",(VLOOKUP($B28,'Chemical Analysis'!$B$4:$Y$131,5,0))*$E28/100)</f>
        <v/>
      </c>
      <c r="F48" s="29" t="str">
        <f>IF(ISNA(VLOOKUP($B28,'Chemical Analysis'!$B$4:$Y$131,6,0)),"",(VLOOKUP($B28,'Chemical Analysis'!$B$4:$Y$131,6,0))*$E28/100)</f>
        <v/>
      </c>
      <c r="G48" s="29" t="str">
        <f>IF(ISNA(VLOOKUP($B28,'Chemical Analysis'!$B$4:$Y$131,7,0)),"",(VLOOKUP($B28,'Chemical Analysis'!$B$4:$Y$131,7,0))*$E28/100)</f>
        <v/>
      </c>
      <c r="H48" s="29" t="str">
        <f>IF(ISNA(VLOOKUP($B28,'Chemical Analysis'!$B$4:$Y$131,8,0)),"",(VLOOKUP($B28,'Chemical Analysis'!$B$4:$Y$131,8,0))*$E28/100)</f>
        <v/>
      </c>
      <c r="I48" s="29" t="str">
        <f>IF(ISNA(VLOOKUP($B28,'Chemical Analysis'!$B$4:$Y$131,9,0)),"",(VLOOKUP($B28,'Chemical Analysis'!$B$4:$Y$131,9,0))*$E28/100)</f>
        <v/>
      </c>
      <c r="J48" s="29" t="str">
        <f>IF(ISNA(VLOOKUP($B28,'Chemical Analysis'!$B$4:$Y$131,10,0)),"",(VLOOKUP($B28,'Chemical Analysis'!$B$4:$Y$131,10,0))*$E28/100)</f>
        <v/>
      </c>
      <c r="K48" s="29" t="str">
        <f>IF(ISNA(VLOOKUP($B28,'Chemical Analysis'!$B$4:$Y$131,11,0)),"",(VLOOKUP($B28,'Chemical Analysis'!$B$4:$Y$131,11,0))*$E28/100)</f>
        <v/>
      </c>
      <c r="L48" s="29" t="str">
        <f>IF(ISNA(VLOOKUP($B28,'Chemical Analysis'!$B$4:$Y$131,12,0)),"",(VLOOKUP($B28,'Chemical Analysis'!$B$4:$Y$131,12,0))*$E28/100)</f>
        <v/>
      </c>
      <c r="M48" s="29" t="str">
        <f>IF(ISNA(VLOOKUP($B28,'Chemical Analysis'!$B$4:$Y$131,13,0)),"",(VLOOKUP($B28,'Chemical Analysis'!$B$4:$Y$131,13,0))*$E28/100)</f>
        <v/>
      </c>
      <c r="N48" s="29" t="str">
        <f>IF(ISNA(VLOOKUP($B28,'Chemical Analysis'!$B$4:$Y$131,14,0)),"",(VLOOKUP($B28,'Chemical Analysis'!$B$4:$Y$131,14,0))*$E28/100)</f>
        <v/>
      </c>
      <c r="O48" s="29" t="str">
        <f>IF(ISNA(VLOOKUP($B28,'Chemical Analysis'!$B$4:$Y$131,15,0)),"",(VLOOKUP($B28,'Chemical Analysis'!$B$4:$Y$131,15,0))*$E28/100)</f>
        <v/>
      </c>
      <c r="P48" s="29" t="str">
        <f>IF(ISNA(VLOOKUP($B28,'Chemical Analysis'!$B$4:$Y$131,16,0)),"",(VLOOKUP($B28,'Chemical Analysis'!$B$4:$Y$131,16,0))*$E28/100)</f>
        <v/>
      </c>
      <c r="Q48" s="29" t="str">
        <f>IF(ISNA(VLOOKUP($B28,'Chemical Analysis'!$B$4:$Y$131,17,0)),"",(VLOOKUP($B28,'Chemical Analysis'!$B$4:$Y$131,17,0))*$E28/100)</f>
        <v/>
      </c>
      <c r="R48" s="29" t="str">
        <f>IF(ISNA(VLOOKUP($B28,'Chemical Analysis'!$B$4:$Y$131,18,0)),"",(VLOOKUP($B28,'Chemical Analysis'!$B$4:$Y$131,18,0))*$E28/100)</f>
        <v/>
      </c>
      <c r="S48" s="29" t="str">
        <f>IF(ISNA(VLOOKUP($B28,'Chemical Analysis'!$B$4:$Y$131,19,0)),"",(VLOOKUP($B28,'Chemical Analysis'!$B$4:$Y$131,19,0))*$E28/100)</f>
        <v/>
      </c>
      <c r="T48" s="29" t="str">
        <f>IF(ISNA(VLOOKUP($B28,'Chemical Analysis'!$B$4:$Y$131,20,0)),"",(VLOOKUP($B28,'Chemical Analysis'!$B$4:$Y$131,20,0))*$E28/100)</f>
        <v/>
      </c>
      <c r="U48" s="29" t="str">
        <f>IF(ISNA(VLOOKUP($B28,'Chemical Analysis'!$B$4:$Y$131,21,0)),"",(VLOOKUP($B28,'Chemical Analysis'!$B$4:$Y$131,21,0))*$E28/100)</f>
        <v/>
      </c>
      <c r="V48" s="29" t="str">
        <f>IF(ISNA(VLOOKUP($B28,'Chemical Analysis'!$B$4:$Y$131,22,0)),"",(VLOOKUP($B28,'Chemical Analysis'!$B$4:$Y$131,22,0))*$E28/100)</f>
        <v/>
      </c>
      <c r="W48" s="29" t="str">
        <f>IF(ISNA(VLOOKUP($B28,'Chemical Analysis'!$B$4:$Y$131,23,0)),"",(VLOOKUP($B28,'Chemical Analysis'!$B$4:$Y$131,23,0))*$E28/100)</f>
        <v/>
      </c>
      <c r="X48" s="29" t="str">
        <f>IF(ISNA(VLOOKUP($B28,'Chemical Analysis'!$B$4:$Y$131,24,0)),"",(VLOOKUP($B28,'Chemical Analysis'!$B$4:$Y$131,24,0))*$E28/100)</f>
        <v/>
      </c>
      <c r="Y48" s="43"/>
      <c r="Z48" s="35"/>
      <c r="AE48"/>
      <c r="AF48"/>
      <c r="AG48"/>
      <c r="AH48"/>
    </row>
    <row r="49" spans="2:34" ht="13.5" thickBot="1" x14ac:dyDescent="0.25">
      <c r="B49" s="29" t="str">
        <f>IF(ISNA(VLOOKUP($B29,'Chemical Analysis'!$B$4:$Y$131,2,0)),"",(VLOOKUP($B29,'Chemical Analysis'!$B$4:$Y$131,2,0))*$E29/100)</f>
        <v/>
      </c>
      <c r="C49" s="29" t="str">
        <f>IF(ISNA(VLOOKUP($B29,'Chemical Analysis'!$B$4:$Y$131,3,0)),"",(VLOOKUP($B29,'Chemical Analysis'!$B$4:$Y$131,3,0))*$E29/100)</f>
        <v/>
      </c>
      <c r="D49" s="29" t="str">
        <f>IF(ISNA(VLOOKUP($B29,'Chemical Analysis'!$B$4:$Y$131,4,0)),"",(VLOOKUP($B29,'Chemical Analysis'!$B$4:$Y$131,4,0))*$E29/100)</f>
        <v/>
      </c>
      <c r="E49" s="29" t="str">
        <f>IF(ISNA(VLOOKUP($B29,'Chemical Analysis'!$B$4:$Y$131,5,0)),"",(VLOOKUP($B29,'Chemical Analysis'!$B$4:$Y$131,5,0))*$E29/100)</f>
        <v/>
      </c>
      <c r="F49" s="29" t="str">
        <f>IF(ISNA(VLOOKUP($B29,'Chemical Analysis'!$B$4:$Y$131,6,0)),"",(VLOOKUP($B29,'Chemical Analysis'!$B$4:$Y$131,6,0))*$E29/100)</f>
        <v/>
      </c>
      <c r="G49" s="29" t="str">
        <f>IF(ISNA(VLOOKUP($B29,'Chemical Analysis'!$B$4:$Y$131,7,0)),"",(VLOOKUP($B29,'Chemical Analysis'!$B$4:$Y$131,7,0))*$E29/100)</f>
        <v/>
      </c>
      <c r="H49" s="29" t="str">
        <f>IF(ISNA(VLOOKUP($B29,'Chemical Analysis'!$B$4:$Y$131,8,0)),"",(VLOOKUP($B29,'Chemical Analysis'!$B$4:$Y$131,8,0))*$E29/100)</f>
        <v/>
      </c>
      <c r="I49" s="29" t="str">
        <f>IF(ISNA(VLOOKUP($B29,'Chemical Analysis'!$B$4:$Y$131,9,0)),"",(VLOOKUP($B29,'Chemical Analysis'!$B$4:$Y$131,9,0))*$E29/100)</f>
        <v/>
      </c>
      <c r="J49" s="29" t="str">
        <f>IF(ISNA(VLOOKUP($B29,'Chemical Analysis'!$B$4:$Y$131,10,0)),"",(VLOOKUP($B29,'Chemical Analysis'!$B$4:$Y$131,10,0))*$E29/100)</f>
        <v/>
      </c>
      <c r="K49" s="29" t="str">
        <f>IF(ISNA(VLOOKUP($B29,'Chemical Analysis'!$B$4:$Y$131,11,0)),"",(VLOOKUP($B29,'Chemical Analysis'!$B$4:$Y$131,11,0))*$E29/100)</f>
        <v/>
      </c>
      <c r="L49" s="29" t="str">
        <f>IF(ISNA(VLOOKUP($B29,'Chemical Analysis'!$B$4:$Y$131,12,0)),"",(VLOOKUP($B29,'Chemical Analysis'!$B$4:$Y$131,12,0))*$E29/100)</f>
        <v/>
      </c>
      <c r="M49" s="29" t="str">
        <f>IF(ISNA(VLOOKUP($B29,'Chemical Analysis'!$B$4:$Y$131,13,0)),"",(VLOOKUP($B29,'Chemical Analysis'!$B$4:$Y$131,13,0))*$E29/100)</f>
        <v/>
      </c>
      <c r="N49" s="29" t="str">
        <f>IF(ISNA(VLOOKUP($B29,'Chemical Analysis'!$B$4:$Y$131,14,0)),"",(VLOOKUP($B29,'Chemical Analysis'!$B$4:$Y$131,14,0))*$E29/100)</f>
        <v/>
      </c>
      <c r="O49" s="29" t="str">
        <f>IF(ISNA(VLOOKUP($B29,'Chemical Analysis'!$B$4:$Y$131,15,0)),"",(VLOOKUP($B29,'Chemical Analysis'!$B$4:$Y$131,15,0))*$E29/100)</f>
        <v/>
      </c>
      <c r="P49" s="29" t="str">
        <f>IF(ISNA(VLOOKUP($B29,'Chemical Analysis'!$B$4:$Y$131,16,0)),"",(VLOOKUP($B29,'Chemical Analysis'!$B$4:$Y$131,16,0))*$E29/100)</f>
        <v/>
      </c>
      <c r="Q49" s="29" t="str">
        <f>IF(ISNA(VLOOKUP($B29,'Chemical Analysis'!$B$4:$Y$131,17,0)),"",(VLOOKUP($B29,'Chemical Analysis'!$B$4:$Y$131,17,0))*$E29/100)</f>
        <v/>
      </c>
      <c r="R49" s="29" t="str">
        <f>IF(ISNA(VLOOKUP($B29,'Chemical Analysis'!$B$4:$Y$131,18,0)),"",(VLOOKUP($B29,'Chemical Analysis'!$B$4:$Y$131,18,0))*$E29/100)</f>
        <v/>
      </c>
      <c r="S49" s="29" t="str">
        <f>IF(ISNA(VLOOKUP($B29,'Chemical Analysis'!$B$4:$Y$131,19,0)),"",(VLOOKUP($B29,'Chemical Analysis'!$B$4:$Y$131,19,0))*$E29/100)</f>
        <v/>
      </c>
      <c r="T49" s="29" t="str">
        <f>IF(ISNA(VLOOKUP($B29,'Chemical Analysis'!$B$4:$Y$131,20,0)),"",(VLOOKUP($B29,'Chemical Analysis'!$B$4:$Y$131,20,0))*$E29/100)</f>
        <v/>
      </c>
      <c r="U49" s="29" t="str">
        <f>IF(ISNA(VLOOKUP($B29,'Chemical Analysis'!$B$4:$Y$131,21,0)),"",(VLOOKUP($B29,'Chemical Analysis'!$B$4:$Y$131,21,0))*$E29/100)</f>
        <v/>
      </c>
      <c r="V49" s="29" t="str">
        <f>IF(ISNA(VLOOKUP($B29,'Chemical Analysis'!$B$4:$Y$131,22,0)),"",(VLOOKUP($B29,'Chemical Analysis'!$B$4:$Y$131,22,0))*$E29/100)</f>
        <v/>
      </c>
      <c r="W49" s="29" t="str">
        <f>IF(ISNA(VLOOKUP($B29,'Chemical Analysis'!$B$4:$Y$131,23,0)),"",(VLOOKUP($B29,'Chemical Analysis'!$B$4:$Y$131,23,0))*$E29/100)</f>
        <v/>
      </c>
      <c r="X49" s="29" t="str">
        <f>IF(ISNA(VLOOKUP($B29,'Chemical Analysis'!$B$4:$Y$131,24,0)),"",(VLOOKUP($B29,'Chemical Analysis'!$B$4:$Y$131,24,0))*$E29/100)</f>
        <v/>
      </c>
      <c r="Y49" s="43"/>
      <c r="Z49" s="35"/>
      <c r="AE49"/>
      <c r="AF49"/>
      <c r="AG49"/>
      <c r="AH49"/>
    </row>
    <row r="50" spans="2:34" ht="13.5" thickBot="1" x14ac:dyDescent="0.25">
      <c r="B50" s="29" t="str">
        <f>IF(ISNA(VLOOKUP($B30,'Chemical Analysis'!$B$4:$Y$131,2,0)),"",(VLOOKUP($B30,'Chemical Analysis'!$B$4:$Y$131,2,0))*$E30/100)</f>
        <v/>
      </c>
      <c r="C50" s="29" t="str">
        <f>IF(ISNA(VLOOKUP($B30,'Chemical Analysis'!$B$4:$Y$131,3,0)),"",(VLOOKUP($B30,'Chemical Analysis'!$B$4:$Y$131,3,0))*$E30/100)</f>
        <v/>
      </c>
      <c r="D50" s="29" t="str">
        <f>IF(ISNA(VLOOKUP($B30,'Chemical Analysis'!$B$4:$Y$131,4,0)),"",(VLOOKUP($B30,'Chemical Analysis'!$B$4:$Y$131,4,0))*$E30/100)</f>
        <v/>
      </c>
      <c r="E50" s="29" t="str">
        <f>IF(ISNA(VLOOKUP($B30,'Chemical Analysis'!$B$4:$Y$131,5,0)),"",(VLOOKUP($B30,'Chemical Analysis'!$B$4:$Y$131,5,0))*$E30/100)</f>
        <v/>
      </c>
      <c r="F50" s="29" t="str">
        <f>IF(ISNA(VLOOKUP($B30,'Chemical Analysis'!$B$4:$Y$131,6,0)),"",(VLOOKUP($B30,'Chemical Analysis'!$B$4:$Y$131,6,0))*$E30/100)</f>
        <v/>
      </c>
      <c r="G50" s="29" t="str">
        <f>IF(ISNA(VLOOKUP($B30,'Chemical Analysis'!$B$4:$Y$131,7,0)),"",(VLOOKUP($B30,'Chemical Analysis'!$B$4:$Y$131,7,0))*$E30/100)</f>
        <v/>
      </c>
      <c r="H50" s="29" t="str">
        <f>IF(ISNA(VLOOKUP($B30,'Chemical Analysis'!$B$4:$Y$131,8,0)),"",(VLOOKUP($B30,'Chemical Analysis'!$B$4:$Y$131,8,0))*$E30/100)</f>
        <v/>
      </c>
      <c r="I50" s="29" t="str">
        <f>IF(ISNA(VLOOKUP($B30,'Chemical Analysis'!$B$4:$Y$131,9,0)),"",(VLOOKUP($B30,'Chemical Analysis'!$B$4:$Y$131,9,0))*$E30/100)</f>
        <v/>
      </c>
      <c r="J50" s="29" t="str">
        <f>IF(ISNA(VLOOKUP($B30,'Chemical Analysis'!$B$4:$Y$131,10,0)),"",(VLOOKUP($B30,'Chemical Analysis'!$B$4:$Y$131,10,0))*$E30/100)</f>
        <v/>
      </c>
      <c r="K50" s="29" t="str">
        <f>IF(ISNA(VLOOKUP($B30,'Chemical Analysis'!$B$4:$Y$131,11,0)),"",(VLOOKUP($B30,'Chemical Analysis'!$B$4:$Y$131,11,0))*$E30/100)</f>
        <v/>
      </c>
      <c r="L50" s="29" t="str">
        <f>IF(ISNA(VLOOKUP($B30,'Chemical Analysis'!$B$4:$Y$131,12,0)),"",(VLOOKUP($B30,'Chemical Analysis'!$B$4:$Y$131,12,0))*$E30/100)</f>
        <v/>
      </c>
      <c r="M50" s="29" t="str">
        <f>IF(ISNA(VLOOKUP($B30,'Chemical Analysis'!$B$4:$Y$131,13,0)),"",(VLOOKUP($B30,'Chemical Analysis'!$B$4:$Y$131,13,0))*$E30/100)</f>
        <v/>
      </c>
      <c r="N50" s="29" t="str">
        <f>IF(ISNA(VLOOKUP($B30,'Chemical Analysis'!$B$4:$Y$131,14,0)),"",(VLOOKUP($B30,'Chemical Analysis'!$B$4:$Y$131,14,0))*$E30/100)</f>
        <v/>
      </c>
      <c r="O50" s="29" t="str">
        <f>IF(ISNA(VLOOKUP($B30,'Chemical Analysis'!$B$4:$Y$131,15,0)),"",(VLOOKUP($B30,'Chemical Analysis'!$B$4:$Y$131,15,0))*$E30/100)</f>
        <v/>
      </c>
      <c r="P50" s="29" t="str">
        <f>IF(ISNA(VLOOKUP($B30,'Chemical Analysis'!$B$4:$Y$131,16,0)),"",(VLOOKUP($B30,'Chemical Analysis'!$B$4:$Y$131,16,0))*$E30/100)</f>
        <v/>
      </c>
      <c r="Q50" s="29" t="str">
        <f>IF(ISNA(VLOOKUP($B30,'Chemical Analysis'!$B$4:$Y$131,17,0)),"",(VLOOKUP($B30,'Chemical Analysis'!$B$4:$Y$131,17,0))*$E30/100)</f>
        <v/>
      </c>
      <c r="R50" s="29" t="str">
        <f>IF(ISNA(VLOOKUP($B30,'Chemical Analysis'!$B$4:$Y$131,18,0)),"",(VLOOKUP($B30,'Chemical Analysis'!$B$4:$Y$131,18,0))*$E30/100)</f>
        <v/>
      </c>
      <c r="S50" s="29" t="str">
        <f>IF(ISNA(VLOOKUP($B30,'Chemical Analysis'!$B$4:$Y$131,19,0)),"",(VLOOKUP($B30,'Chemical Analysis'!$B$4:$Y$131,19,0))*$E30/100)</f>
        <v/>
      </c>
      <c r="T50" s="29" t="str">
        <f>IF(ISNA(VLOOKUP($B30,'Chemical Analysis'!$B$4:$Y$131,20,0)),"",(VLOOKUP($B30,'Chemical Analysis'!$B$4:$Y$131,20,0))*$E30/100)</f>
        <v/>
      </c>
      <c r="U50" s="29" t="str">
        <f>IF(ISNA(VLOOKUP($B30,'Chemical Analysis'!$B$4:$Y$131,21,0)),"",(VLOOKUP($B30,'Chemical Analysis'!$B$4:$Y$131,21,0))*$E30/100)</f>
        <v/>
      </c>
      <c r="V50" s="29" t="str">
        <f>IF(ISNA(VLOOKUP($B30,'Chemical Analysis'!$B$4:$Y$131,22,0)),"",(VLOOKUP($B30,'Chemical Analysis'!$B$4:$Y$131,22,0))*$E30/100)</f>
        <v/>
      </c>
      <c r="W50" s="29" t="str">
        <f>IF(ISNA(VLOOKUP($B30,'Chemical Analysis'!$B$4:$Y$131,23,0)),"",(VLOOKUP($B30,'Chemical Analysis'!$B$4:$Y$131,23,0))*$E30/100)</f>
        <v/>
      </c>
      <c r="X50" s="29" t="str">
        <f>IF(ISNA(VLOOKUP($B30,'Chemical Analysis'!$B$4:$Y$131,24,0)),"",(VLOOKUP($B30,'Chemical Analysis'!$B$4:$Y$131,24,0))*$E30/100)</f>
        <v/>
      </c>
      <c r="Y50" s="43"/>
      <c r="Z50" s="35"/>
      <c r="AE50"/>
      <c r="AF50"/>
      <c r="AG50"/>
      <c r="AH50"/>
    </row>
    <row r="51" spans="2:34" ht="13.5" thickBot="1" x14ac:dyDescent="0.25">
      <c r="B51" s="29" t="str">
        <f>IF(ISNA(VLOOKUP($B31,'Chemical Analysis'!$B$4:$Y$131,2,0)),"",(VLOOKUP($B31,'Chemical Analysis'!$B$4:$Y$131,2,0))*$E31/100)</f>
        <v/>
      </c>
      <c r="C51" s="29" t="str">
        <f>IF(ISNA(VLOOKUP($B31,'Chemical Analysis'!$B$4:$Y$131,3,0)),"",(VLOOKUP($B31,'Chemical Analysis'!$B$4:$Y$131,3,0))*$E31/100)</f>
        <v/>
      </c>
      <c r="D51" s="29" t="str">
        <f>IF(ISNA(VLOOKUP($B31,'Chemical Analysis'!$B$4:$Y$131,4,0)),"",(VLOOKUP($B31,'Chemical Analysis'!$B$4:$Y$131,4,0))*$E31/100)</f>
        <v/>
      </c>
      <c r="E51" s="29" t="str">
        <f>IF(ISNA(VLOOKUP($B31,'Chemical Analysis'!$B$4:$Y$131,5,0)),"",(VLOOKUP($B31,'Chemical Analysis'!$B$4:$Y$131,5,0))*$E31/100)</f>
        <v/>
      </c>
      <c r="F51" s="29" t="str">
        <f>IF(ISNA(VLOOKUP($B31,'Chemical Analysis'!$B$4:$Y$131,6,0)),"",(VLOOKUP($B31,'Chemical Analysis'!$B$4:$Y$131,6,0))*$E31/100)</f>
        <v/>
      </c>
      <c r="G51" s="29" t="str">
        <f>IF(ISNA(VLOOKUP($B31,'Chemical Analysis'!$B$4:$Y$131,7,0)),"",(VLOOKUP($B31,'Chemical Analysis'!$B$4:$Y$131,7,0))*$E31/100)</f>
        <v/>
      </c>
      <c r="H51" s="29" t="str">
        <f>IF(ISNA(VLOOKUP($B31,'Chemical Analysis'!$B$4:$Y$131,8,0)),"",(VLOOKUP($B31,'Chemical Analysis'!$B$4:$Y$131,8,0))*$E31/100)</f>
        <v/>
      </c>
      <c r="I51" s="29" t="str">
        <f>IF(ISNA(VLOOKUP($B31,'Chemical Analysis'!$B$4:$Y$131,9,0)),"",(VLOOKUP($B31,'Chemical Analysis'!$B$4:$Y$131,9,0))*$E31/100)</f>
        <v/>
      </c>
      <c r="J51" s="29" t="str">
        <f>IF(ISNA(VLOOKUP($B31,'Chemical Analysis'!$B$4:$Y$131,10,0)),"",(VLOOKUP($B31,'Chemical Analysis'!$B$4:$Y$131,10,0))*$E31/100)</f>
        <v/>
      </c>
      <c r="K51" s="29" t="str">
        <f>IF(ISNA(VLOOKUP($B31,'Chemical Analysis'!$B$4:$Y$131,11,0)),"",(VLOOKUP($B31,'Chemical Analysis'!$B$4:$Y$131,11,0))*$E31/100)</f>
        <v/>
      </c>
      <c r="L51" s="29" t="str">
        <f>IF(ISNA(VLOOKUP($B31,'Chemical Analysis'!$B$4:$Y$131,12,0)),"",(VLOOKUP($B31,'Chemical Analysis'!$B$4:$Y$131,12,0))*$E31/100)</f>
        <v/>
      </c>
      <c r="M51" s="29" t="str">
        <f>IF(ISNA(VLOOKUP($B31,'Chemical Analysis'!$B$4:$Y$131,13,0)),"",(VLOOKUP($B31,'Chemical Analysis'!$B$4:$Y$131,13,0))*$E31/100)</f>
        <v/>
      </c>
      <c r="N51" s="29" t="str">
        <f>IF(ISNA(VLOOKUP($B31,'Chemical Analysis'!$B$4:$Y$131,14,0)),"",(VLOOKUP($B31,'Chemical Analysis'!$B$4:$Y$131,14,0))*$E31/100)</f>
        <v/>
      </c>
      <c r="O51" s="29" t="str">
        <f>IF(ISNA(VLOOKUP($B31,'Chemical Analysis'!$B$4:$Y$131,15,0)),"",(VLOOKUP($B31,'Chemical Analysis'!$B$4:$Y$131,15,0))*$E31/100)</f>
        <v/>
      </c>
      <c r="P51" s="29" t="str">
        <f>IF(ISNA(VLOOKUP($B31,'Chemical Analysis'!$B$4:$Y$131,16,0)),"",(VLOOKUP($B31,'Chemical Analysis'!$B$4:$Y$131,16,0))*$E31/100)</f>
        <v/>
      </c>
      <c r="Q51" s="29" t="str">
        <f>IF(ISNA(VLOOKUP($B31,'Chemical Analysis'!$B$4:$Y$131,17,0)),"",(VLOOKUP($B31,'Chemical Analysis'!$B$4:$Y$131,17,0))*$E31/100)</f>
        <v/>
      </c>
      <c r="R51" s="29" t="str">
        <f>IF(ISNA(VLOOKUP($B31,'Chemical Analysis'!$B$4:$Y$131,18,0)),"",(VLOOKUP($B31,'Chemical Analysis'!$B$4:$Y$131,18,0))*$E31/100)</f>
        <v/>
      </c>
      <c r="S51" s="29" t="str">
        <f>IF(ISNA(VLOOKUP($B31,'Chemical Analysis'!$B$4:$Y$131,19,0)),"",(VLOOKUP($B31,'Chemical Analysis'!$B$4:$Y$131,19,0))*$E31/100)</f>
        <v/>
      </c>
      <c r="T51" s="29" t="str">
        <f>IF(ISNA(VLOOKUP($B31,'Chemical Analysis'!$B$4:$Y$131,20,0)),"",(VLOOKUP($B31,'Chemical Analysis'!$B$4:$Y$131,20,0))*$E31/100)</f>
        <v/>
      </c>
      <c r="U51" s="29" t="str">
        <f>IF(ISNA(VLOOKUP($B31,'Chemical Analysis'!$B$4:$Y$131,21,0)),"",(VLOOKUP($B31,'Chemical Analysis'!$B$4:$Y$131,21,0))*$E31/100)</f>
        <v/>
      </c>
      <c r="V51" s="29" t="str">
        <f>IF(ISNA(VLOOKUP($B31,'Chemical Analysis'!$B$4:$Y$131,22,0)),"",(VLOOKUP($B31,'Chemical Analysis'!$B$4:$Y$131,22,0))*$E31/100)</f>
        <v/>
      </c>
      <c r="W51" s="29" t="str">
        <f>IF(ISNA(VLOOKUP($B31,'Chemical Analysis'!$B$4:$Y$131,23,0)),"",(VLOOKUP($B31,'Chemical Analysis'!$B$4:$Y$131,23,0))*$E31/100)</f>
        <v/>
      </c>
      <c r="X51" s="29" t="str">
        <f>IF(ISNA(VLOOKUP($B31,'Chemical Analysis'!$B$4:$Y$131,24,0)),"",(VLOOKUP($B31,'Chemical Analysis'!$B$4:$Y$131,24,0))*$E31/100)</f>
        <v/>
      </c>
      <c r="Y51" s="43"/>
      <c r="Z51" s="35"/>
      <c r="AE51"/>
      <c r="AF51"/>
      <c r="AG51"/>
      <c r="AH51"/>
    </row>
    <row r="52" spans="2:34" ht="13.5" thickBot="1" x14ac:dyDescent="0.25">
      <c r="B52" s="29" t="str">
        <f>IF(ISNA(VLOOKUP($B32,'Chemical Analysis'!$B$4:$Y$131,2,0)),"",(VLOOKUP($B32,'Chemical Analysis'!$B$4:$Y$131,2,0))*$E32/100)</f>
        <v/>
      </c>
      <c r="C52" s="29" t="str">
        <f>IF(ISNA(VLOOKUP($B32,'Chemical Analysis'!$B$4:$Y$131,3,0)),"",(VLOOKUP($B32,'Chemical Analysis'!$B$4:$Y$131,3,0))*$E32/100)</f>
        <v/>
      </c>
      <c r="D52" s="29" t="str">
        <f>IF(ISNA(VLOOKUP($B32,'Chemical Analysis'!$B$4:$Y$131,4,0)),"",(VLOOKUP($B32,'Chemical Analysis'!$B$4:$Y$131,4,0))*$E32/100)</f>
        <v/>
      </c>
      <c r="E52" s="29" t="str">
        <f>IF(ISNA(VLOOKUP($B32,'Chemical Analysis'!$B$4:$Y$131,5,0)),"",(VLOOKUP($B32,'Chemical Analysis'!$B$4:$Y$131,5,0))*$E32/100)</f>
        <v/>
      </c>
      <c r="F52" s="29" t="str">
        <f>IF(ISNA(VLOOKUP($B32,'Chemical Analysis'!$B$4:$Y$131,6,0)),"",(VLOOKUP($B32,'Chemical Analysis'!$B$4:$Y$131,6,0))*$E32/100)</f>
        <v/>
      </c>
      <c r="G52" s="29" t="str">
        <f>IF(ISNA(VLOOKUP($B32,'Chemical Analysis'!$B$4:$Y$131,7,0)),"",(VLOOKUP($B32,'Chemical Analysis'!$B$4:$Y$131,7,0))*$E32/100)</f>
        <v/>
      </c>
      <c r="H52" s="29" t="str">
        <f>IF(ISNA(VLOOKUP($B32,'Chemical Analysis'!$B$4:$Y$131,8,0)),"",(VLOOKUP($B32,'Chemical Analysis'!$B$4:$Y$131,8,0))*$E32/100)</f>
        <v/>
      </c>
      <c r="I52" s="29" t="str">
        <f>IF(ISNA(VLOOKUP($B32,'Chemical Analysis'!$B$4:$Y$131,9,0)),"",(VLOOKUP($B32,'Chemical Analysis'!$B$4:$Y$131,9,0))*$E32/100)</f>
        <v/>
      </c>
      <c r="J52" s="29" t="str">
        <f>IF(ISNA(VLOOKUP($B32,'Chemical Analysis'!$B$4:$Y$131,10,0)),"",(VLOOKUP($B32,'Chemical Analysis'!$B$4:$Y$131,10,0))*$E32/100)</f>
        <v/>
      </c>
      <c r="K52" s="29" t="str">
        <f>IF(ISNA(VLOOKUP($B32,'Chemical Analysis'!$B$4:$Y$131,11,0)),"",(VLOOKUP($B32,'Chemical Analysis'!$B$4:$Y$131,11,0))*$E32/100)</f>
        <v/>
      </c>
      <c r="L52" s="29" t="str">
        <f>IF(ISNA(VLOOKUP($B32,'Chemical Analysis'!$B$4:$Y$131,12,0)),"",(VLOOKUP($B32,'Chemical Analysis'!$B$4:$Y$131,12,0))*$E32/100)</f>
        <v/>
      </c>
      <c r="M52" s="29" t="str">
        <f>IF(ISNA(VLOOKUP($B32,'Chemical Analysis'!$B$4:$Y$131,13,0)),"",(VLOOKUP($B32,'Chemical Analysis'!$B$4:$Y$131,13,0))*$E32/100)</f>
        <v/>
      </c>
      <c r="N52" s="29" t="str">
        <f>IF(ISNA(VLOOKUP($B32,'Chemical Analysis'!$B$4:$Y$131,14,0)),"",(VLOOKUP($B32,'Chemical Analysis'!$B$4:$Y$131,14,0))*$E32/100)</f>
        <v/>
      </c>
      <c r="O52" s="29" t="str">
        <f>IF(ISNA(VLOOKUP($B32,'Chemical Analysis'!$B$4:$Y$131,15,0)),"",(VLOOKUP($B32,'Chemical Analysis'!$B$4:$Y$131,15,0))*$E32/100)</f>
        <v/>
      </c>
      <c r="P52" s="29" t="str">
        <f>IF(ISNA(VLOOKUP($B32,'Chemical Analysis'!$B$4:$Y$131,16,0)),"",(VLOOKUP($B32,'Chemical Analysis'!$B$4:$Y$131,16,0))*$E32/100)</f>
        <v/>
      </c>
      <c r="Q52" s="29" t="str">
        <f>IF(ISNA(VLOOKUP($B32,'Chemical Analysis'!$B$4:$Y$131,17,0)),"",(VLOOKUP($B32,'Chemical Analysis'!$B$4:$Y$131,17,0))*$E32/100)</f>
        <v/>
      </c>
      <c r="R52" s="29" t="str">
        <f>IF(ISNA(VLOOKUP($B32,'Chemical Analysis'!$B$4:$Y$131,18,0)),"",(VLOOKUP($B32,'Chemical Analysis'!$B$4:$Y$131,18,0))*$E32/100)</f>
        <v/>
      </c>
      <c r="S52" s="29" t="str">
        <f>IF(ISNA(VLOOKUP($B32,'Chemical Analysis'!$B$4:$Y$131,19,0)),"",(VLOOKUP($B32,'Chemical Analysis'!$B$4:$Y$131,19,0))*$E32/100)</f>
        <v/>
      </c>
      <c r="T52" s="29" t="str">
        <f>IF(ISNA(VLOOKUP($B32,'Chemical Analysis'!$B$4:$Y$131,20,0)),"",(VLOOKUP($B32,'Chemical Analysis'!$B$4:$Y$131,20,0))*$E32/100)</f>
        <v/>
      </c>
      <c r="U52" s="29" t="str">
        <f>IF(ISNA(VLOOKUP($B32,'Chemical Analysis'!$B$4:$Y$131,21,0)),"",(VLOOKUP($B32,'Chemical Analysis'!$B$4:$Y$131,21,0))*$E32/100)</f>
        <v/>
      </c>
      <c r="V52" s="29" t="str">
        <f>IF(ISNA(VLOOKUP($B32,'Chemical Analysis'!$B$4:$Y$131,22,0)),"",(VLOOKUP($B32,'Chemical Analysis'!$B$4:$Y$131,22,0))*$E32/100)</f>
        <v/>
      </c>
      <c r="W52" s="29" t="str">
        <f>IF(ISNA(VLOOKUP($B32,'Chemical Analysis'!$B$4:$Y$131,23,0)),"",(VLOOKUP($B32,'Chemical Analysis'!$B$4:$Y$131,23,0))*$E32/100)</f>
        <v/>
      </c>
      <c r="X52" s="29" t="str">
        <f>IF(ISNA(VLOOKUP($B32,'Chemical Analysis'!$B$4:$Y$131,24,0)),"",(VLOOKUP($B32,'Chemical Analysis'!$B$4:$Y$131,24,0))*$E32/100)</f>
        <v/>
      </c>
      <c r="Y52" s="43"/>
      <c r="Z52" s="35"/>
      <c r="AE52"/>
      <c r="AF52"/>
      <c r="AG52"/>
      <c r="AH52"/>
    </row>
    <row r="53" spans="2:34" ht="13.5" thickBot="1" x14ac:dyDescent="0.25">
      <c r="B53" s="29" t="str">
        <f>IF(ISNA(VLOOKUP($B33,'Chemical Analysis'!$B$4:$Y$131,2,0)),"",(VLOOKUP($B33,'Chemical Analysis'!$B$4:$Y$131,2,0))*$E33/100)</f>
        <v/>
      </c>
      <c r="C53" s="29" t="str">
        <f>IF(ISNA(VLOOKUP($B33,'Chemical Analysis'!$B$4:$Y$131,3,0)),"",(VLOOKUP($B33,'Chemical Analysis'!$B$4:$Y$131,3,0))*$E33/100)</f>
        <v/>
      </c>
      <c r="D53" s="29" t="str">
        <f>IF(ISNA(VLOOKUP($B33,'Chemical Analysis'!$B$4:$Y$131,4,0)),"",(VLOOKUP($B33,'Chemical Analysis'!$B$4:$Y$131,4,0))*$E33/100)</f>
        <v/>
      </c>
      <c r="E53" s="29" t="str">
        <f>IF(ISNA(VLOOKUP($B33,'Chemical Analysis'!$B$4:$Y$131,5,0)),"",(VLOOKUP($B33,'Chemical Analysis'!$B$4:$Y$131,5,0))*$E33/100)</f>
        <v/>
      </c>
      <c r="F53" s="29" t="str">
        <f>IF(ISNA(VLOOKUP($B33,'Chemical Analysis'!$B$4:$Y$131,6,0)),"",(VLOOKUP($B33,'Chemical Analysis'!$B$4:$Y$131,6,0))*$E33/100)</f>
        <v/>
      </c>
      <c r="G53" s="29" t="str">
        <f>IF(ISNA(VLOOKUP($B33,'Chemical Analysis'!$B$4:$Y$131,7,0)),"",(VLOOKUP($B33,'Chemical Analysis'!$B$4:$Y$131,7,0))*$E33/100)</f>
        <v/>
      </c>
      <c r="H53" s="29" t="str">
        <f>IF(ISNA(VLOOKUP($B33,'Chemical Analysis'!$B$4:$Y$131,8,0)),"",(VLOOKUP($B33,'Chemical Analysis'!$B$4:$Y$131,8,0))*$E33/100)</f>
        <v/>
      </c>
      <c r="I53" s="29" t="str">
        <f>IF(ISNA(VLOOKUP($B33,'Chemical Analysis'!$B$4:$Y$131,9,0)),"",(VLOOKUP($B33,'Chemical Analysis'!$B$4:$Y$131,9,0))*$E33/100)</f>
        <v/>
      </c>
      <c r="J53" s="29" t="str">
        <f>IF(ISNA(VLOOKUP($B33,'Chemical Analysis'!$B$4:$Y$131,10,0)),"",(VLOOKUP($B33,'Chemical Analysis'!$B$4:$Y$131,10,0))*$E33/100)</f>
        <v/>
      </c>
      <c r="K53" s="29" t="str">
        <f>IF(ISNA(VLOOKUP($B33,'Chemical Analysis'!$B$4:$Y$131,11,0)),"",(VLOOKUP($B33,'Chemical Analysis'!$B$4:$Y$131,11,0))*$E33/100)</f>
        <v/>
      </c>
      <c r="L53" s="29" t="str">
        <f>IF(ISNA(VLOOKUP($B33,'Chemical Analysis'!$B$4:$Y$131,12,0)),"",(VLOOKUP($B33,'Chemical Analysis'!$B$4:$Y$131,12,0))*$E33/100)</f>
        <v/>
      </c>
      <c r="M53" s="29" t="str">
        <f>IF(ISNA(VLOOKUP($B33,'Chemical Analysis'!$B$4:$Y$131,13,0)),"",(VLOOKUP($B33,'Chemical Analysis'!$B$4:$Y$131,13,0))*$E33/100)</f>
        <v/>
      </c>
      <c r="N53" s="29" t="str">
        <f>IF(ISNA(VLOOKUP($B33,'Chemical Analysis'!$B$4:$Y$131,14,0)),"",(VLOOKUP($B33,'Chemical Analysis'!$B$4:$Y$131,14,0))*$E33/100)</f>
        <v/>
      </c>
      <c r="O53" s="29" t="str">
        <f>IF(ISNA(VLOOKUP($B33,'Chemical Analysis'!$B$4:$Y$131,15,0)),"",(VLOOKUP($B33,'Chemical Analysis'!$B$4:$Y$131,15,0))*$E33/100)</f>
        <v/>
      </c>
      <c r="P53" s="29" t="str">
        <f>IF(ISNA(VLOOKUP($B33,'Chemical Analysis'!$B$4:$Y$131,16,0)),"",(VLOOKUP($B33,'Chemical Analysis'!$B$4:$Y$131,16,0))*$E33/100)</f>
        <v/>
      </c>
      <c r="Q53" s="29" t="str">
        <f>IF(ISNA(VLOOKUP($B33,'Chemical Analysis'!$B$4:$Y$131,17,0)),"",(VLOOKUP($B33,'Chemical Analysis'!$B$4:$Y$131,17,0))*$E33/100)</f>
        <v/>
      </c>
      <c r="R53" s="29" t="str">
        <f>IF(ISNA(VLOOKUP($B33,'Chemical Analysis'!$B$4:$Y$131,18,0)),"",(VLOOKUP($B33,'Chemical Analysis'!$B$4:$Y$131,18,0))*$E33/100)</f>
        <v/>
      </c>
      <c r="S53" s="29" t="str">
        <f>IF(ISNA(VLOOKUP($B33,'Chemical Analysis'!$B$4:$Y$131,19,0)),"",(VLOOKUP($B33,'Chemical Analysis'!$B$4:$Y$131,19,0))*$E33/100)</f>
        <v/>
      </c>
      <c r="T53" s="29" t="str">
        <f>IF(ISNA(VLOOKUP($B33,'Chemical Analysis'!$B$4:$Y$131,20,0)),"",(VLOOKUP($B33,'Chemical Analysis'!$B$4:$Y$131,20,0))*$E33/100)</f>
        <v/>
      </c>
      <c r="U53" s="29" t="str">
        <f>IF(ISNA(VLOOKUP($B33,'Chemical Analysis'!$B$4:$Y$131,21,0)),"",(VLOOKUP($B33,'Chemical Analysis'!$B$4:$Y$131,21,0))*$E33/100)</f>
        <v/>
      </c>
      <c r="V53" s="29" t="str">
        <f>IF(ISNA(VLOOKUP($B33,'Chemical Analysis'!$B$4:$Y$131,22,0)),"",(VLOOKUP($B33,'Chemical Analysis'!$B$4:$Y$131,22,0))*$E33/100)</f>
        <v/>
      </c>
      <c r="W53" s="29" t="str">
        <f>IF(ISNA(VLOOKUP($B33,'Chemical Analysis'!$B$4:$Y$131,23,0)),"",(VLOOKUP($B33,'Chemical Analysis'!$B$4:$Y$131,23,0))*$E33/100)</f>
        <v/>
      </c>
      <c r="X53" s="29" t="str">
        <f>IF(ISNA(VLOOKUP($B33,'Chemical Analysis'!$B$4:$Y$131,24,0)),"",(VLOOKUP($B33,'Chemical Analysis'!$B$4:$Y$131,24,0))*$E33/100)</f>
        <v/>
      </c>
      <c r="Y53" s="44"/>
      <c r="Z53" s="35"/>
      <c r="AE53"/>
      <c r="AF53"/>
      <c r="AG53"/>
      <c r="AH53"/>
    </row>
    <row r="54" spans="2:34" ht="13.5" thickBot="1" x14ac:dyDescent="0.25">
      <c r="B54" s="53">
        <f>SUM(B38:B53)</f>
        <v>38.64986486486486</v>
      </c>
      <c r="C54" s="53">
        <f t="shared" ref="C54:W54" si="8">SUM(C38:C53)</f>
        <v>0</v>
      </c>
      <c r="D54" s="53">
        <f t="shared" si="8"/>
        <v>11.784729729729728</v>
      </c>
      <c r="E54" s="53">
        <f t="shared" si="8"/>
        <v>2.8378378378378379E-3</v>
      </c>
      <c r="F54" s="53">
        <f t="shared" si="8"/>
        <v>0</v>
      </c>
      <c r="G54" s="53">
        <f t="shared" si="8"/>
        <v>0</v>
      </c>
      <c r="H54" s="53">
        <f t="shared" si="8"/>
        <v>0.24121621621621619</v>
      </c>
      <c r="I54" s="53">
        <f t="shared" si="8"/>
        <v>2.4328378378378375</v>
      </c>
      <c r="J54" s="53">
        <f t="shared" si="8"/>
        <v>3.3783783783783785</v>
      </c>
      <c r="K54" s="53">
        <f t="shared" si="8"/>
        <v>0</v>
      </c>
      <c r="L54" s="53">
        <f t="shared" si="8"/>
        <v>0.84777027027027019</v>
      </c>
      <c r="M54" s="53">
        <f t="shared" si="8"/>
        <v>0.16222972972972974</v>
      </c>
      <c r="N54" s="53">
        <f t="shared" si="8"/>
        <v>0</v>
      </c>
      <c r="O54" s="53">
        <f t="shared" si="8"/>
        <v>0</v>
      </c>
      <c r="P54" s="53">
        <f t="shared" si="8"/>
        <v>0</v>
      </c>
      <c r="Q54" s="53">
        <f t="shared" si="8"/>
        <v>6.8274256756756744</v>
      </c>
      <c r="R54" s="53">
        <f t="shared" si="8"/>
        <v>27.027027027027028</v>
      </c>
      <c r="S54" s="53">
        <f t="shared" si="8"/>
        <v>2.0270270270270272</v>
      </c>
      <c r="T54" s="53">
        <f t="shared" si="8"/>
        <v>0</v>
      </c>
      <c r="U54" s="53">
        <f t="shared" si="8"/>
        <v>0</v>
      </c>
      <c r="V54" s="53">
        <f t="shared" si="8"/>
        <v>0</v>
      </c>
      <c r="W54" s="53">
        <f t="shared" si="8"/>
        <v>0</v>
      </c>
      <c r="X54" s="53">
        <f>SUM(X38:X53)</f>
        <v>0</v>
      </c>
      <c r="Z54" s="35"/>
      <c r="AE54"/>
      <c r="AF54"/>
      <c r="AG54"/>
      <c r="AH54"/>
    </row>
    <row r="55" spans="2:34" ht="19.5" thickBot="1" x14ac:dyDescent="0.4">
      <c r="B55" s="227" t="s">
        <v>0</v>
      </c>
      <c r="C55" s="228" t="s">
        <v>1</v>
      </c>
      <c r="D55" s="228" t="s">
        <v>2</v>
      </c>
      <c r="E55" s="228" t="s">
        <v>11</v>
      </c>
      <c r="F55" s="229" t="s">
        <v>139</v>
      </c>
      <c r="G55" s="228" t="s">
        <v>3</v>
      </c>
      <c r="H55" s="228" t="s">
        <v>4</v>
      </c>
      <c r="I55" s="228" t="s">
        <v>5</v>
      </c>
      <c r="J55" s="230" t="s">
        <v>138</v>
      </c>
      <c r="K55" s="230" t="s">
        <v>142</v>
      </c>
      <c r="L55" s="228" t="s">
        <v>6</v>
      </c>
      <c r="M55" s="228" t="s">
        <v>7</v>
      </c>
      <c r="N55" s="228" t="s">
        <v>8</v>
      </c>
      <c r="O55" s="228" t="s">
        <v>29</v>
      </c>
      <c r="P55" s="228" t="s">
        <v>10</v>
      </c>
      <c r="Q55" s="231" t="s">
        <v>183</v>
      </c>
      <c r="R55" s="228" t="s">
        <v>131</v>
      </c>
      <c r="S55" s="228" t="s">
        <v>141</v>
      </c>
      <c r="T55" s="228" t="s">
        <v>128</v>
      </c>
      <c r="U55" s="232" t="s">
        <v>158</v>
      </c>
      <c r="V55" s="232" t="s">
        <v>157</v>
      </c>
      <c r="W55" s="79" t="s">
        <v>161</v>
      </c>
      <c r="X55" s="233" t="s">
        <v>76</v>
      </c>
      <c r="Z55" s="35"/>
      <c r="AE55"/>
      <c r="AF55"/>
      <c r="AG55"/>
      <c r="AH55"/>
    </row>
    <row r="56" spans="2:34" ht="21" thickBot="1" x14ac:dyDescent="0.35">
      <c r="B56" s="191">
        <v>60.09</v>
      </c>
      <c r="C56" s="192">
        <v>69.62</v>
      </c>
      <c r="D56" s="193">
        <v>101.96</v>
      </c>
      <c r="E56" s="193">
        <v>80.900000000000006</v>
      </c>
      <c r="F56" s="193">
        <v>74.692799999999991</v>
      </c>
      <c r="G56" s="193">
        <v>29.88</v>
      </c>
      <c r="H56" s="193">
        <v>61.98</v>
      </c>
      <c r="I56" s="193">
        <v>94.2</v>
      </c>
      <c r="J56" s="193">
        <v>79.545000000000002</v>
      </c>
      <c r="K56" s="193">
        <v>465.96</v>
      </c>
      <c r="L56" s="193">
        <v>40.31</v>
      </c>
      <c r="M56" s="193">
        <v>56.08</v>
      </c>
      <c r="N56" s="193">
        <v>103.62</v>
      </c>
      <c r="O56" s="193">
        <v>153.69999999999999</v>
      </c>
      <c r="P56" s="193">
        <v>81.39</v>
      </c>
      <c r="Q56" s="234">
        <v>71.84</v>
      </c>
      <c r="R56" s="193">
        <v>86.94</v>
      </c>
      <c r="S56" s="193">
        <v>74.930000000000007</v>
      </c>
      <c r="T56" s="194">
        <v>223.2</v>
      </c>
      <c r="U56" s="193">
        <v>150.69999999999999</v>
      </c>
      <c r="V56" s="193">
        <v>141.94</v>
      </c>
      <c r="W56" s="193">
        <v>152</v>
      </c>
      <c r="X56" s="195">
        <v>214.44</v>
      </c>
      <c r="Y56" s="119">
        <f>SUM(C18:C33)</f>
        <v>148</v>
      </c>
      <c r="Z56" s="35"/>
      <c r="AE56"/>
      <c r="AF56"/>
      <c r="AG56"/>
      <c r="AH56"/>
    </row>
    <row r="57" spans="2:34" ht="13.5" thickBot="1" x14ac:dyDescent="0.25">
      <c r="B57" s="188">
        <f t="shared" ref="B57:X57" si="9">B$54/B$56</f>
        <v>0.64319961499192635</v>
      </c>
      <c r="C57" s="189">
        <f t="shared" si="9"/>
        <v>0</v>
      </c>
      <c r="D57" s="189">
        <f t="shared" si="9"/>
        <v>0.11558189220998165</v>
      </c>
      <c r="E57" s="189">
        <f t="shared" si="9"/>
        <v>3.5078341629639527E-5</v>
      </c>
      <c r="F57" s="189">
        <f t="shared" si="9"/>
        <v>0</v>
      </c>
      <c r="G57" s="189">
        <f t="shared" si="9"/>
        <v>0</v>
      </c>
      <c r="H57" s="189">
        <f t="shared" si="9"/>
        <v>3.8918395646372413E-3</v>
      </c>
      <c r="I57" s="189">
        <f t="shared" si="9"/>
        <v>2.5826304011017383E-2</v>
      </c>
      <c r="J57" s="189">
        <f t="shared" si="9"/>
        <v>4.247128516410055E-2</v>
      </c>
      <c r="K57" s="189">
        <f t="shared" si="9"/>
        <v>0</v>
      </c>
      <c r="L57" s="189">
        <f t="shared" si="9"/>
        <v>2.1031264457213351E-2</v>
      </c>
      <c r="M57" s="189">
        <f t="shared" si="9"/>
        <v>2.892826849674211E-3</v>
      </c>
      <c r="N57" s="189">
        <f t="shared" si="9"/>
        <v>0</v>
      </c>
      <c r="O57" s="189">
        <f t="shared" si="9"/>
        <v>0</v>
      </c>
      <c r="P57" s="189">
        <f t="shared" si="9"/>
        <v>0</v>
      </c>
      <c r="Q57" s="189">
        <f t="shared" si="9"/>
        <v>9.5036548937578985E-2</v>
      </c>
      <c r="R57" s="189">
        <f t="shared" si="9"/>
        <v>0.3108698760872674</v>
      </c>
      <c r="S57" s="189">
        <f t="shared" si="9"/>
        <v>2.7052275817790298E-2</v>
      </c>
      <c r="T57" s="189">
        <f t="shared" si="9"/>
        <v>0</v>
      </c>
      <c r="U57" s="189">
        <f t="shared" si="9"/>
        <v>0</v>
      </c>
      <c r="V57" s="189">
        <f t="shared" si="9"/>
        <v>0</v>
      </c>
      <c r="W57" s="189">
        <f t="shared" si="9"/>
        <v>0</v>
      </c>
      <c r="X57" s="190">
        <f t="shared" si="9"/>
        <v>0</v>
      </c>
      <c r="Y57" s="100">
        <f>SUM(B57:X57)</f>
        <v>1.2878888064328169</v>
      </c>
      <c r="Z57" s="35"/>
      <c r="AE57"/>
      <c r="AF57"/>
      <c r="AG57"/>
      <c r="AH57"/>
    </row>
    <row r="58" spans="2:34" ht="13.5" thickBot="1" x14ac:dyDescent="0.25">
      <c r="B58" s="183">
        <f t="shared" ref="B58:X58" si="10">B57/$Y$57*100</f>
        <v>49.942169834789929</v>
      </c>
      <c r="C58" s="30">
        <f t="shared" si="10"/>
        <v>0</v>
      </c>
      <c r="D58" s="30">
        <f t="shared" si="10"/>
        <v>8.9745241695297704</v>
      </c>
      <c r="E58" s="30">
        <f t="shared" si="10"/>
        <v>2.7237088679106709E-3</v>
      </c>
      <c r="F58" s="30">
        <f t="shared" si="10"/>
        <v>0</v>
      </c>
      <c r="G58" s="30">
        <f t="shared" si="10"/>
        <v>0</v>
      </c>
      <c r="H58" s="30">
        <f t="shared" si="10"/>
        <v>0.3021875448562073</v>
      </c>
      <c r="I58" s="30">
        <f t="shared" si="10"/>
        <v>2.0053209471204934</v>
      </c>
      <c r="J58" s="30">
        <f t="shared" si="10"/>
        <v>3.2977447239204714</v>
      </c>
      <c r="K58" s="30">
        <f t="shared" si="10"/>
        <v>0</v>
      </c>
      <c r="L58" s="30">
        <f t="shared" si="10"/>
        <v>1.6330031251273598</v>
      </c>
      <c r="M58" s="30">
        <f t="shared" si="10"/>
        <v>0.22461774923618888</v>
      </c>
      <c r="N58" s="30">
        <f t="shared" si="10"/>
        <v>0</v>
      </c>
      <c r="O58" s="30">
        <f t="shared" si="10"/>
        <v>0</v>
      </c>
      <c r="P58" s="30">
        <f t="shared" si="10"/>
        <v>0</v>
      </c>
      <c r="Q58" s="30">
        <f t="shared" si="10"/>
        <v>7.379251101716644</v>
      </c>
      <c r="R58" s="30">
        <f t="shared" si="10"/>
        <v>24.137943783230174</v>
      </c>
      <c r="S58" s="30">
        <f t="shared" si="10"/>
        <v>2.1005133116048622</v>
      </c>
      <c r="T58" s="30">
        <f t="shared" si="10"/>
        <v>0</v>
      </c>
      <c r="U58" s="30">
        <f t="shared" si="10"/>
        <v>0</v>
      </c>
      <c r="V58" s="30">
        <f t="shared" si="10"/>
        <v>0</v>
      </c>
      <c r="W58" s="30">
        <f t="shared" si="10"/>
        <v>0</v>
      </c>
      <c r="X58" s="184">
        <f t="shared" si="10"/>
        <v>0</v>
      </c>
      <c r="Y58" s="100">
        <f>SUM(G58:U58)</f>
        <v>41.080582286812401</v>
      </c>
      <c r="Z58" s="35"/>
      <c r="AE58"/>
      <c r="AF58"/>
      <c r="AG58"/>
      <c r="AH58"/>
    </row>
    <row r="59" spans="2:34" ht="13.5" thickBot="1" x14ac:dyDescent="0.25">
      <c r="B59" s="185">
        <f t="shared" ref="B59:X59" si="11">B58/$Y$58</f>
        <v>1.2157123160063448</v>
      </c>
      <c r="C59" s="186">
        <f t="shared" si="11"/>
        <v>0</v>
      </c>
      <c r="D59" s="186">
        <f t="shared" si="11"/>
        <v>0.21846146451557852</v>
      </c>
      <c r="E59" s="186">
        <f t="shared" si="11"/>
        <v>6.630161298334445E-5</v>
      </c>
      <c r="F59" s="186">
        <f t="shared" si="11"/>
        <v>0</v>
      </c>
      <c r="G59" s="186">
        <f t="shared" si="11"/>
        <v>0</v>
      </c>
      <c r="H59" s="186">
        <f t="shared" si="11"/>
        <v>7.3559703401091976E-3</v>
      </c>
      <c r="I59" s="186">
        <f t="shared" si="11"/>
        <v>4.881432627025438E-2</v>
      </c>
      <c r="J59" s="186">
        <f t="shared" si="11"/>
        <v>8.0275023876161228E-2</v>
      </c>
      <c r="K59" s="186">
        <f t="shared" si="11"/>
        <v>0</v>
      </c>
      <c r="L59" s="186">
        <f t="shared" si="11"/>
        <v>3.9751216614365828E-2</v>
      </c>
      <c r="M59" s="186">
        <f t="shared" si="11"/>
        <v>5.4677352834965826E-3</v>
      </c>
      <c r="N59" s="186">
        <f t="shared" si="11"/>
        <v>0</v>
      </c>
      <c r="O59" s="186">
        <f t="shared" si="11"/>
        <v>0</v>
      </c>
      <c r="P59" s="186">
        <f t="shared" si="11"/>
        <v>0</v>
      </c>
      <c r="Q59" s="186">
        <f t="shared" si="11"/>
        <v>0.17962868807936822</v>
      </c>
      <c r="R59" s="186">
        <f t="shared" si="11"/>
        <v>0.58757550257457969</v>
      </c>
      <c r="S59" s="186">
        <f t="shared" si="11"/>
        <v>5.1131536961664843E-2</v>
      </c>
      <c r="T59" s="186">
        <f t="shared" si="11"/>
        <v>0</v>
      </c>
      <c r="U59" s="186">
        <f t="shared" si="11"/>
        <v>0</v>
      </c>
      <c r="V59" s="186">
        <f t="shared" si="11"/>
        <v>0</v>
      </c>
      <c r="W59" s="186">
        <f t="shared" si="11"/>
        <v>0</v>
      </c>
      <c r="X59" s="187">
        <f t="shared" si="11"/>
        <v>0</v>
      </c>
      <c r="Y59" s="182">
        <f>IF(ISNA(VLOOKUP($G3,'Chemical Analysis'!$AA$4:$AB$39,2,0)),"",(VLOOKUP($G3,'Chemical Analysis'!$AA$4:$AB$39,2,0)))</f>
        <v>1305</v>
      </c>
      <c r="Z59" s="35"/>
      <c r="AE59"/>
      <c r="AF59"/>
      <c r="AG59"/>
      <c r="AH59"/>
    </row>
    <row r="60" spans="2:34" ht="15.75" x14ac:dyDescent="0.25">
      <c r="B60" s="56"/>
      <c r="C60" s="57"/>
      <c r="D60" s="18"/>
      <c r="E60" s="18"/>
      <c r="F60" s="18"/>
      <c r="G60" s="18"/>
      <c r="H60" s="18"/>
      <c r="I60" s="38"/>
      <c r="J60" s="38"/>
      <c r="K60" s="38"/>
      <c r="L60" s="38"/>
      <c r="M60" s="56"/>
      <c r="N60" s="2"/>
      <c r="O60" s="2"/>
      <c r="P60" s="57"/>
      <c r="Q60" s="58"/>
      <c r="R60" s="58"/>
      <c r="S60" s="58"/>
      <c r="T60" s="58"/>
      <c r="U60" s="58"/>
      <c r="V60" s="58"/>
      <c r="W60" s="58"/>
      <c r="X60" s="58"/>
      <c r="Y60" s="58"/>
      <c r="Z60" s="35"/>
      <c r="AE60"/>
      <c r="AF60"/>
      <c r="AG60"/>
      <c r="AH60"/>
    </row>
    <row r="61" spans="2:34" ht="15.75" x14ac:dyDescent="0.25">
      <c r="B61" s="57"/>
      <c r="C61" s="57"/>
      <c r="D61" s="57"/>
      <c r="E61" s="57"/>
      <c r="F61" s="57"/>
      <c r="G61" s="57"/>
      <c r="H61" s="18"/>
      <c r="I61" s="38"/>
      <c r="J61" s="38"/>
      <c r="K61" s="38"/>
      <c r="L61" s="38"/>
      <c r="M61" s="57"/>
      <c r="N61" s="38"/>
      <c r="O61" s="58"/>
      <c r="P61" s="57"/>
      <c r="Q61" s="58"/>
      <c r="R61" s="58"/>
      <c r="S61" s="58"/>
      <c r="T61" s="58"/>
      <c r="U61" s="58"/>
      <c r="V61" s="58"/>
      <c r="W61" s="58"/>
      <c r="X61" s="58"/>
      <c r="Y61" s="58"/>
      <c r="Z61" s="35"/>
      <c r="AE61"/>
      <c r="AF61"/>
      <c r="AG61"/>
      <c r="AH61"/>
    </row>
    <row r="62" spans="2:34" ht="12.75" x14ac:dyDescent="0.2">
      <c r="B62"/>
      <c r="C62"/>
      <c r="D62"/>
      <c r="E62"/>
      <c r="F62"/>
      <c r="G62"/>
      <c r="H62"/>
      <c r="M62" s="61"/>
      <c r="N62" s="61"/>
      <c r="O62" s="61"/>
      <c r="Z62" s="35"/>
      <c r="AE62"/>
      <c r="AF62"/>
      <c r="AG62"/>
      <c r="AH62"/>
    </row>
    <row r="63" spans="2:34" ht="12.75" x14ac:dyDescent="0.2">
      <c r="B63"/>
      <c r="C63"/>
      <c r="D63"/>
      <c r="E63"/>
      <c r="F63"/>
      <c r="G63"/>
      <c r="H63"/>
      <c r="Z63" s="35"/>
      <c r="AE63"/>
      <c r="AF63"/>
      <c r="AG63"/>
      <c r="AH63"/>
    </row>
    <row r="64" spans="2:34" x14ac:dyDescent="0.3">
      <c r="AE64"/>
      <c r="AF64"/>
    </row>
    <row r="65" spans="31:31" x14ac:dyDescent="0.3">
      <c r="AE65"/>
    </row>
  </sheetData>
  <mergeCells count="20">
    <mergeCell ref="B16:B17"/>
    <mergeCell ref="C2:E2"/>
    <mergeCell ref="F2:G2"/>
    <mergeCell ref="B3:E3"/>
    <mergeCell ref="B4:C4"/>
    <mergeCell ref="D4:E4"/>
    <mergeCell ref="F4:G4"/>
    <mergeCell ref="D5:E5"/>
    <mergeCell ref="F5:G5"/>
    <mergeCell ref="C15:C17"/>
    <mergeCell ref="E15:E17"/>
    <mergeCell ref="G15:G16"/>
    <mergeCell ref="W6:X8"/>
    <mergeCell ref="AC6:AD8"/>
    <mergeCell ref="W4:X5"/>
    <mergeCell ref="Y4:Y5"/>
    <mergeCell ref="AA4:AB5"/>
    <mergeCell ref="AC4:AC5"/>
    <mergeCell ref="Y6:Z8"/>
    <mergeCell ref="AA6:AB8"/>
  </mergeCells>
  <dataValidations count="4">
    <dataValidation type="list" allowBlank="1" showInputMessage="1" showErrorMessage="1" sqref="IN3 SJ3 ACF3 AMB3 AVX3 BFT3 BPP3 BZL3 CJH3 CTD3 DCZ3 DMV3 DWR3 EGN3 EQJ3 FAF3 FKB3 FTX3 GDT3 GNP3 GXL3 HHH3 HRD3 IAZ3 IKV3 IUR3 JEN3 JOJ3 JYF3 KIB3 KRX3 LBT3 LLP3 LVL3 MFH3 MPD3 MYZ3 NIV3 NSR3 OCN3 OMJ3 OWF3 PGB3 PPX3 PZT3 QJP3 QTL3 RDH3 RND3 RWZ3 SGV3 SQR3 TAN3 TKJ3 TUF3 UEB3 UNX3 UXT3 VHP3 VRL3 WBH3 WLD3 WUZ3 G65445 IN65445 SJ65445 ACF65445 AMB65445 AVX65445 BFT65445 BPP65445 BZL65445 CJH65445 CTD65445 DCZ65445 DMV65445 DWR65445 EGN65445 EQJ65445 FAF65445 FKB65445 FTX65445 GDT65445 GNP65445 GXL65445 HHH65445 HRD65445 IAZ65445 IKV65445 IUR65445 JEN65445 JOJ65445 JYF65445 KIB65445 KRX65445 LBT65445 LLP65445 LVL65445 MFH65445 MPD65445 MYZ65445 NIV65445 NSR65445 OCN65445 OMJ65445 OWF65445 PGB65445 PPX65445 PZT65445 QJP65445 QTL65445 RDH65445 RND65445 RWZ65445 SGV65445 SQR65445 TAN65445 TKJ65445 TUF65445 UEB65445 UNX65445 UXT65445 VHP65445 VRL65445 WBH65445 WLD65445 WUZ65445 G130981 IN130981 SJ130981 ACF130981 AMB130981 AVX130981 BFT130981 BPP130981 BZL130981 CJH130981 CTD130981 DCZ130981 DMV130981 DWR130981 EGN130981 EQJ130981 FAF130981 FKB130981 FTX130981 GDT130981 GNP130981 GXL130981 HHH130981 HRD130981 IAZ130981 IKV130981 IUR130981 JEN130981 JOJ130981 JYF130981 KIB130981 KRX130981 LBT130981 LLP130981 LVL130981 MFH130981 MPD130981 MYZ130981 NIV130981 NSR130981 OCN130981 OMJ130981 OWF130981 PGB130981 PPX130981 PZT130981 QJP130981 QTL130981 RDH130981 RND130981 RWZ130981 SGV130981 SQR130981 TAN130981 TKJ130981 TUF130981 UEB130981 UNX130981 UXT130981 VHP130981 VRL130981 WBH130981 WLD130981 WUZ130981 G196517 IN196517 SJ196517 ACF196517 AMB196517 AVX196517 BFT196517 BPP196517 BZL196517 CJH196517 CTD196517 DCZ196517 DMV196517 DWR196517 EGN196517 EQJ196517 FAF196517 FKB196517 FTX196517 GDT196517 GNP196517 GXL196517 HHH196517 HRD196517 IAZ196517 IKV196517 IUR196517 JEN196517 JOJ196517 JYF196517 KIB196517 KRX196517 LBT196517 LLP196517 LVL196517 MFH196517 MPD196517 MYZ196517 NIV196517 NSR196517 OCN196517 OMJ196517 OWF196517 PGB196517 PPX196517 PZT196517 QJP196517 QTL196517 RDH196517 RND196517 RWZ196517 SGV196517 SQR196517 TAN196517 TKJ196517 TUF196517 UEB196517 UNX196517 UXT196517 VHP196517 VRL196517 WBH196517 WLD196517 WUZ196517 G262053 IN262053 SJ262053 ACF262053 AMB262053 AVX262053 BFT262053 BPP262053 BZL262053 CJH262053 CTD262053 DCZ262053 DMV262053 DWR262053 EGN262053 EQJ262053 FAF262053 FKB262053 FTX262053 GDT262053 GNP262053 GXL262053 HHH262053 HRD262053 IAZ262053 IKV262053 IUR262053 JEN262053 JOJ262053 JYF262053 KIB262053 KRX262053 LBT262053 LLP262053 LVL262053 MFH262053 MPD262053 MYZ262053 NIV262053 NSR262053 OCN262053 OMJ262053 OWF262053 PGB262053 PPX262053 PZT262053 QJP262053 QTL262053 RDH262053 RND262053 RWZ262053 SGV262053 SQR262053 TAN262053 TKJ262053 TUF262053 UEB262053 UNX262053 UXT262053 VHP262053 VRL262053 WBH262053 WLD262053 WUZ262053 G327589 IN327589 SJ327589 ACF327589 AMB327589 AVX327589 BFT327589 BPP327589 BZL327589 CJH327589 CTD327589 DCZ327589 DMV327589 DWR327589 EGN327589 EQJ327589 FAF327589 FKB327589 FTX327589 GDT327589 GNP327589 GXL327589 HHH327589 HRD327589 IAZ327589 IKV327589 IUR327589 JEN327589 JOJ327589 JYF327589 KIB327589 KRX327589 LBT327589 LLP327589 LVL327589 MFH327589 MPD327589 MYZ327589 NIV327589 NSR327589 OCN327589 OMJ327589 OWF327589 PGB327589 PPX327589 PZT327589 QJP327589 QTL327589 RDH327589 RND327589 RWZ327589 SGV327589 SQR327589 TAN327589 TKJ327589 TUF327589 UEB327589 UNX327589 UXT327589 VHP327589 VRL327589 WBH327589 WLD327589 WUZ327589 G393125 IN393125 SJ393125 ACF393125 AMB393125 AVX393125 BFT393125 BPP393125 BZL393125 CJH393125 CTD393125 DCZ393125 DMV393125 DWR393125 EGN393125 EQJ393125 FAF393125 FKB393125 FTX393125 GDT393125 GNP393125 GXL393125 HHH393125 HRD393125 IAZ393125 IKV393125 IUR393125 JEN393125 JOJ393125 JYF393125 KIB393125 KRX393125 LBT393125 LLP393125 LVL393125 MFH393125 MPD393125 MYZ393125 NIV393125 NSR393125 OCN393125 OMJ393125 OWF393125 PGB393125 PPX393125 PZT393125 QJP393125 QTL393125 RDH393125 RND393125 RWZ393125 SGV393125 SQR393125 TAN393125 TKJ393125 TUF393125 UEB393125 UNX393125 UXT393125 VHP393125 VRL393125 WBH393125 WLD393125 WUZ393125 G458661 IN458661 SJ458661 ACF458661 AMB458661 AVX458661 BFT458661 BPP458661 BZL458661 CJH458661 CTD458661 DCZ458661 DMV458661 DWR458661 EGN458661 EQJ458661 FAF458661 FKB458661 FTX458661 GDT458661 GNP458661 GXL458661 HHH458661 HRD458661 IAZ458661 IKV458661 IUR458661 JEN458661 JOJ458661 JYF458661 KIB458661 KRX458661 LBT458661 LLP458661 LVL458661 MFH458661 MPD458661 MYZ458661 NIV458661 NSR458661 OCN458661 OMJ458661 OWF458661 PGB458661 PPX458661 PZT458661 QJP458661 QTL458661 RDH458661 RND458661 RWZ458661 SGV458661 SQR458661 TAN458661 TKJ458661 TUF458661 UEB458661 UNX458661 UXT458661 VHP458661 VRL458661 WBH458661 WLD458661 WUZ458661 G524197 IN524197 SJ524197 ACF524197 AMB524197 AVX524197 BFT524197 BPP524197 BZL524197 CJH524197 CTD524197 DCZ524197 DMV524197 DWR524197 EGN524197 EQJ524197 FAF524197 FKB524197 FTX524197 GDT524197 GNP524197 GXL524197 HHH524197 HRD524197 IAZ524197 IKV524197 IUR524197 JEN524197 JOJ524197 JYF524197 KIB524197 KRX524197 LBT524197 LLP524197 LVL524197 MFH524197 MPD524197 MYZ524197 NIV524197 NSR524197 OCN524197 OMJ524197 OWF524197 PGB524197 PPX524197 PZT524197 QJP524197 QTL524197 RDH524197 RND524197 RWZ524197 SGV524197 SQR524197 TAN524197 TKJ524197 TUF524197 UEB524197 UNX524197 UXT524197 VHP524197 VRL524197 WBH524197 WLD524197 WUZ524197 G589733 IN589733 SJ589733 ACF589733 AMB589733 AVX589733 BFT589733 BPP589733 BZL589733 CJH589733 CTD589733 DCZ589733 DMV589733 DWR589733 EGN589733 EQJ589733 FAF589733 FKB589733 FTX589733 GDT589733 GNP589733 GXL589733 HHH589733 HRD589733 IAZ589733 IKV589733 IUR589733 JEN589733 JOJ589733 JYF589733 KIB589733 KRX589733 LBT589733 LLP589733 LVL589733 MFH589733 MPD589733 MYZ589733 NIV589733 NSR589733 OCN589733 OMJ589733 OWF589733 PGB589733 PPX589733 PZT589733 QJP589733 QTL589733 RDH589733 RND589733 RWZ589733 SGV589733 SQR589733 TAN589733 TKJ589733 TUF589733 UEB589733 UNX589733 UXT589733 VHP589733 VRL589733 WBH589733 WLD589733 WUZ589733 G655269 IN655269 SJ655269 ACF655269 AMB655269 AVX655269 BFT655269 BPP655269 BZL655269 CJH655269 CTD655269 DCZ655269 DMV655269 DWR655269 EGN655269 EQJ655269 FAF655269 FKB655269 FTX655269 GDT655269 GNP655269 GXL655269 HHH655269 HRD655269 IAZ655269 IKV655269 IUR655269 JEN655269 JOJ655269 JYF655269 KIB655269 KRX655269 LBT655269 LLP655269 LVL655269 MFH655269 MPD655269 MYZ655269 NIV655269 NSR655269 OCN655269 OMJ655269 OWF655269 PGB655269 PPX655269 PZT655269 QJP655269 QTL655269 RDH655269 RND655269 RWZ655269 SGV655269 SQR655269 TAN655269 TKJ655269 TUF655269 UEB655269 UNX655269 UXT655269 VHP655269 VRL655269 WBH655269 WLD655269 WUZ655269 G720805 IN720805 SJ720805 ACF720805 AMB720805 AVX720805 BFT720805 BPP720805 BZL720805 CJH720805 CTD720805 DCZ720805 DMV720805 DWR720805 EGN720805 EQJ720805 FAF720805 FKB720805 FTX720805 GDT720805 GNP720805 GXL720805 HHH720805 HRD720805 IAZ720805 IKV720805 IUR720805 JEN720805 JOJ720805 JYF720805 KIB720805 KRX720805 LBT720805 LLP720805 LVL720805 MFH720805 MPD720805 MYZ720805 NIV720805 NSR720805 OCN720805 OMJ720805 OWF720805 PGB720805 PPX720805 PZT720805 QJP720805 QTL720805 RDH720805 RND720805 RWZ720805 SGV720805 SQR720805 TAN720805 TKJ720805 TUF720805 UEB720805 UNX720805 UXT720805 VHP720805 VRL720805 WBH720805 WLD720805 WUZ720805 G786341 IN786341 SJ786341 ACF786341 AMB786341 AVX786341 BFT786341 BPP786341 BZL786341 CJH786341 CTD786341 DCZ786341 DMV786341 DWR786341 EGN786341 EQJ786341 FAF786341 FKB786341 FTX786341 GDT786341 GNP786341 GXL786341 HHH786341 HRD786341 IAZ786341 IKV786341 IUR786341 JEN786341 JOJ786341 JYF786341 KIB786341 KRX786341 LBT786341 LLP786341 LVL786341 MFH786341 MPD786341 MYZ786341 NIV786341 NSR786341 OCN786341 OMJ786341 OWF786341 PGB786341 PPX786341 PZT786341 QJP786341 QTL786341 RDH786341 RND786341 RWZ786341 SGV786341 SQR786341 TAN786341 TKJ786341 TUF786341 UEB786341 UNX786341 UXT786341 VHP786341 VRL786341 WBH786341 WLD786341 WUZ786341 G851877 IN851877 SJ851877 ACF851877 AMB851877 AVX851877 BFT851877 BPP851877 BZL851877 CJH851877 CTD851877 DCZ851877 DMV851877 DWR851877 EGN851877 EQJ851877 FAF851877 FKB851877 FTX851877 GDT851877 GNP851877 GXL851877 HHH851877 HRD851877 IAZ851877 IKV851877 IUR851877 JEN851877 JOJ851877 JYF851877 KIB851877 KRX851877 LBT851877 LLP851877 LVL851877 MFH851877 MPD851877 MYZ851877 NIV851877 NSR851877 OCN851877 OMJ851877 OWF851877 PGB851877 PPX851877 PZT851877 QJP851877 QTL851877 RDH851877 RND851877 RWZ851877 SGV851877 SQR851877 TAN851877 TKJ851877 TUF851877 UEB851877 UNX851877 UXT851877 VHP851877 VRL851877 WBH851877 WLD851877 WUZ851877 G917413 IN917413 SJ917413 ACF917413 AMB917413 AVX917413 BFT917413 BPP917413 BZL917413 CJH917413 CTD917413 DCZ917413 DMV917413 DWR917413 EGN917413 EQJ917413 FAF917413 FKB917413 FTX917413 GDT917413 GNP917413 GXL917413 HHH917413 HRD917413 IAZ917413 IKV917413 IUR917413 JEN917413 JOJ917413 JYF917413 KIB917413 KRX917413 LBT917413 LLP917413 LVL917413 MFH917413 MPD917413 MYZ917413 NIV917413 NSR917413 OCN917413 OMJ917413 OWF917413 PGB917413 PPX917413 PZT917413 QJP917413 QTL917413 RDH917413 RND917413 RWZ917413 SGV917413 SQR917413 TAN917413 TKJ917413 TUF917413 UEB917413 UNX917413 UXT917413 VHP917413 VRL917413 WBH917413 WLD917413 WUZ917413 G982949 IN982949 SJ982949 ACF982949 AMB982949 AVX982949 BFT982949 BPP982949 BZL982949 CJH982949 CTD982949 DCZ982949 DMV982949 DWR982949 EGN982949 EQJ982949 FAF982949 FKB982949 FTX982949 GDT982949 GNP982949 GXL982949 HHH982949 HRD982949 IAZ982949 IKV982949 IUR982949 JEN982949 JOJ982949 JYF982949 KIB982949 KRX982949 LBT982949 LLP982949 LVL982949 MFH982949 MPD982949 MYZ982949 NIV982949 NSR982949 OCN982949 OMJ982949 OWF982949 PGB982949 PPX982949 PZT982949 QJP982949 QTL982949 RDH982949 RND982949 RWZ982949 SGV982949 SQR982949 TAN982949 TKJ982949 TUF982949 UEB982949 UNX982949 UXT982949 VHP982949 VRL982949 WBH982949 WLD982949 WUZ982949" xr:uid="{494E0898-E4B9-49B0-AEEC-C41DEE669E13}">
      <formula1>#REF!</formula1>
    </dataValidation>
    <dataValidation type="list" allowBlank="1" showInputMessage="1" showErrorMessage="1" sqref="WUU982977:WUU982980 WKY982977:WKY982980 WBC982977:WBC982980 VRG982977:VRG982980 VHK982977:VHK982980 UXO982977:UXO982980 UNS982977:UNS982980 UDW982977:UDW982980 TUA982977:TUA982980 TKE982977:TKE982980 TAI982977:TAI982980 SQM982977:SQM982980 SGQ982977:SGQ982980 RWU982977:RWU982980 RMY982977:RMY982980 RDC982977:RDC982980 QTG982977:QTG982980 QJK982977:QJK982980 PZO982977:PZO982980 PPS982977:PPS982980 PFW982977:PFW982980 OWA982977:OWA982980 OME982977:OME982980 OCI982977:OCI982980 NSM982977:NSM982980 NIQ982977:NIQ982980 MYU982977:MYU982980 MOY982977:MOY982980 MFC982977:MFC982980 LVG982977:LVG982980 LLK982977:LLK982980 LBO982977:LBO982980 KRS982977:KRS982980 KHW982977:KHW982980 JYA982977:JYA982980 JOE982977:JOE982980 JEI982977:JEI982980 IUM982977:IUM982980 IKQ982977:IKQ982980 IAU982977:IAU982980 HQY982977:HQY982980 HHC982977:HHC982980 GXG982977:GXG982980 GNK982977:GNK982980 GDO982977:GDO982980 FTS982977:FTS982980 FJW982977:FJW982980 FAA982977:FAA982980 EQE982977:EQE982980 EGI982977:EGI982980 DWM982977:DWM982980 DMQ982977:DMQ982980 DCU982977:DCU982980 CSY982977:CSY982980 CJC982977:CJC982980 BZG982977:BZG982980 BPK982977:BPK982980 BFO982977:BFO982980 AVS982977:AVS982980 ALW982977:ALW982980 ACA982977:ACA982980 SE982977:SE982980 II982977:II982980 B982977:B982980 WUU917441:WUU917444 WKY917441:WKY917444 WBC917441:WBC917444 VRG917441:VRG917444 VHK917441:VHK917444 UXO917441:UXO917444 UNS917441:UNS917444 UDW917441:UDW917444 TUA917441:TUA917444 TKE917441:TKE917444 TAI917441:TAI917444 SQM917441:SQM917444 SGQ917441:SGQ917444 RWU917441:RWU917444 RMY917441:RMY917444 RDC917441:RDC917444 QTG917441:QTG917444 QJK917441:QJK917444 PZO917441:PZO917444 PPS917441:PPS917444 PFW917441:PFW917444 OWA917441:OWA917444 OME917441:OME917444 OCI917441:OCI917444 NSM917441:NSM917444 NIQ917441:NIQ917444 MYU917441:MYU917444 MOY917441:MOY917444 MFC917441:MFC917444 LVG917441:LVG917444 LLK917441:LLK917444 LBO917441:LBO917444 KRS917441:KRS917444 KHW917441:KHW917444 JYA917441:JYA917444 JOE917441:JOE917444 JEI917441:JEI917444 IUM917441:IUM917444 IKQ917441:IKQ917444 IAU917441:IAU917444 HQY917441:HQY917444 HHC917441:HHC917444 GXG917441:GXG917444 GNK917441:GNK917444 GDO917441:GDO917444 FTS917441:FTS917444 FJW917441:FJW917444 FAA917441:FAA917444 EQE917441:EQE917444 EGI917441:EGI917444 DWM917441:DWM917444 DMQ917441:DMQ917444 DCU917441:DCU917444 CSY917441:CSY917444 CJC917441:CJC917444 BZG917441:BZG917444 BPK917441:BPK917444 BFO917441:BFO917444 AVS917441:AVS917444 ALW917441:ALW917444 ACA917441:ACA917444 SE917441:SE917444 II917441:II917444 B917441:B917444 WUU851905:WUU851908 WKY851905:WKY851908 WBC851905:WBC851908 VRG851905:VRG851908 VHK851905:VHK851908 UXO851905:UXO851908 UNS851905:UNS851908 UDW851905:UDW851908 TUA851905:TUA851908 TKE851905:TKE851908 TAI851905:TAI851908 SQM851905:SQM851908 SGQ851905:SGQ851908 RWU851905:RWU851908 RMY851905:RMY851908 RDC851905:RDC851908 QTG851905:QTG851908 QJK851905:QJK851908 PZO851905:PZO851908 PPS851905:PPS851908 PFW851905:PFW851908 OWA851905:OWA851908 OME851905:OME851908 OCI851905:OCI851908 NSM851905:NSM851908 NIQ851905:NIQ851908 MYU851905:MYU851908 MOY851905:MOY851908 MFC851905:MFC851908 LVG851905:LVG851908 LLK851905:LLK851908 LBO851905:LBO851908 KRS851905:KRS851908 KHW851905:KHW851908 JYA851905:JYA851908 JOE851905:JOE851908 JEI851905:JEI851908 IUM851905:IUM851908 IKQ851905:IKQ851908 IAU851905:IAU851908 HQY851905:HQY851908 HHC851905:HHC851908 GXG851905:GXG851908 GNK851905:GNK851908 GDO851905:GDO851908 FTS851905:FTS851908 FJW851905:FJW851908 FAA851905:FAA851908 EQE851905:EQE851908 EGI851905:EGI851908 DWM851905:DWM851908 DMQ851905:DMQ851908 DCU851905:DCU851908 CSY851905:CSY851908 CJC851905:CJC851908 BZG851905:BZG851908 BPK851905:BPK851908 BFO851905:BFO851908 AVS851905:AVS851908 ALW851905:ALW851908 ACA851905:ACA851908 SE851905:SE851908 II851905:II851908 B851905:B851908 WUU786369:WUU786372 WKY786369:WKY786372 WBC786369:WBC786372 VRG786369:VRG786372 VHK786369:VHK786372 UXO786369:UXO786372 UNS786369:UNS786372 UDW786369:UDW786372 TUA786369:TUA786372 TKE786369:TKE786372 TAI786369:TAI786372 SQM786369:SQM786372 SGQ786369:SGQ786372 RWU786369:RWU786372 RMY786369:RMY786372 RDC786369:RDC786372 QTG786369:QTG786372 QJK786369:QJK786372 PZO786369:PZO786372 PPS786369:PPS786372 PFW786369:PFW786372 OWA786369:OWA786372 OME786369:OME786372 OCI786369:OCI786372 NSM786369:NSM786372 NIQ786369:NIQ786372 MYU786369:MYU786372 MOY786369:MOY786372 MFC786369:MFC786372 LVG786369:LVG786372 LLK786369:LLK786372 LBO786369:LBO786372 KRS786369:KRS786372 KHW786369:KHW786372 JYA786369:JYA786372 JOE786369:JOE786372 JEI786369:JEI786372 IUM786369:IUM786372 IKQ786369:IKQ786372 IAU786369:IAU786372 HQY786369:HQY786372 HHC786369:HHC786372 GXG786369:GXG786372 GNK786369:GNK786372 GDO786369:GDO786372 FTS786369:FTS786372 FJW786369:FJW786372 FAA786369:FAA786372 EQE786369:EQE786372 EGI786369:EGI786372 DWM786369:DWM786372 DMQ786369:DMQ786372 DCU786369:DCU786372 CSY786369:CSY786372 CJC786369:CJC786372 BZG786369:BZG786372 BPK786369:BPK786372 BFO786369:BFO786372 AVS786369:AVS786372 ALW786369:ALW786372 ACA786369:ACA786372 SE786369:SE786372 II786369:II786372 B786369:B786372 WUU720833:WUU720836 WKY720833:WKY720836 WBC720833:WBC720836 VRG720833:VRG720836 VHK720833:VHK720836 UXO720833:UXO720836 UNS720833:UNS720836 UDW720833:UDW720836 TUA720833:TUA720836 TKE720833:TKE720836 TAI720833:TAI720836 SQM720833:SQM720836 SGQ720833:SGQ720836 RWU720833:RWU720836 RMY720833:RMY720836 RDC720833:RDC720836 QTG720833:QTG720836 QJK720833:QJK720836 PZO720833:PZO720836 PPS720833:PPS720836 PFW720833:PFW720836 OWA720833:OWA720836 OME720833:OME720836 OCI720833:OCI720836 NSM720833:NSM720836 NIQ720833:NIQ720836 MYU720833:MYU720836 MOY720833:MOY720836 MFC720833:MFC720836 LVG720833:LVG720836 LLK720833:LLK720836 LBO720833:LBO720836 KRS720833:KRS720836 KHW720833:KHW720836 JYA720833:JYA720836 JOE720833:JOE720836 JEI720833:JEI720836 IUM720833:IUM720836 IKQ720833:IKQ720836 IAU720833:IAU720836 HQY720833:HQY720836 HHC720833:HHC720836 GXG720833:GXG720836 GNK720833:GNK720836 GDO720833:GDO720836 FTS720833:FTS720836 FJW720833:FJW720836 FAA720833:FAA720836 EQE720833:EQE720836 EGI720833:EGI720836 DWM720833:DWM720836 DMQ720833:DMQ720836 DCU720833:DCU720836 CSY720833:CSY720836 CJC720833:CJC720836 BZG720833:BZG720836 BPK720833:BPK720836 BFO720833:BFO720836 AVS720833:AVS720836 ALW720833:ALW720836 ACA720833:ACA720836 SE720833:SE720836 II720833:II720836 B720833:B720836 WUU655297:WUU655300 WKY655297:WKY655300 WBC655297:WBC655300 VRG655297:VRG655300 VHK655297:VHK655300 UXO655297:UXO655300 UNS655297:UNS655300 UDW655297:UDW655300 TUA655297:TUA655300 TKE655297:TKE655300 TAI655297:TAI655300 SQM655297:SQM655300 SGQ655297:SGQ655300 RWU655297:RWU655300 RMY655297:RMY655300 RDC655297:RDC655300 QTG655297:QTG655300 QJK655297:QJK655300 PZO655297:PZO655300 PPS655297:PPS655300 PFW655297:PFW655300 OWA655297:OWA655300 OME655297:OME655300 OCI655297:OCI655300 NSM655297:NSM655300 NIQ655297:NIQ655300 MYU655297:MYU655300 MOY655297:MOY655300 MFC655297:MFC655300 LVG655297:LVG655300 LLK655297:LLK655300 LBO655297:LBO655300 KRS655297:KRS655300 KHW655297:KHW655300 JYA655297:JYA655300 JOE655297:JOE655300 JEI655297:JEI655300 IUM655297:IUM655300 IKQ655297:IKQ655300 IAU655297:IAU655300 HQY655297:HQY655300 HHC655297:HHC655300 GXG655297:GXG655300 GNK655297:GNK655300 GDO655297:GDO655300 FTS655297:FTS655300 FJW655297:FJW655300 FAA655297:FAA655300 EQE655297:EQE655300 EGI655297:EGI655300 DWM655297:DWM655300 DMQ655297:DMQ655300 DCU655297:DCU655300 CSY655297:CSY655300 CJC655297:CJC655300 BZG655297:BZG655300 BPK655297:BPK655300 BFO655297:BFO655300 AVS655297:AVS655300 ALW655297:ALW655300 ACA655297:ACA655300 SE655297:SE655300 II655297:II655300 B655297:B655300 WUU589761:WUU589764 WKY589761:WKY589764 WBC589761:WBC589764 VRG589761:VRG589764 VHK589761:VHK589764 UXO589761:UXO589764 UNS589761:UNS589764 UDW589761:UDW589764 TUA589761:TUA589764 TKE589761:TKE589764 TAI589761:TAI589764 SQM589761:SQM589764 SGQ589761:SGQ589764 RWU589761:RWU589764 RMY589761:RMY589764 RDC589761:RDC589764 QTG589761:QTG589764 QJK589761:QJK589764 PZO589761:PZO589764 PPS589761:PPS589764 PFW589761:PFW589764 OWA589761:OWA589764 OME589761:OME589764 OCI589761:OCI589764 NSM589761:NSM589764 NIQ589761:NIQ589764 MYU589761:MYU589764 MOY589761:MOY589764 MFC589761:MFC589764 LVG589761:LVG589764 LLK589761:LLK589764 LBO589761:LBO589764 KRS589761:KRS589764 KHW589761:KHW589764 JYA589761:JYA589764 JOE589761:JOE589764 JEI589761:JEI589764 IUM589761:IUM589764 IKQ589761:IKQ589764 IAU589761:IAU589764 HQY589761:HQY589764 HHC589761:HHC589764 GXG589761:GXG589764 GNK589761:GNK589764 GDO589761:GDO589764 FTS589761:FTS589764 FJW589761:FJW589764 FAA589761:FAA589764 EQE589761:EQE589764 EGI589761:EGI589764 DWM589761:DWM589764 DMQ589761:DMQ589764 DCU589761:DCU589764 CSY589761:CSY589764 CJC589761:CJC589764 BZG589761:BZG589764 BPK589761:BPK589764 BFO589761:BFO589764 AVS589761:AVS589764 ALW589761:ALW589764 ACA589761:ACA589764 SE589761:SE589764 II589761:II589764 B589761:B589764 WUU524225:WUU524228 WKY524225:WKY524228 WBC524225:WBC524228 VRG524225:VRG524228 VHK524225:VHK524228 UXO524225:UXO524228 UNS524225:UNS524228 UDW524225:UDW524228 TUA524225:TUA524228 TKE524225:TKE524228 TAI524225:TAI524228 SQM524225:SQM524228 SGQ524225:SGQ524228 RWU524225:RWU524228 RMY524225:RMY524228 RDC524225:RDC524228 QTG524225:QTG524228 QJK524225:QJK524228 PZO524225:PZO524228 PPS524225:PPS524228 PFW524225:PFW524228 OWA524225:OWA524228 OME524225:OME524228 OCI524225:OCI524228 NSM524225:NSM524228 NIQ524225:NIQ524228 MYU524225:MYU524228 MOY524225:MOY524228 MFC524225:MFC524228 LVG524225:LVG524228 LLK524225:LLK524228 LBO524225:LBO524228 KRS524225:KRS524228 KHW524225:KHW524228 JYA524225:JYA524228 JOE524225:JOE524228 JEI524225:JEI524228 IUM524225:IUM524228 IKQ524225:IKQ524228 IAU524225:IAU524228 HQY524225:HQY524228 HHC524225:HHC524228 GXG524225:GXG524228 GNK524225:GNK524228 GDO524225:GDO524228 FTS524225:FTS524228 FJW524225:FJW524228 FAA524225:FAA524228 EQE524225:EQE524228 EGI524225:EGI524228 DWM524225:DWM524228 DMQ524225:DMQ524228 DCU524225:DCU524228 CSY524225:CSY524228 CJC524225:CJC524228 BZG524225:BZG524228 BPK524225:BPK524228 BFO524225:BFO524228 AVS524225:AVS524228 ALW524225:ALW524228 ACA524225:ACA524228 SE524225:SE524228 II524225:II524228 B524225:B524228 WUU458689:WUU458692 WKY458689:WKY458692 WBC458689:WBC458692 VRG458689:VRG458692 VHK458689:VHK458692 UXO458689:UXO458692 UNS458689:UNS458692 UDW458689:UDW458692 TUA458689:TUA458692 TKE458689:TKE458692 TAI458689:TAI458692 SQM458689:SQM458692 SGQ458689:SGQ458692 RWU458689:RWU458692 RMY458689:RMY458692 RDC458689:RDC458692 QTG458689:QTG458692 QJK458689:QJK458692 PZO458689:PZO458692 PPS458689:PPS458692 PFW458689:PFW458692 OWA458689:OWA458692 OME458689:OME458692 OCI458689:OCI458692 NSM458689:NSM458692 NIQ458689:NIQ458692 MYU458689:MYU458692 MOY458689:MOY458692 MFC458689:MFC458692 LVG458689:LVG458692 LLK458689:LLK458692 LBO458689:LBO458692 KRS458689:KRS458692 KHW458689:KHW458692 JYA458689:JYA458692 JOE458689:JOE458692 JEI458689:JEI458692 IUM458689:IUM458692 IKQ458689:IKQ458692 IAU458689:IAU458692 HQY458689:HQY458692 HHC458689:HHC458692 GXG458689:GXG458692 GNK458689:GNK458692 GDO458689:GDO458692 FTS458689:FTS458692 FJW458689:FJW458692 FAA458689:FAA458692 EQE458689:EQE458692 EGI458689:EGI458692 DWM458689:DWM458692 DMQ458689:DMQ458692 DCU458689:DCU458692 CSY458689:CSY458692 CJC458689:CJC458692 BZG458689:BZG458692 BPK458689:BPK458692 BFO458689:BFO458692 AVS458689:AVS458692 ALW458689:ALW458692 ACA458689:ACA458692 SE458689:SE458692 II458689:II458692 B458689:B458692 WUU393153:WUU393156 WKY393153:WKY393156 WBC393153:WBC393156 VRG393153:VRG393156 VHK393153:VHK393156 UXO393153:UXO393156 UNS393153:UNS393156 UDW393153:UDW393156 TUA393153:TUA393156 TKE393153:TKE393156 TAI393153:TAI393156 SQM393153:SQM393156 SGQ393153:SGQ393156 RWU393153:RWU393156 RMY393153:RMY393156 RDC393153:RDC393156 QTG393153:QTG393156 QJK393153:QJK393156 PZO393153:PZO393156 PPS393153:PPS393156 PFW393153:PFW393156 OWA393153:OWA393156 OME393153:OME393156 OCI393153:OCI393156 NSM393153:NSM393156 NIQ393153:NIQ393156 MYU393153:MYU393156 MOY393153:MOY393156 MFC393153:MFC393156 LVG393153:LVG393156 LLK393153:LLK393156 LBO393153:LBO393156 KRS393153:KRS393156 KHW393153:KHW393156 JYA393153:JYA393156 JOE393153:JOE393156 JEI393153:JEI393156 IUM393153:IUM393156 IKQ393153:IKQ393156 IAU393153:IAU393156 HQY393153:HQY393156 HHC393153:HHC393156 GXG393153:GXG393156 GNK393153:GNK393156 GDO393153:GDO393156 FTS393153:FTS393156 FJW393153:FJW393156 FAA393153:FAA393156 EQE393153:EQE393156 EGI393153:EGI393156 DWM393153:DWM393156 DMQ393153:DMQ393156 DCU393153:DCU393156 CSY393153:CSY393156 CJC393153:CJC393156 BZG393153:BZG393156 BPK393153:BPK393156 BFO393153:BFO393156 AVS393153:AVS393156 ALW393153:ALW393156 ACA393153:ACA393156 SE393153:SE393156 II393153:II393156 B393153:B393156 WUU327617:WUU327620 WKY327617:WKY327620 WBC327617:WBC327620 VRG327617:VRG327620 VHK327617:VHK327620 UXO327617:UXO327620 UNS327617:UNS327620 UDW327617:UDW327620 TUA327617:TUA327620 TKE327617:TKE327620 TAI327617:TAI327620 SQM327617:SQM327620 SGQ327617:SGQ327620 RWU327617:RWU327620 RMY327617:RMY327620 RDC327617:RDC327620 QTG327617:QTG327620 QJK327617:QJK327620 PZO327617:PZO327620 PPS327617:PPS327620 PFW327617:PFW327620 OWA327617:OWA327620 OME327617:OME327620 OCI327617:OCI327620 NSM327617:NSM327620 NIQ327617:NIQ327620 MYU327617:MYU327620 MOY327617:MOY327620 MFC327617:MFC327620 LVG327617:LVG327620 LLK327617:LLK327620 LBO327617:LBO327620 KRS327617:KRS327620 KHW327617:KHW327620 JYA327617:JYA327620 JOE327617:JOE327620 JEI327617:JEI327620 IUM327617:IUM327620 IKQ327617:IKQ327620 IAU327617:IAU327620 HQY327617:HQY327620 HHC327617:HHC327620 GXG327617:GXG327620 GNK327617:GNK327620 GDO327617:GDO327620 FTS327617:FTS327620 FJW327617:FJW327620 FAA327617:FAA327620 EQE327617:EQE327620 EGI327617:EGI327620 DWM327617:DWM327620 DMQ327617:DMQ327620 DCU327617:DCU327620 CSY327617:CSY327620 CJC327617:CJC327620 BZG327617:BZG327620 BPK327617:BPK327620 BFO327617:BFO327620 AVS327617:AVS327620 ALW327617:ALW327620 ACA327617:ACA327620 SE327617:SE327620 II327617:II327620 B327617:B327620 WUU262081:WUU262084 WKY262081:WKY262084 WBC262081:WBC262084 VRG262081:VRG262084 VHK262081:VHK262084 UXO262081:UXO262084 UNS262081:UNS262084 UDW262081:UDW262084 TUA262081:TUA262084 TKE262081:TKE262084 TAI262081:TAI262084 SQM262081:SQM262084 SGQ262081:SGQ262084 RWU262081:RWU262084 RMY262081:RMY262084 RDC262081:RDC262084 QTG262081:QTG262084 QJK262081:QJK262084 PZO262081:PZO262084 PPS262081:PPS262084 PFW262081:PFW262084 OWA262081:OWA262084 OME262081:OME262084 OCI262081:OCI262084 NSM262081:NSM262084 NIQ262081:NIQ262084 MYU262081:MYU262084 MOY262081:MOY262084 MFC262081:MFC262084 LVG262081:LVG262084 LLK262081:LLK262084 LBO262081:LBO262084 KRS262081:KRS262084 KHW262081:KHW262084 JYA262081:JYA262084 JOE262081:JOE262084 JEI262081:JEI262084 IUM262081:IUM262084 IKQ262081:IKQ262084 IAU262081:IAU262084 HQY262081:HQY262084 HHC262081:HHC262084 GXG262081:GXG262084 GNK262081:GNK262084 GDO262081:GDO262084 FTS262081:FTS262084 FJW262081:FJW262084 FAA262081:FAA262084 EQE262081:EQE262084 EGI262081:EGI262084 DWM262081:DWM262084 DMQ262081:DMQ262084 DCU262081:DCU262084 CSY262081:CSY262084 CJC262081:CJC262084 BZG262081:BZG262084 BPK262081:BPK262084 BFO262081:BFO262084 AVS262081:AVS262084 ALW262081:ALW262084 ACA262081:ACA262084 SE262081:SE262084 II262081:II262084 B262081:B262084 WUU196545:WUU196548 WKY196545:WKY196548 WBC196545:WBC196548 VRG196545:VRG196548 VHK196545:VHK196548 UXO196545:UXO196548 UNS196545:UNS196548 UDW196545:UDW196548 TUA196545:TUA196548 TKE196545:TKE196548 TAI196545:TAI196548 SQM196545:SQM196548 SGQ196545:SGQ196548 RWU196545:RWU196548 RMY196545:RMY196548 RDC196545:RDC196548 QTG196545:QTG196548 QJK196545:QJK196548 PZO196545:PZO196548 PPS196545:PPS196548 PFW196545:PFW196548 OWA196545:OWA196548 OME196545:OME196548 OCI196545:OCI196548 NSM196545:NSM196548 NIQ196545:NIQ196548 MYU196545:MYU196548 MOY196545:MOY196548 MFC196545:MFC196548 LVG196545:LVG196548 LLK196545:LLK196548 LBO196545:LBO196548 KRS196545:KRS196548 KHW196545:KHW196548 JYA196545:JYA196548 JOE196545:JOE196548 JEI196545:JEI196548 IUM196545:IUM196548 IKQ196545:IKQ196548 IAU196545:IAU196548 HQY196545:HQY196548 HHC196545:HHC196548 GXG196545:GXG196548 GNK196545:GNK196548 GDO196545:GDO196548 FTS196545:FTS196548 FJW196545:FJW196548 FAA196545:FAA196548 EQE196545:EQE196548 EGI196545:EGI196548 DWM196545:DWM196548 DMQ196545:DMQ196548 DCU196545:DCU196548 CSY196545:CSY196548 CJC196545:CJC196548 BZG196545:BZG196548 BPK196545:BPK196548 BFO196545:BFO196548 AVS196545:AVS196548 ALW196545:ALW196548 ACA196545:ACA196548 SE196545:SE196548 II196545:II196548 B196545:B196548 WUU131009:WUU131012 WKY131009:WKY131012 WBC131009:WBC131012 VRG131009:VRG131012 VHK131009:VHK131012 UXO131009:UXO131012 UNS131009:UNS131012 UDW131009:UDW131012 TUA131009:TUA131012 TKE131009:TKE131012 TAI131009:TAI131012 SQM131009:SQM131012 SGQ131009:SGQ131012 RWU131009:RWU131012 RMY131009:RMY131012 RDC131009:RDC131012 QTG131009:QTG131012 QJK131009:QJK131012 PZO131009:PZO131012 PPS131009:PPS131012 PFW131009:PFW131012 OWA131009:OWA131012 OME131009:OME131012 OCI131009:OCI131012 NSM131009:NSM131012 NIQ131009:NIQ131012 MYU131009:MYU131012 MOY131009:MOY131012 MFC131009:MFC131012 LVG131009:LVG131012 LLK131009:LLK131012 LBO131009:LBO131012 KRS131009:KRS131012 KHW131009:KHW131012 JYA131009:JYA131012 JOE131009:JOE131012 JEI131009:JEI131012 IUM131009:IUM131012 IKQ131009:IKQ131012 IAU131009:IAU131012 HQY131009:HQY131012 HHC131009:HHC131012 GXG131009:GXG131012 GNK131009:GNK131012 GDO131009:GDO131012 FTS131009:FTS131012 FJW131009:FJW131012 FAA131009:FAA131012 EQE131009:EQE131012 EGI131009:EGI131012 DWM131009:DWM131012 DMQ131009:DMQ131012 DCU131009:DCU131012 CSY131009:CSY131012 CJC131009:CJC131012 BZG131009:BZG131012 BPK131009:BPK131012 BFO131009:BFO131012 AVS131009:AVS131012 ALW131009:ALW131012 ACA131009:ACA131012 SE131009:SE131012 II131009:II131012 B131009:B131012 WUU65473:WUU65476 WKY65473:WKY65476 WBC65473:WBC65476 VRG65473:VRG65476 VHK65473:VHK65476 UXO65473:UXO65476 UNS65473:UNS65476 UDW65473:UDW65476 TUA65473:TUA65476 TKE65473:TKE65476 TAI65473:TAI65476 SQM65473:SQM65476 SGQ65473:SGQ65476 RWU65473:RWU65476 RMY65473:RMY65476 RDC65473:RDC65476 QTG65473:QTG65476 QJK65473:QJK65476 PZO65473:PZO65476 PPS65473:PPS65476 PFW65473:PFW65476 OWA65473:OWA65476 OME65473:OME65476 OCI65473:OCI65476 NSM65473:NSM65476 NIQ65473:NIQ65476 MYU65473:MYU65476 MOY65473:MOY65476 MFC65473:MFC65476 LVG65473:LVG65476 LLK65473:LLK65476 LBO65473:LBO65476 KRS65473:KRS65476 KHW65473:KHW65476 JYA65473:JYA65476 JOE65473:JOE65476 JEI65473:JEI65476 IUM65473:IUM65476 IKQ65473:IKQ65476 IAU65473:IAU65476 HQY65473:HQY65476 HHC65473:HHC65476 GXG65473:GXG65476 GNK65473:GNK65476 GDO65473:GDO65476 FTS65473:FTS65476 FJW65473:FJW65476 FAA65473:FAA65476 EQE65473:EQE65476 EGI65473:EGI65476 DWM65473:DWM65476 DMQ65473:DMQ65476 DCU65473:DCU65476 CSY65473:CSY65476 CJC65473:CJC65476 BZG65473:BZG65476 BPK65473:BPK65476 BFO65473:BFO65476 AVS65473:AVS65476 ALW65473:ALW65476 ACA65473:ACA65476 SE65473:SE65476 II65473:II65476 B65473:B65476 II30:II31 SD32:SD33 SE30:SE31 ABZ32:ABZ33 ACA30:ACA31 ALV32:ALV33 ALW30:ALW31 AVR32:AVR33 AVS30:AVS31 BFN32:BFN33 BFO30:BFO31 BPJ32:BPJ33 BPK30:BPK31 BZF32:BZF33 BZG30:BZG31 CJB32:CJB33 CJC30:CJC31 CSX32:CSX33 CSY30:CSY31 DCT32:DCT33 DCU30:DCU31 DMP32:DMP33 DMQ30:DMQ31 DWL32:DWL33 DWM30:DWM31 EGH32:EGH33 EGI30:EGI31 EQD32:EQD33 EQE30:EQE31 EZZ32:EZZ33 FAA30:FAA31 FJV32:FJV33 FJW30:FJW31 FTR32:FTR33 FTS30:FTS31 GDN32:GDN33 GDO30:GDO31 GNJ32:GNJ33 GNK30:GNK31 GXF32:GXF33 GXG30:GXG31 HHB32:HHB33 HHC30:HHC31 HQX32:HQX33 HQY30:HQY31 IAT32:IAT33 IAU30:IAU31 IKP32:IKP33 IKQ30:IKQ31 IUL32:IUL33 IUM30:IUM31 JEH32:JEH33 JEI30:JEI31 JOD32:JOD33 JOE30:JOE31 JXZ32:JXZ33 JYA30:JYA31 KHV32:KHV33 KHW30:KHW31 KRR32:KRR33 KRS30:KRS31 LBN32:LBN33 LBO30:LBO31 LLJ32:LLJ33 LLK30:LLK31 LVF32:LVF33 LVG30:LVG31 MFB32:MFB33 MFC30:MFC31 MOX32:MOX33 MOY30:MOY31 MYT32:MYT33 MYU30:MYU31 NIP32:NIP33 NIQ30:NIQ31 NSL32:NSL33 NSM30:NSM31 OCH32:OCH33 OCI30:OCI31 OMD32:OMD33 OME30:OME31 OVZ32:OVZ33 OWA30:OWA31 PFV32:PFV33 PFW30:PFW31 PPR32:PPR33 PPS30:PPS31 PZN32:PZN33 PZO30:PZO31 QJJ32:QJJ33 QJK30:QJK31 QTF32:QTF33 QTG30:QTG31 RDB32:RDB33 RDC30:RDC31 RMX32:RMX33 RMY30:RMY31 RWT32:RWT33 RWU30:RWU31 SGP32:SGP33 SGQ30:SGQ31 SQL32:SQL33 SQM30:SQM31 TAH32:TAH33 TAI30:TAI31 TKD32:TKD33 TKE30:TKE31 TTZ32:TTZ33 TUA30:TUA31 UDV32:UDV33 UDW30:UDW31 UNR32:UNR33 UNS30:UNS31 UXN32:UXN33 UXO30:UXO31 VHJ32:VHJ33 VHK30:VHK31 VRF32:VRF33 VRG30:VRG31 WBB32:WBB33 WBC30:WBC31 WKX32:WKX33 WKY30:WKY31 WUT32:WUT33 WUU30:WUU31 IH32:IH33 WVV982950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AC65445 JJ65446 TF65446 ADB65446 AMX65446 AWT65446 BGP65446 BQL65446 CAH65446 CKD65446 CTZ65446 DDV65446 DNR65446 DXN65446 EHJ65446 ERF65446 FBB65446 FKX65446 FUT65446 GEP65446 GOL65446 GYH65446 HID65446 HRZ65446 IBV65446 ILR65446 IVN65446 JFJ65446 JPF65446 JZB65446 KIX65446 KST65446 LCP65446 LML65446 LWH65446 MGD65446 MPZ65446 MZV65446 NJR65446 NTN65446 ODJ65446 ONF65446 OXB65446 PGX65446 PQT65446 QAP65446 QKL65446 QUH65446 RED65446 RNZ65446 RXV65446 SHR65446 SRN65446 TBJ65446 TLF65446 TVB65446 UEX65446 UOT65446 UYP65446 VIL65446 VSH65446 WCD65446 WLZ65446 WVV65446 AC130981 JJ130982 TF130982 ADB130982 AMX130982 AWT130982 BGP130982 BQL130982 CAH130982 CKD130982 CTZ130982 DDV130982 DNR130982 DXN130982 EHJ130982 ERF130982 FBB130982 FKX130982 FUT130982 GEP130982 GOL130982 GYH130982 HID130982 HRZ130982 IBV130982 ILR130982 IVN130982 JFJ130982 JPF130982 JZB130982 KIX130982 KST130982 LCP130982 LML130982 LWH130982 MGD130982 MPZ130982 MZV130982 NJR130982 NTN130982 ODJ130982 ONF130982 OXB130982 PGX130982 PQT130982 QAP130982 QKL130982 QUH130982 RED130982 RNZ130982 RXV130982 SHR130982 SRN130982 TBJ130982 TLF130982 TVB130982 UEX130982 UOT130982 UYP130982 VIL130982 VSH130982 WCD130982 WLZ130982 WVV130982 AC196517 JJ196518 TF196518 ADB196518 AMX196518 AWT196518 BGP196518 BQL196518 CAH196518 CKD196518 CTZ196518 DDV196518 DNR196518 DXN196518 EHJ196518 ERF196518 FBB196518 FKX196518 FUT196518 GEP196518 GOL196518 GYH196518 HID196518 HRZ196518 IBV196518 ILR196518 IVN196518 JFJ196518 JPF196518 JZB196518 KIX196518 KST196518 LCP196518 LML196518 LWH196518 MGD196518 MPZ196518 MZV196518 NJR196518 NTN196518 ODJ196518 ONF196518 OXB196518 PGX196518 PQT196518 QAP196518 QKL196518 QUH196518 RED196518 RNZ196518 RXV196518 SHR196518 SRN196518 TBJ196518 TLF196518 TVB196518 UEX196518 UOT196518 UYP196518 VIL196518 VSH196518 WCD196518 WLZ196518 WVV196518 AC262053 JJ262054 TF262054 ADB262054 AMX262054 AWT262054 BGP262054 BQL262054 CAH262054 CKD262054 CTZ262054 DDV262054 DNR262054 DXN262054 EHJ262054 ERF262054 FBB262054 FKX262054 FUT262054 GEP262054 GOL262054 GYH262054 HID262054 HRZ262054 IBV262054 ILR262054 IVN262054 JFJ262054 JPF262054 JZB262054 KIX262054 KST262054 LCP262054 LML262054 LWH262054 MGD262054 MPZ262054 MZV262054 NJR262054 NTN262054 ODJ262054 ONF262054 OXB262054 PGX262054 PQT262054 QAP262054 QKL262054 QUH262054 RED262054 RNZ262054 RXV262054 SHR262054 SRN262054 TBJ262054 TLF262054 TVB262054 UEX262054 UOT262054 UYP262054 VIL262054 VSH262054 WCD262054 WLZ262054 WVV262054 AC327589 JJ327590 TF327590 ADB327590 AMX327590 AWT327590 BGP327590 BQL327590 CAH327590 CKD327590 CTZ327590 DDV327590 DNR327590 DXN327590 EHJ327590 ERF327590 FBB327590 FKX327590 FUT327590 GEP327590 GOL327590 GYH327590 HID327590 HRZ327590 IBV327590 ILR327590 IVN327590 JFJ327590 JPF327590 JZB327590 KIX327590 KST327590 LCP327590 LML327590 LWH327590 MGD327590 MPZ327590 MZV327590 NJR327590 NTN327590 ODJ327590 ONF327590 OXB327590 PGX327590 PQT327590 QAP327590 QKL327590 QUH327590 RED327590 RNZ327590 RXV327590 SHR327590 SRN327590 TBJ327590 TLF327590 TVB327590 UEX327590 UOT327590 UYP327590 VIL327590 VSH327590 WCD327590 WLZ327590 WVV327590 AC393125 JJ393126 TF393126 ADB393126 AMX393126 AWT393126 BGP393126 BQL393126 CAH393126 CKD393126 CTZ393126 DDV393126 DNR393126 DXN393126 EHJ393126 ERF393126 FBB393126 FKX393126 FUT393126 GEP393126 GOL393126 GYH393126 HID393126 HRZ393126 IBV393126 ILR393126 IVN393126 JFJ393126 JPF393126 JZB393126 KIX393126 KST393126 LCP393126 LML393126 LWH393126 MGD393126 MPZ393126 MZV393126 NJR393126 NTN393126 ODJ393126 ONF393126 OXB393126 PGX393126 PQT393126 QAP393126 QKL393126 QUH393126 RED393126 RNZ393126 RXV393126 SHR393126 SRN393126 TBJ393126 TLF393126 TVB393126 UEX393126 UOT393126 UYP393126 VIL393126 VSH393126 WCD393126 WLZ393126 WVV393126 AC458661 JJ458662 TF458662 ADB458662 AMX458662 AWT458662 BGP458662 BQL458662 CAH458662 CKD458662 CTZ458662 DDV458662 DNR458662 DXN458662 EHJ458662 ERF458662 FBB458662 FKX458662 FUT458662 GEP458662 GOL458662 GYH458662 HID458662 HRZ458662 IBV458662 ILR458662 IVN458662 JFJ458662 JPF458662 JZB458662 KIX458662 KST458662 LCP458662 LML458662 LWH458662 MGD458662 MPZ458662 MZV458662 NJR458662 NTN458662 ODJ458662 ONF458662 OXB458662 PGX458662 PQT458662 QAP458662 QKL458662 QUH458662 RED458662 RNZ458662 RXV458662 SHR458662 SRN458662 TBJ458662 TLF458662 TVB458662 UEX458662 UOT458662 UYP458662 VIL458662 VSH458662 WCD458662 WLZ458662 WVV458662 AC524197 JJ524198 TF524198 ADB524198 AMX524198 AWT524198 BGP524198 BQL524198 CAH524198 CKD524198 CTZ524198 DDV524198 DNR524198 DXN524198 EHJ524198 ERF524198 FBB524198 FKX524198 FUT524198 GEP524198 GOL524198 GYH524198 HID524198 HRZ524198 IBV524198 ILR524198 IVN524198 JFJ524198 JPF524198 JZB524198 KIX524198 KST524198 LCP524198 LML524198 LWH524198 MGD524198 MPZ524198 MZV524198 NJR524198 NTN524198 ODJ524198 ONF524198 OXB524198 PGX524198 PQT524198 QAP524198 QKL524198 QUH524198 RED524198 RNZ524198 RXV524198 SHR524198 SRN524198 TBJ524198 TLF524198 TVB524198 UEX524198 UOT524198 UYP524198 VIL524198 VSH524198 WCD524198 WLZ524198 WVV524198 AC589733 JJ589734 TF589734 ADB589734 AMX589734 AWT589734 BGP589734 BQL589734 CAH589734 CKD589734 CTZ589734 DDV589734 DNR589734 DXN589734 EHJ589734 ERF589734 FBB589734 FKX589734 FUT589734 GEP589734 GOL589734 GYH589734 HID589734 HRZ589734 IBV589734 ILR589734 IVN589734 JFJ589734 JPF589734 JZB589734 KIX589734 KST589734 LCP589734 LML589734 LWH589734 MGD589734 MPZ589734 MZV589734 NJR589734 NTN589734 ODJ589734 ONF589734 OXB589734 PGX589734 PQT589734 QAP589734 QKL589734 QUH589734 RED589734 RNZ589734 RXV589734 SHR589734 SRN589734 TBJ589734 TLF589734 TVB589734 UEX589734 UOT589734 UYP589734 VIL589734 VSH589734 WCD589734 WLZ589734 WVV589734 AC655269 JJ655270 TF655270 ADB655270 AMX655270 AWT655270 BGP655270 BQL655270 CAH655270 CKD655270 CTZ655270 DDV655270 DNR655270 DXN655270 EHJ655270 ERF655270 FBB655270 FKX655270 FUT655270 GEP655270 GOL655270 GYH655270 HID655270 HRZ655270 IBV655270 ILR655270 IVN655270 JFJ655270 JPF655270 JZB655270 KIX655270 KST655270 LCP655270 LML655270 LWH655270 MGD655270 MPZ655270 MZV655270 NJR655270 NTN655270 ODJ655270 ONF655270 OXB655270 PGX655270 PQT655270 QAP655270 QKL655270 QUH655270 RED655270 RNZ655270 RXV655270 SHR655270 SRN655270 TBJ655270 TLF655270 TVB655270 UEX655270 UOT655270 UYP655270 VIL655270 VSH655270 WCD655270 WLZ655270 WVV655270 AC720805 JJ720806 TF720806 ADB720806 AMX720806 AWT720806 BGP720806 BQL720806 CAH720806 CKD720806 CTZ720806 DDV720806 DNR720806 DXN720806 EHJ720806 ERF720806 FBB720806 FKX720806 FUT720806 GEP720806 GOL720806 GYH720806 HID720806 HRZ720806 IBV720806 ILR720806 IVN720806 JFJ720806 JPF720806 JZB720806 KIX720806 KST720806 LCP720806 LML720806 LWH720806 MGD720806 MPZ720806 MZV720806 NJR720806 NTN720806 ODJ720806 ONF720806 OXB720806 PGX720806 PQT720806 QAP720806 QKL720806 QUH720806 RED720806 RNZ720806 RXV720806 SHR720806 SRN720806 TBJ720806 TLF720806 TVB720806 UEX720806 UOT720806 UYP720806 VIL720806 VSH720806 WCD720806 WLZ720806 WVV720806 AC786341 JJ786342 TF786342 ADB786342 AMX786342 AWT786342 BGP786342 BQL786342 CAH786342 CKD786342 CTZ786342 DDV786342 DNR786342 DXN786342 EHJ786342 ERF786342 FBB786342 FKX786342 FUT786342 GEP786342 GOL786342 GYH786342 HID786342 HRZ786342 IBV786342 ILR786342 IVN786342 JFJ786342 JPF786342 JZB786342 KIX786342 KST786342 LCP786342 LML786342 LWH786342 MGD786342 MPZ786342 MZV786342 NJR786342 NTN786342 ODJ786342 ONF786342 OXB786342 PGX786342 PQT786342 QAP786342 QKL786342 QUH786342 RED786342 RNZ786342 RXV786342 SHR786342 SRN786342 TBJ786342 TLF786342 TVB786342 UEX786342 UOT786342 UYP786342 VIL786342 VSH786342 WCD786342 WLZ786342 WVV786342 AC851877 JJ851878 TF851878 ADB851878 AMX851878 AWT851878 BGP851878 BQL851878 CAH851878 CKD851878 CTZ851878 DDV851878 DNR851878 DXN851878 EHJ851878 ERF851878 FBB851878 FKX851878 FUT851878 GEP851878 GOL851878 GYH851878 HID851878 HRZ851878 IBV851878 ILR851878 IVN851878 JFJ851878 JPF851878 JZB851878 KIX851878 KST851878 LCP851878 LML851878 LWH851878 MGD851878 MPZ851878 MZV851878 NJR851878 NTN851878 ODJ851878 ONF851878 OXB851878 PGX851878 PQT851878 QAP851878 QKL851878 QUH851878 RED851878 RNZ851878 RXV851878 SHR851878 SRN851878 TBJ851878 TLF851878 TVB851878 UEX851878 UOT851878 UYP851878 VIL851878 VSH851878 WCD851878 WLZ851878 WVV851878 AC917413 JJ917414 TF917414 ADB917414 AMX917414 AWT917414 BGP917414 BQL917414 CAH917414 CKD917414 CTZ917414 DDV917414 DNR917414 DXN917414 EHJ917414 ERF917414 FBB917414 FKX917414 FUT917414 GEP917414 GOL917414 GYH917414 HID917414 HRZ917414 IBV917414 ILR917414 IVN917414 JFJ917414 JPF917414 JZB917414 KIX917414 KST917414 LCP917414 LML917414 LWH917414 MGD917414 MPZ917414 MZV917414 NJR917414 NTN917414 ODJ917414 ONF917414 OXB917414 PGX917414 PQT917414 QAP917414 QKL917414 QUH917414 RED917414 RNZ917414 RXV917414 SHR917414 SRN917414 TBJ917414 TLF917414 TVB917414 UEX917414 UOT917414 UYP917414 VIL917414 VSH917414 WCD917414 WLZ917414 WVV917414 AC982949 JJ982950 TF982950 ADB982950 AMX982950 AWT982950 BGP982950 BQL982950 CAH982950 CKD982950 CTZ982950 DDV982950 DNR982950 DXN982950 EHJ982950 ERF982950 FBB982950 FKX982950 FUT982950 GEP982950 GOL982950 GYH982950 HID982950 HRZ982950 IBV982950 ILR982950 IVN982950 JFJ982950 JPF982950 JZB982950 KIX982950 KST982950 LCP982950 LML982950 LWH982950 MGD982950 MPZ982950 MZV982950 NJR982950 NTN982950 ODJ982950 ONF982950 OXB982950 PGX982950 PQT982950 QAP982950 QKL982950 QUH982950 RED982950 RNZ982950 RXV982950 SHR982950 SRN982950 TBJ982950 TLF982950 TVB982950 UEX982950 UOT982950 UYP982950 VIL982950 VSH982950 WCD982950 WLZ982950 AC4 WVN982950:WVR982951 WLR982950:WLV982951 WBV982950:WBZ982951 VRZ982950:VSD982951 VID982950:VIH982951 UYH982950:UYL982951 UOL982950:UOP982951 UEP982950:UET982951 TUT982950:TUX982951 TKX982950:TLB982951 TBB982950:TBF982951 SRF982950:SRJ982951 SHJ982950:SHN982951 RXN982950:RXR982951 RNR982950:RNV982951 RDV982950:RDZ982951 QTZ982950:QUD982951 QKD982950:QKH982951 QAH982950:QAL982951 PQL982950:PQP982951 PGP982950:PGT982951 OWT982950:OWX982951 OMX982950:ONB982951 ODB982950:ODF982951 NTF982950:NTJ982951 NJJ982950:NJN982951 MZN982950:MZR982951 MPR982950:MPV982951 MFV982950:MFZ982951 LVZ982950:LWD982951 LMD982950:LMH982951 LCH982950:LCL982951 KSL982950:KSP982951 KIP982950:KIT982951 JYT982950:JYX982951 JOX982950:JPB982951 JFB982950:JFF982951 IVF982950:IVJ982951 ILJ982950:ILN982951 IBN982950:IBR982951 HRR982950:HRV982951 HHV982950:HHZ982951 GXZ982950:GYD982951 GOD982950:GOH982951 GEH982950:GEL982951 FUL982950:FUP982951 FKP982950:FKT982951 FAT982950:FAX982951 EQX982950:ERB982951 EHB982950:EHF982951 DXF982950:DXJ982951 DNJ982950:DNN982951 DDN982950:DDR982951 CTR982950:CTV982951 CJV982950:CJZ982951 BZZ982950:CAD982951 BQD982950:BQH982951 BGH982950:BGL982951 AWL982950:AWP982951 AMP982950:AMT982951 ACT982950:ACX982951 SX982950:TB982951 JB982950:JF982951 WVN917414:WVR917415 WLR917414:WLV917415 WBV917414:WBZ917415 VRZ917414:VSD917415 VID917414:VIH917415 UYH917414:UYL917415 UOL917414:UOP917415 UEP917414:UET917415 TUT917414:TUX917415 TKX917414:TLB917415 TBB917414:TBF917415 SRF917414:SRJ917415 SHJ917414:SHN917415 RXN917414:RXR917415 RNR917414:RNV917415 RDV917414:RDZ917415 QTZ917414:QUD917415 QKD917414:QKH917415 QAH917414:QAL917415 PQL917414:PQP917415 PGP917414:PGT917415 OWT917414:OWX917415 OMX917414:ONB917415 ODB917414:ODF917415 NTF917414:NTJ917415 NJJ917414:NJN917415 MZN917414:MZR917415 MPR917414:MPV917415 MFV917414:MFZ917415 LVZ917414:LWD917415 LMD917414:LMH917415 LCH917414:LCL917415 KSL917414:KSP917415 KIP917414:KIT917415 JYT917414:JYX917415 JOX917414:JPB917415 JFB917414:JFF917415 IVF917414:IVJ917415 ILJ917414:ILN917415 IBN917414:IBR917415 HRR917414:HRV917415 HHV917414:HHZ917415 GXZ917414:GYD917415 GOD917414:GOH917415 GEH917414:GEL917415 FUL917414:FUP917415 FKP917414:FKT917415 FAT917414:FAX917415 EQX917414:ERB917415 EHB917414:EHF917415 DXF917414:DXJ917415 DNJ917414:DNN917415 DDN917414:DDR917415 CTR917414:CTV917415 CJV917414:CJZ917415 BZZ917414:CAD917415 BQD917414:BQH917415 BGH917414:BGL917415 AWL917414:AWP917415 AMP917414:AMT917415 ACT917414:ACX917415 SX917414:TB917415 JB917414:JF917415 WVN851878:WVR851879 WLR851878:WLV851879 WBV851878:WBZ851879 VRZ851878:VSD851879 VID851878:VIH851879 UYH851878:UYL851879 UOL851878:UOP851879 UEP851878:UET851879 TUT851878:TUX851879 TKX851878:TLB851879 TBB851878:TBF851879 SRF851878:SRJ851879 SHJ851878:SHN851879 RXN851878:RXR851879 RNR851878:RNV851879 RDV851878:RDZ851879 QTZ851878:QUD851879 QKD851878:QKH851879 QAH851878:QAL851879 PQL851878:PQP851879 PGP851878:PGT851879 OWT851878:OWX851879 OMX851878:ONB851879 ODB851878:ODF851879 NTF851878:NTJ851879 NJJ851878:NJN851879 MZN851878:MZR851879 MPR851878:MPV851879 MFV851878:MFZ851879 LVZ851878:LWD851879 LMD851878:LMH851879 LCH851878:LCL851879 KSL851878:KSP851879 KIP851878:KIT851879 JYT851878:JYX851879 JOX851878:JPB851879 JFB851878:JFF851879 IVF851878:IVJ851879 ILJ851878:ILN851879 IBN851878:IBR851879 HRR851878:HRV851879 HHV851878:HHZ851879 GXZ851878:GYD851879 GOD851878:GOH851879 GEH851878:GEL851879 FUL851878:FUP851879 FKP851878:FKT851879 FAT851878:FAX851879 EQX851878:ERB851879 EHB851878:EHF851879 DXF851878:DXJ851879 DNJ851878:DNN851879 DDN851878:DDR851879 CTR851878:CTV851879 CJV851878:CJZ851879 BZZ851878:CAD851879 BQD851878:BQH851879 BGH851878:BGL851879 AWL851878:AWP851879 AMP851878:AMT851879 ACT851878:ACX851879 SX851878:TB851879 JB851878:JF851879 WVN786342:WVR786343 WLR786342:WLV786343 WBV786342:WBZ786343 VRZ786342:VSD786343 VID786342:VIH786343 UYH786342:UYL786343 UOL786342:UOP786343 UEP786342:UET786343 TUT786342:TUX786343 TKX786342:TLB786343 TBB786342:TBF786343 SRF786342:SRJ786343 SHJ786342:SHN786343 RXN786342:RXR786343 RNR786342:RNV786343 RDV786342:RDZ786343 QTZ786342:QUD786343 QKD786342:QKH786343 QAH786342:QAL786343 PQL786342:PQP786343 PGP786342:PGT786343 OWT786342:OWX786343 OMX786342:ONB786343 ODB786342:ODF786343 NTF786342:NTJ786343 NJJ786342:NJN786343 MZN786342:MZR786343 MPR786342:MPV786343 MFV786342:MFZ786343 LVZ786342:LWD786343 LMD786342:LMH786343 LCH786342:LCL786343 KSL786342:KSP786343 KIP786342:KIT786343 JYT786342:JYX786343 JOX786342:JPB786343 JFB786342:JFF786343 IVF786342:IVJ786343 ILJ786342:ILN786343 IBN786342:IBR786343 HRR786342:HRV786343 HHV786342:HHZ786343 GXZ786342:GYD786343 GOD786342:GOH786343 GEH786342:GEL786343 FUL786342:FUP786343 FKP786342:FKT786343 FAT786342:FAX786343 EQX786342:ERB786343 EHB786342:EHF786343 DXF786342:DXJ786343 DNJ786342:DNN786343 DDN786342:DDR786343 CTR786342:CTV786343 CJV786342:CJZ786343 BZZ786342:CAD786343 BQD786342:BQH786343 BGH786342:BGL786343 AWL786342:AWP786343 AMP786342:AMT786343 ACT786342:ACX786343 SX786342:TB786343 JB786342:JF786343 WVN720806:WVR720807 WLR720806:WLV720807 WBV720806:WBZ720807 VRZ720806:VSD720807 VID720806:VIH720807 UYH720806:UYL720807 UOL720806:UOP720807 UEP720806:UET720807 TUT720806:TUX720807 TKX720806:TLB720807 TBB720806:TBF720807 SRF720806:SRJ720807 SHJ720806:SHN720807 RXN720806:RXR720807 RNR720806:RNV720807 RDV720806:RDZ720807 QTZ720806:QUD720807 QKD720806:QKH720807 QAH720806:QAL720807 PQL720806:PQP720807 PGP720806:PGT720807 OWT720806:OWX720807 OMX720806:ONB720807 ODB720806:ODF720807 NTF720806:NTJ720807 NJJ720806:NJN720807 MZN720806:MZR720807 MPR720806:MPV720807 MFV720806:MFZ720807 LVZ720806:LWD720807 LMD720806:LMH720807 LCH720806:LCL720807 KSL720806:KSP720807 KIP720806:KIT720807 JYT720806:JYX720807 JOX720806:JPB720807 JFB720806:JFF720807 IVF720806:IVJ720807 ILJ720806:ILN720807 IBN720806:IBR720807 HRR720806:HRV720807 HHV720806:HHZ720807 GXZ720806:GYD720807 GOD720806:GOH720807 GEH720806:GEL720807 FUL720806:FUP720807 FKP720806:FKT720807 FAT720806:FAX720807 EQX720806:ERB720807 EHB720806:EHF720807 DXF720806:DXJ720807 DNJ720806:DNN720807 DDN720806:DDR720807 CTR720806:CTV720807 CJV720806:CJZ720807 BZZ720806:CAD720807 BQD720806:BQH720807 BGH720806:BGL720807 AWL720806:AWP720807 AMP720806:AMT720807 ACT720806:ACX720807 SX720806:TB720807 JB720806:JF720807 WVN655270:WVR655271 WLR655270:WLV655271 WBV655270:WBZ655271 VRZ655270:VSD655271 VID655270:VIH655271 UYH655270:UYL655271 UOL655270:UOP655271 UEP655270:UET655271 TUT655270:TUX655271 TKX655270:TLB655271 TBB655270:TBF655271 SRF655270:SRJ655271 SHJ655270:SHN655271 RXN655270:RXR655271 RNR655270:RNV655271 RDV655270:RDZ655271 QTZ655270:QUD655271 QKD655270:QKH655271 QAH655270:QAL655271 PQL655270:PQP655271 PGP655270:PGT655271 OWT655270:OWX655271 OMX655270:ONB655271 ODB655270:ODF655271 NTF655270:NTJ655271 NJJ655270:NJN655271 MZN655270:MZR655271 MPR655270:MPV655271 MFV655270:MFZ655271 LVZ655270:LWD655271 LMD655270:LMH655271 LCH655270:LCL655271 KSL655270:KSP655271 KIP655270:KIT655271 JYT655270:JYX655271 JOX655270:JPB655271 JFB655270:JFF655271 IVF655270:IVJ655271 ILJ655270:ILN655271 IBN655270:IBR655271 HRR655270:HRV655271 HHV655270:HHZ655271 GXZ655270:GYD655271 GOD655270:GOH655271 GEH655270:GEL655271 FUL655270:FUP655271 FKP655270:FKT655271 FAT655270:FAX655271 EQX655270:ERB655271 EHB655270:EHF655271 DXF655270:DXJ655271 DNJ655270:DNN655271 DDN655270:DDR655271 CTR655270:CTV655271 CJV655270:CJZ655271 BZZ655270:CAD655271 BQD655270:BQH655271 BGH655270:BGL655271 AWL655270:AWP655271 AMP655270:AMT655271 ACT655270:ACX655271 SX655270:TB655271 JB655270:JF655271 WVN589734:WVR589735 WLR589734:WLV589735 WBV589734:WBZ589735 VRZ589734:VSD589735 VID589734:VIH589735 UYH589734:UYL589735 UOL589734:UOP589735 UEP589734:UET589735 TUT589734:TUX589735 TKX589734:TLB589735 TBB589734:TBF589735 SRF589734:SRJ589735 SHJ589734:SHN589735 RXN589734:RXR589735 RNR589734:RNV589735 RDV589734:RDZ589735 QTZ589734:QUD589735 QKD589734:QKH589735 QAH589734:QAL589735 PQL589734:PQP589735 PGP589734:PGT589735 OWT589734:OWX589735 OMX589734:ONB589735 ODB589734:ODF589735 NTF589734:NTJ589735 NJJ589734:NJN589735 MZN589734:MZR589735 MPR589734:MPV589735 MFV589734:MFZ589735 LVZ589734:LWD589735 LMD589734:LMH589735 LCH589734:LCL589735 KSL589734:KSP589735 KIP589734:KIT589735 JYT589734:JYX589735 JOX589734:JPB589735 JFB589734:JFF589735 IVF589734:IVJ589735 ILJ589734:ILN589735 IBN589734:IBR589735 HRR589734:HRV589735 HHV589734:HHZ589735 GXZ589734:GYD589735 GOD589734:GOH589735 GEH589734:GEL589735 FUL589734:FUP589735 FKP589734:FKT589735 FAT589734:FAX589735 EQX589734:ERB589735 EHB589734:EHF589735 DXF589734:DXJ589735 DNJ589734:DNN589735 DDN589734:DDR589735 CTR589734:CTV589735 CJV589734:CJZ589735 BZZ589734:CAD589735 BQD589734:BQH589735 BGH589734:BGL589735 AWL589734:AWP589735 AMP589734:AMT589735 ACT589734:ACX589735 SX589734:TB589735 JB589734:JF589735 WVN524198:WVR524199 WLR524198:WLV524199 WBV524198:WBZ524199 VRZ524198:VSD524199 VID524198:VIH524199 UYH524198:UYL524199 UOL524198:UOP524199 UEP524198:UET524199 TUT524198:TUX524199 TKX524198:TLB524199 TBB524198:TBF524199 SRF524198:SRJ524199 SHJ524198:SHN524199 RXN524198:RXR524199 RNR524198:RNV524199 RDV524198:RDZ524199 QTZ524198:QUD524199 QKD524198:QKH524199 QAH524198:QAL524199 PQL524198:PQP524199 PGP524198:PGT524199 OWT524198:OWX524199 OMX524198:ONB524199 ODB524198:ODF524199 NTF524198:NTJ524199 NJJ524198:NJN524199 MZN524198:MZR524199 MPR524198:MPV524199 MFV524198:MFZ524199 LVZ524198:LWD524199 LMD524198:LMH524199 LCH524198:LCL524199 KSL524198:KSP524199 KIP524198:KIT524199 JYT524198:JYX524199 JOX524198:JPB524199 JFB524198:JFF524199 IVF524198:IVJ524199 ILJ524198:ILN524199 IBN524198:IBR524199 HRR524198:HRV524199 HHV524198:HHZ524199 GXZ524198:GYD524199 GOD524198:GOH524199 GEH524198:GEL524199 FUL524198:FUP524199 FKP524198:FKT524199 FAT524198:FAX524199 EQX524198:ERB524199 EHB524198:EHF524199 DXF524198:DXJ524199 DNJ524198:DNN524199 DDN524198:DDR524199 CTR524198:CTV524199 CJV524198:CJZ524199 BZZ524198:CAD524199 BQD524198:BQH524199 BGH524198:BGL524199 AWL524198:AWP524199 AMP524198:AMT524199 ACT524198:ACX524199 SX524198:TB524199 JB524198:JF524199 WVN458662:WVR458663 WLR458662:WLV458663 WBV458662:WBZ458663 VRZ458662:VSD458663 VID458662:VIH458663 UYH458662:UYL458663 UOL458662:UOP458663 UEP458662:UET458663 TUT458662:TUX458663 TKX458662:TLB458663 TBB458662:TBF458663 SRF458662:SRJ458663 SHJ458662:SHN458663 RXN458662:RXR458663 RNR458662:RNV458663 RDV458662:RDZ458663 QTZ458662:QUD458663 QKD458662:QKH458663 QAH458662:QAL458663 PQL458662:PQP458663 PGP458662:PGT458663 OWT458662:OWX458663 OMX458662:ONB458663 ODB458662:ODF458663 NTF458662:NTJ458663 NJJ458662:NJN458663 MZN458662:MZR458663 MPR458662:MPV458663 MFV458662:MFZ458663 LVZ458662:LWD458663 LMD458662:LMH458663 LCH458662:LCL458663 KSL458662:KSP458663 KIP458662:KIT458663 JYT458662:JYX458663 JOX458662:JPB458663 JFB458662:JFF458663 IVF458662:IVJ458663 ILJ458662:ILN458663 IBN458662:IBR458663 HRR458662:HRV458663 HHV458662:HHZ458663 GXZ458662:GYD458663 GOD458662:GOH458663 GEH458662:GEL458663 FUL458662:FUP458663 FKP458662:FKT458663 FAT458662:FAX458663 EQX458662:ERB458663 EHB458662:EHF458663 DXF458662:DXJ458663 DNJ458662:DNN458663 DDN458662:DDR458663 CTR458662:CTV458663 CJV458662:CJZ458663 BZZ458662:CAD458663 BQD458662:BQH458663 BGH458662:BGL458663 AWL458662:AWP458663 AMP458662:AMT458663 ACT458662:ACX458663 SX458662:TB458663 JB458662:JF458663 WVN393126:WVR393127 WLR393126:WLV393127 WBV393126:WBZ393127 VRZ393126:VSD393127 VID393126:VIH393127 UYH393126:UYL393127 UOL393126:UOP393127 UEP393126:UET393127 TUT393126:TUX393127 TKX393126:TLB393127 TBB393126:TBF393127 SRF393126:SRJ393127 SHJ393126:SHN393127 RXN393126:RXR393127 RNR393126:RNV393127 RDV393126:RDZ393127 QTZ393126:QUD393127 QKD393126:QKH393127 QAH393126:QAL393127 PQL393126:PQP393127 PGP393126:PGT393127 OWT393126:OWX393127 OMX393126:ONB393127 ODB393126:ODF393127 NTF393126:NTJ393127 NJJ393126:NJN393127 MZN393126:MZR393127 MPR393126:MPV393127 MFV393126:MFZ393127 LVZ393126:LWD393127 LMD393126:LMH393127 LCH393126:LCL393127 KSL393126:KSP393127 KIP393126:KIT393127 JYT393126:JYX393127 JOX393126:JPB393127 JFB393126:JFF393127 IVF393126:IVJ393127 ILJ393126:ILN393127 IBN393126:IBR393127 HRR393126:HRV393127 HHV393126:HHZ393127 GXZ393126:GYD393127 GOD393126:GOH393127 GEH393126:GEL393127 FUL393126:FUP393127 FKP393126:FKT393127 FAT393126:FAX393127 EQX393126:ERB393127 EHB393126:EHF393127 DXF393126:DXJ393127 DNJ393126:DNN393127 DDN393126:DDR393127 CTR393126:CTV393127 CJV393126:CJZ393127 BZZ393126:CAD393127 BQD393126:BQH393127 BGH393126:BGL393127 AWL393126:AWP393127 AMP393126:AMT393127 ACT393126:ACX393127 SX393126:TB393127 JB393126:JF393127 WVN327590:WVR327591 WLR327590:WLV327591 WBV327590:WBZ327591 VRZ327590:VSD327591 VID327590:VIH327591 UYH327590:UYL327591 UOL327590:UOP327591 UEP327590:UET327591 TUT327590:TUX327591 TKX327590:TLB327591 TBB327590:TBF327591 SRF327590:SRJ327591 SHJ327590:SHN327591 RXN327590:RXR327591 RNR327590:RNV327591 RDV327590:RDZ327591 QTZ327590:QUD327591 QKD327590:QKH327591 QAH327590:QAL327591 PQL327590:PQP327591 PGP327590:PGT327591 OWT327590:OWX327591 OMX327590:ONB327591 ODB327590:ODF327591 NTF327590:NTJ327591 NJJ327590:NJN327591 MZN327590:MZR327591 MPR327590:MPV327591 MFV327590:MFZ327591 LVZ327590:LWD327591 LMD327590:LMH327591 LCH327590:LCL327591 KSL327590:KSP327591 KIP327590:KIT327591 JYT327590:JYX327591 JOX327590:JPB327591 JFB327590:JFF327591 IVF327590:IVJ327591 ILJ327590:ILN327591 IBN327590:IBR327591 HRR327590:HRV327591 HHV327590:HHZ327591 GXZ327590:GYD327591 GOD327590:GOH327591 GEH327590:GEL327591 FUL327590:FUP327591 FKP327590:FKT327591 FAT327590:FAX327591 EQX327590:ERB327591 EHB327590:EHF327591 DXF327590:DXJ327591 DNJ327590:DNN327591 DDN327590:DDR327591 CTR327590:CTV327591 CJV327590:CJZ327591 BZZ327590:CAD327591 BQD327590:BQH327591 BGH327590:BGL327591 AWL327590:AWP327591 AMP327590:AMT327591 ACT327590:ACX327591 SX327590:TB327591 JB327590:JF327591 WVN262054:WVR262055 WLR262054:WLV262055 WBV262054:WBZ262055 VRZ262054:VSD262055 VID262054:VIH262055 UYH262054:UYL262055 UOL262054:UOP262055 UEP262054:UET262055 TUT262054:TUX262055 TKX262054:TLB262055 TBB262054:TBF262055 SRF262054:SRJ262055 SHJ262054:SHN262055 RXN262054:RXR262055 RNR262054:RNV262055 RDV262054:RDZ262055 QTZ262054:QUD262055 QKD262054:QKH262055 QAH262054:QAL262055 PQL262054:PQP262055 PGP262054:PGT262055 OWT262054:OWX262055 OMX262054:ONB262055 ODB262054:ODF262055 NTF262054:NTJ262055 NJJ262054:NJN262055 MZN262054:MZR262055 MPR262054:MPV262055 MFV262054:MFZ262055 LVZ262054:LWD262055 LMD262054:LMH262055 LCH262054:LCL262055 KSL262054:KSP262055 KIP262054:KIT262055 JYT262054:JYX262055 JOX262054:JPB262055 JFB262054:JFF262055 IVF262054:IVJ262055 ILJ262054:ILN262055 IBN262054:IBR262055 HRR262054:HRV262055 HHV262054:HHZ262055 GXZ262054:GYD262055 GOD262054:GOH262055 GEH262054:GEL262055 FUL262054:FUP262055 FKP262054:FKT262055 FAT262054:FAX262055 EQX262054:ERB262055 EHB262054:EHF262055 DXF262054:DXJ262055 DNJ262054:DNN262055 DDN262054:DDR262055 CTR262054:CTV262055 CJV262054:CJZ262055 BZZ262054:CAD262055 BQD262054:BQH262055 BGH262054:BGL262055 AWL262054:AWP262055 AMP262054:AMT262055 ACT262054:ACX262055 SX262054:TB262055 JB262054:JF262055 WVN196518:WVR196519 WLR196518:WLV196519 WBV196518:WBZ196519 VRZ196518:VSD196519 VID196518:VIH196519 UYH196518:UYL196519 UOL196518:UOP196519 UEP196518:UET196519 TUT196518:TUX196519 TKX196518:TLB196519 TBB196518:TBF196519 SRF196518:SRJ196519 SHJ196518:SHN196519 RXN196518:RXR196519 RNR196518:RNV196519 RDV196518:RDZ196519 QTZ196518:QUD196519 QKD196518:QKH196519 QAH196518:QAL196519 PQL196518:PQP196519 PGP196518:PGT196519 OWT196518:OWX196519 OMX196518:ONB196519 ODB196518:ODF196519 NTF196518:NTJ196519 NJJ196518:NJN196519 MZN196518:MZR196519 MPR196518:MPV196519 MFV196518:MFZ196519 LVZ196518:LWD196519 LMD196518:LMH196519 LCH196518:LCL196519 KSL196518:KSP196519 KIP196518:KIT196519 JYT196518:JYX196519 JOX196518:JPB196519 JFB196518:JFF196519 IVF196518:IVJ196519 ILJ196518:ILN196519 IBN196518:IBR196519 HRR196518:HRV196519 HHV196518:HHZ196519 GXZ196518:GYD196519 GOD196518:GOH196519 GEH196518:GEL196519 FUL196518:FUP196519 FKP196518:FKT196519 FAT196518:FAX196519 EQX196518:ERB196519 EHB196518:EHF196519 DXF196518:DXJ196519 DNJ196518:DNN196519 DDN196518:DDR196519 CTR196518:CTV196519 CJV196518:CJZ196519 BZZ196518:CAD196519 BQD196518:BQH196519 BGH196518:BGL196519 AWL196518:AWP196519 AMP196518:AMT196519 ACT196518:ACX196519 SX196518:TB196519 JB196518:JF196519 WVN130982:WVR130983 WLR130982:WLV130983 WBV130982:WBZ130983 VRZ130982:VSD130983 VID130982:VIH130983 UYH130982:UYL130983 UOL130982:UOP130983 UEP130982:UET130983 TUT130982:TUX130983 TKX130982:TLB130983 TBB130982:TBF130983 SRF130982:SRJ130983 SHJ130982:SHN130983 RXN130982:RXR130983 RNR130982:RNV130983 RDV130982:RDZ130983 QTZ130982:QUD130983 QKD130982:QKH130983 QAH130982:QAL130983 PQL130982:PQP130983 PGP130982:PGT130983 OWT130982:OWX130983 OMX130982:ONB130983 ODB130982:ODF130983 NTF130982:NTJ130983 NJJ130982:NJN130983 MZN130982:MZR130983 MPR130982:MPV130983 MFV130982:MFZ130983 LVZ130982:LWD130983 LMD130982:LMH130983 LCH130982:LCL130983 KSL130982:KSP130983 KIP130982:KIT130983 JYT130982:JYX130983 JOX130982:JPB130983 JFB130982:JFF130983 IVF130982:IVJ130983 ILJ130982:ILN130983 IBN130982:IBR130983 HRR130982:HRV130983 HHV130982:HHZ130983 GXZ130982:GYD130983 GOD130982:GOH130983 GEH130982:GEL130983 FUL130982:FUP130983 FKP130982:FKT130983 FAT130982:FAX130983 EQX130982:ERB130983 EHB130982:EHF130983 DXF130982:DXJ130983 DNJ130982:DNN130983 DDN130982:DDR130983 CTR130982:CTV130983 CJV130982:CJZ130983 BZZ130982:CAD130983 BQD130982:BQH130983 BGH130982:BGL130983 AWL130982:AWP130983 AMP130982:AMT130983 ACT130982:ACX130983 SX130982:TB130983 JB130982:JF130983 WVN65446:WVR65447 WLR65446:WLV65447 WBV65446:WBZ65447 VRZ65446:VSD65447 VID65446:VIH65447 UYH65446:UYL65447 UOL65446:UOP65447 UEP65446:UET65447 TUT65446:TUX65447 TKX65446:TLB65447 TBB65446:TBF65447 SRF65446:SRJ65447 SHJ65446:SHN65447 RXN65446:RXR65447 RNR65446:RNV65447 RDV65446:RDZ65447 QTZ65446:QUD65447 QKD65446:QKH65447 QAH65446:QAL65447 PQL65446:PQP65447 PGP65446:PGT65447 OWT65446:OWX65447 OMX65446:ONB65447 ODB65446:ODF65447 NTF65446:NTJ65447 NJJ65446:NJN65447 MZN65446:MZR65447 MPR65446:MPV65447 MFV65446:MFZ65447 LVZ65446:LWD65447 LMD65446:LMH65447 LCH65446:LCL65447 KSL65446:KSP65447 KIP65446:KIT65447 JYT65446:JYX65447 JOX65446:JPB65447 JFB65446:JFF65447 IVF65446:IVJ65447 ILJ65446:ILN65447 IBN65446:IBR65447 HRR65446:HRV65447 HHV65446:HHZ65447 GXZ65446:GYD65447 GOD65446:GOH65447 GEH65446:GEL65447 FUL65446:FUP65447 FKP65446:FKT65447 FAT65446:FAX65447 EQX65446:ERB65447 EHB65446:EHF65447 DXF65446:DXJ65447 DNJ65446:DNN65447 DDN65446:DDR65447 CTR65446:CTV65447 CJV65446:CJZ65447 BZZ65446:CAD65447 BQD65446:BQH65447 BGH65446:BGL65447 AWL65446:AWP65447 AMP65446:AMT65447 ACT65446:ACX65447 SX65446:TB65447 JB65446:JF65447 WVN4:WVR5 WLR4:WLV5 WBV4:WBZ5 VRZ4:VSD5 VID4:VIH5 UYH4:UYL5 UOL4:UOP5 UEP4:UET5 TUT4:TUX5 TKX4:TLB5 TBB4:TBF5 SRF4:SRJ5 SHJ4:SHN5 RXN4:RXR5 RNR4:RNV5 RDV4:RDZ5 QTZ4:QUD5 QKD4:QKH5 QAH4:QAL5 PQL4:PQP5 PGP4:PGT5 OWT4:OWX5 OMX4:ONB5 ODB4:ODF5 NTF4:NTJ5 NJJ4:NJN5 MZN4:MZR5 MPR4:MPV5 MFV4:MFZ5 LVZ4:LWD5 LMD4:LMH5 LCH4:LCL5 KSL4:KSP5 KIP4:KIT5 JYT4:JYX5 JOX4:JPB5 JFB4:JFF5 IVF4:IVJ5 ILJ4:ILN5 IBN4:IBR5 HRR4:HRV5 HHV4:HHZ5 GXZ4:GYD5 GOD4:GOH5 GEH4:GEL5 FUL4:FUP5 FKP4:FKT5 FAT4:FAX5 EQX4:ERB5 EHB4:EHF5 DXF4:DXJ5 DNJ4:DNN5 DDN4:DDR5 CTR4:CTV5 CJV4:CJZ5 BZZ4:CAD5 BQD4:BQH5 BGH4:BGL5 AWL4:AWP5 AMP4:AMT5 ACT4:ACX5 SX4:TB5 JB4:JF5 Y4:Z5 Y982950:Z982951 Y917414:Z917415 Y851878:Z851879 Y786342:Z786343 Y720806:Z720807 Y655270:Z655271 Y589734:Z589735 Y524198:Z524199 Y458662:Z458663 Y393126:Z393127 Y327590:Z327591 Y262054:Z262055 Y196518:Z196519 Y130982:Z130983 Y65446:Z65447" xr:uid="{09738786-BE7D-44B2-B4FC-3B7FE4A072A0}">
      <formula1>#REF!</formula1>
    </dataValidation>
    <dataValidation type="list" showInputMessage="1" showErrorMessage="1" sqref="WUU982964:WUU982975 ACA18:ACA29 ALW18:ALW29 AVS18:AVS29 BFO18:BFO29 BPK18:BPK29 BZG18:BZG29 CJC18:CJC29 CSY18:CSY29 DCU18:DCU29 DMQ18:DMQ29 DWM18:DWM29 EGI18:EGI29 EQE18:EQE29 FAA18:FAA29 FJW18:FJW29 FTS18:FTS29 GDO18:GDO29 GNK18:GNK29 GXG18:GXG29 HHC18:HHC29 HQY18:HQY29 IAU18:IAU29 IKQ18:IKQ29 IUM18:IUM29 JEI18:JEI29 JOE18:JOE29 JYA18:JYA29 KHW18:KHW29 KRS18:KRS29 LBO18:LBO29 LLK18:LLK29 LVG18:LVG29 MFC18:MFC29 MOY18:MOY29 MYU18:MYU29 NIQ18:NIQ29 NSM18:NSM29 OCI18:OCI29 OME18:OME29 OWA18:OWA29 PFW18:PFW29 PPS18:PPS29 PZO18:PZO29 QJK18:QJK29 QTG18:QTG29 RDC18:RDC29 RMY18:RMY29 RWU18:RWU29 SGQ18:SGQ29 SQM18:SQM29 TAI18:TAI29 TKE18:TKE29 TUA18:TUA29 UDW18:UDW29 UNS18:UNS29 UXO18:UXO29 VHK18:VHK29 VRG18:VRG29 WBC18:WBC29 WKY18:WKY29 WUU18:WUU29 B65460:B65471 II65460:II65471 SE65460:SE65471 ACA65460:ACA65471 ALW65460:ALW65471 AVS65460:AVS65471 BFO65460:BFO65471 BPK65460:BPK65471 BZG65460:BZG65471 CJC65460:CJC65471 CSY65460:CSY65471 DCU65460:DCU65471 DMQ65460:DMQ65471 DWM65460:DWM65471 EGI65460:EGI65471 EQE65460:EQE65471 FAA65460:FAA65471 FJW65460:FJW65471 FTS65460:FTS65471 GDO65460:GDO65471 GNK65460:GNK65471 GXG65460:GXG65471 HHC65460:HHC65471 HQY65460:HQY65471 IAU65460:IAU65471 IKQ65460:IKQ65471 IUM65460:IUM65471 JEI65460:JEI65471 JOE65460:JOE65471 JYA65460:JYA65471 KHW65460:KHW65471 KRS65460:KRS65471 LBO65460:LBO65471 LLK65460:LLK65471 LVG65460:LVG65471 MFC65460:MFC65471 MOY65460:MOY65471 MYU65460:MYU65471 NIQ65460:NIQ65471 NSM65460:NSM65471 OCI65460:OCI65471 OME65460:OME65471 OWA65460:OWA65471 PFW65460:PFW65471 PPS65460:PPS65471 PZO65460:PZO65471 QJK65460:QJK65471 QTG65460:QTG65471 RDC65460:RDC65471 RMY65460:RMY65471 RWU65460:RWU65471 SGQ65460:SGQ65471 SQM65460:SQM65471 TAI65460:TAI65471 TKE65460:TKE65471 TUA65460:TUA65471 UDW65460:UDW65471 UNS65460:UNS65471 UXO65460:UXO65471 VHK65460:VHK65471 VRG65460:VRG65471 WBC65460:WBC65471 WKY65460:WKY65471 WUU65460:WUU65471 B130996:B131007 II130996:II131007 SE130996:SE131007 ACA130996:ACA131007 ALW130996:ALW131007 AVS130996:AVS131007 BFO130996:BFO131007 BPK130996:BPK131007 BZG130996:BZG131007 CJC130996:CJC131007 CSY130996:CSY131007 DCU130996:DCU131007 DMQ130996:DMQ131007 DWM130996:DWM131007 EGI130996:EGI131007 EQE130996:EQE131007 FAA130996:FAA131007 FJW130996:FJW131007 FTS130996:FTS131007 GDO130996:GDO131007 GNK130996:GNK131007 GXG130996:GXG131007 HHC130996:HHC131007 HQY130996:HQY131007 IAU130996:IAU131007 IKQ130996:IKQ131007 IUM130996:IUM131007 JEI130996:JEI131007 JOE130996:JOE131007 JYA130996:JYA131007 KHW130996:KHW131007 KRS130996:KRS131007 LBO130996:LBO131007 LLK130996:LLK131007 LVG130996:LVG131007 MFC130996:MFC131007 MOY130996:MOY131007 MYU130996:MYU131007 NIQ130996:NIQ131007 NSM130996:NSM131007 OCI130996:OCI131007 OME130996:OME131007 OWA130996:OWA131007 PFW130996:PFW131007 PPS130996:PPS131007 PZO130996:PZO131007 QJK130996:QJK131007 QTG130996:QTG131007 RDC130996:RDC131007 RMY130996:RMY131007 RWU130996:RWU131007 SGQ130996:SGQ131007 SQM130996:SQM131007 TAI130996:TAI131007 TKE130996:TKE131007 TUA130996:TUA131007 UDW130996:UDW131007 UNS130996:UNS131007 UXO130996:UXO131007 VHK130996:VHK131007 VRG130996:VRG131007 WBC130996:WBC131007 WKY130996:WKY131007 WUU130996:WUU131007 B196532:B196543 II196532:II196543 SE196532:SE196543 ACA196532:ACA196543 ALW196532:ALW196543 AVS196532:AVS196543 BFO196532:BFO196543 BPK196532:BPK196543 BZG196532:BZG196543 CJC196532:CJC196543 CSY196532:CSY196543 DCU196532:DCU196543 DMQ196532:DMQ196543 DWM196532:DWM196543 EGI196532:EGI196543 EQE196532:EQE196543 FAA196532:FAA196543 FJW196532:FJW196543 FTS196532:FTS196543 GDO196532:GDO196543 GNK196532:GNK196543 GXG196532:GXG196543 HHC196532:HHC196543 HQY196532:HQY196543 IAU196532:IAU196543 IKQ196532:IKQ196543 IUM196532:IUM196543 JEI196532:JEI196543 JOE196532:JOE196543 JYA196532:JYA196543 KHW196532:KHW196543 KRS196532:KRS196543 LBO196532:LBO196543 LLK196532:LLK196543 LVG196532:LVG196543 MFC196532:MFC196543 MOY196532:MOY196543 MYU196532:MYU196543 NIQ196532:NIQ196543 NSM196532:NSM196543 OCI196532:OCI196543 OME196532:OME196543 OWA196532:OWA196543 PFW196532:PFW196543 PPS196532:PPS196543 PZO196532:PZO196543 QJK196532:QJK196543 QTG196532:QTG196543 RDC196532:RDC196543 RMY196532:RMY196543 RWU196532:RWU196543 SGQ196532:SGQ196543 SQM196532:SQM196543 TAI196532:TAI196543 TKE196532:TKE196543 TUA196532:TUA196543 UDW196532:UDW196543 UNS196532:UNS196543 UXO196532:UXO196543 VHK196532:VHK196543 VRG196532:VRG196543 WBC196532:WBC196543 WKY196532:WKY196543 WUU196532:WUU196543 B262068:B262079 II262068:II262079 SE262068:SE262079 ACA262068:ACA262079 ALW262068:ALW262079 AVS262068:AVS262079 BFO262068:BFO262079 BPK262068:BPK262079 BZG262068:BZG262079 CJC262068:CJC262079 CSY262068:CSY262079 DCU262068:DCU262079 DMQ262068:DMQ262079 DWM262068:DWM262079 EGI262068:EGI262079 EQE262068:EQE262079 FAA262068:FAA262079 FJW262068:FJW262079 FTS262068:FTS262079 GDO262068:GDO262079 GNK262068:GNK262079 GXG262068:GXG262079 HHC262068:HHC262079 HQY262068:HQY262079 IAU262068:IAU262079 IKQ262068:IKQ262079 IUM262068:IUM262079 JEI262068:JEI262079 JOE262068:JOE262079 JYA262068:JYA262079 KHW262068:KHW262079 KRS262068:KRS262079 LBO262068:LBO262079 LLK262068:LLK262079 LVG262068:LVG262079 MFC262068:MFC262079 MOY262068:MOY262079 MYU262068:MYU262079 NIQ262068:NIQ262079 NSM262068:NSM262079 OCI262068:OCI262079 OME262068:OME262079 OWA262068:OWA262079 PFW262068:PFW262079 PPS262068:PPS262079 PZO262068:PZO262079 QJK262068:QJK262079 QTG262068:QTG262079 RDC262068:RDC262079 RMY262068:RMY262079 RWU262068:RWU262079 SGQ262068:SGQ262079 SQM262068:SQM262079 TAI262068:TAI262079 TKE262068:TKE262079 TUA262068:TUA262079 UDW262068:UDW262079 UNS262068:UNS262079 UXO262068:UXO262079 VHK262068:VHK262079 VRG262068:VRG262079 WBC262068:WBC262079 WKY262068:WKY262079 WUU262068:WUU262079 B327604:B327615 II327604:II327615 SE327604:SE327615 ACA327604:ACA327615 ALW327604:ALW327615 AVS327604:AVS327615 BFO327604:BFO327615 BPK327604:BPK327615 BZG327604:BZG327615 CJC327604:CJC327615 CSY327604:CSY327615 DCU327604:DCU327615 DMQ327604:DMQ327615 DWM327604:DWM327615 EGI327604:EGI327615 EQE327604:EQE327615 FAA327604:FAA327615 FJW327604:FJW327615 FTS327604:FTS327615 GDO327604:GDO327615 GNK327604:GNK327615 GXG327604:GXG327615 HHC327604:HHC327615 HQY327604:HQY327615 IAU327604:IAU327615 IKQ327604:IKQ327615 IUM327604:IUM327615 JEI327604:JEI327615 JOE327604:JOE327615 JYA327604:JYA327615 KHW327604:KHW327615 KRS327604:KRS327615 LBO327604:LBO327615 LLK327604:LLK327615 LVG327604:LVG327615 MFC327604:MFC327615 MOY327604:MOY327615 MYU327604:MYU327615 NIQ327604:NIQ327615 NSM327604:NSM327615 OCI327604:OCI327615 OME327604:OME327615 OWA327604:OWA327615 PFW327604:PFW327615 PPS327604:PPS327615 PZO327604:PZO327615 QJK327604:QJK327615 QTG327604:QTG327615 RDC327604:RDC327615 RMY327604:RMY327615 RWU327604:RWU327615 SGQ327604:SGQ327615 SQM327604:SQM327615 TAI327604:TAI327615 TKE327604:TKE327615 TUA327604:TUA327615 UDW327604:UDW327615 UNS327604:UNS327615 UXO327604:UXO327615 VHK327604:VHK327615 VRG327604:VRG327615 WBC327604:WBC327615 WKY327604:WKY327615 WUU327604:WUU327615 B393140:B393151 II393140:II393151 SE393140:SE393151 ACA393140:ACA393151 ALW393140:ALW393151 AVS393140:AVS393151 BFO393140:BFO393151 BPK393140:BPK393151 BZG393140:BZG393151 CJC393140:CJC393151 CSY393140:CSY393151 DCU393140:DCU393151 DMQ393140:DMQ393151 DWM393140:DWM393151 EGI393140:EGI393151 EQE393140:EQE393151 FAA393140:FAA393151 FJW393140:FJW393151 FTS393140:FTS393151 GDO393140:GDO393151 GNK393140:GNK393151 GXG393140:GXG393151 HHC393140:HHC393151 HQY393140:HQY393151 IAU393140:IAU393151 IKQ393140:IKQ393151 IUM393140:IUM393151 JEI393140:JEI393151 JOE393140:JOE393151 JYA393140:JYA393151 KHW393140:KHW393151 KRS393140:KRS393151 LBO393140:LBO393151 LLK393140:LLK393151 LVG393140:LVG393151 MFC393140:MFC393151 MOY393140:MOY393151 MYU393140:MYU393151 NIQ393140:NIQ393151 NSM393140:NSM393151 OCI393140:OCI393151 OME393140:OME393151 OWA393140:OWA393151 PFW393140:PFW393151 PPS393140:PPS393151 PZO393140:PZO393151 QJK393140:QJK393151 QTG393140:QTG393151 RDC393140:RDC393151 RMY393140:RMY393151 RWU393140:RWU393151 SGQ393140:SGQ393151 SQM393140:SQM393151 TAI393140:TAI393151 TKE393140:TKE393151 TUA393140:TUA393151 UDW393140:UDW393151 UNS393140:UNS393151 UXO393140:UXO393151 VHK393140:VHK393151 VRG393140:VRG393151 WBC393140:WBC393151 WKY393140:WKY393151 WUU393140:WUU393151 B458676:B458687 II458676:II458687 SE458676:SE458687 ACA458676:ACA458687 ALW458676:ALW458687 AVS458676:AVS458687 BFO458676:BFO458687 BPK458676:BPK458687 BZG458676:BZG458687 CJC458676:CJC458687 CSY458676:CSY458687 DCU458676:DCU458687 DMQ458676:DMQ458687 DWM458676:DWM458687 EGI458676:EGI458687 EQE458676:EQE458687 FAA458676:FAA458687 FJW458676:FJW458687 FTS458676:FTS458687 GDO458676:GDO458687 GNK458676:GNK458687 GXG458676:GXG458687 HHC458676:HHC458687 HQY458676:HQY458687 IAU458676:IAU458687 IKQ458676:IKQ458687 IUM458676:IUM458687 JEI458676:JEI458687 JOE458676:JOE458687 JYA458676:JYA458687 KHW458676:KHW458687 KRS458676:KRS458687 LBO458676:LBO458687 LLK458676:LLK458687 LVG458676:LVG458687 MFC458676:MFC458687 MOY458676:MOY458687 MYU458676:MYU458687 NIQ458676:NIQ458687 NSM458676:NSM458687 OCI458676:OCI458687 OME458676:OME458687 OWA458676:OWA458687 PFW458676:PFW458687 PPS458676:PPS458687 PZO458676:PZO458687 QJK458676:QJK458687 QTG458676:QTG458687 RDC458676:RDC458687 RMY458676:RMY458687 RWU458676:RWU458687 SGQ458676:SGQ458687 SQM458676:SQM458687 TAI458676:TAI458687 TKE458676:TKE458687 TUA458676:TUA458687 UDW458676:UDW458687 UNS458676:UNS458687 UXO458676:UXO458687 VHK458676:VHK458687 VRG458676:VRG458687 WBC458676:WBC458687 WKY458676:WKY458687 WUU458676:WUU458687 B524212:B524223 II524212:II524223 SE524212:SE524223 ACA524212:ACA524223 ALW524212:ALW524223 AVS524212:AVS524223 BFO524212:BFO524223 BPK524212:BPK524223 BZG524212:BZG524223 CJC524212:CJC524223 CSY524212:CSY524223 DCU524212:DCU524223 DMQ524212:DMQ524223 DWM524212:DWM524223 EGI524212:EGI524223 EQE524212:EQE524223 FAA524212:FAA524223 FJW524212:FJW524223 FTS524212:FTS524223 GDO524212:GDO524223 GNK524212:GNK524223 GXG524212:GXG524223 HHC524212:HHC524223 HQY524212:HQY524223 IAU524212:IAU524223 IKQ524212:IKQ524223 IUM524212:IUM524223 JEI524212:JEI524223 JOE524212:JOE524223 JYA524212:JYA524223 KHW524212:KHW524223 KRS524212:KRS524223 LBO524212:LBO524223 LLK524212:LLK524223 LVG524212:LVG524223 MFC524212:MFC524223 MOY524212:MOY524223 MYU524212:MYU524223 NIQ524212:NIQ524223 NSM524212:NSM524223 OCI524212:OCI524223 OME524212:OME524223 OWA524212:OWA524223 PFW524212:PFW524223 PPS524212:PPS524223 PZO524212:PZO524223 QJK524212:QJK524223 QTG524212:QTG524223 RDC524212:RDC524223 RMY524212:RMY524223 RWU524212:RWU524223 SGQ524212:SGQ524223 SQM524212:SQM524223 TAI524212:TAI524223 TKE524212:TKE524223 TUA524212:TUA524223 UDW524212:UDW524223 UNS524212:UNS524223 UXO524212:UXO524223 VHK524212:VHK524223 VRG524212:VRG524223 WBC524212:WBC524223 WKY524212:WKY524223 WUU524212:WUU524223 B589748:B589759 II589748:II589759 SE589748:SE589759 ACA589748:ACA589759 ALW589748:ALW589759 AVS589748:AVS589759 BFO589748:BFO589759 BPK589748:BPK589759 BZG589748:BZG589759 CJC589748:CJC589759 CSY589748:CSY589759 DCU589748:DCU589759 DMQ589748:DMQ589759 DWM589748:DWM589759 EGI589748:EGI589759 EQE589748:EQE589759 FAA589748:FAA589759 FJW589748:FJW589759 FTS589748:FTS589759 GDO589748:GDO589759 GNK589748:GNK589759 GXG589748:GXG589759 HHC589748:HHC589759 HQY589748:HQY589759 IAU589748:IAU589759 IKQ589748:IKQ589759 IUM589748:IUM589759 JEI589748:JEI589759 JOE589748:JOE589759 JYA589748:JYA589759 KHW589748:KHW589759 KRS589748:KRS589759 LBO589748:LBO589759 LLK589748:LLK589759 LVG589748:LVG589759 MFC589748:MFC589759 MOY589748:MOY589759 MYU589748:MYU589759 NIQ589748:NIQ589759 NSM589748:NSM589759 OCI589748:OCI589759 OME589748:OME589759 OWA589748:OWA589759 PFW589748:PFW589759 PPS589748:PPS589759 PZO589748:PZO589759 QJK589748:QJK589759 QTG589748:QTG589759 RDC589748:RDC589759 RMY589748:RMY589759 RWU589748:RWU589759 SGQ589748:SGQ589759 SQM589748:SQM589759 TAI589748:TAI589759 TKE589748:TKE589759 TUA589748:TUA589759 UDW589748:UDW589759 UNS589748:UNS589759 UXO589748:UXO589759 VHK589748:VHK589759 VRG589748:VRG589759 WBC589748:WBC589759 WKY589748:WKY589759 WUU589748:WUU589759 B655284:B655295 II655284:II655295 SE655284:SE655295 ACA655284:ACA655295 ALW655284:ALW655295 AVS655284:AVS655295 BFO655284:BFO655295 BPK655284:BPK655295 BZG655284:BZG655295 CJC655284:CJC655295 CSY655284:CSY655295 DCU655284:DCU655295 DMQ655284:DMQ655295 DWM655284:DWM655295 EGI655284:EGI655295 EQE655284:EQE655295 FAA655284:FAA655295 FJW655284:FJW655295 FTS655284:FTS655295 GDO655284:GDO655295 GNK655284:GNK655295 GXG655284:GXG655295 HHC655284:HHC655295 HQY655284:HQY655295 IAU655284:IAU655295 IKQ655284:IKQ655295 IUM655284:IUM655295 JEI655284:JEI655295 JOE655284:JOE655295 JYA655284:JYA655295 KHW655284:KHW655295 KRS655284:KRS655295 LBO655284:LBO655295 LLK655284:LLK655295 LVG655284:LVG655295 MFC655284:MFC655295 MOY655284:MOY655295 MYU655284:MYU655295 NIQ655284:NIQ655295 NSM655284:NSM655295 OCI655284:OCI655295 OME655284:OME655295 OWA655284:OWA655295 PFW655284:PFW655295 PPS655284:PPS655295 PZO655284:PZO655295 QJK655284:QJK655295 QTG655284:QTG655295 RDC655284:RDC655295 RMY655284:RMY655295 RWU655284:RWU655295 SGQ655284:SGQ655295 SQM655284:SQM655295 TAI655284:TAI655295 TKE655284:TKE655295 TUA655284:TUA655295 UDW655284:UDW655295 UNS655284:UNS655295 UXO655284:UXO655295 VHK655284:VHK655295 VRG655284:VRG655295 WBC655284:WBC655295 WKY655284:WKY655295 WUU655284:WUU655295 B720820:B720831 II720820:II720831 SE720820:SE720831 ACA720820:ACA720831 ALW720820:ALW720831 AVS720820:AVS720831 BFO720820:BFO720831 BPK720820:BPK720831 BZG720820:BZG720831 CJC720820:CJC720831 CSY720820:CSY720831 DCU720820:DCU720831 DMQ720820:DMQ720831 DWM720820:DWM720831 EGI720820:EGI720831 EQE720820:EQE720831 FAA720820:FAA720831 FJW720820:FJW720831 FTS720820:FTS720831 GDO720820:GDO720831 GNK720820:GNK720831 GXG720820:GXG720831 HHC720820:HHC720831 HQY720820:HQY720831 IAU720820:IAU720831 IKQ720820:IKQ720831 IUM720820:IUM720831 JEI720820:JEI720831 JOE720820:JOE720831 JYA720820:JYA720831 KHW720820:KHW720831 KRS720820:KRS720831 LBO720820:LBO720831 LLK720820:LLK720831 LVG720820:LVG720831 MFC720820:MFC720831 MOY720820:MOY720831 MYU720820:MYU720831 NIQ720820:NIQ720831 NSM720820:NSM720831 OCI720820:OCI720831 OME720820:OME720831 OWA720820:OWA720831 PFW720820:PFW720831 PPS720820:PPS720831 PZO720820:PZO720831 QJK720820:QJK720831 QTG720820:QTG720831 RDC720820:RDC720831 RMY720820:RMY720831 RWU720820:RWU720831 SGQ720820:SGQ720831 SQM720820:SQM720831 TAI720820:TAI720831 TKE720820:TKE720831 TUA720820:TUA720831 UDW720820:UDW720831 UNS720820:UNS720831 UXO720820:UXO720831 VHK720820:VHK720831 VRG720820:VRG720831 WBC720820:WBC720831 WKY720820:WKY720831 WUU720820:WUU720831 B786356:B786367 II786356:II786367 SE786356:SE786367 ACA786356:ACA786367 ALW786356:ALW786367 AVS786356:AVS786367 BFO786356:BFO786367 BPK786356:BPK786367 BZG786356:BZG786367 CJC786356:CJC786367 CSY786356:CSY786367 DCU786356:DCU786367 DMQ786356:DMQ786367 DWM786356:DWM786367 EGI786356:EGI786367 EQE786356:EQE786367 FAA786356:FAA786367 FJW786356:FJW786367 FTS786356:FTS786367 GDO786356:GDO786367 GNK786356:GNK786367 GXG786356:GXG786367 HHC786356:HHC786367 HQY786356:HQY786367 IAU786356:IAU786367 IKQ786356:IKQ786367 IUM786356:IUM786367 JEI786356:JEI786367 JOE786356:JOE786367 JYA786356:JYA786367 KHW786356:KHW786367 KRS786356:KRS786367 LBO786356:LBO786367 LLK786356:LLK786367 LVG786356:LVG786367 MFC786356:MFC786367 MOY786356:MOY786367 MYU786356:MYU786367 NIQ786356:NIQ786367 NSM786356:NSM786367 OCI786356:OCI786367 OME786356:OME786367 OWA786356:OWA786367 PFW786356:PFW786367 PPS786356:PPS786367 PZO786356:PZO786367 QJK786356:QJK786367 QTG786356:QTG786367 RDC786356:RDC786367 RMY786356:RMY786367 RWU786356:RWU786367 SGQ786356:SGQ786367 SQM786356:SQM786367 TAI786356:TAI786367 TKE786356:TKE786367 TUA786356:TUA786367 UDW786356:UDW786367 UNS786356:UNS786367 UXO786356:UXO786367 VHK786356:VHK786367 VRG786356:VRG786367 WBC786356:WBC786367 WKY786356:WKY786367 WUU786356:WUU786367 B851892:B851903 II851892:II851903 SE851892:SE851903 ACA851892:ACA851903 ALW851892:ALW851903 AVS851892:AVS851903 BFO851892:BFO851903 BPK851892:BPK851903 BZG851892:BZG851903 CJC851892:CJC851903 CSY851892:CSY851903 DCU851892:DCU851903 DMQ851892:DMQ851903 DWM851892:DWM851903 EGI851892:EGI851903 EQE851892:EQE851903 FAA851892:FAA851903 FJW851892:FJW851903 FTS851892:FTS851903 GDO851892:GDO851903 GNK851892:GNK851903 GXG851892:GXG851903 HHC851892:HHC851903 HQY851892:HQY851903 IAU851892:IAU851903 IKQ851892:IKQ851903 IUM851892:IUM851903 JEI851892:JEI851903 JOE851892:JOE851903 JYA851892:JYA851903 KHW851892:KHW851903 KRS851892:KRS851903 LBO851892:LBO851903 LLK851892:LLK851903 LVG851892:LVG851903 MFC851892:MFC851903 MOY851892:MOY851903 MYU851892:MYU851903 NIQ851892:NIQ851903 NSM851892:NSM851903 OCI851892:OCI851903 OME851892:OME851903 OWA851892:OWA851903 PFW851892:PFW851903 PPS851892:PPS851903 PZO851892:PZO851903 QJK851892:QJK851903 QTG851892:QTG851903 RDC851892:RDC851903 RMY851892:RMY851903 RWU851892:RWU851903 SGQ851892:SGQ851903 SQM851892:SQM851903 TAI851892:TAI851903 TKE851892:TKE851903 TUA851892:TUA851903 UDW851892:UDW851903 UNS851892:UNS851903 UXO851892:UXO851903 VHK851892:VHK851903 VRG851892:VRG851903 WBC851892:WBC851903 WKY851892:WKY851903 WUU851892:WUU851903 B917428:B917439 II917428:II917439 SE917428:SE917439 ACA917428:ACA917439 ALW917428:ALW917439 AVS917428:AVS917439 BFO917428:BFO917439 BPK917428:BPK917439 BZG917428:BZG917439 CJC917428:CJC917439 CSY917428:CSY917439 DCU917428:DCU917439 DMQ917428:DMQ917439 DWM917428:DWM917439 EGI917428:EGI917439 EQE917428:EQE917439 FAA917428:FAA917439 FJW917428:FJW917439 FTS917428:FTS917439 GDO917428:GDO917439 GNK917428:GNK917439 GXG917428:GXG917439 HHC917428:HHC917439 HQY917428:HQY917439 IAU917428:IAU917439 IKQ917428:IKQ917439 IUM917428:IUM917439 JEI917428:JEI917439 JOE917428:JOE917439 JYA917428:JYA917439 KHW917428:KHW917439 KRS917428:KRS917439 LBO917428:LBO917439 LLK917428:LLK917439 LVG917428:LVG917439 MFC917428:MFC917439 MOY917428:MOY917439 MYU917428:MYU917439 NIQ917428:NIQ917439 NSM917428:NSM917439 OCI917428:OCI917439 OME917428:OME917439 OWA917428:OWA917439 PFW917428:PFW917439 PPS917428:PPS917439 PZO917428:PZO917439 QJK917428:QJK917439 QTG917428:QTG917439 RDC917428:RDC917439 RMY917428:RMY917439 RWU917428:RWU917439 SGQ917428:SGQ917439 SQM917428:SQM917439 TAI917428:TAI917439 TKE917428:TKE917439 TUA917428:TUA917439 UDW917428:UDW917439 UNS917428:UNS917439 UXO917428:UXO917439 VHK917428:VHK917439 VRG917428:VRG917439 WBC917428:WBC917439 WKY917428:WKY917439 WUU917428:WUU917439 B982964:B982975 II982964:II982975 SE982964:SE982975 ACA982964:ACA982975 ALW982964:ALW982975 AVS982964:AVS982975 BFO982964:BFO982975 BPK982964:BPK982975 BZG982964:BZG982975 CJC982964:CJC982975 CSY982964:CSY982975 DCU982964:DCU982975 DMQ982964:DMQ982975 DWM982964:DWM982975 EGI982964:EGI982975 EQE982964:EQE982975 FAA982964:FAA982975 FJW982964:FJW982975 FTS982964:FTS982975 GDO982964:GDO982975 GNK982964:GNK982975 GXG982964:GXG982975 HHC982964:HHC982975 HQY982964:HQY982975 IAU982964:IAU982975 IKQ982964:IKQ982975 IUM982964:IUM982975 JEI982964:JEI982975 JOE982964:JOE982975 JYA982964:JYA982975 KHW982964:KHW982975 KRS982964:KRS982975 LBO982964:LBO982975 LLK982964:LLK982975 LVG982964:LVG982975 MFC982964:MFC982975 MOY982964:MOY982975 MYU982964:MYU982975 NIQ982964:NIQ982975 NSM982964:NSM982975 OCI982964:OCI982975 OME982964:OME982975 OWA982964:OWA982975 PFW982964:PFW982975 PPS982964:PPS982975 PZO982964:PZO982975 QJK982964:QJK982975 QTG982964:QTG982975 RDC982964:RDC982975 RMY982964:RMY982975 RWU982964:RWU982975 SGQ982964:SGQ982975 SQM982964:SQM982975 TAI982964:TAI982975 TKE982964:TKE982975 TUA982964:TUA982975 UDW982964:UDW982975 UNS982964:UNS982975 UXO982964:UXO982975 VHK982964:VHK982975 VRG982964:VRG982975 WBC982964:WBC982975 WKY982964:WKY982975 SE18:SE29 II18:II29" xr:uid="{BE7F4461-39D0-4E02-87E7-9BFFF324A377}">
      <formula1>#REF!</formula1>
    </dataValidation>
    <dataValidation type="list" showInputMessage="1" showErrorMessage="1" sqref="B18:B33" xr:uid="{F03F4859-3CE9-42E0-9302-68E4C77C103C}">
      <formula1>Chem</formula1>
    </dataValidation>
  </dataValidations>
  <pageMargins left="0.7" right="0.7" top="0.75" bottom="0.75" header="0.3" footer="0.3"/>
  <pageSetup paperSize="9" orientation="portrait" r:id="rId1"/>
  <ignoredErrors>
    <ignoredError sqref="B13 E11"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98AE40A-6A63-4B6B-9259-CFEB2CD0D504}">
          <x14:formula1>
            <xm:f>'Chemical Analysis'!$AA$4:$AA$39</xm:f>
          </x14:formula1>
          <xm:sqref>G3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65"/>
  <sheetViews>
    <sheetView showGridLines="0" showZeros="0" zoomScaleNormal="100" workbookViewId="0">
      <selection activeCell="B18" sqref="B18:C23"/>
    </sheetView>
  </sheetViews>
  <sheetFormatPr defaultRowHeight="20.25" x14ac:dyDescent="0.3"/>
  <cols>
    <col min="1" max="1" width="2.85546875" style="35" customWidth="1"/>
    <col min="2" max="2" width="29.42578125" style="35" customWidth="1"/>
    <col min="3" max="3" width="22.28515625" style="59" customWidth="1"/>
    <col min="4" max="4" width="25.28515625" style="59" bestFit="1" customWidth="1"/>
    <col min="5" max="5" width="17.28515625" style="59" customWidth="1"/>
    <col min="6" max="6" width="25.28515625" style="59" bestFit="1" customWidth="1"/>
    <col min="7" max="7" width="28.28515625" style="35" bestFit="1" customWidth="1"/>
    <col min="8" max="8" width="7.5703125" style="35" bestFit="1" customWidth="1"/>
    <col min="9" max="9" width="7.140625" bestFit="1" customWidth="1"/>
    <col min="10" max="10" width="6.7109375" bestFit="1" customWidth="1"/>
    <col min="11" max="11" width="8" bestFit="1" customWidth="1"/>
    <col min="12" max="13" width="6.7109375" bestFit="1" customWidth="1"/>
    <col min="14" max="15" width="8" bestFit="1" customWidth="1"/>
    <col min="16" max="16" width="6.7109375" bestFit="1" customWidth="1"/>
    <col min="17" max="17" width="8" bestFit="1" customWidth="1"/>
    <col min="18" max="18" width="7.28515625" bestFit="1" customWidth="1"/>
    <col min="19" max="19" width="6.7109375" bestFit="1" customWidth="1"/>
    <col min="20" max="21" width="8" bestFit="1" customWidth="1"/>
    <col min="22" max="24" width="8.28515625" bestFit="1" customWidth="1"/>
    <col min="25" max="25" width="10.140625" bestFit="1" customWidth="1"/>
    <col min="26" max="26" width="16.140625" customWidth="1"/>
    <col min="27" max="27" width="10.140625" customWidth="1"/>
    <col min="28" max="28" width="14.42578125" customWidth="1"/>
    <col min="29" max="30" width="18.85546875" customWidth="1"/>
    <col min="31" max="31" width="14.7109375" style="35" customWidth="1"/>
    <col min="32" max="241" width="8.85546875" style="35"/>
    <col min="242" max="242" width="17.42578125" style="35" customWidth="1"/>
    <col min="243" max="243" width="30.7109375" style="35" customWidth="1"/>
    <col min="244" max="244" width="24.5703125" style="35" customWidth="1"/>
    <col min="245" max="245" width="30.5703125" style="35" customWidth="1"/>
    <col min="246" max="246" width="27.140625" style="35" customWidth="1"/>
    <col min="247" max="247" width="34" style="35" customWidth="1"/>
    <col min="248" max="248" width="31.42578125" style="35" customWidth="1"/>
    <col min="249" max="249" width="82.140625" style="35" customWidth="1"/>
    <col min="250" max="250" width="23.140625" style="35" customWidth="1"/>
    <col min="251" max="251" width="14.7109375" style="35" customWidth="1"/>
    <col min="252" max="252" width="10.140625" style="35" customWidth="1"/>
    <col min="253" max="253" width="15.85546875" style="35" customWidth="1"/>
    <col min="254" max="254" width="9.85546875" style="35" customWidth="1"/>
    <col min="255" max="255" width="14" style="35" customWidth="1"/>
    <col min="256" max="256" width="14.5703125" style="35" customWidth="1"/>
    <col min="257" max="257" width="9.5703125" style="35" customWidth="1"/>
    <col min="258" max="258" width="14.5703125" style="35" customWidth="1"/>
    <col min="259" max="260" width="16.28515625" style="35" customWidth="1"/>
    <col min="261" max="261" width="13.85546875" style="35" customWidth="1"/>
    <col min="262" max="266" width="16.140625" style="35" customWidth="1"/>
    <col min="267" max="267" width="14.42578125" style="35" customWidth="1"/>
    <col min="268" max="268" width="10.140625" style="35" customWidth="1"/>
    <col min="269" max="269" width="14.42578125" style="35" customWidth="1"/>
    <col min="270" max="271" width="18.85546875" style="35" customWidth="1"/>
    <col min="272" max="272" width="14.7109375" style="35" customWidth="1"/>
    <col min="273" max="273" width="9.28515625" style="35" customWidth="1"/>
    <col min="274" max="497" width="8.85546875" style="35"/>
    <col min="498" max="498" width="17.42578125" style="35" customWidth="1"/>
    <col min="499" max="499" width="30.7109375" style="35" customWidth="1"/>
    <col min="500" max="500" width="24.5703125" style="35" customWidth="1"/>
    <col min="501" max="501" width="30.5703125" style="35" customWidth="1"/>
    <col min="502" max="502" width="27.140625" style="35" customWidth="1"/>
    <col min="503" max="503" width="34" style="35" customWidth="1"/>
    <col min="504" max="504" width="31.42578125" style="35" customWidth="1"/>
    <col min="505" max="505" width="82.140625" style="35" customWidth="1"/>
    <col min="506" max="506" width="23.140625" style="35" customWidth="1"/>
    <col min="507" max="507" width="14.7109375" style="35" customWidth="1"/>
    <col min="508" max="508" width="10.140625" style="35" customWidth="1"/>
    <col min="509" max="509" width="15.85546875" style="35" customWidth="1"/>
    <col min="510" max="510" width="9.85546875" style="35" customWidth="1"/>
    <col min="511" max="511" width="14" style="35" customWidth="1"/>
    <col min="512" max="512" width="14.5703125" style="35" customWidth="1"/>
    <col min="513" max="513" width="9.5703125" style="35" customWidth="1"/>
    <col min="514" max="514" width="14.5703125" style="35" customWidth="1"/>
    <col min="515" max="516" width="16.28515625" style="35" customWidth="1"/>
    <col min="517" max="517" width="13.85546875" style="35" customWidth="1"/>
    <col min="518" max="522" width="16.140625" style="35" customWidth="1"/>
    <col min="523" max="523" width="14.42578125" style="35" customWidth="1"/>
    <col min="524" max="524" width="10.140625" style="35" customWidth="1"/>
    <col min="525" max="525" width="14.42578125" style="35" customWidth="1"/>
    <col min="526" max="527" width="18.85546875" style="35" customWidth="1"/>
    <col min="528" max="528" width="14.7109375" style="35" customWidth="1"/>
    <col min="529" max="529" width="9.28515625" style="35" customWidth="1"/>
    <col min="530" max="753" width="8.85546875" style="35"/>
    <col min="754" max="754" width="17.42578125" style="35" customWidth="1"/>
    <col min="755" max="755" width="30.7109375" style="35" customWidth="1"/>
    <col min="756" max="756" width="24.5703125" style="35" customWidth="1"/>
    <col min="757" max="757" width="30.5703125" style="35" customWidth="1"/>
    <col min="758" max="758" width="27.140625" style="35" customWidth="1"/>
    <col min="759" max="759" width="34" style="35" customWidth="1"/>
    <col min="760" max="760" width="31.42578125" style="35" customWidth="1"/>
    <col min="761" max="761" width="82.140625" style="35" customWidth="1"/>
    <col min="762" max="762" width="23.140625" style="35" customWidth="1"/>
    <col min="763" max="763" width="14.7109375" style="35" customWidth="1"/>
    <col min="764" max="764" width="10.140625" style="35" customWidth="1"/>
    <col min="765" max="765" width="15.85546875" style="35" customWidth="1"/>
    <col min="766" max="766" width="9.85546875" style="35" customWidth="1"/>
    <col min="767" max="767" width="14" style="35" customWidth="1"/>
    <col min="768" max="768" width="14.5703125" style="35" customWidth="1"/>
    <col min="769" max="769" width="9.5703125" style="35" customWidth="1"/>
    <col min="770" max="770" width="14.5703125" style="35" customWidth="1"/>
    <col min="771" max="772" width="16.28515625" style="35" customWidth="1"/>
    <col min="773" max="773" width="13.85546875" style="35" customWidth="1"/>
    <col min="774" max="778" width="16.140625" style="35" customWidth="1"/>
    <col min="779" max="779" width="14.42578125" style="35" customWidth="1"/>
    <col min="780" max="780" width="10.140625" style="35" customWidth="1"/>
    <col min="781" max="781" width="14.42578125" style="35" customWidth="1"/>
    <col min="782" max="783" width="18.85546875" style="35" customWidth="1"/>
    <col min="784" max="784" width="14.7109375" style="35" customWidth="1"/>
    <col min="785" max="785" width="9.28515625" style="35" customWidth="1"/>
    <col min="786" max="1009" width="8.85546875" style="35"/>
    <col min="1010" max="1010" width="17.42578125" style="35" customWidth="1"/>
    <col min="1011" max="1011" width="30.7109375" style="35" customWidth="1"/>
    <col min="1012" max="1012" width="24.5703125" style="35" customWidth="1"/>
    <col min="1013" max="1013" width="30.5703125" style="35" customWidth="1"/>
    <col min="1014" max="1014" width="27.140625" style="35" customWidth="1"/>
    <col min="1015" max="1015" width="34" style="35" customWidth="1"/>
    <col min="1016" max="1016" width="31.42578125" style="35" customWidth="1"/>
    <col min="1017" max="1017" width="82.140625" style="35" customWidth="1"/>
    <col min="1018" max="1018" width="23.140625" style="35" customWidth="1"/>
    <col min="1019" max="1019" width="14.7109375" style="35" customWidth="1"/>
    <col min="1020" max="1020" width="10.140625" style="35" customWidth="1"/>
    <col min="1021" max="1021" width="15.85546875" style="35" customWidth="1"/>
    <col min="1022" max="1022" width="9.85546875" style="35" customWidth="1"/>
    <col min="1023" max="1023" width="14" style="35" customWidth="1"/>
    <col min="1024" max="1024" width="14.5703125" style="35" customWidth="1"/>
    <col min="1025" max="1025" width="9.5703125" style="35" customWidth="1"/>
    <col min="1026" max="1026" width="14.5703125" style="35" customWidth="1"/>
    <col min="1027" max="1028" width="16.28515625" style="35" customWidth="1"/>
    <col min="1029" max="1029" width="13.85546875" style="35" customWidth="1"/>
    <col min="1030" max="1034" width="16.140625" style="35" customWidth="1"/>
    <col min="1035" max="1035" width="14.42578125" style="35" customWidth="1"/>
    <col min="1036" max="1036" width="10.140625" style="35" customWidth="1"/>
    <col min="1037" max="1037" width="14.42578125" style="35" customWidth="1"/>
    <col min="1038" max="1039" width="18.85546875" style="35" customWidth="1"/>
    <col min="1040" max="1040" width="14.7109375" style="35" customWidth="1"/>
    <col min="1041" max="1041" width="9.28515625" style="35" customWidth="1"/>
    <col min="1042" max="1265" width="8.85546875" style="35"/>
    <col min="1266" max="1266" width="17.42578125" style="35" customWidth="1"/>
    <col min="1267" max="1267" width="30.7109375" style="35" customWidth="1"/>
    <col min="1268" max="1268" width="24.5703125" style="35" customWidth="1"/>
    <col min="1269" max="1269" width="30.5703125" style="35" customWidth="1"/>
    <col min="1270" max="1270" width="27.140625" style="35" customWidth="1"/>
    <col min="1271" max="1271" width="34" style="35" customWidth="1"/>
    <col min="1272" max="1272" width="31.42578125" style="35" customWidth="1"/>
    <col min="1273" max="1273" width="82.140625" style="35" customWidth="1"/>
    <col min="1274" max="1274" width="23.140625" style="35" customWidth="1"/>
    <col min="1275" max="1275" width="14.7109375" style="35" customWidth="1"/>
    <col min="1276" max="1276" width="10.140625" style="35" customWidth="1"/>
    <col min="1277" max="1277" width="15.85546875" style="35" customWidth="1"/>
    <col min="1278" max="1278" width="9.85546875" style="35" customWidth="1"/>
    <col min="1279" max="1279" width="14" style="35" customWidth="1"/>
    <col min="1280" max="1280" width="14.5703125" style="35" customWidth="1"/>
    <col min="1281" max="1281" width="9.5703125" style="35" customWidth="1"/>
    <col min="1282" max="1282" width="14.5703125" style="35" customWidth="1"/>
    <col min="1283" max="1284" width="16.28515625" style="35" customWidth="1"/>
    <col min="1285" max="1285" width="13.85546875" style="35" customWidth="1"/>
    <col min="1286" max="1290" width="16.140625" style="35" customWidth="1"/>
    <col min="1291" max="1291" width="14.42578125" style="35" customWidth="1"/>
    <col min="1292" max="1292" width="10.140625" style="35" customWidth="1"/>
    <col min="1293" max="1293" width="14.42578125" style="35" customWidth="1"/>
    <col min="1294" max="1295" width="18.85546875" style="35" customWidth="1"/>
    <col min="1296" max="1296" width="14.7109375" style="35" customWidth="1"/>
    <col min="1297" max="1297" width="9.28515625" style="35" customWidth="1"/>
    <col min="1298" max="1521" width="8.85546875" style="35"/>
    <col min="1522" max="1522" width="17.42578125" style="35" customWidth="1"/>
    <col min="1523" max="1523" width="30.7109375" style="35" customWidth="1"/>
    <col min="1524" max="1524" width="24.5703125" style="35" customWidth="1"/>
    <col min="1525" max="1525" width="30.5703125" style="35" customWidth="1"/>
    <col min="1526" max="1526" width="27.140625" style="35" customWidth="1"/>
    <col min="1527" max="1527" width="34" style="35" customWidth="1"/>
    <col min="1528" max="1528" width="31.42578125" style="35" customWidth="1"/>
    <col min="1529" max="1529" width="82.140625" style="35" customWidth="1"/>
    <col min="1530" max="1530" width="23.140625" style="35" customWidth="1"/>
    <col min="1531" max="1531" width="14.7109375" style="35" customWidth="1"/>
    <col min="1532" max="1532" width="10.140625" style="35" customWidth="1"/>
    <col min="1533" max="1533" width="15.85546875" style="35" customWidth="1"/>
    <col min="1534" max="1534" width="9.85546875" style="35" customWidth="1"/>
    <col min="1535" max="1535" width="14" style="35" customWidth="1"/>
    <col min="1536" max="1536" width="14.5703125" style="35" customWidth="1"/>
    <col min="1537" max="1537" width="9.5703125" style="35" customWidth="1"/>
    <col min="1538" max="1538" width="14.5703125" style="35" customWidth="1"/>
    <col min="1539" max="1540" width="16.28515625" style="35" customWidth="1"/>
    <col min="1541" max="1541" width="13.85546875" style="35" customWidth="1"/>
    <col min="1542" max="1546" width="16.140625" style="35" customWidth="1"/>
    <col min="1547" max="1547" width="14.42578125" style="35" customWidth="1"/>
    <col min="1548" max="1548" width="10.140625" style="35" customWidth="1"/>
    <col min="1549" max="1549" width="14.42578125" style="35" customWidth="1"/>
    <col min="1550" max="1551" width="18.85546875" style="35" customWidth="1"/>
    <col min="1552" max="1552" width="14.7109375" style="35" customWidth="1"/>
    <col min="1553" max="1553" width="9.28515625" style="35" customWidth="1"/>
    <col min="1554" max="1777" width="8.85546875" style="35"/>
    <col min="1778" max="1778" width="17.42578125" style="35" customWidth="1"/>
    <col min="1779" max="1779" width="30.7109375" style="35" customWidth="1"/>
    <col min="1780" max="1780" width="24.5703125" style="35" customWidth="1"/>
    <col min="1781" max="1781" width="30.5703125" style="35" customWidth="1"/>
    <col min="1782" max="1782" width="27.140625" style="35" customWidth="1"/>
    <col min="1783" max="1783" width="34" style="35" customWidth="1"/>
    <col min="1784" max="1784" width="31.42578125" style="35" customWidth="1"/>
    <col min="1785" max="1785" width="82.140625" style="35" customWidth="1"/>
    <col min="1786" max="1786" width="23.140625" style="35" customWidth="1"/>
    <col min="1787" max="1787" width="14.7109375" style="35" customWidth="1"/>
    <col min="1788" max="1788" width="10.140625" style="35" customWidth="1"/>
    <col min="1789" max="1789" width="15.85546875" style="35" customWidth="1"/>
    <col min="1790" max="1790" width="9.85546875" style="35" customWidth="1"/>
    <col min="1791" max="1791" width="14" style="35" customWidth="1"/>
    <col min="1792" max="1792" width="14.5703125" style="35" customWidth="1"/>
    <col min="1793" max="1793" width="9.5703125" style="35" customWidth="1"/>
    <col min="1794" max="1794" width="14.5703125" style="35" customWidth="1"/>
    <col min="1795" max="1796" width="16.28515625" style="35" customWidth="1"/>
    <col min="1797" max="1797" width="13.85546875" style="35" customWidth="1"/>
    <col min="1798" max="1802" width="16.140625" style="35" customWidth="1"/>
    <col min="1803" max="1803" width="14.42578125" style="35" customWidth="1"/>
    <col min="1804" max="1804" width="10.140625" style="35" customWidth="1"/>
    <col min="1805" max="1805" width="14.42578125" style="35" customWidth="1"/>
    <col min="1806" max="1807" width="18.85546875" style="35" customWidth="1"/>
    <col min="1808" max="1808" width="14.7109375" style="35" customWidth="1"/>
    <col min="1809" max="1809" width="9.28515625" style="35" customWidth="1"/>
    <col min="1810" max="2033" width="8.85546875" style="35"/>
    <col min="2034" max="2034" width="17.42578125" style="35" customWidth="1"/>
    <col min="2035" max="2035" width="30.7109375" style="35" customWidth="1"/>
    <col min="2036" max="2036" width="24.5703125" style="35" customWidth="1"/>
    <col min="2037" max="2037" width="30.5703125" style="35" customWidth="1"/>
    <col min="2038" max="2038" width="27.140625" style="35" customWidth="1"/>
    <col min="2039" max="2039" width="34" style="35" customWidth="1"/>
    <col min="2040" max="2040" width="31.42578125" style="35" customWidth="1"/>
    <col min="2041" max="2041" width="82.140625" style="35" customWidth="1"/>
    <col min="2042" max="2042" width="23.140625" style="35" customWidth="1"/>
    <col min="2043" max="2043" width="14.7109375" style="35" customWidth="1"/>
    <col min="2044" max="2044" width="10.140625" style="35" customWidth="1"/>
    <col min="2045" max="2045" width="15.85546875" style="35" customWidth="1"/>
    <col min="2046" max="2046" width="9.85546875" style="35" customWidth="1"/>
    <col min="2047" max="2047" width="14" style="35" customWidth="1"/>
    <col min="2048" max="2048" width="14.5703125" style="35" customWidth="1"/>
    <col min="2049" max="2049" width="9.5703125" style="35" customWidth="1"/>
    <col min="2050" max="2050" width="14.5703125" style="35" customWidth="1"/>
    <col min="2051" max="2052" width="16.28515625" style="35" customWidth="1"/>
    <col min="2053" max="2053" width="13.85546875" style="35" customWidth="1"/>
    <col min="2054" max="2058" width="16.140625" style="35" customWidth="1"/>
    <col min="2059" max="2059" width="14.42578125" style="35" customWidth="1"/>
    <col min="2060" max="2060" width="10.140625" style="35" customWidth="1"/>
    <col min="2061" max="2061" width="14.42578125" style="35" customWidth="1"/>
    <col min="2062" max="2063" width="18.85546875" style="35" customWidth="1"/>
    <col min="2064" max="2064" width="14.7109375" style="35" customWidth="1"/>
    <col min="2065" max="2065" width="9.28515625" style="35" customWidth="1"/>
    <col min="2066" max="2289" width="8.85546875" style="35"/>
    <col min="2290" max="2290" width="17.42578125" style="35" customWidth="1"/>
    <col min="2291" max="2291" width="30.7109375" style="35" customWidth="1"/>
    <col min="2292" max="2292" width="24.5703125" style="35" customWidth="1"/>
    <col min="2293" max="2293" width="30.5703125" style="35" customWidth="1"/>
    <col min="2294" max="2294" width="27.140625" style="35" customWidth="1"/>
    <col min="2295" max="2295" width="34" style="35" customWidth="1"/>
    <col min="2296" max="2296" width="31.42578125" style="35" customWidth="1"/>
    <col min="2297" max="2297" width="82.140625" style="35" customWidth="1"/>
    <col min="2298" max="2298" width="23.140625" style="35" customWidth="1"/>
    <col min="2299" max="2299" width="14.7109375" style="35" customWidth="1"/>
    <col min="2300" max="2300" width="10.140625" style="35" customWidth="1"/>
    <col min="2301" max="2301" width="15.85546875" style="35" customWidth="1"/>
    <col min="2302" max="2302" width="9.85546875" style="35" customWidth="1"/>
    <col min="2303" max="2303" width="14" style="35" customWidth="1"/>
    <col min="2304" max="2304" width="14.5703125" style="35" customWidth="1"/>
    <col min="2305" max="2305" width="9.5703125" style="35" customWidth="1"/>
    <col min="2306" max="2306" width="14.5703125" style="35" customWidth="1"/>
    <col min="2307" max="2308" width="16.28515625" style="35" customWidth="1"/>
    <col min="2309" max="2309" width="13.85546875" style="35" customWidth="1"/>
    <col min="2310" max="2314" width="16.140625" style="35" customWidth="1"/>
    <col min="2315" max="2315" width="14.42578125" style="35" customWidth="1"/>
    <col min="2316" max="2316" width="10.140625" style="35" customWidth="1"/>
    <col min="2317" max="2317" width="14.42578125" style="35" customWidth="1"/>
    <col min="2318" max="2319" width="18.85546875" style="35" customWidth="1"/>
    <col min="2320" max="2320" width="14.7109375" style="35" customWidth="1"/>
    <col min="2321" max="2321" width="9.28515625" style="35" customWidth="1"/>
    <col min="2322" max="2545" width="8.85546875" style="35"/>
    <col min="2546" max="2546" width="17.42578125" style="35" customWidth="1"/>
    <col min="2547" max="2547" width="30.7109375" style="35" customWidth="1"/>
    <col min="2548" max="2548" width="24.5703125" style="35" customWidth="1"/>
    <col min="2549" max="2549" width="30.5703125" style="35" customWidth="1"/>
    <col min="2550" max="2550" width="27.140625" style="35" customWidth="1"/>
    <col min="2551" max="2551" width="34" style="35" customWidth="1"/>
    <col min="2552" max="2552" width="31.42578125" style="35" customWidth="1"/>
    <col min="2553" max="2553" width="82.140625" style="35" customWidth="1"/>
    <col min="2554" max="2554" width="23.140625" style="35" customWidth="1"/>
    <col min="2555" max="2555" width="14.7109375" style="35" customWidth="1"/>
    <col min="2556" max="2556" width="10.140625" style="35" customWidth="1"/>
    <col min="2557" max="2557" width="15.85546875" style="35" customWidth="1"/>
    <col min="2558" max="2558" width="9.85546875" style="35" customWidth="1"/>
    <col min="2559" max="2559" width="14" style="35" customWidth="1"/>
    <col min="2560" max="2560" width="14.5703125" style="35" customWidth="1"/>
    <col min="2561" max="2561" width="9.5703125" style="35" customWidth="1"/>
    <col min="2562" max="2562" width="14.5703125" style="35" customWidth="1"/>
    <col min="2563" max="2564" width="16.28515625" style="35" customWidth="1"/>
    <col min="2565" max="2565" width="13.85546875" style="35" customWidth="1"/>
    <col min="2566" max="2570" width="16.140625" style="35" customWidth="1"/>
    <col min="2571" max="2571" width="14.42578125" style="35" customWidth="1"/>
    <col min="2572" max="2572" width="10.140625" style="35" customWidth="1"/>
    <col min="2573" max="2573" width="14.42578125" style="35" customWidth="1"/>
    <col min="2574" max="2575" width="18.85546875" style="35" customWidth="1"/>
    <col min="2576" max="2576" width="14.7109375" style="35" customWidth="1"/>
    <col min="2577" max="2577" width="9.28515625" style="35" customWidth="1"/>
    <col min="2578" max="2801" width="8.85546875" style="35"/>
    <col min="2802" max="2802" width="17.42578125" style="35" customWidth="1"/>
    <col min="2803" max="2803" width="30.7109375" style="35" customWidth="1"/>
    <col min="2804" max="2804" width="24.5703125" style="35" customWidth="1"/>
    <col min="2805" max="2805" width="30.5703125" style="35" customWidth="1"/>
    <col min="2806" max="2806" width="27.140625" style="35" customWidth="1"/>
    <col min="2807" max="2807" width="34" style="35" customWidth="1"/>
    <col min="2808" max="2808" width="31.42578125" style="35" customWidth="1"/>
    <col min="2809" max="2809" width="82.140625" style="35" customWidth="1"/>
    <col min="2810" max="2810" width="23.140625" style="35" customWidth="1"/>
    <col min="2811" max="2811" width="14.7109375" style="35" customWidth="1"/>
    <col min="2812" max="2812" width="10.140625" style="35" customWidth="1"/>
    <col min="2813" max="2813" width="15.85546875" style="35" customWidth="1"/>
    <col min="2814" max="2814" width="9.85546875" style="35" customWidth="1"/>
    <col min="2815" max="2815" width="14" style="35" customWidth="1"/>
    <col min="2816" max="2816" width="14.5703125" style="35" customWidth="1"/>
    <col min="2817" max="2817" width="9.5703125" style="35" customWidth="1"/>
    <col min="2818" max="2818" width="14.5703125" style="35" customWidth="1"/>
    <col min="2819" max="2820" width="16.28515625" style="35" customWidth="1"/>
    <col min="2821" max="2821" width="13.85546875" style="35" customWidth="1"/>
    <col min="2822" max="2826" width="16.140625" style="35" customWidth="1"/>
    <col min="2827" max="2827" width="14.42578125" style="35" customWidth="1"/>
    <col min="2828" max="2828" width="10.140625" style="35" customWidth="1"/>
    <col min="2829" max="2829" width="14.42578125" style="35" customWidth="1"/>
    <col min="2830" max="2831" width="18.85546875" style="35" customWidth="1"/>
    <col min="2832" max="2832" width="14.7109375" style="35" customWidth="1"/>
    <col min="2833" max="2833" width="9.28515625" style="35" customWidth="1"/>
    <col min="2834" max="3057" width="8.85546875" style="35"/>
    <col min="3058" max="3058" width="17.42578125" style="35" customWidth="1"/>
    <col min="3059" max="3059" width="30.7109375" style="35" customWidth="1"/>
    <col min="3060" max="3060" width="24.5703125" style="35" customWidth="1"/>
    <col min="3061" max="3061" width="30.5703125" style="35" customWidth="1"/>
    <col min="3062" max="3062" width="27.140625" style="35" customWidth="1"/>
    <col min="3063" max="3063" width="34" style="35" customWidth="1"/>
    <col min="3064" max="3064" width="31.42578125" style="35" customWidth="1"/>
    <col min="3065" max="3065" width="82.140625" style="35" customWidth="1"/>
    <col min="3066" max="3066" width="23.140625" style="35" customWidth="1"/>
    <col min="3067" max="3067" width="14.7109375" style="35" customWidth="1"/>
    <col min="3068" max="3068" width="10.140625" style="35" customWidth="1"/>
    <col min="3069" max="3069" width="15.85546875" style="35" customWidth="1"/>
    <col min="3070" max="3070" width="9.85546875" style="35" customWidth="1"/>
    <col min="3071" max="3071" width="14" style="35" customWidth="1"/>
    <col min="3072" max="3072" width="14.5703125" style="35" customWidth="1"/>
    <col min="3073" max="3073" width="9.5703125" style="35" customWidth="1"/>
    <col min="3074" max="3074" width="14.5703125" style="35" customWidth="1"/>
    <col min="3075" max="3076" width="16.28515625" style="35" customWidth="1"/>
    <col min="3077" max="3077" width="13.85546875" style="35" customWidth="1"/>
    <col min="3078" max="3082" width="16.140625" style="35" customWidth="1"/>
    <col min="3083" max="3083" width="14.42578125" style="35" customWidth="1"/>
    <col min="3084" max="3084" width="10.140625" style="35" customWidth="1"/>
    <col min="3085" max="3085" width="14.42578125" style="35" customWidth="1"/>
    <col min="3086" max="3087" width="18.85546875" style="35" customWidth="1"/>
    <col min="3088" max="3088" width="14.7109375" style="35" customWidth="1"/>
    <col min="3089" max="3089" width="9.28515625" style="35" customWidth="1"/>
    <col min="3090" max="3313" width="8.85546875" style="35"/>
    <col min="3314" max="3314" width="17.42578125" style="35" customWidth="1"/>
    <col min="3315" max="3315" width="30.7109375" style="35" customWidth="1"/>
    <col min="3316" max="3316" width="24.5703125" style="35" customWidth="1"/>
    <col min="3317" max="3317" width="30.5703125" style="35" customWidth="1"/>
    <col min="3318" max="3318" width="27.140625" style="35" customWidth="1"/>
    <col min="3319" max="3319" width="34" style="35" customWidth="1"/>
    <col min="3320" max="3320" width="31.42578125" style="35" customWidth="1"/>
    <col min="3321" max="3321" width="82.140625" style="35" customWidth="1"/>
    <col min="3322" max="3322" width="23.140625" style="35" customWidth="1"/>
    <col min="3323" max="3323" width="14.7109375" style="35" customWidth="1"/>
    <col min="3324" max="3324" width="10.140625" style="35" customWidth="1"/>
    <col min="3325" max="3325" width="15.85546875" style="35" customWidth="1"/>
    <col min="3326" max="3326" width="9.85546875" style="35" customWidth="1"/>
    <col min="3327" max="3327" width="14" style="35" customWidth="1"/>
    <col min="3328" max="3328" width="14.5703125" style="35" customWidth="1"/>
    <col min="3329" max="3329" width="9.5703125" style="35" customWidth="1"/>
    <col min="3330" max="3330" width="14.5703125" style="35" customWidth="1"/>
    <col min="3331" max="3332" width="16.28515625" style="35" customWidth="1"/>
    <col min="3333" max="3333" width="13.85546875" style="35" customWidth="1"/>
    <col min="3334" max="3338" width="16.140625" style="35" customWidth="1"/>
    <col min="3339" max="3339" width="14.42578125" style="35" customWidth="1"/>
    <col min="3340" max="3340" width="10.140625" style="35" customWidth="1"/>
    <col min="3341" max="3341" width="14.42578125" style="35" customWidth="1"/>
    <col min="3342" max="3343" width="18.85546875" style="35" customWidth="1"/>
    <col min="3344" max="3344" width="14.7109375" style="35" customWidth="1"/>
    <col min="3345" max="3345" width="9.28515625" style="35" customWidth="1"/>
    <col min="3346" max="3569" width="8.85546875" style="35"/>
    <col min="3570" max="3570" width="17.42578125" style="35" customWidth="1"/>
    <col min="3571" max="3571" width="30.7109375" style="35" customWidth="1"/>
    <col min="3572" max="3572" width="24.5703125" style="35" customWidth="1"/>
    <col min="3573" max="3573" width="30.5703125" style="35" customWidth="1"/>
    <col min="3574" max="3574" width="27.140625" style="35" customWidth="1"/>
    <col min="3575" max="3575" width="34" style="35" customWidth="1"/>
    <col min="3576" max="3576" width="31.42578125" style="35" customWidth="1"/>
    <col min="3577" max="3577" width="82.140625" style="35" customWidth="1"/>
    <col min="3578" max="3578" width="23.140625" style="35" customWidth="1"/>
    <col min="3579" max="3579" width="14.7109375" style="35" customWidth="1"/>
    <col min="3580" max="3580" width="10.140625" style="35" customWidth="1"/>
    <col min="3581" max="3581" width="15.85546875" style="35" customWidth="1"/>
    <col min="3582" max="3582" width="9.85546875" style="35" customWidth="1"/>
    <col min="3583" max="3583" width="14" style="35" customWidth="1"/>
    <col min="3584" max="3584" width="14.5703125" style="35" customWidth="1"/>
    <col min="3585" max="3585" width="9.5703125" style="35" customWidth="1"/>
    <col min="3586" max="3586" width="14.5703125" style="35" customWidth="1"/>
    <col min="3587" max="3588" width="16.28515625" style="35" customWidth="1"/>
    <col min="3589" max="3589" width="13.85546875" style="35" customWidth="1"/>
    <col min="3590" max="3594" width="16.140625" style="35" customWidth="1"/>
    <col min="3595" max="3595" width="14.42578125" style="35" customWidth="1"/>
    <col min="3596" max="3596" width="10.140625" style="35" customWidth="1"/>
    <col min="3597" max="3597" width="14.42578125" style="35" customWidth="1"/>
    <col min="3598" max="3599" width="18.85546875" style="35" customWidth="1"/>
    <col min="3600" max="3600" width="14.7109375" style="35" customWidth="1"/>
    <col min="3601" max="3601" width="9.28515625" style="35" customWidth="1"/>
    <col min="3602" max="3825" width="8.85546875" style="35"/>
    <col min="3826" max="3826" width="17.42578125" style="35" customWidth="1"/>
    <col min="3827" max="3827" width="30.7109375" style="35" customWidth="1"/>
    <col min="3828" max="3828" width="24.5703125" style="35" customWidth="1"/>
    <col min="3829" max="3829" width="30.5703125" style="35" customWidth="1"/>
    <col min="3830" max="3830" width="27.140625" style="35" customWidth="1"/>
    <col min="3831" max="3831" width="34" style="35" customWidth="1"/>
    <col min="3832" max="3832" width="31.42578125" style="35" customWidth="1"/>
    <col min="3833" max="3833" width="82.140625" style="35" customWidth="1"/>
    <col min="3834" max="3834" width="23.140625" style="35" customWidth="1"/>
    <col min="3835" max="3835" width="14.7109375" style="35" customWidth="1"/>
    <col min="3836" max="3836" width="10.140625" style="35" customWidth="1"/>
    <col min="3837" max="3837" width="15.85546875" style="35" customWidth="1"/>
    <col min="3838" max="3838" width="9.85546875" style="35" customWidth="1"/>
    <col min="3839" max="3839" width="14" style="35" customWidth="1"/>
    <col min="3840" max="3840" width="14.5703125" style="35" customWidth="1"/>
    <col min="3841" max="3841" width="9.5703125" style="35" customWidth="1"/>
    <col min="3842" max="3842" width="14.5703125" style="35" customWidth="1"/>
    <col min="3843" max="3844" width="16.28515625" style="35" customWidth="1"/>
    <col min="3845" max="3845" width="13.85546875" style="35" customWidth="1"/>
    <col min="3846" max="3850" width="16.140625" style="35" customWidth="1"/>
    <col min="3851" max="3851" width="14.42578125" style="35" customWidth="1"/>
    <col min="3852" max="3852" width="10.140625" style="35" customWidth="1"/>
    <col min="3853" max="3853" width="14.42578125" style="35" customWidth="1"/>
    <col min="3854" max="3855" width="18.85546875" style="35" customWidth="1"/>
    <col min="3856" max="3856" width="14.7109375" style="35" customWidth="1"/>
    <col min="3857" max="3857" width="9.28515625" style="35" customWidth="1"/>
    <col min="3858" max="4081" width="8.85546875" style="35"/>
    <col min="4082" max="4082" width="17.42578125" style="35" customWidth="1"/>
    <col min="4083" max="4083" width="30.7109375" style="35" customWidth="1"/>
    <col min="4084" max="4084" width="24.5703125" style="35" customWidth="1"/>
    <col min="4085" max="4085" width="30.5703125" style="35" customWidth="1"/>
    <col min="4086" max="4086" width="27.140625" style="35" customWidth="1"/>
    <col min="4087" max="4087" width="34" style="35" customWidth="1"/>
    <col min="4088" max="4088" width="31.42578125" style="35" customWidth="1"/>
    <col min="4089" max="4089" width="82.140625" style="35" customWidth="1"/>
    <col min="4090" max="4090" width="23.140625" style="35" customWidth="1"/>
    <col min="4091" max="4091" width="14.7109375" style="35" customWidth="1"/>
    <col min="4092" max="4092" width="10.140625" style="35" customWidth="1"/>
    <col min="4093" max="4093" width="15.85546875" style="35" customWidth="1"/>
    <col min="4094" max="4094" width="9.85546875" style="35" customWidth="1"/>
    <col min="4095" max="4095" width="14" style="35" customWidth="1"/>
    <col min="4096" max="4096" width="14.5703125" style="35" customWidth="1"/>
    <col min="4097" max="4097" width="9.5703125" style="35" customWidth="1"/>
    <col min="4098" max="4098" width="14.5703125" style="35" customWidth="1"/>
    <col min="4099" max="4100" width="16.28515625" style="35" customWidth="1"/>
    <col min="4101" max="4101" width="13.85546875" style="35" customWidth="1"/>
    <col min="4102" max="4106" width="16.140625" style="35" customWidth="1"/>
    <col min="4107" max="4107" width="14.42578125" style="35" customWidth="1"/>
    <col min="4108" max="4108" width="10.140625" style="35" customWidth="1"/>
    <col min="4109" max="4109" width="14.42578125" style="35" customWidth="1"/>
    <col min="4110" max="4111" width="18.85546875" style="35" customWidth="1"/>
    <col min="4112" max="4112" width="14.7109375" style="35" customWidth="1"/>
    <col min="4113" max="4113" width="9.28515625" style="35" customWidth="1"/>
    <col min="4114" max="4337" width="8.85546875" style="35"/>
    <col min="4338" max="4338" width="17.42578125" style="35" customWidth="1"/>
    <col min="4339" max="4339" width="30.7109375" style="35" customWidth="1"/>
    <col min="4340" max="4340" width="24.5703125" style="35" customWidth="1"/>
    <col min="4341" max="4341" width="30.5703125" style="35" customWidth="1"/>
    <col min="4342" max="4342" width="27.140625" style="35" customWidth="1"/>
    <col min="4343" max="4343" width="34" style="35" customWidth="1"/>
    <col min="4344" max="4344" width="31.42578125" style="35" customWidth="1"/>
    <col min="4345" max="4345" width="82.140625" style="35" customWidth="1"/>
    <col min="4346" max="4346" width="23.140625" style="35" customWidth="1"/>
    <col min="4347" max="4347" width="14.7109375" style="35" customWidth="1"/>
    <col min="4348" max="4348" width="10.140625" style="35" customWidth="1"/>
    <col min="4349" max="4349" width="15.85546875" style="35" customWidth="1"/>
    <col min="4350" max="4350" width="9.85546875" style="35" customWidth="1"/>
    <col min="4351" max="4351" width="14" style="35" customWidth="1"/>
    <col min="4352" max="4352" width="14.5703125" style="35" customWidth="1"/>
    <col min="4353" max="4353" width="9.5703125" style="35" customWidth="1"/>
    <col min="4354" max="4354" width="14.5703125" style="35" customWidth="1"/>
    <col min="4355" max="4356" width="16.28515625" style="35" customWidth="1"/>
    <col min="4357" max="4357" width="13.85546875" style="35" customWidth="1"/>
    <col min="4358" max="4362" width="16.140625" style="35" customWidth="1"/>
    <col min="4363" max="4363" width="14.42578125" style="35" customWidth="1"/>
    <col min="4364" max="4364" width="10.140625" style="35" customWidth="1"/>
    <col min="4365" max="4365" width="14.42578125" style="35" customWidth="1"/>
    <col min="4366" max="4367" width="18.85546875" style="35" customWidth="1"/>
    <col min="4368" max="4368" width="14.7109375" style="35" customWidth="1"/>
    <col min="4369" max="4369" width="9.28515625" style="35" customWidth="1"/>
    <col min="4370" max="4593" width="8.85546875" style="35"/>
    <col min="4594" max="4594" width="17.42578125" style="35" customWidth="1"/>
    <col min="4595" max="4595" width="30.7109375" style="35" customWidth="1"/>
    <col min="4596" max="4596" width="24.5703125" style="35" customWidth="1"/>
    <col min="4597" max="4597" width="30.5703125" style="35" customWidth="1"/>
    <col min="4598" max="4598" width="27.140625" style="35" customWidth="1"/>
    <col min="4599" max="4599" width="34" style="35" customWidth="1"/>
    <col min="4600" max="4600" width="31.42578125" style="35" customWidth="1"/>
    <col min="4601" max="4601" width="82.140625" style="35" customWidth="1"/>
    <col min="4602" max="4602" width="23.140625" style="35" customWidth="1"/>
    <col min="4603" max="4603" width="14.7109375" style="35" customWidth="1"/>
    <col min="4604" max="4604" width="10.140625" style="35" customWidth="1"/>
    <col min="4605" max="4605" width="15.85546875" style="35" customWidth="1"/>
    <col min="4606" max="4606" width="9.85546875" style="35" customWidth="1"/>
    <col min="4607" max="4607" width="14" style="35" customWidth="1"/>
    <col min="4608" max="4608" width="14.5703125" style="35" customWidth="1"/>
    <col min="4609" max="4609" width="9.5703125" style="35" customWidth="1"/>
    <col min="4610" max="4610" width="14.5703125" style="35" customWidth="1"/>
    <col min="4611" max="4612" width="16.28515625" style="35" customWidth="1"/>
    <col min="4613" max="4613" width="13.85546875" style="35" customWidth="1"/>
    <col min="4614" max="4618" width="16.140625" style="35" customWidth="1"/>
    <col min="4619" max="4619" width="14.42578125" style="35" customWidth="1"/>
    <col min="4620" max="4620" width="10.140625" style="35" customWidth="1"/>
    <col min="4621" max="4621" width="14.42578125" style="35" customWidth="1"/>
    <col min="4622" max="4623" width="18.85546875" style="35" customWidth="1"/>
    <col min="4624" max="4624" width="14.7109375" style="35" customWidth="1"/>
    <col min="4625" max="4625" width="9.28515625" style="35" customWidth="1"/>
    <col min="4626" max="4849" width="8.85546875" style="35"/>
    <col min="4850" max="4850" width="17.42578125" style="35" customWidth="1"/>
    <col min="4851" max="4851" width="30.7109375" style="35" customWidth="1"/>
    <col min="4852" max="4852" width="24.5703125" style="35" customWidth="1"/>
    <col min="4853" max="4853" width="30.5703125" style="35" customWidth="1"/>
    <col min="4854" max="4854" width="27.140625" style="35" customWidth="1"/>
    <col min="4855" max="4855" width="34" style="35" customWidth="1"/>
    <col min="4856" max="4856" width="31.42578125" style="35" customWidth="1"/>
    <col min="4857" max="4857" width="82.140625" style="35" customWidth="1"/>
    <col min="4858" max="4858" width="23.140625" style="35" customWidth="1"/>
    <col min="4859" max="4859" width="14.7109375" style="35" customWidth="1"/>
    <col min="4860" max="4860" width="10.140625" style="35" customWidth="1"/>
    <col min="4861" max="4861" width="15.85546875" style="35" customWidth="1"/>
    <col min="4862" max="4862" width="9.85546875" style="35" customWidth="1"/>
    <col min="4863" max="4863" width="14" style="35" customWidth="1"/>
    <col min="4864" max="4864" width="14.5703125" style="35" customWidth="1"/>
    <col min="4865" max="4865" width="9.5703125" style="35" customWidth="1"/>
    <col min="4866" max="4866" width="14.5703125" style="35" customWidth="1"/>
    <col min="4867" max="4868" width="16.28515625" style="35" customWidth="1"/>
    <col min="4869" max="4869" width="13.85546875" style="35" customWidth="1"/>
    <col min="4870" max="4874" width="16.140625" style="35" customWidth="1"/>
    <col min="4875" max="4875" width="14.42578125" style="35" customWidth="1"/>
    <col min="4876" max="4876" width="10.140625" style="35" customWidth="1"/>
    <col min="4877" max="4877" width="14.42578125" style="35" customWidth="1"/>
    <col min="4878" max="4879" width="18.85546875" style="35" customWidth="1"/>
    <col min="4880" max="4880" width="14.7109375" style="35" customWidth="1"/>
    <col min="4881" max="4881" width="9.28515625" style="35" customWidth="1"/>
    <col min="4882" max="5105" width="8.85546875" style="35"/>
    <col min="5106" max="5106" width="17.42578125" style="35" customWidth="1"/>
    <col min="5107" max="5107" width="30.7109375" style="35" customWidth="1"/>
    <col min="5108" max="5108" width="24.5703125" style="35" customWidth="1"/>
    <col min="5109" max="5109" width="30.5703125" style="35" customWidth="1"/>
    <col min="5110" max="5110" width="27.140625" style="35" customWidth="1"/>
    <col min="5111" max="5111" width="34" style="35" customWidth="1"/>
    <col min="5112" max="5112" width="31.42578125" style="35" customWidth="1"/>
    <col min="5113" max="5113" width="82.140625" style="35" customWidth="1"/>
    <col min="5114" max="5114" width="23.140625" style="35" customWidth="1"/>
    <col min="5115" max="5115" width="14.7109375" style="35" customWidth="1"/>
    <col min="5116" max="5116" width="10.140625" style="35" customWidth="1"/>
    <col min="5117" max="5117" width="15.85546875" style="35" customWidth="1"/>
    <col min="5118" max="5118" width="9.85546875" style="35" customWidth="1"/>
    <col min="5119" max="5119" width="14" style="35" customWidth="1"/>
    <col min="5120" max="5120" width="14.5703125" style="35" customWidth="1"/>
    <col min="5121" max="5121" width="9.5703125" style="35" customWidth="1"/>
    <col min="5122" max="5122" width="14.5703125" style="35" customWidth="1"/>
    <col min="5123" max="5124" width="16.28515625" style="35" customWidth="1"/>
    <col min="5125" max="5125" width="13.85546875" style="35" customWidth="1"/>
    <col min="5126" max="5130" width="16.140625" style="35" customWidth="1"/>
    <col min="5131" max="5131" width="14.42578125" style="35" customWidth="1"/>
    <col min="5132" max="5132" width="10.140625" style="35" customWidth="1"/>
    <col min="5133" max="5133" width="14.42578125" style="35" customWidth="1"/>
    <col min="5134" max="5135" width="18.85546875" style="35" customWidth="1"/>
    <col min="5136" max="5136" width="14.7109375" style="35" customWidth="1"/>
    <col min="5137" max="5137" width="9.28515625" style="35" customWidth="1"/>
    <col min="5138" max="5361" width="8.85546875" style="35"/>
    <col min="5362" max="5362" width="17.42578125" style="35" customWidth="1"/>
    <col min="5363" max="5363" width="30.7109375" style="35" customWidth="1"/>
    <col min="5364" max="5364" width="24.5703125" style="35" customWidth="1"/>
    <col min="5365" max="5365" width="30.5703125" style="35" customWidth="1"/>
    <col min="5366" max="5366" width="27.140625" style="35" customWidth="1"/>
    <col min="5367" max="5367" width="34" style="35" customWidth="1"/>
    <col min="5368" max="5368" width="31.42578125" style="35" customWidth="1"/>
    <col min="5369" max="5369" width="82.140625" style="35" customWidth="1"/>
    <col min="5370" max="5370" width="23.140625" style="35" customWidth="1"/>
    <col min="5371" max="5371" width="14.7109375" style="35" customWidth="1"/>
    <col min="5372" max="5372" width="10.140625" style="35" customWidth="1"/>
    <col min="5373" max="5373" width="15.85546875" style="35" customWidth="1"/>
    <col min="5374" max="5374" width="9.85546875" style="35" customWidth="1"/>
    <col min="5375" max="5375" width="14" style="35" customWidth="1"/>
    <col min="5376" max="5376" width="14.5703125" style="35" customWidth="1"/>
    <col min="5377" max="5377" width="9.5703125" style="35" customWidth="1"/>
    <col min="5378" max="5378" width="14.5703125" style="35" customWidth="1"/>
    <col min="5379" max="5380" width="16.28515625" style="35" customWidth="1"/>
    <col min="5381" max="5381" width="13.85546875" style="35" customWidth="1"/>
    <col min="5382" max="5386" width="16.140625" style="35" customWidth="1"/>
    <col min="5387" max="5387" width="14.42578125" style="35" customWidth="1"/>
    <col min="5388" max="5388" width="10.140625" style="35" customWidth="1"/>
    <col min="5389" max="5389" width="14.42578125" style="35" customWidth="1"/>
    <col min="5390" max="5391" width="18.85546875" style="35" customWidth="1"/>
    <col min="5392" max="5392" width="14.7109375" style="35" customWidth="1"/>
    <col min="5393" max="5393" width="9.28515625" style="35" customWidth="1"/>
    <col min="5394" max="5617" width="8.85546875" style="35"/>
    <col min="5618" max="5618" width="17.42578125" style="35" customWidth="1"/>
    <col min="5619" max="5619" width="30.7109375" style="35" customWidth="1"/>
    <col min="5620" max="5620" width="24.5703125" style="35" customWidth="1"/>
    <col min="5621" max="5621" width="30.5703125" style="35" customWidth="1"/>
    <col min="5622" max="5622" width="27.140625" style="35" customWidth="1"/>
    <col min="5623" max="5623" width="34" style="35" customWidth="1"/>
    <col min="5624" max="5624" width="31.42578125" style="35" customWidth="1"/>
    <col min="5625" max="5625" width="82.140625" style="35" customWidth="1"/>
    <col min="5626" max="5626" width="23.140625" style="35" customWidth="1"/>
    <col min="5627" max="5627" width="14.7109375" style="35" customWidth="1"/>
    <col min="5628" max="5628" width="10.140625" style="35" customWidth="1"/>
    <col min="5629" max="5629" width="15.85546875" style="35" customWidth="1"/>
    <col min="5630" max="5630" width="9.85546875" style="35" customWidth="1"/>
    <col min="5631" max="5631" width="14" style="35" customWidth="1"/>
    <col min="5632" max="5632" width="14.5703125" style="35" customWidth="1"/>
    <col min="5633" max="5633" width="9.5703125" style="35" customWidth="1"/>
    <col min="5634" max="5634" width="14.5703125" style="35" customWidth="1"/>
    <col min="5635" max="5636" width="16.28515625" style="35" customWidth="1"/>
    <col min="5637" max="5637" width="13.85546875" style="35" customWidth="1"/>
    <col min="5638" max="5642" width="16.140625" style="35" customWidth="1"/>
    <col min="5643" max="5643" width="14.42578125" style="35" customWidth="1"/>
    <col min="5644" max="5644" width="10.140625" style="35" customWidth="1"/>
    <col min="5645" max="5645" width="14.42578125" style="35" customWidth="1"/>
    <col min="5646" max="5647" width="18.85546875" style="35" customWidth="1"/>
    <col min="5648" max="5648" width="14.7109375" style="35" customWidth="1"/>
    <col min="5649" max="5649" width="9.28515625" style="35" customWidth="1"/>
    <col min="5650" max="5873" width="8.85546875" style="35"/>
    <col min="5874" max="5874" width="17.42578125" style="35" customWidth="1"/>
    <col min="5875" max="5875" width="30.7109375" style="35" customWidth="1"/>
    <col min="5876" max="5876" width="24.5703125" style="35" customWidth="1"/>
    <col min="5877" max="5877" width="30.5703125" style="35" customWidth="1"/>
    <col min="5878" max="5878" width="27.140625" style="35" customWidth="1"/>
    <col min="5879" max="5879" width="34" style="35" customWidth="1"/>
    <col min="5880" max="5880" width="31.42578125" style="35" customWidth="1"/>
    <col min="5881" max="5881" width="82.140625" style="35" customWidth="1"/>
    <col min="5882" max="5882" width="23.140625" style="35" customWidth="1"/>
    <col min="5883" max="5883" width="14.7109375" style="35" customWidth="1"/>
    <col min="5884" max="5884" width="10.140625" style="35" customWidth="1"/>
    <col min="5885" max="5885" width="15.85546875" style="35" customWidth="1"/>
    <col min="5886" max="5886" width="9.85546875" style="35" customWidth="1"/>
    <col min="5887" max="5887" width="14" style="35" customWidth="1"/>
    <col min="5888" max="5888" width="14.5703125" style="35" customWidth="1"/>
    <col min="5889" max="5889" width="9.5703125" style="35" customWidth="1"/>
    <col min="5890" max="5890" width="14.5703125" style="35" customWidth="1"/>
    <col min="5891" max="5892" width="16.28515625" style="35" customWidth="1"/>
    <col min="5893" max="5893" width="13.85546875" style="35" customWidth="1"/>
    <col min="5894" max="5898" width="16.140625" style="35" customWidth="1"/>
    <col min="5899" max="5899" width="14.42578125" style="35" customWidth="1"/>
    <col min="5900" max="5900" width="10.140625" style="35" customWidth="1"/>
    <col min="5901" max="5901" width="14.42578125" style="35" customWidth="1"/>
    <col min="5902" max="5903" width="18.85546875" style="35" customWidth="1"/>
    <col min="5904" max="5904" width="14.7109375" style="35" customWidth="1"/>
    <col min="5905" max="5905" width="9.28515625" style="35" customWidth="1"/>
    <col min="5906" max="6129" width="8.85546875" style="35"/>
    <col min="6130" max="6130" width="17.42578125" style="35" customWidth="1"/>
    <col min="6131" max="6131" width="30.7109375" style="35" customWidth="1"/>
    <col min="6132" max="6132" width="24.5703125" style="35" customWidth="1"/>
    <col min="6133" max="6133" width="30.5703125" style="35" customWidth="1"/>
    <col min="6134" max="6134" width="27.140625" style="35" customWidth="1"/>
    <col min="6135" max="6135" width="34" style="35" customWidth="1"/>
    <col min="6136" max="6136" width="31.42578125" style="35" customWidth="1"/>
    <col min="6137" max="6137" width="82.140625" style="35" customWidth="1"/>
    <col min="6138" max="6138" width="23.140625" style="35" customWidth="1"/>
    <col min="6139" max="6139" width="14.7109375" style="35" customWidth="1"/>
    <col min="6140" max="6140" width="10.140625" style="35" customWidth="1"/>
    <col min="6141" max="6141" width="15.85546875" style="35" customWidth="1"/>
    <col min="6142" max="6142" width="9.85546875" style="35" customWidth="1"/>
    <col min="6143" max="6143" width="14" style="35" customWidth="1"/>
    <col min="6144" max="6144" width="14.5703125" style="35" customWidth="1"/>
    <col min="6145" max="6145" width="9.5703125" style="35" customWidth="1"/>
    <col min="6146" max="6146" width="14.5703125" style="35" customWidth="1"/>
    <col min="6147" max="6148" width="16.28515625" style="35" customWidth="1"/>
    <col min="6149" max="6149" width="13.85546875" style="35" customWidth="1"/>
    <col min="6150" max="6154" width="16.140625" style="35" customWidth="1"/>
    <col min="6155" max="6155" width="14.42578125" style="35" customWidth="1"/>
    <col min="6156" max="6156" width="10.140625" style="35" customWidth="1"/>
    <col min="6157" max="6157" width="14.42578125" style="35" customWidth="1"/>
    <col min="6158" max="6159" width="18.85546875" style="35" customWidth="1"/>
    <col min="6160" max="6160" width="14.7109375" style="35" customWidth="1"/>
    <col min="6161" max="6161" width="9.28515625" style="35" customWidth="1"/>
    <col min="6162" max="6385" width="8.85546875" style="35"/>
    <col min="6386" max="6386" width="17.42578125" style="35" customWidth="1"/>
    <col min="6387" max="6387" width="30.7109375" style="35" customWidth="1"/>
    <col min="6388" max="6388" width="24.5703125" style="35" customWidth="1"/>
    <col min="6389" max="6389" width="30.5703125" style="35" customWidth="1"/>
    <col min="6390" max="6390" width="27.140625" style="35" customWidth="1"/>
    <col min="6391" max="6391" width="34" style="35" customWidth="1"/>
    <col min="6392" max="6392" width="31.42578125" style="35" customWidth="1"/>
    <col min="6393" max="6393" width="82.140625" style="35" customWidth="1"/>
    <col min="6394" max="6394" width="23.140625" style="35" customWidth="1"/>
    <col min="6395" max="6395" width="14.7109375" style="35" customWidth="1"/>
    <col min="6396" max="6396" width="10.140625" style="35" customWidth="1"/>
    <col min="6397" max="6397" width="15.85546875" style="35" customWidth="1"/>
    <col min="6398" max="6398" width="9.85546875" style="35" customWidth="1"/>
    <col min="6399" max="6399" width="14" style="35" customWidth="1"/>
    <col min="6400" max="6400" width="14.5703125" style="35" customWidth="1"/>
    <col min="6401" max="6401" width="9.5703125" style="35" customWidth="1"/>
    <col min="6402" max="6402" width="14.5703125" style="35" customWidth="1"/>
    <col min="6403" max="6404" width="16.28515625" style="35" customWidth="1"/>
    <col min="6405" max="6405" width="13.85546875" style="35" customWidth="1"/>
    <col min="6406" max="6410" width="16.140625" style="35" customWidth="1"/>
    <col min="6411" max="6411" width="14.42578125" style="35" customWidth="1"/>
    <col min="6412" max="6412" width="10.140625" style="35" customWidth="1"/>
    <col min="6413" max="6413" width="14.42578125" style="35" customWidth="1"/>
    <col min="6414" max="6415" width="18.85546875" style="35" customWidth="1"/>
    <col min="6416" max="6416" width="14.7109375" style="35" customWidth="1"/>
    <col min="6417" max="6417" width="9.28515625" style="35" customWidth="1"/>
    <col min="6418" max="6641" width="8.85546875" style="35"/>
    <col min="6642" max="6642" width="17.42578125" style="35" customWidth="1"/>
    <col min="6643" max="6643" width="30.7109375" style="35" customWidth="1"/>
    <col min="6644" max="6644" width="24.5703125" style="35" customWidth="1"/>
    <col min="6645" max="6645" width="30.5703125" style="35" customWidth="1"/>
    <col min="6646" max="6646" width="27.140625" style="35" customWidth="1"/>
    <col min="6647" max="6647" width="34" style="35" customWidth="1"/>
    <col min="6648" max="6648" width="31.42578125" style="35" customWidth="1"/>
    <col min="6649" max="6649" width="82.140625" style="35" customWidth="1"/>
    <col min="6650" max="6650" width="23.140625" style="35" customWidth="1"/>
    <col min="6651" max="6651" width="14.7109375" style="35" customWidth="1"/>
    <col min="6652" max="6652" width="10.140625" style="35" customWidth="1"/>
    <col min="6653" max="6653" width="15.85546875" style="35" customWidth="1"/>
    <col min="6654" max="6654" width="9.85546875" style="35" customWidth="1"/>
    <col min="6655" max="6655" width="14" style="35" customWidth="1"/>
    <col min="6656" max="6656" width="14.5703125" style="35" customWidth="1"/>
    <col min="6657" max="6657" width="9.5703125" style="35" customWidth="1"/>
    <col min="6658" max="6658" width="14.5703125" style="35" customWidth="1"/>
    <col min="6659" max="6660" width="16.28515625" style="35" customWidth="1"/>
    <col min="6661" max="6661" width="13.85546875" style="35" customWidth="1"/>
    <col min="6662" max="6666" width="16.140625" style="35" customWidth="1"/>
    <col min="6667" max="6667" width="14.42578125" style="35" customWidth="1"/>
    <col min="6668" max="6668" width="10.140625" style="35" customWidth="1"/>
    <col min="6669" max="6669" width="14.42578125" style="35" customWidth="1"/>
    <col min="6670" max="6671" width="18.85546875" style="35" customWidth="1"/>
    <col min="6672" max="6672" width="14.7109375" style="35" customWidth="1"/>
    <col min="6673" max="6673" width="9.28515625" style="35" customWidth="1"/>
    <col min="6674" max="6897" width="8.85546875" style="35"/>
    <col min="6898" max="6898" width="17.42578125" style="35" customWidth="1"/>
    <col min="6899" max="6899" width="30.7109375" style="35" customWidth="1"/>
    <col min="6900" max="6900" width="24.5703125" style="35" customWidth="1"/>
    <col min="6901" max="6901" width="30.5703125" style="35" customWidth="1"/>
    <col min="6902" max="6902" width="27.140625" style="35" customWidth="1"/>
    <col min="6903" max="6903" width="34" style="35" customWidth="1"/>
    <col min="6904" max="6904" width="31.42578125" style="35" customWidth="1"/>
    <col min="6905" max="6905" width="82.140625" style="35" customWidth="1"/>
    <col min="6906" max="6906" width="23.140625" style="35" customWidth="1"/>
    <col min="6907" max="6907" width="14.7109375" style="35" customWidth="1"/>
    <col min="6908" max="6908" width="10.140625" style="35" customWidth="1"/>
    <col min="6909" max="6909" width="15.85546875" style="35" customWidth="1"/>
    <col min="6910" max="6910" width="9.85546875" style="35" customWidth="1"/>
    <col min="6911" max="6911" width="14" style="35" customWidth="1"/>
    <col min="6912" max="6912" width="14.5703125" style="35" customWidth="1"/>
    <col min="6913" max="6913" width="9.5703125" style="35" customWidth="1"/>
    <col min="6914" max="6914" width="14.5703125" style="35" customWidth="1"/>
    <col min="6915" max="6916" width="16.28515625" style="35" customWidth="1"/>
    <col min="6917" max="6917" width="13.85546875" style="35" customWidth="1"/>
    <col min="6918" max="6922" width="16.140625" style="35" customWidth="1"/>
    <col min="6923" max="6923" width="14.42578125" style="35" customWidth="1"/>
    <col min="6924" max="6924" width="10.140625" style="35" customWidth="1"/>
    <col min="6925" max="6925" width="14.42578125" style="35" customWidth="1"/>
    <col min="6926" max="6927" width="18.85546875" style="35" customWidth="1"/>
    <col min="6928" max="6928" width="14.7109375" style="35" customWidth="1"/>
    <col min="6929" max="6929" width="9.28515625" style="35" customWidth="1"/>
    <col min="6930" max="7153" width="8.85546875" style="35"/>
    <col min="7154" max="7154" width="17.42578125" style="35" customWidth="1"/>
    <col min="7155" max="7155" width="30.7109375" style="35" customWidth="1"/>
    <col min="7156" max="7156" width="24.5703125" style="35" customWidth="1"/>
    <col min="7157" max="7157" width="30.5703125" style="35" customWidth="1"/>
    <col min="7158" max="7158" width="27.140625" style="35" customWidth="1"/>
    <col min="7159" max="7159" width="34" style="35" customWidth="1"/>
    <col min="7160" max="7160" width="31.42578125" style="35" customWidth="1"/>
    <col min="7161" max="7161" width="82.140625" style="35" customWidth="1"/>
    <col min="7162" max="7162" width="23.140625" style="35" customWidth="1"/>
    <col min="7163" max="7163" width="14.7109375" style="35" customWidth="1"/>
    <col min="7164" max="7164" width="10.140625" style="35" customWidth="1"/>
    <col min="7165" max="7165" width="15.85546875" style="35" customWidth="1"/>
    <col min="7166" max="7166" width="9.85546875" style="35" customWidth="1"/>
    <col min="7167" max="7167" width="14" style="35" customWidth="1"/>
    <col min="7168" max="7168" width="14.5703125" style="35" customWidth="1"/>
    <col min="7169" max="7169" width="9.5703125" style="35" customWidth="1"/>
    <col min="7170" max="7170" width="14.5703125" style="35" customWidth="1"/>
    <col min="7171" max="7172" width="16.28515625" style="35" customWidth="1"/>
    <col min="7173" max="7173" width="13.85546875" style="35" customWidth="1"/>
    <col min="7174" max="7178" width="16.140625" style="35" customWidth="1"/>
    <col min="7179" max="7179" width="14.42578125" style="35" customWidth="1"/>
    <col min="7180" max="7180" width="10.140625" style="35" customWidth="1"/>
    <col min="7181" max="7181" width="14.42578125" style="35" customWidth="1"/>
    <col min="7182" max="7183" width="18.85546875" style="35" customWidth="1"/>
    <col min="7184" max="7184" width="14.7109375" style="35" customWidth="1"/>
    <col min="7185" max="7185" width="9.28515625" style="35" customWidth="1"/>
    <col min="7186" max="7409" width="8.85546875" style="35"/>
    <col min="7410" max="7410" width="17.42578125" style="35" customWidth="1"/>
    <col min="7411" max="7411" width="30.7109375" style="35" customWidth="1"/>
    <col min="7412" max="7412" width="24.5703125" style="35" customWidth="1"/>
    <col min="7413" max="7413" width="30.5703125" style="35" customWidth="1"/>
    <col min="7414" max="7414" width="27.140625" style="35" customWidth="1"/>
    <col min="7415" max="7415" width="34" style="35" customWidth="1"/>
    <col min="7416" max="7416" width="31.42578125" style="35" customWidth="1"/>
    <col min="7417" max="7417" width="82.140625" style="35" customWidth="1"/>
    <col min="7418" max="7418" width="23.140625" style="35" customWidth="1"/>
    <col min="7419" max="7419" width="14.7109375" style="35" customWidth="1"/>
    <col min="7420" max="7420" width="10.140625" style="35" customWidth="1"/>
    <col min="7421" max="7421" width="15.85546875" style="35" customWidth="1"/>
    <col min="7422" max="7422" width="9.85546875" style="35" customWidth="1"/>
    <col min="7423" max="7423" width="14" style="35" customWidth="1"/>
    <col min="7424" max="7424" width="14.5703125" style="35" customWidth="1"/>
    <col min="7425" max="7425" width="9.5703125" style="35" customWidth="1"/>
    <col min="7426" max="7426" width="14.5703125" style="35" customWidth="1"/>
    <col min="7427" max="7428" width="16.28515625" style="35" customWidth="1"/>
    <col min="7429" max="7429" width="13.85546875" style="35" customWidth="1"/>
    <col min="7430" max="7434" width="16.140625" style="35" customWidth="1"/>
    <col min="7435" max="7435" width="14.42578125" style="35" customWidth="1"/>
    <col min="7436" max="7436" width="10.140625" style="35" customWidth="1"/>
    <col min="7437" max="7437" width="14.42578125" style="35" customWidth="1"/>
    <col min="7438" max="7439" width="18.85546875" style="35" customWidth="1"/>
    <col min="7440" max="7440" width="14.7109375" style="35" customWidth="1"/>
    <col min="7441" max="7441" width="9.28515625" style="35" customWidth="1"/>
    <col min="7442" max="7665" width="8.85546875" style="35"/>
    <col min="7666" max="7666" width="17.42578125" style="35" customWidth="1"/>
    <col min="7667" max="7667" width="30.7109375" style="35" customWidth="1"/>
    <col min="7668" max="7668" width="24.5703125" style="35" customWidth="1"/>
    <col min="7669" max="7669" width="30.5703125" style="35" customWidth="1"/>
    <col min="7670" max="7670" width="27.140625" style="35" customWidth="1"/>
    <col min="7671" max="7671" width="34" style="35" customWidth="1"/>
    <col min="7672" max="7672" width="31.42578125" style="35" customWidth="1"/>
    <col min="7673" max="7673" width="82.140625" style="35" customWidth="1"/>
    <col min="7674" max="7674" width="23.140625" style="35" customWidth="1"/>
    <col min="7675" max="7675" width="14.7109375" style="35" customWidth="1"/>
    <col min="7676" max="7676" width="10.140625" style="35" customWidth="1"/>
    <col min="7677" max="7677" width="15.85546875" style="35" customWidth="1"/>
    <col min="7678" max="7678" width="9.85546875" style="35" customWidth="1"/>
    <col min="7679" max="7679" width="14" style="35" customWidth="1"/>
    <col min="7680" max="7680" width="14.5703125" style="35" customWidth="1"/>
    <col min="7681" max="7681" width="9.5703125" style="35" customWidth="1"/>
    <col min="7682" max="7682" width="14.5703125" style="35" customWidth="1"/>
    <col min="7683" max="7684" width="16.28515625" style="35" customWidth="1"/>
    <col min="7685" max="7685" width="13.85546875" style="35" customWidth="1"/>
    <col min="7686" max="7690" width="16.140625" style="35" customWidth="1"/>
    <col min="7691" max="7691" width="14.42578125" style="35" customWidth="1"/>
    <col min="7692" max="7692" width="10.140625" style="35" customWidth="1"/>
    <col min="7693" max="7693" width="14.42578125" style="35" customWidth="1"/>
    <col min="7694" max="7695" width="18.85546875" style="35" customWidth="1"/>
    <col min="7696" max="7696" width="14.7109375" style="35" customWidth="1"/>
    <col min="7697" max="7697" width="9.28515625" style="35" customWidth="1"/>
    <col min="7698" max="7921" width="8.85546875" style="35"/>
    <col min="7922" max="7922" width="17.42578125" style="35" customWidth="1"/>
    <col min="7923" max="7923" width="30.7109375" style="35" customWidth="1"/>
    <col min="7924" max="7924" width="24.5703125" style="35" customWidth="1"/>
    <col min="7925" max="7925" width="30.5703125" style="35" customWidth="1"/>
    <col min="7926" max="7926" width="27.140625" style="35" customWidth="1"/>
    <col min="7927" max="7927" width="34" style="35" customWidth="1"/>
    <col min="7928" max="7928" width="31.42578125" style="35" customWidth="1"/>
    <col min="7929" max="7929" width="82.140625" style="35" customWidth="1"/>
    <col min="7930" max="7930" width="23.140625" style="35" customWidth="1"/>
    <col min="7931" max="7931" width="14.7109375" style="35" customWidth="1"/>
    <col min="7932" max="7932" width="10.140625" style="35" customWidth="1"/>
    <col min="7933" max="7933" width="15.85546875" style="35" customWidth="1"/>
    <col min="7934" max="7934" width="9.85546875" style="35" customWidth="1"/>
    <col min="7935" max="7935" width="14" style="35" customWidth="1"/>
    <col min="7936" max="7936" width="14.5703125" style="35" customWidth="1"/>
    <col min="7937" max="7937" width="9.5703125" style="35" customWidth="1"/>
    <col min="7938" max="7938" width="14.5703125" style="35" customWidth="1"/>
    <col min="7939" max="7940" width="16.28515625" style="35" customWidth="1"/>
    <col min="7941" max="7941" width="13.85546875" style="35" customWidth="1"/>
    <col min="7942" max="7946" width="16.140625" style="35" customWidth="1"/>
    <col min="7947" max="7947" width="14.42578125" style="35" customWidth="1"/>
    <col min="7948" max="7948" width="10.140625" style="35" customWidth="1"/>
    <col min="7949" max="7949" width="14.42578125" style="35" customWidth="1"/>
    <col min="7950" max="7951" width="18.85546875" style="35" customWidth="1"/>
    <col min="7952" max="7952" width="14.7109375" style="35" customWidth="1"/>
    <col min="7953" max="7953" width="9.28515625" style="35" customWidth="1"/>
    <col min="7954" max="8177" width="8.85546875" style="35"/>
    <col min="8178" max="8178" width="17.42578125" style="35" customWidth="1"/>
    <col min="8179" max="8179" width="30.7109375" style="35" customWidth="1"/>
    <col min="8180" max="8180" width="24.5703125" style="35" customWidth="1"/>
    <col min="8181" max="8181" width="30.5703125" style="35" customWidth="1"/>
    <col min="8182" max="8182" width="27.140625" style="35" customWidth="1"/>
    <col min="8183" max="8183" width="34" style="35" customWidth="1"/>
    <col min="8184" max="8184" width="31.42578125" style="35" customWidth="1"/>
    <col min="8185" max="8185" width="82.140625" style="35" customWidth="1"/>
    <col min="8186" max="8186" width="23.140625" style="35" customWidth="1"/>
    <col min="8187" max="8187" width="14.7109375" style="35" customWidth="1"/>
    <col min="8188" max="8188" width="10.140625" style="35" customWidth="1"/>
    <col min="8189" max="8189" width="15.85546875" style="35" customWidth="1"/>
    <col min="8190" max="8190" width="9.85546875" style="35" customWidth="1"/>
    <col min="8191" max="8191" width="14" style="35" customWidth="1"/>
    <col min="8192" max="8192" width="14.5703125" style="35" customWidth="1"/>
    <col min="8193" max="8193" width="9.5703125" style="35" customWidth="1"/>
    <col min="8194" max="8194" width="14.5703125" style="35" customWidth="1"/>
    <col min="8195" max="8196" width="16.28515625" style="35" customWidth="1"/>
    <col min="8197" max="8197" width="13.85546875" style="35" customWidth="1"/>
    <col min="8198" max="8202" width="16.140625" style="35" customWidth="1"/>
    <col min="8203" max="8203" width="14.42578125" style="35" customWidth="1"/>
    <col min="8204" max="8204" width="10.140625" style="35" customWidth="1"/>
    <col min="8205" max="8205" width="14.42578125" style="35" customWidth="1"/>
    <col min="8206" max="8207" width="18.85546875" style="35" customWidth="1"/>
    <col min="8208" max="8208" width="14.7109375" style="35" customWidth="1"/>
    <col min="8209" max="8209" width="9.28515625" style="35" customWidth="1"/>
    <col min="8210" max="8433" width="8.85546875" style="35"/>
    <col min="8434" max="8434" width="17.42578125" style="35" customWidth="1"/>
    <col min="8435" max="8435" width="30.7109375" style="35" customWidth="1"/>
    <col min="8436" max="8436" width="24.5703125" style="35" customWidth="1"/>
    <col min="8437" max="8437" width="30.5703125" style="35" customWidth="1"/>
    <col min="8438" max="8438" width="27.140625" style="35" customWidth="1"/>
    <col min="8439" max="8439" width="34" style="35" customWidth="1"/>
    <col min="8440" max="8440" width="31.42578125" style="35" customWidth="1"/>
    <col min="8441" max="8441" width="82.140625" style="35" customWidth="1"/>
    <col min="8442" max="8442" width="23.140625" style="35" customWidth="1"/>
    <col min="8443" max="8443" width="14.7109375" style="35" customWidth="1"/>
    <col min="8444" max="8444" width="10.140625" style="35" customWidth="1"/>
    <col min="8445" max="8445" width="15.85546875" style="35" customWidth="1"/>
    <col min="8446" max="8446" width="9.85546875" style="35" customWidth="1"/>
    <col min="8447" max="8447" width="14" style="35" customWidth="1"/>
    <col min="8448" max="8448" width="14.5703125" style="35" customWidth="1"/>
    <col min="8449" max="8449" width="9.5703125" style="35" customWidth="1"/>
    <col min="8450" max="8450" width="14.5703125" style="35" customWidth="1"/>
    <col min="8451" max="8452" width="16.28515625" style="35" customWidth="1"/>
    <col min="8453" max="8453" width="13.85546875" style="35" customWidth="1"/>
    <col min="8454" max="8458" width="16.140625" style="35" customWidth="1"/>
    <col min="8459" max="8459" width="14.42578125" style="35" customWidth="1"/>
    <col min="8460" max="8460" width="10.140625" style="35" customWidth="1"/>
    <col min="8461" max="8461" width="14.42578125" style="35" customWidth="1"/>
    <col min="8462" max="8463" width="18.85546875" style="35" customWidth="1"/>
    <col min="8464" max="8464" width="14.7109375" style="35" customWidth="1"/>
    <col min="8465" max="8465" width="9.28515625" style="35" customWidth="1"/>
    <col min="8466" max="8689" width="8.85546875" style="35"/>
    <col min="8690" max="8690" width="17.42578125" style="35" customWidth="1"/>
    <col min="8691" max="8691" width="30.7109375" style="35" customWidth="1"/>
    <col min="8692" max="8692" width="24.5703125" style="35" customWidth="1"/>
    <col min="8693" max="8693" width="30.5703125" style="35" customWidth="1"/>
    <col min="8694" max="8694" width="27.140625" style="35" customWidth="1"/>
    <col min="8695" max="8695" width="34" style="35" customWidth="1"/>
    <col min="8696" max="8696" width="31.42578125" style="35" customWidth="1"/>
    <col min="8697" max="8697" width="82.140625" style="35" customWidth="1"/>
    <col min="8698" max="8698" width="23.140625" style="35" customWidth="1"/>
    <col min="8699" max="8699" width="14.7109375" style="35" customWidth="1"/>
    <col min="8700" max="8700" width="10.140625" style="35" customWidth="1"/>
    <col min="8701" max="8701" width="15.85546875" style="35" customWidth="1"/>
    <col min="8702" max="8702" width="9.85546875" style="35" customWidth="1"/>
    <col min="8703" max="8703" width="14" style="35" customWidth="1"/>
    <col min="8704" max="8704" width="14.5703125" style="35" customWidth="1"/>
    <col min="8705" max="8705" width="9.5703125" style="35" customWidth="1"/>
    <col min="8706" max="8706" width="14.5703125" style="35" customWidth="1"/>
    <col min="8707" max="8708" width="16.28515625" style="35" customWidth="1"/>
    <col min="8709" max="8709" width="13.85546875" style="35" customWidth="1"/>
    <col min="8710" max="8714" width="16.140625" style="35" customWidth="1"/>
    <col min="8715" max="8715" width="14.42578125" style="35" customWidth="1"/>
    <col min="8716" max="8716" width="10.140625" style="35" customWidth="1"/>
    <col min="8717" max="8717" width="14.42578125" style="35" customWidth="1"/>
    <col min="8718" max="8719" width="18.85546875" style="35" customWidth="1"/>
    <col min="8720" max="8720" width="14.7109375" style="35" customWidth="1"/>
    <col min="8721" max="8721" width="9.28515625" style="35" customWidth="1"/>
    <col min="8722" max="8945" width="8.85546875" style="35"/>
    <col min="8946" max="8946" width="17.42578125" style="35" customWidth="1"/>
    <col min="8947" max="8947" width="30.7109375" style="35" customWidth="1"/>
    <col min="8948" max="8948" width="24.5703125" style="35" customWidth="1"/>
    <col min="8949" max="8949" width="30.5703125" style="35" customWidth="1"/>
    <col min="8950" max="8950" width="27.140625" style="35" customWidth="1"/>
    <col min="8951" max="8951" width="34" style="35" customWidth="1"/>
    <col min="8952" max="8952" width="31.42578125" style="35" customWidth="1"/>
    <col min="8953" max="8953" width="82.140625" style="35" customWidth="1"/>
    <col min="8954" max="8954" width="23.140625" style="35" customWidth="1"/>
    <col min="8955" max="8955" width="14.7109375" style="35" customWidth="1"/>
    <col min="8956" max="8956" width="10.140625" style="35" customWidth="1"/>
    <col min="8957" max="8957" width="15.85546875" style="35" customWidth="1"/>
    <col min="8958" max="8958" width="9.85546875" style="35" customWidth="1"/>
    <col min="8959" max="8959" width="14" style="35" customWidth="1"/>
    <col min="8960" max="8960" width="14.5703125" style="35" customWidth="1"/>
    <col min="8961" max="8961" width="9.5703125" style="35" customWidth="1"/>
    <col min="8962" max="8962" width="14.5703125" style="35" customWidth="1"/>
    <col min="8963" max="8964" width="16.28515625" style="35" customWidth="1"/>
    <col min="8965" max="8965" width="13.85546875" style="35" customWidth="1"/>
    <col min="8966" max="8970" width="16.140625" style="35" customWidth="1"/>
    <col min="8971" max="8971" width="14.42578125" style="35" customWidth="1"/>
    <col min="8972" max="8972" width="10.140625" style="35" customWidth="1"/>
    <col min="8973" max="8973" width="14.42578125" style="35" customWidth="1"/>
    <col min="8974" max="8975" width="18.85546875" style="35" customWidth="1"/>
    <col min="8976" max="8976" width="14.7109375" style="35" customWidth="1"/>
    <col min="8977" max="8977" width="9.28515625" style="35" customWidth="1"/>
    <col min="8978" max="9201" width="8.85546875" style="35"/>
    <col min="9202" max="9202" width="17.42578125" style="35" customWidth="1"/>
    <col min="9203" max="9203" width="30.7109375" style="35" customWidth="1"/>
    <col min="9204" max="9204" width="24.5703125" style="35" customWidth="1"/>
    <col min="9205" max="9205" width="30.5703125" style="35" customWidth="1"/>
    <col min="9206" max="9206" width="27.140625" style="35" customWidth="1"/>
    <col min="9207" max="9207" width="34" style="35" customWidth="1"/>
    <col min="9208" max="9208" width="31.42578125" style="35" customWidth="1"/>
    <col min="9209" max="9209" width="82.140625" style="35" customWidth="1"/>
    <col min="9210" max="9210" width="23.140625" style="35" customWidth="1"/>
    <col min="9211" max="9211" width="14.7109375" style="35" customWidth="1"/>
    <col min="9212" max="9212" width="10.140625" style="35" customWidth="1"/>
    <col min="9213" max="9213" width="15.85546875" style="35" customWidth="1"/>
    <col min="9214" max="9214" width="9.85546875" style="35" customWidth="1"/>
    <col min="9215" max="9215" width="14" style="35" customWidth="1"/>
    <col min="9216" max="9216" width="14.5703125" style="35" customWidth="1"/>
    <col min="9217" max="9217" width="9.5703125" style="35" customWidth="1"/>
    <col min="9218" max="9218" width="14.5703125" style="35" customWidth="1"/>
    <col min="9219" max="9220" width="16.28515625" style="35" customWidth="1"/>
    <col min="9221" max="9221" width="13.85546875" style="35" customWidth="1"/>
    <col min="9222" max="9226" width="16.140625" style="35" customWidth="1"/>
    <col min="9227" max="9227" width="14.42578125" style="35" customWidth="1"/>
    <col min="9228" max="9228" width="10.140625" style="35" customWidth="1"/>
    <col min="9229" max="9229" width="14.42578125" style="35" customWidth="1"/>
    <col min="9230" max="9231" width="18.85546875" style="35" customWidth="1"/>
    <col min="9232" max="9232" width="14.7109375" style="35" customWidth="1"/>
    <col min="9233" max="9233" width="9.28515625" style="35" customWidth="1"/>
    <col min="9234" max="9457" width="8.85546875" style="35"/>
    <col min="9458" max="9458" width="17.42578125" style="35" customWidth="1"/>
    <col min="9459" max="9459" width="30.7109375" style="35" customWidth="1"/>
    <col min="9460" max="9460" width="24.5703125" style="35" customWidth="1"/>
    <col min="9461" max="9461" width="30.5703125" style="35" customWidth="1"/>
    <col min="9462" max="9462" width="27.140625" style="35" customWidth="1"/>
    <col min="9463" max="9463" width="34" style="35" customWidth="1"/>
    <col min="9464" max="9464" width="31.42578125" style="35" customWidth="1"/>
    <col min="9465" max="9465" width="82.140625" style="35" customWidth="1"/>
    <col min="9466" max="9466" width="23.140625" style="35" customWidth="1"/>
    <col min="9467" max="9467" width="14.7109375" style="35" customWidth="1"/>
    <col min="9468" max="9468" width="10.140625" style="35" customWidth="1"/>
    <col min="9469" max="9469" width="15.85546875" style="35" customWidth="1"/>
    <col min="9470" max="9470" width="9.85546875" style="35" customWidth="1"/>
    <col min="9471" max="9471" width="14" style="35" customWidth="1"/>
    <col min="9472" max="9472" width="14.5703125" style="35" customWidth="1"/>
    <col min="9473" max="9473" width="9.5703125" style="35" customWidth="1"/>
    <col min="9474" max="9474" width="14.5703125" style="35" customWidth="1"/>
    <col min="9475" max="9476" width="16.28515625" style="35" customWidth="1"/>
    <col min="9477" max="9477" width="13.85546875" style="35" customWidth="1"/>
    <col min="9478" max="9482" width="16.140625" style="35" customWidth="1"/>
    <col min="9483" max="9483" width="14.42578125" style="35" customWidth="1"/>
    <col min="9484" max="9484" width="10.140625" style="35" customWidth="1"/>
    <col min="9485" max="9485" width="14.42578125" style="35" customWidth="1"/>
    <col min="9486" max="9487" width="18.85546875" style="35" customWidth="1"/>
    <col min="9488" max="9488" width="14.7109375" style="35" customWidth="1"/>
    <col min="9489" max="9489" width="9.28515625" style="35" customWidth="1"/>
    <col min="9490" max="9713" width="8.85546875" style="35"/>
    <col min="9714" max="9714" width="17.42578125" style="35" customWidth="1"/>
    <col min="9715" max="9715" width="30.7109375" style="35" customWidth="1"/>
    <col min="9716" max="9716" width="24.5703125" style="35" customWidth="1"/>
    <col min="9717" max="9717" width="30.5703125" style="35" customWidth="1"/>
    <col min="9718" max="9718" width="27.140625" style="35" customWidth="1"/>
    <col min="9719" max="9719" width="34" style="35" customWidth="1"/>
    <col min="9720" max="9720" width="31.42578125" style="35" customWidth="1"/>
    <col min="9721" max="9721" width="82.140625" style="35" customWidth="1"/>
    <col min="9722" max="9722" width="23.140625" style="35" customWidth="1"/>
    <col min="9723" max="9723" width="14.7109375" style="35" customWidth="1"/>
    <col min="9724" max="9724" width="10.140625" style="35" customWidth="1"/>
    <col min="9725" max="9725" width="15.85546875" style="35" customWidth="1"/>
    <col min="9726" max="9726" width="9.85546875" style="35" customWidth="1"/>
    <col min="9727" max="9727" width="14" style="35" customWidth="1"/>
    <col min="9728" max="9728" width="14.5703125" style="35" customWidth="1"/>
    <col min="9729" max="9729" width="9.5703125" style="35" customWidth="1"/>
    <col min="9730" max="9730" width="14.5703125" style="35" customWidth="1"/>
    <col min="9731" max="9732" width="16.28515625" style="35" customWidth="1"/>
    <col min="9733" max="9733" width="13.85546875" style="35" customWidth="1"/>
    <col min="9734" max="9738" width="16.140625" style="35" customWidth="1"/>
    <col min="9739" max="9739" width="14.42578125" style="35" customWidth="1"/>
    <col min="9740" max="9740" width="10.140625" style="35" customWidth="1"/>
    <col min="9741" max="9741" width="14.42578125" style="35" customWidth="1"/>
    <col min="9742" max="9743" width="18.85546875" style="35" customWidth="1"/>
    <col min="9744" max="9744" width="14.7109375" style="35" customWidth="1"/>
    <col min="9745" max="9745" width="9.28515625" style="35" customWidth="1"/>
    <col min="9746" max="9969" width="8.85546875" style="35"/>
    <col min="9970" max="9970" width="17.42578125" style="35" customWidth="1"/>
    <col min="9971" max="9971" width="30.7109375" style="35" customWidth="1"/>
    <col min="9972" max="9972" width="24.5703125" style="35" customWidth="1"/>
    <col min="9973" max="9973" width="30.5703125" style="35" customWidth="1"/>
    <col min="9974" max="9974" width="27.140625" style="35" customWidth="1"/>
    <col min="9975" max="9975" width="34" style="35" customWidth="1"/>
    <col min="9976" max="9976" width="31.42578125" style="35" customWidth="1"/>
    <col min="9977" max="9977" width="82.140625" style="35" customWidth="1"/>
    <col min="9978" max="9978" width="23.140625" style="35" customWidth="1"/>
    <col min="9979" max="9979" width="14.7109375" style="35" customWidth="1"/>
    <col min="9980" max="9980" width="10.140625" style="35" customWidth="1"/>
    <col min="9981" max="9981" width="15.85546875" style="35" customWidth="1"/>
    <col min="9982" max="9982" width="9.85546875" style="35" customWidth="1"/>
    <col min="9983" max="9983" width="14" style="35" customWidth="1"/>
    <col min="9984" max="9984" width="14.5703125" style="35" customWidth="1"/>
    <col min="9985" max="9985" width="9.5703125" style="35" customWidth="1"/>
    <col min="9986" max="9986" width="14.5703125" style="35" customWidth="1"/>
    <col min="9987" max="9988" width="16.28515625" style="35" customWidth="1"/>
    <col min="9989" max="9989" width="13.85546875" style="35" customWidth="1"/>
    <col min="9990" max="9994" width="16.140625" style="35" customWidth="1"/>
    <col min="9995" max="9995" width="14.42578125" style="35" customWidth="1"/>
    <col min="9996" max="9996" width="10.140625" style="35" customWidth="1"/>
    <col min="9997" max="9997" width="14.42578125" style="35" customWidth="1"/>
    <col min="9998" max="9999" width="18.85546875" style="35" customWidth="1"/>
    <col min="10000" max="10000" width="14.7109375" style="35" customWidth="1"/>
    <col min="10001" max="10001" width="9.28515625" style="35" customWidth="1"/>
    <col min="10002" max="10225" width="8.85546875" style="35"/>
    <col min="10226" max="10226" width="17.42578125" style="35" customWidth="1"/>
    <col min="10227" max="10227" width="30.7109375" style="35" customWidth="1"/>
    <col min="10228" max="10228" width="24.5703125" style="35" customWidth="1"/>
    <col min="10229" max="10229" width="30.5703125" style="35" customWidth="1"/>
    <col min="10230" max="10230" width="27.140625" style="35" customWidth="1"/>
    <col min="10231" max="10231" width="34" style="35" customWidth="1"/>
    <col min="10232" max="10232" width="31.42578125" style="35" customWidth="1"/>
    <col min="10233" max="10233" width="82.140625" style="35" customWidth="1"/>
    <col min="10234" max="10234" width="23.140625" style="35" customWidth="1"/>
    <col min="10235" max="10235" width="14.7109375" style="35" customWidth="1"/>
    <col min="10236" max="10236" width="10.140625" style="35" customWidth="1"/>
    <col min="10237" max="10237" width="15.85546875" style="35" customWidth="1"/>
    <col min="10238" max="10238" width="9.85546875" style="35" customWidth="1"/>
    <col min="10239" max="10239" width="14" style="35" customWidth="1"/>
    <col min="10240" max="10240" width="14.5703125" style="35" customWidth="1"/>
    <col min="10241" max="10241" width="9.5703125" style="35" customWidth="1"/>
    <col min="10242" max="10242" width="14.5703125" style="35" customWidth="1"/>
    <col min="10243" max="10244" width="16.28515625" style="35" customWidth="1"/>
    <col min="10245" max="10245" width="13.85546875" style="35" customWidth="1"/>
    <col min="10246" max="10250" width="16.140625" style="35" customWidth="1"/>
    <col min="10251" max="10251" width="14.42578125" style="35" customWidth="1"/>
    <col min="10252" max="10252" width="10.140625" style="35" customWidth="1"/>
    <col min="10253" max="10253" width="14.42578125" style="35" customWidth="1"/>
    <col min="10254" max="10255" width="18.85546875" style="35" customWidth="1"/>
    <col min="10256" max="10256" width="14.7109375" style="35" customWidth="1"/>
    <col min="10257" max="10257" width="9.28515625" style="35" customWidth="1"/>
    <col min="10258" max="10481" width="8.85546875" style="35"/>
    <col min="10482" max="10482" width="17.42578125" style="35" customWidth="1"/>
    <col min="10483" max="10483" width="30.7109375" style="35" customWidth="1"/>
    <col min="10484" max="10484" width="24.5703125" style="35" customWidth="1"/>
    <col min="10485" max="10485" width="30.5703125" style="35" customWidth="1"/>
    <col min="10486" max="10486" width="27.140625" style="35" customWidth="1"/>
    <col min="10487" max="10487" width="34" style="35" customWidth="1"/>
    <col min="10488" max="10488" width="31.42578125" style="35" customWidth="1"/>
    <col min="10489" max="10489" width="82.140625" style="35" customWidth="1"/>
    <col min="10490" max="10490" width="23.140625" style="35" customWidth="1"/>
    <col min="10491" max="10491" width="14.7109375" style="35" customWidth="1"/>
    <col min="10492" max="10492" width="10.140625" style="35" customWidth="1"/>
    <col min="10493" max="10493" width="15.85546875" style="35" customWidth="1"/>
    <col min="10494" max="10494" width="9.85546875" style="35" customWidth="1"/>
    <col min="10495" max="10495" width="14" style="35" customWidth="1"/>
    <col min="10496" max="10496" width="14.5703125" style="35" customWidth="1"/>
    <col min="10497" max="10497" width="9.5703125" style="35" customWidth="1"/>
    <col min="10498" max="10498" width="14.5703125" style="35" customWidth="1"/>
    <col min="10499" max="10500" width="16.28515625" style="35" customWidth="1"/>
    <col min="10501" max="10501" width="13.85546875" style="35" customWidth="1"/>
    <col min="10502" max="10506" width="16.140625" style="35" customWidth="1"/>
    <col min="10507" max="10507" width="14.42578125" style="35" customWidth="1"/>
    <col min="10508" max="10508" width="10.140625" style="35" customWidth="1"/>
    <col min="10509" max="10509" width="14.42578125" style="35" customWidth="1"/>
    <col min="10510" max="10511" width="18.85546875" style="35" customWidth="1"/>
    <col min="10512" max="10512" width="14.7109375" style="35" customWidth="1"/>
    <col min="10513" max="10513" width="9.28515625" style="35" customWidth="1"/>
    <col min="10514" max="10737" width="8.85546875" style="35"/>
    <col min="10738" max="10738" width="17.42578125" style="35" customWidth="1"/>
    <col min="10739" max="10739" width="30.7109375" style="35" customWidth="1"/>
    <col min="10740" max="10740" width="24.5703125" style="35" customWidth="1"/>
    <col min="10741" max="10741" width="30.5703125" style="35" customWidth="1"/>
    <col min="10742" max="10742" width="27.140625" style="35" customWidth="1"/>
    <col min="10743" max="10743" width="34" style="35" customWidth="1"/>
    <col min="10744" max="10744" width="31.42578125" style="35" customWidth="1"/>
    <col min="10745" max="10745" width="82.140625" style="35" customWidth="1"/>
    <col min="10746" max="10746" width="23.140625" style="35" customWidth="1"/>
    <col min="10747" max="10747" width="14.7109375" style="35" customWidth="1"/>
    <col min="10748" max="10748" width="10.140625" style="35" customWidth="1"/>
    <col min="10749" max="10749" width="15.85546875" style="35" customWidth="1"/>
    <col min="10750" max="10750" width="9.85546875" style="35" customWidth="1"/>
    <col min="10751" max="10751" width="14" style="35" customWidth="1"/>
    <col min="10752" max="10752" width="14.5703125" style="35" customWidth="1"/>
    <col min="10753" max="10753" width="9.5703125" style="35" customWidth="1"/>
    <col min="10754" max="10754" width="14.5703125" style="35" customWidth="1"/>
    <col min="10755" max="10756" width="16.28515625" style="35" customWidth="1"/>
    <col min="10757" max="10757" width="13.85546875" style="35" customWidth="1"/>
    <col min="10758" max="10762" width="16.140625" style="35" customWidth="1"/>
    <col min="10763" max="10763" width="14.42578125" style="35" customWidth="1"/>
    <col min="10764" max="10764" width="10.140625" style="35" customWidth="1"/>
    <col min="10765" max="10765" width="14.42578125" style="35" customWidth="1"/>
    <col min="10766" max="10767" width="18.85546875" style="35" customWidth="1"/>
    <col min="10768" max="10768" width="14.7109375" style="35" customWidth="1"/>
    <col min="10769" max="10769" width="9.28515625" style="35" customWidth="1"/>
    <col min="10770" max="10993" width="8.85546875" style="35"/>
    <col min="10994" max="10994" width="17.42578125" style="35" customWidth="1"/>
    <col min="10995" max="10995" width="30.7109375" style="35" customWidth="1"/>
    <col min="10996" max="10996" width="24.5703125" style="35" customWidth="1"/>
    <col min="10997" max="10997" width="30.5703125" style="35" customWidth="1"/>
    <col min="10998" max="10998" width="27.140625" style="35" customWidth="1"/>
    <col min="10999" max="10999" width="34" style="35" customWidth="1"/>
    <col min="11000" max="11000" width="31.42578125" style="35" customWidth="1"/>
    <col min="11001" max="11001" width="82.140625" style="35" customWidth="1"/>
    <col min="11002" max="11002" width="23.140625" style="35" customWidth="1"/>
    <col min="11003" max="11003" width="14.7109375" style="35" customWidth="1"/>
    <col min="11004" max="11004" width="10.140625" style="35" customWidth="1"/>
    <col min="11005" max="11005" width="15.85546875" style="35" customWidth="1"/>
    <col min="11006" max="11006" width="9.85546875" style="35" customWidth="1"/>
    <col min="11007" max="11007" width="14" style="35" customWidth="1"/>
    <col min="11008" max="11008" width="14.5703125" style="35" customWidth="1"/>
    <col min="11009" max="11009" width="9.5703125" style="35" customWidth="1"/>
    <col min="11010" max="11010" width="14.5703125" style="35" customWidth="1"/>
    <col min="11011" max="11012" width="16.28515625" style="35" customWidth="1"/>
    <col min="11013" max="11013" width="13.85546875" style="35" customWidth="1"/>
    <col min="11014" max="11018" width="16.140625" style="35" customWidth="1"/>
    <col min="11019" max="11019" width="14.42578125" style="35" customWidth="1"/>
    <col min="11020" max="11020" width="10.140625" style="35" customWidth="1"/>
    <col min="11021" max="11021" width="14.42578125" style="35" customWidth="1"/>
    <col min="11022" max="11023" width="18.85546875" style="35" customWidth="1"/>
    <col min="11024" max="11024" width="14.7109375" style="35" customWidth="1"/>
    <col min="11025" max="11025" width="9.28515625" style="35" customWidth="1"/>
    <col min="11026" max="11249" width="8.85546875" style="35"/>
    <col min="11250" max="11250" width="17.42578125" style="35" customWidth="1"/>
    <col min="11251" max="11251" width="30.7109375" style="35" customWidth="1"/>
    <col min="11252" max="11252" width="24.5703125" style="35" customWidth="1"/>
    <col min="11253" max="11253" width="30.5703125" style="35" customWidth="1"/>
    <col min="11254" max="11254" width="27.140625" style="35" customWidth="1"/>
    <col min="11255" max="11255" width="34" style="35" customWidth="1"/>
    <col min="11256" max="11256" width="31.42578125" style="35" customWidth="1"/>
    <col min="11257" max="11257" width="82.140625" style="35" customWidth="1"/>
    <col min="11258" max="11258" width="23.140625" style="35" customWidth="1"/>
    <col min="11259" max="11259" width="14.7109375" style="35" customWidth="1"/>
    <col min="11260" max="11260" width="10.140625" style="35" customWidth="1"/>
    <col min="11261" max="11261" width="15.85546875" style="35" customWidth="1"/>
    <col min="11262" max="11262" width="9.85546875" style="35" customWidth="1"/>
    <col min="11263" max="11263" width="14" style="35" customWidth="1"/>
    <col min="11264" max="11264" width="14.5703125" style="35" customWidth="1"/>
    <col min="11265" max="11265" width="9.5703125" style="35" customWidth="1"/>
    <col min="11266" max="11266" width="14.5703125" style="35" customWidth="1"/>
    <col min="11267" max="11268" width="16.28515625" style="35" customWidth="1"/>
    <col min="11269" max="11269" width="13.85546875" style="35" customWidth="1"/>
    <col min="11270" max="11274" width="16.140625" style="35" customWidth="1"/>
    <col min="11275" max="11275" width="14.42578125" style="35" customWidth="1"/>
    <col min="11276" max="11276" width="10.140625" style="35" customWidth="1"/>
    <col min="11277" max="11277" width="14.42578125" style="35" customWidth="1"/>
    <col min="11278" max="11279" width="18.85546875" style="35" customWidth="1"/>
    <col min="11280" max="11280" width="14.7109375" style="35" customWidth="1"/>
    <col min="11281" max="11281" width="9.28515625" style="35" customWidth="1"/>
    <col min="11282" max="11505" width="8.85546875" style="35"/>
    <col min="11506" max="11506" width="17.42578125" style="35" customWidth="1"/>
    <col min="11507" max="11507" width="30.7109375" style="35" customWidth="1"/>
    <col min="11508" max="11508" width="24.5703125" style="35" customWidth="1"/>
    <col min="11509" max="11509" width="30.5703125" style="35" customWidth="1"/>
    <col min="11510" max="11510" width="27.140625" style="35" customWidth="1"/>
    <col min="11511" max="11511" width="34" style="35" customWidth="1"/>
    <col min="11512" max="11512" width="31.42578125" style="35" customWidth="1"/>
    <col min="11513" max="11513" width="82.140625" style="35" customWidth="1"/>
    <col min="11514" max="11514" width="23.140625" style="35" customWidth="1"/>
    <col min="11515" max="11515" width="14.7109375" style="35" customWidth="1"/>
    <col min="11516" max="11516" width="10.140625" style="35" customWidth="1"/>
    <col min="11517" max="11517" width="15.85546875" style="35" customWidth="1"/>
    <col min="11518" max="11518" width="9.85546875" style="35" customWidth="1"/>
    <col min="11519" max="11519" width="14" style="35" customWidth="1"/>
    <col min="11520" max="11520" width="14.5703125" style="35" customWidth="1"/>
    <col min="11521" max="11521" width="9.5703125" style="35" customWidth="1"/>
    <col min="11522" max="11522" width="14.5703125" style="35" customWidth="1"/>
    <col min="11523" max="11524" width="16.28515625" style="35" customWidth="1"/>
    <col min="11525" max="11525" width="13.85546875" style="35" customWidth="1"/>
    <col min="11526" max="11530" width="16.140625" style="35" customWidth="1"/>
    <col min="11531" max="11531" width="14.42578125" style="35" customWidth="1"/>
    <col min="11532" max="11532" width="10.140625" style="35" customWidth="1"/>
    <col min="11533" max="11533" width="14.42578125" style="35" customWidth="1"/>
    <col min="11534" max="11535" width="18.85546875" style="35" customWidth="1"/>
    <col min="11536" max="11536" width="14.7109375" style="35" customWidth="1"/>
    <col min="11537" max="11537" width="9.28515625" style="35" customWidth="1"/>
    <col min="11538" max="11761" width="8.85546875" style="35"/>
    <col min="11762" max="11762" width="17.42578125" style="35" customWidth="1"/>
    <col min="11763" max="11763" width="30.7109375" style="35" customWidth="1"/>
    <col min="11764" max="11764" width="24.5703125" style="35" customWidth="1"/>
    <col min="11765" max="11765" width="30.5703125" style="35" customWidth="1"/>
    <col min="11766" max="11766" width="27.140625" style="35" customWidth="1"/>
    <col min="11767" max="11767" width="34" style="35" customWidth="1"/>
    <col min="11768" max="11768" width="31.42578125" style="35" customWidth="1"/>
    <col min="11769" max="11769" width="82.140625" style="35" customWidth="1"/>
    <col min="11770" max="11770" width="23.140625" style="35" customWidth="1"/>
    <col min="11771" max="11771" width="14.7109375" style="35" customWidth="1"/>
    <col min="11772" max="11772" width="10.140625" style="35" customWidth="1"/>
    <col min="11773" max="11773" width="15.85546875" style="35" customWidth="1"/>
    <col min="11774" max="11774" width="9.85546875" style="35" customWidth="1"/>
    <col min="11775" max="11775" width="14" style="35" customWidth="1"/>
    <col min="11776" max="11776" width="14.5703125" style="35" customWidth="1"/>
    <col min="11777" max="11777" width="9.5703125" style="35" customWidth="1"/>
    <col min="11778" max="11778" width="14.5703125" style="35" customWidth="1"/>
    <col min="11779" max="11780" width="16.28515625" style="35" customWidth="1"/>
    <col min="11781" max="11781" width="13.85546875" style="35" customWidth="1"/>
    <col min="11782" max="11786" width="16.140625" style="35" customWidth="1"/>
    <col min="11787" max="11787" width="14.42578125" style="35" customWidth="1"/>
    <col min="11788" max="11788" width="10.140625" style="35" customWidth="1"/>
    <col min="11789" max="11789" width="14.42578125" style="35" customWidth="1"/>
    <col min="11790" max="11791" width="18.85546875" style="35" customWidth="1"/>
    <col min="11792" max="11792" width="14.7109375" style="35" customWidth="1"/>
    <col min="11793" max="11793" width="9.28515625" style="35" customWidth="1"/>
    <col min="11794" max="12017" width="8.85546875" style="35"/>
    <col min="12018" max="12018" width="17.42578125" style="35" customWidth="1"/>
    <col min="12019" max="12019" width="30.7109375" style="35" customWidth="1"/>
    <col min="12020" max="12020" width="24.5703125" style="35" customWidth="1"/>
    <col min="12021" max="12021" width="30.5703125" style="35" customWidth="1"/>
    <col min="12022" max="12022" width="27.140625" style="35" customWidth="1"/>
    <col min="12023" max="12023" width="34" style="35" customWidth="1"/>
    <col min="12024" max="12024" width="31.42578125" style="35" customWidth="1"/>
    <col min="12025" max="12025" width="82.140625" style="35" customWidth="1"/>
    <col min="12026" max="12026" width="23.140625" style="35" customWidth="1"/>
    <col min="12027" max="12027" width="14.7109375" style="35" customWidth="1"/>
    <col min="12028" max="12028" width="10.140625" style="35" customWidth="1"/>
    <col min="12029" max="12029" width="15.85546875" style="35" customWidth="1"/>
    <col min="12030" max="12030" width="9.85546875" style="35" customWidth="1"/>
    <col min="12031" max="12031" width="14" style="35" customWidth="1"/>
    <col min="12032" max="12032" width="14.5703125" style="35" customWidth="1"/>
    <col min="12033" max="12033" width="9.5703125" style="35" customWidth="1"/>
    <col min="12034" max="12034" width="14.5703125" style="35" customWidth="1"/>
    <col min="12035" max="12036" width="16.28515625" style="35" customWidth="1"/>
    <col min="12037" max="12037" width="13.85546875" style="35" customWidth="1"/>
    <col min="12038" max="12042" width="16.140625" style="35" customWidth="1"/>
    <col min="12043" max="12043" width="14.42578125" style="35" customWidth="1"/>
    <col min="12044" max="12044" width="10.140625" style="35" customWidth="1"/>
    <col min="12045" max="12045" width="14.42578125" style="35" customWidth="1"/>
    <col min="12046" max="12047" width="18.85546875" style="35" customWidth="1"/>
    <col min="12048" max="12048" width="14.7109375" style="35" customWidth="1"/>
    <col min="12049" max="12049" width="9.28515625" style="35" customWidth="1"/>
    <col min="12050" max="12273" width="8.85546875" style="35"/>
    <col min="12274" max="12274" width="17.42578125" style="35" customWidth="1"/>
    <col min="12275" max="12275" width="30.7109375" style="35" customWidth="1"/>
    <col min="12276" max="12276" width="24.5703125" style="35" customWidth="1"/>
    <col min="12277" max="12277" width="30.5703125" style="35" customWidth="1"/>
    <col min="12278" max="12278" width="27.140625" style="35" customWidth="1"/>
    <col min="12279" max="12279" width="34" style="35" customWidth="1"/>
    <col min="12280" max="12280" width="31.42578125" style="35" customWidth="1"/>
    <col min="12281" max="12281" width="82.140625" style="35" customWidth="1"/>
    <col min="12282" max="12282" width="23.140625" style="35" customWidth="1"/>
    <col min="12283" max="12283" width="14.7109375" style="35" customWidth="1"/>
    <col min="12284" max="12284" width="10.140625" style="35" customWidth="1"/>
    <col min="12285" max="12285" width="15.85546875" style="35" customWidth="1"/>
    <col min="12286" max="12286" width="9.85546875" style="35" customWidth="1"/>
    <col min="12287" max="12287" width="14" style="35" customWidth="1"/>
    <col min="12288" max="12288" width="14.5703125" style="35" customWidth="1"/>
    <col min="12289" max="12289" width="9.5703125" style="35" customWidth="1"/>
    <col min="12290" max="12290" width="14.5703125" style="35" customWidth="1"/>
    <col min="12291" max="12292" width="16.28515625" style="35" customWidth="1"/>
    <col min="12293" max="12293" width="13.85546875" style="35" customWidth="1"/>
    <col min="12294" max="12298" width="16.140625" style="35" customWidth="1"/>
    <col min="12299" max="12299" width="14.42578125" style="35" customWidth="1"/>
    <col min="12300" max="12300" width="10.140625" style="35" customWidth="1"/>
    <col min="12301" max="12301" width="14.42578125" style="35" customWidth="1"/>
    <col min="12302" max="12303" width="18.85546875" style="35" customWidth="1"/>
    <col min="12304" max="12304" width="14.7109375" style="35" customWidth="1"/>
    <col min="12305" max="12305" width="9.28515625" style="35" customWidth="1"/>
    <col min="12306" max="12529" width="8.85546875" style="35"/>
    <col min="12530" max="12530" width="17.42578125" style="35" customWidth="1"/>
    <col min="12531" max="12531" width="30.7109375" style="35" customWidth="1"/>
    <col min="12532" max="12532" width="24.5703125" style="35" customWidth="1"/>
    <col min="12533" max="12533" width="30.5703125" style="35" customWidth="1"/>
    <col min="12534" max="12534" width="27.140625" style="35" customWidth="1"/>
    <col min="12535" max="12535" width="34" style="35" customWidth="1"/>
    <col min="12536" max="12536" width="31.42578125" style="35" customWidth="1"/>
    <col min="12537" max="12537" width="82.140625" style="35" customWidth="1"/>
    <col min="12538" max="12538" width="23.140625" style="35" customWidth="1"/>
    <col min="12539" max="12539" width="14.7109375" style="35" customWidth="1"/>
    <col min="12540" max="12540" width="10.140625" style="35" customWidth="1"/>
    <col min="12541" max="12541" width="15.85546875" style="35" customWidth="1"/>
    <col min="12542" max="12542" width="9.85546875" style="35" customWidth="1"/>
    <col min="12543" max="12543" width="14" style="35" customWidth="1"/>
    <col min="12544" max="12544" width="14.5703125" style="35" customWidth="1"/>
    <col min="12545" max="12545" width="9.5703125" style="35" customWidth="1"/>
    <col min="12546" max="12546" width="14.5703125" style="35" customWidth="1"/>
    <col min="12547" max="12548" width="16.28515625" style="35" customWidth="1"/>
    <col min="12549" max="12549" width="13.85546875" style="35" customWidth="1"/>
    <col min="12550" max="12554" width="16.140625" style="35" customWidth="1"/>
    <col min="12555" max="12555" width="14.42578125" style="35" customWidth="1"/>
    <col min="12556" max="12556" width="10.140625" style="35" customWidth="1"/>
    <col min="12557" max="12557" width="14.42578125" style="35" customWidth="1"/>
    <col min="12558" max="12559" width="18.85546875" style="35" customWidth="1"/>
    <col min="12560" max="12560" width="14.7109375" style="35" customWidth="1"/>
    <col min="12561" max="12561" width="9.28515625" style="35" customWidth="1"/>
    <col min="12562" max="12785" width="8.85546875" style="35"/>
    <col min="12786" max="12786" width="17.42578125" style="35" customWidth="1"/>
    <col min="12787" max="12787" width="30.7109375" style="35" customWidth="1"/>
    <col min="12788" max="12788" width="24.5703125" style="35" customWidth="1"/>
    <col min="12789" max="12789" width="30.5703125" style="35" customWidth="1"/>
    <col min="12790" max="12790" width="27.140625" style="35" customWidth="1"/>
    <col min="12791" max="12791" width="34" style="35" customWidth="1"/>
    <col min="12792" max="12792" width="31.42578125" style="35" customWidth="1"/>
    <col min="12793" max="12793" width="82.140625" style="35" customWidth="1"/>
    <col min="12794" max="12794" width="23.140625" style="35" customWidth="1"/>
    <col min="12795" max="12795" width="14.7109375" style="35" customWidth="1"/>
    <col min="12796" max="12796" width="10.140625" style="35" customWidth="1"/>
    <col min="12797" max="12797" width="15.85546875" style="35" customWidth="1"/>
    <col min="12798" max="12798" width="9.85546875" style="35" customWidth="1"/>
    <col min="12799" max="12799" width="14" style="35" customWidth="1"/>
    <col min="12800" max="12800" width="14.5703125" style="35" customWidth="1"/>
    <col min="12801" max="12801" width="9.5703125" style="35" customWidth="1"/>
    <col min="12802" max="12802" width="14.5703125" style="35" customWidth="1"/>
    <col min="12803" max="12804" width="16.28515625" style="35" customWidth="1"/>
    <col min="12805" max="12805" width="13.85546875" style="35" customWidth="1"/>
    <col min="12806" max="12810" width="16.140625" style="35" customWidth="1"/>
    <col min="12811" max="12811" width="14.42578125" style="35" customWidth="1"/>
    <col min="12812" max="12812" width="10.140625" style="35" customWidth="1"/>
    <col min="12813" max="12813" width="14.42578125" style="35" customWidth="1"/>
    <col min="12814" max="12815" width="18.85546875" style="35" customWidth="1"/>
    <col min="12816" max="12816" width="14.7109375" style="35" customWidth="1"/>
    <col min="12817" max="12817" width="9.28515625" style="35" customWidth="1"/>
    <col min="12818" max="13041" width="8.85546875" style="35"/>
    <col min="13042" max="13042" width="17.42578125" style="35" customWidth="1"/>
    <col min="13043" max="13043" width="30.7109375" style="35" customWidth="1"/>
    <col min="13044" max="13044" width="24.5703125" style="35" customWidth="1"/>
    <col min="13045" max="13045" width="30.5703125" style="35" customWidth="1"/>
    <col min="13046" max="13046" width="27.140625" style="35" customWidth="1"/>
    <col min="13047" max="13047" width="34" style="35" customWidth="1"/>
    <col min="13048" max="13048" width="31.42578125" style="35" customWidth="1"/>
    <col min="13049" max="13049" width="82.140625" style="35" customWidth="1"/>
    <col min="13050" max="13050" width="23.140625" style="35" customWidth="1"/>
    <col min="13051" max="13051" width="14.7109375" style="35" customWidth="1"/>
    <col min="13052" max="13052" width="10.140625" style="35" customWidth="1"/>
    <col min="13053" max="13053" width="15.85546875" style="35" customWidth="1"/>
    <col min="13054" max="13054" width="9.85546875" style="35" customWidth="1"/>
    <col min="13055" max="13055" width="14" style="35" customWidth="1"/>
    <col min="13056" max="13056" width="14.5703125" style="35" customWidth="1"/>
    <col min="13057" max="13057" width="9.5703125" style="35" customWidth="1"/>
    <col min="13058" max="13058" width="14.5703125" style="35" customWidth="1"/>
    <col min="13059" max="13060" width="16.28515625" style="35" customWidth="1"/>
    <col min="13061" max="13061" width="13.85546875" style="35" customWidth="1"/>
    <col min="13062" max="13066" width="16.140625" style="35" customWidth="1"/>
    <col min="13067" max="13067" width="14.42578125" style="35" customWidth="1"/>
    <col min="13068" max="13068" width="10.140625" style="35" customWidth="1"/>
    <col min="13069" max="13069" width="14.42578125" style="35" customWidth="1"/>
    <col min="13070" max="13071" width="18.85546875" style="35" customWidth="1"/>
    <col min="13072" max="13072" width="14.7109375" style="35" customWidth="1"/>
    <col min="13073" max="13073" width="9.28515625" style="35" customWidth="1"/>
    <col min="13074" max="13297" width="8.85546875" style="35"/>
    <col min="13298" max="13298" width="17.42578125" style="35" customWidth="1"/>
    <col min="13299" max="13299" width="30.7109375" style="35" customWidth="1"/>
    <col min="13300" max="13300" width="24.5703125" style="35" customWidth="1"/>
    <col min="13301" max="13301" width="30.5703125" style="35" customWidth="1"/>
    <col min="13302" max="13302" width="27.140625" style="35" customWidth="1"/>
    <col min="13303" max="13303" width="34" style="35" customWidth="1"/>
    <col min="13304" max="13304" width="31.42578125" style="35" customWidth="1"/>
    <col min="13305" max="13305" width="82.140625" style="35" customWidth="1"/>
    <col min="13306" max="13306" width="23.140625" style="35" customWidth="1"/>
    <col min="13307" max="13307" width="14.7109375" style="35" customWidth="1"/>
    <col min="13308" max="13308" width="10.140625" style="35" customWidth="1"/>
    <col min="13309" max="13309" width="15.85546875" style="35" customWidth="1"/>
    <col min="13310" max="13310" width="9.85546875" style="35" customWidth="1"/>
    <col min="13311" max="13311" width="14" style="35" customWidth="1"/>
    <col min="13312" max="13312" width="14.5703125" style="35" customWidth="1"/>
    <col min="13313" max="13313" width="9.5703125" style="35" customWidth="1"/>
    <col min="13314" max="13314" width="14.5703125" style="35" customWidth="1"/>
    <col min="13315" max="13316" width="16.28515625" style="35" customWidth="1"/>
    <col min="13317" max="13317" width="13.85546875" style="35" customWidth="1"/>
    <col min="13318" max="13322" width="16.140625" style="35" customWidth="1"/>
    <col min="13323" max="13323" width="14.42578125" style="35" customWidth="1"/>
    <col min="13324" max="13324" width="10.140625" style="35" customWidth="1"/>
    <col min="13325" max="13325" width="14.42578125" style="35" customWidth="1"/>
    <col min="13326" max="13327" width="18.85546875" style="35" customWidth="1"/>
    <col min="13328" max="13328" width="14.7109375" style="35" customWidth="1"/>
    <col min="13329" max="13329" width="9.28515625" style="35" customWidth="1"/>
    <col min="13330" max="13553" width="8.85546875" style="35"/>
    <col min="13554" max="13554" width="17.42578125" style="35" customWidth="1"/>
    <col min="13555" max="13555" width="30.7109375" style="35" customWidth="1"/>
    <col min="13556" max="13556" width="24.5703125" style="35" customWidth="1"/>
    <col min="13557" max="13557" width="30.5703125" style="35" customWidth="1"/>
    <col min="13558" max="13558" width="27.140625" style="35" customWidth="1"/>
    <col min="13559" max="13559" width="34" style="35" customWidth="1"/>
    <col min="13560" max="13560" width="31.42578125" style="35" customWidth="1"/>
    <col min="13561" max="13561" width="82.140625" style="35" customWidth="1"/>
    <col min="13562" max="13562" width="23.140625" style="35" customWidth="1"/>
    <col min="13563" max="13563" width="14.7109375" style="35" customWidth="1"/>
    <col min="13564" max="13564" width="10.140625" style="35" customWidth="1"/>
    <col min="13565" max="13565" width="15.85546875" style="35" customWidth="1"/>
    <col min="13566" max="13566" width="9.85546875" style="35" customWidth="1"/>
    <col min="13567" max="13567" width="14" style="35" customWidth="1"/>
    <col min="13568" max="13568" width="14.5703125" style="35" customWidth="1"/>
    <col min="13569" max="13569" width="9.5703125" style="35" customWidth="1"/>
    <col min="13570" max="13570" width="14.5703125" style="35" customWidth="1"/>
    <col min="13571" max="13572" width="16.28515625" style="35" customWidth="1"/>
    <col min="13573" max="13573" width="13.85546875" style="35" customWidth="1"/>
    <col min="13574" max="13578" width="16.140625" style="35" customWidth="1"/>
    <col min="13579" max="13579" width="14.42578125" style="35" customWidth="1"/>
    <col min="13580" max="13580" width="10.140625" style="35" customWidth="1"/>
    <col min="13581" max="13581" width="14.42578125" style="35" customWidth="1"/>
    <col min="13582" max="13583" width="18.85546875" style="35" customWidth="1"/>
    <col min="13584" max="13584" width="14.7109375" style="35" customWidth="1"/>
    <col min="13585" max="13585" width="9.28515625" style="35" customWidth="1"/>
    <col min="13586" max="13809" width="8.85546875" style="35"/>
    <col min="13810" max="13810" width="17.42578125" style="35" customWidth="1"/>
    <col min="13811" max="13811" width="30.7109375" style="35" customWidth="1"/>
    <col min="13812" max="13812" width="24.5703125" style="35" customWidth="1"/>
    <col min="13813" max="13813" width="30.5703125" style="35" customWidth="1"/>
    <col min="13814" max="13814" width="27.140625" style="35" customWidth="1"/>
    <col min="13815" max="13815" width="34" style="35" customWidth="1"/>
    <col min="13816" max="13816" width="31.42578125" style="35" customWidth="1"/>
    <col min="13817" max="13817" width="82.140625" style="35" customWidth="1"/>
    <col min="13818" max="13818" width="23.140625" style="35" customWidth="1"/>
    <col min="13819" max="13819" width="14.7109375" style="35" customWidth="1"/>
    <col min="13820" max="13820" width="10.140625" style="35" customWidth="1"/>
    <col min="13821" max="13821" width="15.85546875" style="35" customWidth="1"/>
    <col min="13822" max="13822" width="9.85546875" style="35" customWidth="1"/>
    <col min="13823" max="13823" width="14" style="35" customWidth="1"/>
    <col min="13824" max="13824" width="14.5703125" style="35" customWidth="1"/>
    <col min="13825" max="13825" width="9.5703125" style="35" customWidth="1"/>
    <col min="13826" max="13826" width="14.5703125" style="35" customWidth="1"/>
    <col min="13827" max="13828" width="16.28515625" style="35" customWidth="1"/>
    <col min="13829" max="13829" width="13.85546875" style="35" customWidth="1"/>
    <col min="13830" max="13834" width="16.140625" style="35" customWidth="1"/>
    <col min="13835" max="13835" width="14.42578125" style="35" customWidth="1"/>
    <col min="13836" max="13836" width="10.140625" style="35" customWidth="1"/>
    <col min="13837" max="13837" width="14.42578125" style="35" customWidth="1"/>
    <col min="13838" max="13839" width="18.85546875" style="35" customWidth="1"/>
    <col min="13840" max="13840" width="14.7109375" style="35" customWidth="1"/>
    <col min="13841" max="13841" width="9.28515625" style="35" customWidth="1"/>
    <col min="13842" max="14065" width="8.85546875" style="35"/>
    <col min="14066" max="14066" width="17.42578125" style="35" customWidth="1"/>
    <col min="14067" max="14067" width="30.7109375" style="35" customWidth="1"/>
    <col min="14068" max="14068" width="24.5703125" style="35" customWidth="1"/>
    <col min="14069" max="14069" width="30.5703125" style="35" customWidth="1"/>
    <col min="14070" max="14070" width="27.140625" style="35" customWidth="1"/>
    <col min="14071" max="14071" width="34" style="35" customWidth="1"/>
    <col min="14072" max="14072" width="31.42578125" style="35" customWidth="1"/>
    <col min="14073" max="14073" width="82.140625" style="35" customWidth="1"/>
    <col min="14074" max="14074" width="23.140625" style="35" customWidth="1"/>
    <col min="14075" max="14075" width="14.7109375" style="35" customWidth="1"/>
    <col min="14076" max="14076" width="10.140625" style="35" customWidth="1"/>
    <col min="14077" max="14077" width="15.85546875" style="35" customWidth="1"/>
    <col min="14078" max="14078" width="9.85546875" style="35" customWidth="1"/>
    <col min="14079" max="14079" width="14" style="35" customWidth="1"/>
    <col min="14080" max="14080" width="14.5703125" style="35" customWidth="1"/>
    <col min="14081" max="14081" width="9.5703125" style="35" customWidth="1"/>
    <col min="14082" max="14082" width="14.5703125" style="35" customWidth="1"/>
    <col min="14083" max="14084" width="16.28515625" style="35" customWidth="1"/>
    <col min="14085" max="14085" width="13.85546875" style="35" customWidth="1"/>
    <col min="14086" max="14090" width="16.140625" style="35" customWidth="1"/>
    <col min="14091" max="14091" width="14.42578125" style="35" customWidth="1"/>
    <col min="14092" max="14092" width="10.140625" style="35" customWidth="1"/>
    <col min="14093" max="14093" width="14.42578125" style="35" customWidth="1"/>
    <col min="14094" max="14095" width="18.85546875" style="35" customWidth="1"/>
    <col min="14096" max="14096" width="14.7109375" style="35" customWidth="1"/>
    <col min="14097" max="14097" width="9.28515625" style="35" customWidth="1"/>
    <col min="14098" max="14321" width="8.85546875" style="35"/>
    <col min="14322" max="14322" width="17.42578125" style="35" customWidth="1"/>
    <col min="14323" max="14323" width="30.7109375" style="35" customWidth="1"/>
    <col min="14324" max="14324" width="24.5703125" style="35" customWidth="1"/>
    <col min="14325" max="14325" width="30.5703125" style="35" customWidth="1"/>
    <col min="14326" max="14326" width="27.140625" style="35" customWidth="1"/>
    <col min="14327" max="14327" width="34" style="35" customWidth="1"/>
    <col min="14328" max="14328" width="31.42578125" style="35" customWidth="1"/>
    <col min="14329" max="14329" width="82.140625" style="35" customWidth="1"/>
    <col min="14330" max="14330" width="23.140625" style="35" customWidth="1"/>
    <col min="14331" max="14331" width="14.7109375" style="35" customWidth="1"/>
    <col min="14332" max="14332" width="10.140625" style="35" customWidth="1"/>
    <col min="14333" max="14333" width="15.85546875" style="35" customWidth="1"/>
    <col min="14334" max="14334" width="9.85546875" style="35" customWidth="1"/>
    <col min="14335" max="14335" width="14" style="35" customWidth="1"/>
    <col min="14336" max="14336" width="14.5703125" style="35" customWidth="1"/>
    <col min="14337" max="14337" width="9.5703125" style="35" customWidth="1"/>
    <col min="14338" max="14338" width="14.5703125" style="35" customWidth="1"/>
    <col min="14339" max="14340" width="16.28515625" style="35" customWidth="1"/>
    <col min="14341" max="14341" width="13.85546875" style="35" customWidth="1"/>
    <col min="14342" max="14346" width="16.140625" style="35" customWidth="1"/>
    <col min="14347" max="14347" width="14.42578125" style="35" customWidth="1"/>
    <col min="14348" max="14348" width="10.140625" style="35" customWidth="1"/>
    <col min="14349" max="14349" width="14.42578125" style="35" customWidth="1"/>
    <col min="14350" max="14351" width="18.85546875" style="35" customWidth="1"/>
    <col min="14352" max="14352" width="14.7109375" style="35" customWidth="1"/>
    <col min="14353" max="14353" width="9.28515625" style="35" customWidth="1"/>
    <col min="14354" max="14577" width="8.85546875" style="35"/>
    <col min="14578" max="14578" width="17.42578125" style="35" customWidth="1"/>
    <col min="14579" max="14579" width="30.7109375" style="35" customWidth="1"/>
    <col min="14580" max="14580" width="24.5703125" style="35" customWidth="1"/>
    <col min="14581" max="14581" width="30.5703125" style="35" customWidth="1"/>
    <col min="14582" max="14582" width="27.140625" style="35" customWidth="1"/>
    <col min="14583" max="14583" width="34" style="35" customWidth="1"/>
    <col min="14584" max="14584" width="31.42578125" style="35" customWidth="1"/>
    <col min="14585" max="14585" width="82.140625" style="35" customWidth="1"/>
    <col min="14586" max="14586" width="23.140625" style="35" customWidth="1"/>
    <col min="14587" max="14587" width="14.7109375" style="35" customWidth="1"/>
    <col min="14588" max="14588" width="10.140625" style="35" customWidth="1"/>
    <col min="14589" max="14589" width="15.85546875" style="35" customWidth="1"/>
    <col min="14590" max="14590" width="9.85546875" style="35" customWidth="1"/>
    <col min="14591" max="14591" width="14" style="35" customWidth="1"/>
    <col min="14592" max="14592" width="14.5703125" style="35" customWidth="1"/>
    <col min="14593" max="14593" width="9.5703125" style="35" customWidth="1"/>
    <col min="14594" max="14594" width="14.5703125" style="35" customWidth="1"/>
    <col min="14595" max="14596" width="16.28515625" style="35" customWidth="1"/>
    <col min="14597" max="14597" width="13.85546875" style="35" customWidth="1"/>
    <col min="14598" max="14602" width="16.140625" style="35" customWidth="1"/>
    <col min="14603" max="14603" width="14.42578125" style="35" customWidth="1"/>
    <col min="14604" max="14604" width="10.140625" style="35" customWidth="1"/>
    <col min="14605" max="14605" width="14.42578125" style="35" customWidth="1"/>
    <col min="14606" max="14607" width="18.85546875" style="35" customWidth="1"/>
    <col min="14608" max="14608" width="14.7109375" style="35" customWidth="1"/>
    <col min="14609" max="14609" width="9.28515625" style="35" customWidth="1"/>
    <col min="14610" max="14833" width="8.85546875" style="35"/>
    <col min="14834" max="14834" width="17.42578125" style="35" customWidth="1"/>
    <col min="14835" max="14835" width="30.7109375" style="35" customWidth="1"/>
    <col min="14836" max="14836" width="24.5703125" style="35" customWidth="1"/>
    <col min="14837" max="14837" width="30.5703125" style="35" customWidth="1"/>
    <col min="14838" max="14838" width="27.140625" style="35" customWidth="1"/>
    <col min="14839" max="14839" width="34" style="35" customWidth="1"/>
    <col min="14840" max="14840" width="31.42578125" style="35" customWidth="1"/>
    <col min="14841" max="14841" width="82.140625" style="35" customWidth="1"/>
    <col min="14842" max="14842" width="23.140625" style="35" customWidth="1"/>
    <col min="14843" max="14843" width="14.7109375" style="35" customWidth="1"/>
    <col min="14844" max="14844" width="10.140625" style="35" customWidth="1"/>
    <col min="14845" max="14845" width="15.85546875" style="35" customWidth="1"/>
    <col min="14846" max="14846" width="9.85546875" style="35" customWidth="1"/>
    <col min="14847" max="14847" width="14" style="35" customWidth="1"/>
    <col min="14848" max="14848" width="14.5703125" style="35" customWidth="1"/>
    <col min="14849" max="14849" width="9.5703125" style="35" customWidth="1"/>
    <col min="14850" max="14850" width="14.5703125" style="35" customWidth="1"/>
    <col min="14851" max="14852" width="16.28515625" style="35" customWidth="1"/>
    <col min="14853" max="14853" width="13.85546875" style="35" customWidth="1"/>
    <col min="14854" max="14858" width="16.140625" style="35" customWidth="1"/>
    <col min="14859" max="14859" width="14.42578125" style="35" customWidth="1"/>
    <col min="14860" max="14860" width="10.140625" style="35" customWidth="1"/>
    <col min="14861" max="14861" width="14.42578125" style="35" customWidth="1"/>
    <col min="14862" max="14863" width="18.85546875" style="35" customWidth="1"/>
    <col min="14864" max="14864" width="14.7109375" style="35" customWidth="1"/>
    <col min="14865" max="14865" width="9.28515625" style="35" customWidth="1"/>
    <col min="14866" max="15089" width="8.85546875" style="35"/>
    <col min="15090" max="15090" width="17.42578125" style="35" customWidth="1"/>
    <col min="15091" max="15091" width="30.7109375" style="35" customWidth="1"/>
    <col min="15092" max="15092" width="24.5703125" style="35" customWidth="1"/>
    <col min="15093" max="15093" width="30.5703125" style="35" customWidth="1"/>
    <col min="15094" max="15094" width="27.140625" style="35" customWidth="1"/>
    <col min="15095" max="15095" width="34" style="35" customWidth="1"/>
    <col min="15096" max="15096" width="31.42578125" style="35" customWidth="1"/>
    <col min="15097" max="15097" width="82.140625" style="35" customWidth="1"/>
    <col min="15098" max="15098" width="23.140625" style="35" customWidth="1"/>
    <col min="15099" max="15099" width="14.7109375" style="35" customWidth="1"/>
    <col min="15100" max="15100" width="10.140625" style="35" customWidth="1"/>
    <col min="15101" max="15101" width="15.85546875" style="35" customWidth="1"/>
    <col min="15102" max="15102" width="9.85546875" style="35" customWidth="1"/>
    <col min="15103" max="15103" width="14" style="35" customWidth="1"/>
    <col min="15104" max="15104" width="14.5703125" style="35" customWidth="1"/>
    <col min="15105" max="15105" width="9.5703125" style="35" customWidth="1"/>
    <col min="15106" max="15106" width="14.5703125" style="35" customWidth="1"/>
    <col min="15107" max="15108" width="16.28515625" style="35" customWidth="1"/>
    <col min="15109" max="15109" width="13.85546875" style="35" customWidth="1"/>
    <col min="15110" max="15114" width="16.140625" style="35" customWidth="1"/>
    <col min="15115" max="15115" width="14.42578125" style="35" customWidth="1"/>
    <col min="15116" max="15116" width="10.140625" style="35" customWidth="1"/>
    <col min="15117" max="15117" width="14.42578125" style="35" customWidth="1"/>
    <col min="15118" max="15119" width="18.85546875" style="35" customWidth="1"/>
    <col min="15120" max="15120" width="14.7109375" style="35" customWidth="1"/>
    <col min="15121" max="15121" width="9.28515625" style="35" customWidth="1"/>
    <col min="15122" max="15345" width="8.85546875" style="35"/>
    <col min="15346" max="15346" width="17.42578125" style="35" customWidth="1"/>
    <col min="15347" max="15347" width="30.7109375" style="35" customWidth="1"/>
    <col min="15348" max="15348" width="24.5703125" style="35" customWidth="1"/>
    <col min="15349" max="15349" width="30.5703125" style="35" customWidth="1"/>
    <col min="15350" max="15350" width="27.140625" style="35" customWidth="1"/>
    <col min="15351" max="15351" width="34" style="35" customWidth="1"/>
    <col min="15352" max="15352" width="31.42578125" style="35" customWidth="1"/>
    <col min="15353" max="15353" width="82.140625" style="35" customWidth="1"/>
    <col min="15354" max="15354" width="23.140625" style="35" customWidth="1"/>
    <col min="15355" max="15355" width="14.7109375" style="35" customWidth="1"/>
    <col min="15356" max="15356" width="10.140625" style="35" customWidth="1"/>
    <col min="15357" max="15357" width="15.85546875" style="35" customWidth="1"/>
    <col min="15358" max="15358" width="9.85546875" style="35" customWidth="1"/>
    <col min="15359" max="15359" width="14" style="35" customWidth="1"/>
    <col min="15360" max="15360" width="14.5703125" style="35" customWidth="1"/>
    <col min="15361" max="15361" width="9.5703125" style="35" customWidth="1"/>
    <col min="15362" max="15362" width="14.5703125" style="35" customWidth="1"/>
    <col min="15363" max="15364" width="16.28515625" style="35" customWidth="1"/>
    <col min="15365" max="15365" width="13.85546875" style="35" customWidth="1"/>
    <col min="15366" max="15370" width="16.140625" style="35" customWidth="1"/>
    <col min="15371" max="15371" width="14.42578125" style="35" customWidth="1"/>
    <col min="15372" max="15372" width="10.140625" style="35" customWidth="1"/>
    <col min="15373" max="15373" width="14.42578125" style="35" customWidth="1"/>
    <col min="15374" max="15375" width="18.85546875" style="35" customWidth="1"/>
    <col min="15376" max="15376" width="14.7109375" style="35" customWidth="1"/>
    <col min="15377" max="15377" width="9.28515625" style="35" customWidth="1"/>
    <col min="15378" max="15601" width="8.85546875" style="35"/>
    <col min="15602" max="15602" width="17.42578125" style="35" customWidth="1"/>
    <col min="15603" max="15603" width="30.7109375" style="35" customWidth="1"/>
    <col min="15604" max="15604" width="24.5703125" style="35" customWidth="1"/>
    <col min="15605" max="15605" width="30.5703125" style="35" customWidth="1"/>
    <col min="15606" max="15606" width="27.140625" style="35" customWidth="1"/>
    <col min="15607" max="15607" width="34" style="35" customWidth="1"/>
    <col min="15608" max="15608" width="31.42578125" style="35" customWidth="1"/>
    <col min="15609" max="15609" width="82.140625" style="35" customWidth="1"/>
    <col min="15610" max="15610" width="23.140625" style="35" customWidth="1"/>
    <col min="15611" max="15611" width="14.7109375" style="35" customWidth="1"/>
    <col min="15612" max="15612" width="10.140625" style="35" customWidth="1"/>
    <col min="15613" max="15613" width="15.85546875" style="35" customWidth="1"/>
    <col min="15614" max="15614" width="9.85546875" style="35" customWidth="1"/>
    <col min="15615" max="15615" width="14" style="35" customWidth="1"/>
    <col min="15616" max="15616" width="14.5703125" style="35" customWidth="1"/>
    <col min="15617" max="15617" width="9.5703125" style="35" customWidth="1"/>
    <col min="15618" max="15618" width="14.5703125" style="35" customWidth="1"/>
    <col min="15619" max="15620" width="16.28515625" style="35" customWidth="1"/>
    <col min="15621" max="15621" width="13.85546875" style="35" customWidth="1"/>
    <col min="15622" max="15626" width="16.140625" style="35" customWidth="1"/>
    <col min="15627" max="15627" width="14.42578125" style="35" customWidth="1"/>
    <col min="15628" max="15628" width="10.140625" style="35" customWidth="1"/>
    <col min="15629" max="15629" width="14.42578125" style="35" customWidth="1"/>
    <col min="15630" max="15631" width="18.85546875" style="35" customWidth="1"/>
    <col min="15632" max="15632" width="14.7109375" style="35" customWidth="1"/>
    <col min="15633" max="15633" width="9.28515625" style="35" customWidth="1"/>
    <col min="15634" max="15857" width="8.85546875" style="35"/>
    <col min="15858" max="15858" width="17.42578125" style="35" customWidth="1"/>
    <col min="15859" max="15859" width="30.7109375" style="35" customWidth="1"/>
    <col min="15860" max="15860" width="24.5703125" style="35" customWidth="1"/>
    <col min="15861" max="15861" width="30.5703125" style="35" customWidth="1"/>
    <col min="15862" max="15862" width="27.140625" style="35" customWidth="1"/>
    <col min="15863" max="15863" width="34" style="35" customWidth="1"/>
    <col min="15864" max="15864" width="31.42578125" style="35" customWidth="1"/>
    <col min="15865" max="15865" width="82.140625" style="35" customWidth="1"/>
    <col min="15866" max="15866" width="23.140625" style="35" customWidth="1"/>
    <col min="15867" max="15867" width="14.7109375" style="35" customWidth="1"/>
    <col min="15868" max="15868" width="10.140625" style="35" customWidth="1"/>
    <col min="15869" max="15869" width="15.85546875" style="35" customWidth="1"/>
    <col min="15870" max="15870" width="9.85546875" style="35" customWidth="1"/>
    <col min="15871" max="15871" width="14" style="35" customWidth="1"/>
    <col min="15872" max="15872" width="14.5703125" style="35" customWidth="1"/>
    <col min="15873" max="15873" width="9.5703125" style="35" customWidth="1"/>
    <col min="15874" max="15874" width="14.5703125" style="35" customWidth="1"/>
    <col min="15875" max="15876" width="16.28515625" style="35" customWidth="1"/>
    <col min="15877" max="15877" width="13.85546875" style="35" customWidth="1"/>
    <col min="15878" max="15882" width="16.140625" style="35" customWidth="1"/>
    <col min="15883" max="15883" width="14.42578125" style="35" customWidth="1"/>
    <col min="15884" max="15884" width="10.140625" style="35" customWidth="1"/>
    <col min="15885" max="15885" width="14.42578125" style="35" customWidth="1"/>
    <col min="15886" max="15887" width="18.85546875" style="35" customWidth="1"/>
    <col min="15888" max="15888" width="14.7109375" style="35" customWidth="1"/>
    <col min="15889" max="15889" width="9.28515625" style="35" customWidth="1"/>
    <col min="15890" max="16113" width="8.85546875" style="35"/>
    <col min="16114" max="16114" width="17.42578125" style="35" customWidth="1"/>
    <col min="16115" max="16115" width="30.7109375" style="35" customWidth="1"/>
    <col min="16116" max="16116" width="24.5703125" style="35" customWidth="1"/>
    <col min="16117" max="16117" width="30.5703125" style="35" customWidth="1"/>
    <col min="16118" max="16118" width="27.140625" style="35" customWidth="1"/>
    <col min="16119" max="16119" width="34" style="35" customWidth="1"/>
    <col min="16120" max="16120" width="31.42578125" style="35" customWidth="1"/>
    <col min="16121" max="16121" width="82.140625" style="35" customWidth="1"/>
    <col min="16122" max="16122" width="23.140625" style="35" customWidth="1"/>
    <col min="16123" max="16123" width="14.7109375" style="35" customWidth="1"/>
    <col min="16124" max="16124" width="10.140625" style="35" customWidth="1"/>
    <col min="16125" max="16125" width="15.85546875" style="35" customWidth="1"/>
    <col min="16126" max="16126" width="9.85546875" style="35" customWidth="1"/>
    <col min="16127" max="16127" width="14" style="35" customWidth="1"/>
    <col min="16128" max="16128" width="14.5703125" style="35" customWidth="1"/>
    <col min="16129" max="16129" width="9.5703125" style="35" customWidth="1"/>
    <col min="16130" max="16130" width="14.5703125" style="35" customWidth="1"/>
    <col min="16131" max="16132" width="16.28515625" style="35" customWidth="1"/>
    <col min="16133" max="16133" width="13.85546875" style="35" customWidth="1"/>
    <col min="16134" max="16138" width="16.140625" style="35" customWidth="1"/>
    <col min="16139" max="16139" width="14.42578125" style="35" customWidth="1"/>
    <col min="16140" max="16140" width="10.140625" style="35" customWidth="1"/>
    <col min="16141" max="16141" width="14.42578125" style="35" customWidth="1"/>
    <col min="16142" max="16143" width="18.85546875" style="35" customWidth="1"/>
    <col min="16144" max="16144" width="14.7109375" style="35" customWidth="1"/>
    <col min="16145" max="16145" width="9.28515625" style="35" customWidth="1"/>
    <col min="16146" max="16360" width="8.85546875" style="35"/>
    <col min="16361" max="16384" width="9.140625" style="35" customWidth="1"/>
  </cols>
  <sheetData>
    <row r="1" spans="1:33" ht="15.4" customHeight="1" thickBot="1" x14ac:dyDescent="0.35">
      <c r="A1" s="33"/>
      <c r="H1" s="33"/>
    </row>
    <row r="2" spans="1:33" ht="33" customHeight="1" thickBot="1" x14ac:dyDescent="0.3">
      <c r="A2" s="33"/>
      <c r="B2" s="36" t="str">
        <f>Date!B2</f>
        <v>310822</v>
      </c>
      <c r="C2" s="251">
        <v>-4</v>
      </c>
      <c r="D2" s="251"/>
      <c r="E2" s="252"/>
      <c r="F2" s="253" t="s">
        <v>136</v>
      </c>
      <c r="G2" s="254"/>
      <c r="H2" s="37"/>
      <c r="AB2" s="38"/>
      <c r="AC2" s="2"/>
      <c r="AD2" s="21"/>
    </row>
    <row r="3" spans="1:33" ht="41.25" customHeight="1" thickBot="1" x14ac:dyDescent="0.55000000000000004">
      <c r="A3" s="33"/>
      <c r="B3" s="255" t="s">
        <v>207</v>
      </c>
      <c r="C3" s="256"/>
      <c r="D3" s="256"/>
      <c r="E3" s="257"/>
      <c r="F3" s="39" t="s">
        <v>100</v>
      </c>
      <c r="G3" s="40">
        <v>10</v>
      </c>
      <c r="H3" s="37"/>
      <c r="AB3" s="38"/>
      <c r="AC3" s="2"/>
      <c r="AD3" s="21"/>
    </row>
    <row r="4" spans="1:33" ht="33.75" x14ac:dyDescent="0.4">
      <c r="A4" s="33"/>
      <c r="B4" s="258" t="s">
        <v>113</v>
      </c>
      <c r="C4" s="259"/>
      <c r="D4" s="260" t="s">
        <v>12</v>
      </c>
      <c r="E4" s="261"/>
      <c r="F4" s="262" t="s">
        <v>181</v>
      </c>
      <c r="G4" s="263"/>
      <c r="H4" s="41"/>
      <c r="W4" s="248"/>
      <c r="X4" s="248"/>
      <c r="Y4" s="248"/>
      <c r="Z4" s="62"/>
      <c r="AA4" s="249"/>
      <c r="AB4" s="249"/>
      <c r="AC4" s="250"/>
    </row>
    <row r="5" spans="1:33" ht="18" customHeight="1" thickBot="1" x14ac:dyDescent="0.35">
      <c r="A5" s="33"/>
      <c r="B5" s="141">
        <f>SUM(B7/C7)</f>
        <v>5.5631938107632974</v>
      </c>
      <c r="C5" s="142" t="s">
        <v>13</v>
      </c>
      <c r="D5" s="266">
        <f>SUM(D7+E7+D9+E9+D11+E11)</f>
        <v>0.14032702213821704</v>
      </c>
      <c r="E5" s="267"/>
      <c r="F5" s="268">
        <f>SUM(F7+G7+F9+G9+G13+F11+G11+F13+AG13)</f>
        <v>0.85967297786178298</v>
      </c>
      <c r="G5" s="269"/>
      <c r="H5" s="41"/>
      <c r="W5" s="248"/>
      <c r="X5" s="248"/>
      <c r="Y5" s="248"/>
      <c r="Z5" s="62"/>
      <c r="AA5" s="249"/>
      <c r="AB5" s="249"/>
      <c r="AC5" s="250"/>
    </row>
    <row r="6" spans="1:33" ht="24" customHeight="1" x14ac:dyDescent="0.2">
      <c r="A6" s="33"/>
      <c r="B6" s="69" t="s">
        <v>124</v>
      </c>
      <c r="C6" s="114" t="s">
        <v>171</v>
      </c>
      <c r="D6" s="80" t="s">
        <v>78</v>
      </c>
      <c r="E6" s="81" t="s">
        <v>79</v>
      </c>
      <c r="F6" s="89" t="s">
        <v>34</v>
      </c>
      <c r="G6" s="118" t="s">
        <v>35</v>
      </c>
      <c r="H6" s="41"/>
      <c r="W6" s="245"/>
      <c r="X6" s="245"/>
      <c r="Y6" s="246"/>
      <c r="Z6" s="246"/>
      <c r="AA6" s="245"/>
      <c r="AB6" s="245"/>
      <c r="AC6" s="247"/>
      <c r="AD6" s="247"/>
    </row>
    <row r="7" spans="1:33" ht="18" customHeight="1" thickBot="1" x14ac:dyDescent="0.35">
      <c r="A7" s="33"/>
      <c r="B7" s="70">
        <f>B59</f>
        <v>1.0121144732978073</v>
      </c>
      <c r="C7" s="99">
        <f>SUM(C9+B11+C11)</f>
        <v>0.1819304715466924</v>
      </c>
      <c r="D7" s="202">
        <f>H59</f>
        <v>6.1240508534381385E-3</v>
      </c>
      <c r="E7" s="83">
        <f>I59</f>
        <v>4.0639290621571671E-2</v>
      </c>
      <c r="F7" s="85">
        <f>L59</f>
        <v>3.3093998585752529E-2</v>
      </c>
      <c r="G7" s="87">
        <f>M59</f>
        <v>4.5520424065187293E-3</v>
      </c>
      <c r="H7" s="41"/>
      <c r="W7" s="245"/>
      <c r="X7" s="245"/>
      <c r="Y7" s="246"/>
      <c r="Z7" s="246"/>
      <c r="AA7" s="245"/>
      <c r="AB7" s="245"/>
      <c r="AC7" s="247"/>
      <c r="AD7" s="247"/>
    </row>
    <row r="8" spans="1:33" ht="23.25" x14ac:dyDescent="0.25">
      <c r="A8" s="33"/>
      <c r="B8" s="116" t="s">
        <v>36</v>
      </c>
      <c r="C8" s="65" t="s">
        <v>77</v>
      </c>
      <c r="D8" s="81" t="s">
        <v>37</v>
      </c>
      <c r="E8" s="82" t="s">
        <v>138</v>
      </c>
      <c r="F8" s="90" t="s">
        <v>8</v>
      </c>
      <c r="G8" s="118" t="s">
        <v>9</v>
      </c>
      <c r="H8" s="42"/>
      <c r="W8" s="245"/>
      <c r="X8" s="245"/>
      <c r="Y8" s="246"/>
      <c r="Z8" s="246"/>
      <c r="AA8" s="245"/>
      <c r="AB8" s="245"/>
      <c r="AC8" s="247"/>
      <c r="AD8" s="247"/>
    </row>
    <row r="9" spans="1:33" ht="18.75" customHeight="1" thickBot="1" x14ac:dyDescent="0.35">
      <c r="A9" s="33"/>
      <c r="B9" s="117">
        <f>C59</f>
        <v>0</v>
      </c>
      <c r="C9" s="67">
        <f>D59</f>
        <v>0.18187527360124106</v>
      </c>
      <c r="D9" s="83">
        <f>G59</f>
        <v>0</v>
      </c>
      <c r="E9" s="84">
        <f>J59</f>
        <v>9.3563680663207235E-2</v>
      </c>
      <c r="F9" s="85">
        <f>N59</f>
        <v>0</v>
      </c>
      <c r="G9" s="87">
        <f>O59</f>
        <v>0</v>
      </c>
      <c r="H9" s="42"/>
      <c r="AB9" s="43"/>
    </row>
    <row r="10" spans="1:33" ht="23.25" x14ac:dyDescent="0.4">
      <c r="A10" s="33"/>
      <c r="B10" s="63" t="s">
        <v>129</v>
      </c>
      <c r="C10" s="66" t="s">
        <v>139</v>
      </c>
      <c r="D10" s="81" t="s">
        <v>140</v>
      </c>
      <c r="E10" s="199" t="s">
        <v>156</v>
      </c>
      <c r="F10" s="88" t="s">
        <v>10</v>
      </c>
      <c r="G10" s="86" t="s">
        <v>183</v>
      </c>
      <c r="H10" s="33"/>
      <c r="AB10" s="44"/>
    </row>
    <row r="11" spans="1:33" ht="21" thickBot="1" x14ac:dyDescent="0.35">
      <c r="A11" s="33"/>
      <c r="B11" s="64">
        <f>E59</f>
        <v>5.5197945451333644E-5</v>
      </c>
      <c r="C11" s="68">
        <f>F59</f>
        <v>0</v>
      </c>
      <c r="D11" s="83">
        <f>K59</f>
        <v>0</v>
      </c>
      <c r="E11" s="200">
        <f>U59</f>
        <v>0</v>
      </c>
      <c r="F11" s="87">
        <f>P59</f>
        <v>0</v>
      </c>
      <c r="G11" s="87">
        <f>Q59</f>
        <v>0.1495459021274545</v>
      </c>
      <c r="H11" s="33"/>
      <c r="AB11" s="43"/>
    </row>
    <row r="12" spans="1:33" ht="23.25" x14ac:dyDescent="0.4">
      <c r="A12" s="33"/>
      <c r="B12" s="98" t="s">
        <v>160</v>
      </c>
      <c r="C12" s="143" t="s">
        <v>159</v>
      </c>
      <c r="D12" s="115" t="s">
        <v>155</v>
      </c>
      <c r="E12" s="76"/>
      <c r="F12" s="86" t="s">
        <v>127</v>
      </c>
      <c r="G12" s="86" t="s">
        <v>141</v>
      </c>
      <c r="H12" s="33"/>
      <c r="AB12" s="43"/>
      <c r="AG12" s="119"/>
    </row>
    <row r="13" spans="1:33" ht="21" thickBot="1" x14ac:dyDescent="0.35">
      <c r="A13" s="33"/>
      <c r="B13" s="209">
        <f>W59</f>
        <v>0</v>
      </c>
      <c r="C13" s="77">
        <f>X59</f>
        <v>0</v>
      </c>
      <c r="D13" s="78">
        <f>V59</f>
        <v>0</v>
      </c>
      <c r="E13" s="77"/>
      <c r="F13" s="87">
        <f>R59</f>
        <v>0.61146628038670514</v>
      </c>
      <c r="G13" s="87">
        <f>S59</f>
        <v>6.1014754355352085E-2</v>
      </c>
      <c r="H13" s="33"/>
      <c r="AB13" s="43"/>
      <c r="AG13" s="119"/>
    </row>
    <row r="14" spans="1:33" ht="37.5" customHeight="1" thickBot="1" x14ac:dyDescent="0.65">
      <c r="A14" s="33"/>
      <c r="B14" s="134" t="s">
        <v>80</v>
      </c>
      <c r="C14" s="135"/>
      <c r="D14" s="135"/>
      <c r="E14" s="135"/>
      <c r="F14" s="35"/>
      <c r="G14" s="136"/>
      <c r="H14" s="33"/>
      <c r="AB14" s="43"/>
    </row>
    <row r="15" spans="1:33" ht="26.25" x14ac:dyDescent="0.2">
      <c r="A15" s="33"/>
      <c r="B15" s="137" t="s">
        <v>32</v>
      </c>
      <c r="C15" s="270" t="s">
        <v>31</v>
      </c>
      <c r="D15" s="138"/>
      <c r="E15" s="273" t="s">
        <v>130</v>
      </c>
      <c r="F15" s="132"/>
      <c r="G15" s="275" t="s">
        <v>14</v>
      </c>
      <c r="H15" s="33"/>
      <c r="AB15" s="44"/>
    </row>
    <row r="16" spans="1:33" x14ac:dyDescent="0.2">
      <c r="A16" s="33"/>
      <c r="B16" s="264" t="s">
        <v>33</v>
      </c>
      <c r="C16" s="271"/>
      <c r="D16" s="75" t="s">
        <v>44</v>
      </c>
      <c r="E16" s="274"/>
      <c r="F16" s="75" t="s">
        <v>44</v>
      </c>
      <c r="G16" s="276"/>
      <c r="H16" s="33"/>
      <c r="AE16" s="48"/>
    </row>
    <row r="17" spans="1:31" ht="21" thickBot="1" x14ac:dyDescent="0.35">
      <c r="A17" s="33"/>
      <c r="B17" s="265"/>
      <c r="C17" s="272"/>
      <c r="D17" s="139"/>
      <c r="E17" s="277"/>
      <c r="F17" s="133"/>
      <c r="G17" s="140">
        <v>100</v>
      </c>
      <c r="H17" s="33"/>
      <c r="I17" s="49"/>
      <c r="AD17" s="35"/>
      <c r="AE17" s="50"/>
    </row>
    <row r="18" spans="1:31" x14ac:dyDescent="0.3">
      <c r="A18" s="33"/>
      <c r="B18" s="242" t="s">
        <v>26</v>
      </c>
      <c r="C18" s="243">
        <v>7</v>
      </c>
      <c r="D18" s="94" t="str">
        <f>B18</f>
        <v xml:space="preserve">Flint </v>
      </c>
      <c r="E18" s="95">
        <f t="shared" ref="E18:E29" si="0">C18/$Y$56*100</f>
        <v>4.3397396156230625</v>
      </c>
      <c r="F18" s="94" t="str">
        <f>B18</f>
        <v xml:space="preserve">Flint </v>
      </c>
      <c r="G18" s="95">
        <f t="shared" ref="G18:G29" si="1">E18*$G$17/100</f>
        <v>4.3397396156230625</v>
      </c>
      <c r="H18" s="33"/>
      <c r="AD18" s="35"/>
      <c r="AE18" s="50"/>
    </row>
    <row r="19" spans="1:31" x14ac:dyDescent="0.3">
      <c r="A19" s="33"/>
      <c r="B19" s="242" t="s">
        <v>25</v>
      </c>
      <c r="C19" s="243">
        <v>15</v>
      </c>
      <c r="D19" s="96" t="str">
        <f t="shared" ref="D19:D29" si="2">B19</f>
        <v>OM4</v>
      </c>
      <c r="E19" s="97">
        <f t="shared" si="0"/>
        <v>9.299442033477991</v>
      </c>
      <c r="F19" s="96" t="str">
        <f>B19</f>
        <v>OM4</v>
      </c>
      <c r="G19" s="97">
        <f t="shared" si="1"/>
        <v>9.299442033477991</v>
      </c>
      <c r="H19" s="33"/>
      <c r="AE19" s="50"/>
    </row>
    <row r="20" spans="1:31" ht="18.75" customHeight="1" x14ac:dyDescent="0.3">
      <c r="A20" s="33"/>
      <c r="B20" s="242" t="s">
        <v>67</v>
      </c>
      <c r="C20" s="243">
        <v>78</v>
      </c>
      <c r="D20" s="96" t="str">
        <f t="shared" si="2"/>
        <v>Red Art</v>
      </c>
      <c r="E20" s="97">
        <f t="shared" si="0"/>
        <v>48.357098574085548</v>
      </c>
      <c r="F20" s="96" t="str">
        <f t="shared" ref="F20:F29" si="3">B20</f>
        <v>Red Art</v>
      </c>
      <c r="G20" s="97">
        <f t="shared" si="1"/>
        <v>48.357098574085548</v>
      </c>
      <c r="H20" s="33"/>
      <c r="AE20" s="50"/>
    </row>
    <row r="21" spans="1:31" x14ac:dyDescent="0.3">
      <c r="A21" s="33"/>
      <c r="B21" s="242" t="s">
        <v>84</v>
      </c>
      <c r="C21" s="243">
        <v>50</v>
      </c>
      <c r="D21" s="96" t="str">
        <f>B21</f>
        <v>Manganese Dioxide</v>
      </c>
      <c r="E21" s="97">
        <f t="shared" si="0"/>
        <v>30.998140111593305</v>
      </c>
      <c r="F21" s="96" t="str">
        <f t="shared" si="3"/>
        <v>Manganese Dioxide</v>
      </c>
      <c r="G21" s="97">
        <f t="shared" si="1"/>
        <v>30.998140111593308</v>
      </c>
      <c r="H21" s="33"/>
      <c r="AE21" s="50"/>
    </row>
    <row r="22" spans="1:31" ht="20.25" customHeight="1" x14ac:dyDescent="0.3">
      <c r="A22" s="33"/>
      <c r="B22" s="242" t="s">
        <v>82</v>
      </c>
      <c r="C22" s="243">
        <v>7</v>
      </c>
      <c r="D22" s="96" t="str">
        <f t="shared" si="2"/>
        <v>Black Copper Oxide</v>
      </c>
      <c r="E22" s="97">
        <f t="shared" si="0"/>
        <v>4.3397396156230625</v>
      </c>
      <c r="F22" s="96" t="str">
        <f t="shared" si="3"/>
        <v>Black Copper Oxide</v>
      </c>
      <c r="G22" s="97">
        <f t="shared" si="1"/>
        <v>4.3397396156230625</v>
      </c>
      <c r="H22" s="33"/>
      <c r="AC22" s="35"/>
      <c r="AE22" s="50"/>
    </row>
    <row r="23" spans="1:31" x14ac:dyDescent="0.3">
      <c r="A23" s="33"/>
      <c r="B23" s="242" t="s">
        <v>92</v>
      </c>
      <c r="C23" s="243">
        <v>4.3</v>
      </c>
      <c r="D23" s="96" t="str">
        <f t="shared" si="2"/>
        <v>Cobalt Oxide</v>
      </c>
      <c r="E23" s="97">
        <f t="shared" si="0"/>
        <v>2.665840049597024</v>
      </c>
      <c r="F23" s="96" t="str">
        <f t="shared" si="3"/>
        <v>Cobalt Oxide</v>
      </c>
      <c r="G23" s="97">
        <f t="shared" si="1"/>
        <v>2.665840049597024</v>
      </c>
      <c r="H23" s="33"/>
      <c r="I23" s="51"/>
      <c r="AC23" s="35"/>
      <c r="AE23" s="50"/>
    </row>
    <row r="24" spans="1:31" x14ac:dyDescent="0.3">
      <c r="A24" s="33"/>
      <c r="B24" s="91">
        <v>0</v>
      </c>
      <c r="C24" s="92">
        <v>0</v>
      </c>
      <c r="D24" s="96">
        <f t="shared" si="2"/>
        <v>0</v>
      </c>
      <c r="E24" s="97">
        <f t="shared" si="0"/>
        <v>0</v>
      </c>
      <c r="F24" s="96">
        <f t="shared" si="3"/>
        <v>0</v>
      </c>
      <c r="G24" s="97">
        <f t="shared" si="1"/>
        <v>0</v>
      </c>
      <c r="H24" s="52"/>
      <c r="I24" s="51"/>
      <c r="AC24" s="35"/>
      <c r="AE24" s="50"/>
    </row>
    <row r="25" spans="1:31" ht="21" customHeight="1" x14ac:dyDescent="0.3">
      <c r="A25" s="33"/>
      <c r="B25" s="91">
        <v>0</v>
      </c>
      <c r="C25" s="92">
        <v>0</v>
      </c>
      <c r="D25" s="96">
        <f t="shared" si="2"/>
        <v>0</v>
      </c>
      <c r="E25" s="97">
        <f t="shared" si="0"/>
        <v>0</v>
      </c>
      <c r="F25" s="96">
        <f t="shared" si="3"/>
        <v>0</v>
      </c>
      <c r="G25" s="97">
        <f t="shared" si="1"/>
        <v>0</v>
      </c>
      <c r="H25" s="33"/>
      <c r="I25" s="10"/>
      <c r="AC25" s="35"/>
      <c r="AE25" s="50"/>
    </row>
    <row r="26" spans="1:31" ht="19.5" customHeight="1" x14ac:dyDescent="0.3">
      <c r="A26" s="33"/>
      <c r="B26" s="91">
        <v>0</v>
      </c>
      <c r="C26" s="92">
        <v>0</v>
      </c>
      <c r="D26" s="96">
        <f t="shared" si="2"/>
        <v>0</v>
      </c>
      <c r="E26" s="97">
        <f t="shared" si="0"/>
        <v>0</v>
      </c>
      <c r="F26" s="96">
        <f t="shared" si="3"/>
        <v>0</v>
      </c>
      <c r="G26" s="97">
        <f t="shared" si="1"/>
        <v>0</v>
      </c>
      <c r="H26" s="33"/>
      <c r="I26" s="18"/>
      <c r="AC26" s="35"/>
      <c r="AE26" s="50"/>
    </row>
    <row r="27" spans="1:31" ht="20.25" customHeight="1" x14ac:dyDescent="0.3">
      <c r="A27" s="33"/>
      <c r="B27" s="91">
        <v>0</v>
      </c>
      <c r="C27" s="92">
        <v>0</v>
      </c>
      <c r="D27" s="96">
        <f t="shared" si="2"/>
        <v>0</v>
      </c>
      <c r="E27" s="97">
        <f t="shared" si="0"/>
        <v>0</v>
      </c>
      <c r="F27" s="96">
        <f t="shared" si="3"/>
        <v>0</v>
      </c>
      <c r="G27" s="97">
        <f t="shared" si="1"/>
        <v>0</v>
      </c>
      <c r="H27" s="33"/>
      <c r="I27" s="18"/>
      <c r="AC27" s="35"/>
      <c r="AE27" s="50"/>
    </row>
    <row r="28" spans="1:31" x14ac:dyDescent="0.3">
      <c r="A28" s="33"/>
      <c r="B28" s="91">
        <v>0</v>
      </c>
      <c r="C28" s="92">
        <v>0</v>
      </c>
      <c r="D28" s="96">
        <f t="shared" si="2"/>
        <v>0</v>
      </c>
      <c r="E28" s="97">
        <f t="shared" si="0"/>
        <v>0</v>
      </c>
      <c r="F28" s="96">
        <f t="shared" si="3"/>
        <v>0</v>
      </c>
      <c r="G28" s="97">
        <f t="shared" si="1"/>
        <v>0</v>
      </c>
      <c r="H28" s="33"/>
      <c r="I28" s="18"/>
      <c r="AC28" s="35"/>
      <c r="AE28" s="50"/>
    </row>
    <row r="29" spans="1:31" x14ac:dyDescent="0.3">
      <c r="A29" s="33"/>
      <c r="B29" s="91">
        <v>0</v>
      </c>
      <c r="C29" s="92">
        <v>0</v>
      </c>
      <c r="D29" s="96">
        <f t="shared" si="2"/>
        <v>0</v>
      </c>
      <c r="E29" s="97">
        <f t="shared" si="0"/>
        <v>0</v>
      </c>
      <c r="F29" s="96">
        <f t="shared" si="3"/>
        <v>0</v>
      </c>
      <c r="G29" s="97">
        <f t="shared" si="1"/>
        <v>0</v>
      </c>
      <c r="H29" s="33"/>
      <c r="I29" s="18"/>
      <c r="AC29" s="35"/>
      <c r="AE29" s="50"/>
    </row>
    <row r="30" spans="1:31" x14ac:dyDescent="0.3">
      <c r="A30" s="33"/>
      <c r="B30" s="91">
        <v>0</v>
      </c>
      <c r="C30" s="93">
        <v>0</v>
      </c>
      <c r="D30" s="96">
        <f t="shared" ref="D30:D33" si="4">B30</f>
        <v>0</v>
      </c>
      <c r="E30" s="97">
        <f t="shared" ref="E30:E33" si="5">C30/$Y$56*100</f>
        <v>0</v>
      </c>
      <c r="F30" s="96">
        <f t="shared" ref="F30:F33" si="6">B30</f>
        <v>0</v>
      </c>
      <c r="G30" s="97">
        <f t="shared" ref="G30:G33" si="7">E30*$G$17/100</f>
        <v>0</v>
      </c>
      <c r="H30" s="54"/>
      <c r="I30" s="18"/>
      <c r="AE30" s="50"/>
    </row>
    <row r="31" spans="1:31" x14ac:dyDescent="0.3">
      <c r="A31" s="33"/>
      <c r="B31" s="91">
        <v>0</v>
      </c>
      <c r="C31" s="92">
        <v>0</v>
      </c>
      <c r="D31" s="96">
        <f t="shared" si="4"/>
        <v>0</v>
      </c>
      <c r="E31" s="97">
        <f t="shared" si="5"/>
        <v>0</v>
      </c>
      <c r="F31" s="96">
        <f t="shared" si="6"/>
        <v>0</v>
      </c>
      <c r="G31" s="97">
        <f t="shared" si="7"/>
        <v>0</v>
      </c>
      <c r="H31" s="55"/>
      <c r="AE31" s="50"/>
    </row>
    <row r="32" spans="1:31" x14ac:dyDescent="0.3">
      <c r="A32" s="33"/>
      <c r="B32" s="91">
        <v>0</v>
      </c>
      <c r="C32" s="92">
        <v>0</v>
      </c>
      <c r="D32" s="96">
        <f t="shared" si="4"/>
        <v>0</v>
      </c>
      <c r="E32" s="97">
        <f t="shared" si="5"/>
        <v>0</v>
      </c>
      <c r="F32" s="96">
        <f t="shared" si="6"/>
        <v>0</v>
      </c>
      <c r="G32" s="97">
        <f t="shared" si="7"/>
        <v>0</v>
      </c>
      <c r="H32" s="55"/>
      <c r="AD32" s="50"/>
    </row>
    <row r="33" spans="1:35" x14ac:dyDescent="0.3">
      <c r="A33" s="33"/>
      <c r="B33" s="91">
        <v>0</v>
      </c>
      <c r="C33" s="92">
        <v>0</v>
      </c>
      <c r="D33" s="96">
        <f t="shared" si="4"/>
        <v>0</v>
      </c>
      <c r="E33" s="97">
        <f t="shared" si="5"/>
        <v>0</v>
      </c>
      <c r="F33" s="96">
        <f t="shared" si="6"/>
        <v>0</v>
      </c>
      <c r="G33" s="97">
        <f t="shared" si="7"/>
        <v>0</v>
      </c>
      <c r="H33" s="55"/>
      <c r="AD33" s="50"/>
    </row>
    <row r="34" spans="1:35" x14ac:dyDescent="0.3">
      <c r="A34" s="33"/>
      <c r="B34" s="33"/>
      <c r="C34" s="34"/>
      <c r="D34" s="34"/>
      <c r="E34" s="34"/>
      <c r="F34" s="34"/>
      <c r="G34" s="54"/>
      <c r="H34" s="55"/>
      <c r="AD34" s="50"/>
    </row>
    <row r="35" spans="1:35" ht="21" thickBot="1" x14ac:dyDescent="0.35">
      <c r="A35" s="33"/>
      <c r="B35" s="33"/>
      <c r="C35" s="34"/>
      <c r="D35" s="34"/>
      <c r="E35" s="34"/>
      <c r="F35" s="34"/>
      <c r="G35" s="54"/>
      <c r="H35" s="54"/>
      <c r="I35" s="38"/>
      <c r="AE35" s="50"/>
    </row>
    <row r="36" spans="1:35" ht="18.75" x14ac:dyDescent="0.35">
      <c r="A36" s="33"/>
      <c r="B36" s="45" t="s">
        <v>0</v>
      </c>
      <c r="C36" s="24" t="s">
        <v>1</v>
      </c>
      <c r="D36" s="24" t="s">
        <v>2</v>
      </c>
      <c r="E36" s="24" t="s">
        <v>11</v>
      </c>
      <c r="F36" s="71" t="s">
        <v>139</v>
      </c>
      <c r="G36" s="24" t="s">
        <v>3</v>
      </c>
      <c r="H36" s="24" t="s">
        <v>4</v>
      </c>
      <c r="I36" s="24" t="s">
        <v>5</v>
      </c>
      <c r="J36" s="71" t="s">
        <v>138</v>
      </c>
      <c r="K36" s="71" t="s">
        <v>142</v>
      </c>
      <c r="L36" s="24" t="s">
        <v>6</v>
      </c>
      <c r="M36" s="24" t="s">
        <v>7</v>
      </c>
      <c r="N36" s="24" t="s">
        <v>8</v>
      </c>
      <c r="O36" s="24" t="s">
        <v>29</v>
      </c>
      <c r="P36" s="24" t="s">
        <v>10</v>
      </c>
      <c r="Q36" s="236" t="s">
        <v>183</v>
      </c>
      <c r="R36" s="24" t="s">
        <v>131</v>
      </c>
      <c r="S36" s="24" t="s">
        <v>141</v>
      </c>
      <c r="T36" s="24" t="s">
        <v>128</v>
      </c>
      <c r="U36" s="24" t="s">
        <v>158</v>
      </c>
      <c r="V36" s="24" t="s">
        <v>157</v>
      </c>
      <c r="W36" s="237" t="s">
        <v>161</v>
      </c>
      <c r="X36" s="46" t="s">
        <v>76</v>
      </c>
      <c r="Y36" s="47"/>
      <c r="Z36" s="35"/>
      <c r="AE36"/>
      <c r="AF36"/>
      <c r="AG36"/>
      <c r="AH36"/>
      <c r="AI36" s="50"/>
    </row>
    <row r="37" spans="1:35" ht="16.5" thickBot="1" x14ac:dyDescent="0.3">
      <c r="A37" s="33"/>
      <c r="B37" s="238">
        <v>60.09</v>
      </c>
      <c r="C37" s="239">
        <v>69.62</v>
      </c>
      <c r="D37" s="240">
        <v>101.96</v>
      </c>
      <c r="E37" s="240">
        <v>79.866</v>
      </c>
      <c r="F37" s="72">
        <v>74.692799999999991</v>
      </c>
      <c r="G37" s="240">
        <v>29.88</v>
      </c>
      <c r="H37" s="240">
        <v>61.98</v>
      </c>
      <c r="I37" s="240">
        <v>94.2</v>
      </c>
      <c r="J37" s="72">
        <v>79.545000000000002</v>
      </c>
      <c r="K37" s="72">
        <v>465.96</v>
      </c>
      <c r="L37" s="240">
        <v>40.31</v>
      </c>
      <c r="M37" s="240">
        <v>56.08</v>
      </c>
      <c r="N37" s="240">
        <v>103.62</v>
      </c>
      <c r="O37" s="240">
        <v>153.69999999999999</v>
      </c>
      <c r="P37" s="240">
        <v>81.39</v>
      </c>
      <c r="Q37" s="240">
        <v>71.84</v>
      </c>
      <c r="R37" s="240">
        <v>86.94</v>
      </c>
      <c r="S37" s="240">
        <v>74.930000000000007</v>
      </c>
      <c r="T37" s="240">
        <v>223.2</v>
      </c>
      <c r="U37" s="240">
        <v>150.69999999999999</v>
      </c>
      <c r="V37" s="240">
        <v>141.94</v>
      </c>
      <c r="W37" s="240">
        <v>152</v>
      </c>
      <c r="X37" s="241">
        <v>214.44</v>
      </c>
      <c r="Y37" s="44"/>
      <c r="Z37" s="35"/>
      <c r="AE37"/>
      <c r="AF37"/>
      <c r="AG37"/>
      <c r="AH37"/>
      <c r="AI37" s="50"/>
    </row>
    <row r="38" spans="1:35" ht="13.5" thickBot="1" x14ac:dyDescent="0.25">
      <c r="A38" s="33"/>
      <c r="B38" s="235">
        <f>IF(ISNA(VLOOKUP($B18,'Chemical Analysis'!$B$4:$Y$131,2,0)),"",(VLOOKUP($B18,'Chemical Analysis'!$B$4:$Y$131,2,0))*$E18/100)</f>
        <v>4.2763794172349661</v>
      </c>
      <c r="C38" s="235">
        <f>IF(ISNA(VLOOKUP($B18,'Chemical Analysis'!$B$4:$Y$131,3,0)),"",(VLOOKUP($B18,'Chemical Analysis'!$B$4:$Y$131,3,0))*$E18/100)</f>
        <v>0</v>
      </c>
      <c r="D38" s="235">
        <f>IF(ISNA(VLOOKUP($B18,'Chemical Analysis'!$B$4:$Y$131,4,0)),"",(VLOOKUP($B18,'Chemical Analysis'!$B$4:$Y$131,4,0))*$E18/100)</f>
        <v>1.8226906385616862E-2</v>
      </c>
      <c r="E38" s="235">
        <f>IF(ISNA(VLOOKUP($B18,'Chemical Analysis'!$B$4:$Y$131,5,0)),"",(VLOOKUP($B18,'Chemical Analysis'!$B$4:$Y$131,5,0))*$E18/100)</f>
        <v>2.6038437693738374E-3</v>
      </c>
      <c r="F38" s="235">
        <f>IF(ISNA(VLOOKUP($B18,'Chemical Analysis'!$B$4:$Y$131,6,0)),"",(VLOOKUP($B18,'Chemical Analysis'!$B$4:$Y$131,6,0))*$E18/100)</f>
        <v>0</v>
      </c>
      <c r="G38" s="235">
        <f>IF(ISNA(VLOOKUP($B18,'Chemical Analysis'!$B$4:$Y$131,7,0)),"",(VLOOKUP($B18,'Chemical Analysis'!$B$4:$Y$131,7,0))*$E18/100)</f>
        <v>0</v>
      </c>
      <c r="H38" s="235">
        <f>IF(ISNA(VLOOKUP($B18,'Chemical Analysis'!$B$4:$Y$131,8,0)),"",(VLOOKUP($B18,'Chemical Analysis'!$B$4:$Y$131,8,0))*$E18/100)</f>
        <v>0</v>
      </c>
      <c r="I38" s="235">
        <f>IF(ISNA(VLOOKUP($B18,'Chemical Analysis'!$B$4:$Y$131,9,0)),"",(VLOOKUP($B18,'Chemical Analysis'!$B$4:$Y$131,9,0))*$E18/100)</f>
        <v>0</v>
      </c>
      <c r="J38" s="235">
        <f>IF(ISNA(VLOOKUP($B18,'Chemical Analysis'!$B$4:$Y$131,10,0)),"",(VLOOKUP($B18,'Chemical Analysis'!$B$4:$Y$131,10,0))*$E18/100)</f>
        <v>0</v>
      </c>
      <c r="K38" s="235">
        <f>IF(ISNA(VLOOKUP($B18,'Chemical Analysis'!$B$4:$Y$131,11,0)),"",(VLOOKUP($B18,'Chemical Analysis'!$B$4:$Y$131,11,0))*$E18/100)</f>
        <v>0</v>
      </c>
      <c r="L38" s="235">
        <f>IF(ISNA(VLOOKUP($B18,'Chemical Analysis'!$B$4:$Y$131,12,0)),"",(VLOOKUP($B18,'Chemical Analysis'!$B$4:$Y$131,12,0))*$E18/100)</f>
        <v>4.3397396156230622E-4</v>
      </c>
      <c r="M38" s="235">
        <f>IF(ISNA(VLOOKUP($B18,'Chemical Analysis'!$B$4:$Y$131,13,0)),"",(VLOOKUP($B18,'Chemical Analysis'!$B$4:$Y$131,13,0))*$E18/100)</f>
        <v>4.3397396156230622E-4</v>
      </c>
      <c r="N38" s="235">
        <f>IF(ISNA(VLOOKUP($B18,'Chemical Analysis'!$B$4:$Y$131,14,0)),"",(VLOOKUP($B18,'Chemical Analysis'!$B$4:$Y$131,14,0))*$E18/100)</f>
        <v>0</v>
      </c>
      <c r="O38" s="235">
        <f>IF(ISNA(VLOOKUP($B18,'Chemical Analysis'!$B$4:$Y$131,15,0)),"",(VLOOKUP($B18,'Chemical Analysis'!$B$4:$Y$131,15,0))*$E18/100)</f>
        <v>0</v>
      </c>
      <c r="P38" s="235">
        <f>IF(ISNA(VLOOKUP($B18,'Chemical Analysis'!$B$4:$Y$131,16,0)),"",(VLOOKUP($B18,'Chemical Analysis'!$B$4:$Y$131,16,0))*$E18/100)</f>
        <v>0</v>
      </c>
      <c r="Q38" s="235">
        <f>IF(ISNA(VLOOKUP($B18,'Chemical Analysis'!$B$4:$Y$131,17,0)),"",(VLOOKUP($B18,'Chemical Analysis'!$B$4:$Y$131,17,0))*$E18/100)</f>
        <v>4.6435213887166772E-3</v>
      </c>
      <c r="R38" s="235">
        <f>IF(ISNA(VLOOKUP($B18,'Chemical Analysis'!$B$4:$Y$131,18,0)),"",(VLOOKUP($B18,'Chemical Analysis'!$B$4:$Y$131,18,0))*$E18/100)</f>
        <v>0</v>
      </c>
      <c r="S38" s="235">
        <f>IF(ISNA(VLOOKUP($B18,'Chemical Analysis'!$B$4:$Y$131,19,0)),"",(VLOOKUP($B18,'Chemical Analysis'!$B$4:$Y$131,19,0))*$E18/100)</f>
        <v>0</v>
      </c>
      <c r="T38" s="235">
        <f>IF(ISNA(VLOOKUP($B18,'Chemical Analysis'!$B$4:$Y$131,20,0)),"",(VLOOKUP($B18,'Chemical Analysis'!$B$4:$Y$131,20,0))*$E18/100)</f>
        <v>0</v>
      </c>
      <c r="U38" s="235">
        <f>IF(ISNA(VLOOKUP($B18,'Chemical Analysis'!$B$4:$Y$131,21,0)),"",(VLOOKUP($B18,'Chemical Analysis'!$B$4:$Y$131,21,0))*$E18/100)</f>
        <v>0</v>
      </c>
      <c r="V38" s="235">
        <f>IF(ISNA(VLOOKUP($B18,'Chemical Analysis'!$B$4:$Y$131,22,0)),"",(VLOOKUP($B18,'Chemical Analysis'!$B$4:$Y$131,22,0))*$E18/100)</f>
        <v>0</v>
      </c>
      <c r="W38" s="235">
        <f>IF(ISNA(VLOOKUP($B18,'Chemical Analysis'!$B$4:$Y$131,23,0)),"",(VLOOKUP($B18,'Chemical Analysis'!$B$4:$Y$131,23,0))*$E18/100)</f>
        <v>0</v>
      </c>
      <c r="X38" s="235">
        <f>IF(ISNA(VLOOKUP($B18,'Chemical Analysis'!$B$4:$Y$131,24,0)),"",(VLOOKUP($B18,'Chemical Analysis'!$B$4:$Y$131,24,0))*$E18/100)</f>
        <v>0</v>
      </c>
      <c r="Y38" s="44"/>
      <c r="Z38" s="35"/>
      <c r="AE38"/>
      <c r="AF38"/>
      <c r="AG38"/>
      <c r="AH38"/>
      <c r="AI38" s="50"/>
    </row>
    <row r="39" spans="1:35" ht="13.5" thickBot="1" x14ac:dyDescent="0.25">
      <c r="B39" s="29">
        <f>IF(ISNA(VLOOKUP($B19,'Chemical Analysis'!$B$4:$Y$131,2,0)),"",(VLOOKUP($B19,'Chemical Analysis'!$B$4:$Y$131,2,0))*$E19/100)</f>
        <v>4.9287042777433347</v>
      </c>
      <c r="C39" s="29">
        <f>IF(ISNA(VLOOKUP($B19,'Chemical Analysis'!$B$4:$Y$131,3,0)),"",(VLOOKUP($B19,'Chemical Analysis'!$B$4:$Y$131,3,0))*$E19/100)</f>
        <v>0</v>
      </c>
      <c r="D39" s="29">
        <f>IF(ISNA(VLOOKUP($B19,'Chemical Analysis'!$B$4:$Y$131,4,0)),"",(VLOOKUP($B19,'Chemical Analysis'!$B$4:$Y$131,4,0))*$E19/100)</f>
        <v>2.8642281463112216</v>
      </c>
      <c r="E39" s="29">
        <f>IF(ISNA(VLOOKUP($B19,'Chemical Analysis'!$B$4:$Y$131,5,0)),"",(VLOOKUP($B19,'Chemical Analysis'!$B$4:$Y$131,5,0))*$E19/100)</f>
        <v>0</v>
      </c>
      <c r="F39" s="29">
        <f>IF(ISNA(VLOOKUP($B19,'Chemical Analysis'!$B$4:$Y$131,6,0)),"",(VLOOKUP($B19,'Chemical Analysis'!$B$4:$Y$131,6,0))*$E19/100)</f>
        <v>0</v>
      </c>
      <c r="G39" s="29">
        <f>IF(ISNA(VLOOKUP($B19,'Chemical Analysis'!$B$4:$Y$131,7,0)),"",(VLOOKUP($B19,'Chemical Analysis'!$B$4:$Y$131,7,0))*$E19/100)</f>
        <v>0</v>
      </c>
      <c r="H39" s="29">
        <f>IF(ISNA(VLOOKUP($B19,'Chemical Analysis'!$B$4:$Y$131,8,0)),"",(VLOOKUP($B19,'Chemical Analysis'!$B$4:$Y$131,8,0))*$E19/100)</f>
        <v>2.7898326100433971E-2</v>
      </c>
      <c r="I39" s="29">
        <f>IF(ISNA(VLOOKUP($B19,'Chemical Analysis'!$B$4:$Y$131,9,0)),"",(VLOOKUP($B19,'Chemical Analysis'!$B$4:$Y$131,9,0))*$E19/100)</f>
        <v>0.26410415375077495</v>
      </c>
      <c r="J39" s="29">
        <f>IF(ISNA(VLOOKUP($B19,'Chemical Analysis'!$B$4:$Y$131,10,0)),"",(VLOOKUP($B19,'Chemical Analysis'!$B$4:$Y$131,10,0))*$E19/100)</f>
        <v>0</v>
      </c>
      <c r="K39" s="29">
        <f>IF(ISNA(VLOOKUP($B19,'Chemical Analysis'!$B$4:$Y$131,11,0)),"",(VLOOKUP($B19,'Chemical Analysis'!$B$4:$Y$131,11,0))*$E19/100)</f>
        <v>0</v>
      </c>
      <c r="L39" s="29">
        <f>IF(ISNA(VLOOKUP($B19,'Chemical Analysis'!$B$4:$Y$131,12,0)),"",(VLOOKUP($B19,'Chemical Analysis'!$B$4:$Y$131,12,0))*$E19/100)</f>
        <v>2.7898326100433971E-2</v>
      </c>
      <c r="M39" s="29">
        <f>IF(ISNA(VLOOKUP($B19,'Chemical Analysis'!$B$4:$Y$131,13,0)),"",(VLOOKUP($B19,'Chemical Analysis'!$B$4:$Y$131,13,0))*$E19/100)</f>
        <v>3.7197768133911964E-2</v>
      </c>
      <c r="N39" s="29">
        <f>IF(ISNA(VLOOKUP($B19,'Chemical Analysis'!$B$4:$Y$131,14,0)),"",(VLOOKUP($B19,'Chemical Analysis'!$B$4:$Y$131,14,0))*$E19/100)</f>
        <v>0</v>
      </c>
      <c r="O39" s="29">
        <f>IF(ISNA(VLOOKUP($B19,'Chemical Analysis'!$B$4:$Y$131,15,0)),"",(VLOOKUP($B19,'Chemical Analysis'!$B$4:$Y$131,15,0))*$E19/100)</f>
        <v>0</v>
      </c>
      <c r="P39" s="29">
        <f>IF(ISNA(VLOOKUP($B19,'Chemical Analysis'!$B$4:$Y$131,16,0)),"",(VLOOKUP($B19,'Chemical Analysis'!$B$4:$Y$131,16,0))*$E19/100)</f>
        <v>0</v>
      </c>
      <c r="Q39" s="29">
        <f>IF(ISNA(VLOOKUP($B19,'Chemical Analysis'!$B$4:$Y$131,17,0)),"",(VLOOKUP($B19,'Chemical Analysis'!$B$4:$Y$131,17,0))*$E19/100)</f>
        <v>0.13298202107873527</v>
      </c>
      <c r="R39" s="29">
        <f>IF(ISNA(VLOOKUP($B19,'Chemical Analysis'!$B$4:$Y$131,18,0)),"",(VLOOKUP($B19,'Chemical Analysis'!$B$4:$Y$131,18,0))*$E19/100)</f>
        <v>0</v>
      </c>
      <c r="S39" s="29">
        <f>IF(ISNA(VLOOKUP($B19,'Chemical Analysis'!$B$4:$Y$131,19,0)),"",(VLOOKUP($B19,'Chemical Analysis'!$B$4:$Y$131,19,0))*$E19/100)</f>
        <v>0</v>
      </c>
      <c r="T39" s="29">
        <f>IF(ISNA(VLOOKUP($B19,'Chemical Analysis'!$B$4:$Y$131,20,0)),"",(VLOOKUP($B19,'Chemical Analysis'!$B$4:$Y$131,20,0))*$E19/100)</f>
        <v>0</v>
      </c>
      <c r="U39" s="29">
        <f>IF(ISNA(VLOOKUP($B19,'Chemical Analysis'!$B$4:$Y$131,21,0)),"",(VLOOKUP($B19,'Chemical Analysis'!$B$4:$Y$131,21,0))*$E19/100)</f>
        <v>0</v>
      </c>
      <c r="V39" s="29">
        <f>IF(ISNA(VLOOKUP($B19,'Chemical Analysis'!$B$4:$Y$131,22,0)),"",(VLOOKUP($B19,'Chemical Analysis'!$B$4:$Y$131,22,0))*$E19/100)</f>
        <v>0</v>
      </c>
      <c r="W39" s="29">
        <f>IF(ISNA(VLOOKUP($B19,'Chemical Analysis'!$B$4:$Y$131,23,0)),"",(VLOOKUP($B19,'Chemical Analysis'!$B$4:$Y$131,23,0))*$E19/100)</f>
        <v>0</v>
      </c>
      <c r="X39" s="29">
        <f>IF(ISNA(VLOOKUP($B19,'Chemical Analysis'!$B$4:$Y$131,24,0)),"",(VLOOKUP($B19,'Chemical Analysis'!$B$4:$Y$131,24,0))*$E19/100)</f>
        <v>0</v>
      </c>
      <c r="Y39" s="44"/>
      <c r="Z39" s="35"/>
      <c r="AE39"/>
      <c r="AF39"/>
      <c r="AG39"/>
      <c r="AH39"/>
    </row>
    <row r="40" spans="1:35" ht="13.5" thickBot="1" x14ac:dyDescent="0.25">
      <c r="B40" s="29">
        <f>IF(ISNA(VLOOKUP($B20,'Chemical Analysis'!$B$4:$Y$131,2,0)),"",(VLOOKUP($B20,'Chemical Analysis'!$B$4:$Y$131,2,0))*$E20/100)</f>
        <v>26.257904525728449</v>
      </c>
      <c r="C40" s="29">
        <f>IF(ISNA(VLOOKUP($B20,'Chemical Analysis'!$B$4:$Y$131,3,0)),"",(VLOOKUP($B20,'Chemical Analysis'!$B$4:$Y$131,3,0))*$E20/100)</f>
        <v>0</v>
      </c>
      <c r="D40" s="29">
        <f>IF(ISNA(VLOOKUP($B20,'Chemical Analysis'!$B$4:$Y$131,4,0)),"",(VLOOKUP($B20,'Chemical Analysis'!$B$4:$Y$131,4,0))*$E20/100)</f>
        <v>7.9305641661500292</v>
      </c>
      <c r="E40" s="29">
        <f>IF(ISNA(VLOOKUP($B20,'Chemical Analysis'!$B$4:$Y$131,5,0)),"",(VLOOKUP($B20,'Chemical Analysis'!$B$4:$Y$131,5,0))*$E20/100)</f>
        <v>0</v>
      </c>
      <c r="F40" s="29">
        <f>IF(ISNA(VLOOKUP($B20,'Chemical Analysis'!$B$4:$Y$131,6,0)),"",(VLOOKUP($B20,'Chemical Analysis'!$B$4:$Y$131,6,0))*$E20/100)</f>
        <v>0</v>
      </c>
      <c r="G40" s="29">
        <f>IF(ISNA(VLOOKUP($B20,'Chemical Analysis'!$B$4:$Y$131,7,0)),"",(VLOOKUP($B20,'Chemical Analysis'!$B$4:$Y$131,7,0))*$E20/100)</f>
        <v>0</v>
      </c>
      <c r="H40" s="29">
        <f>IF(ISNA(VLOOKUP($B20,'Chemical Analysis'!$B$4:$Y$131,8,0)),"",(VLOOKUP($B20,'Chemical Analysis'!$B$4:$Y$131,8,0))*$E20/100)</f>
        <v>0.1934283942963422</v>
      </c>
      <c r="I40" s="29">
        <f>IF(ISNA(VLOOKUP($B20,'Chemical Analysis'!$B$4:$Y$131,9,0)),"",(VLOOKUP($B20,'Chemical Analysis'!$B$4:$Y$131,9,0))*$E20/100)</f>
        <v>1.9681339119652819</v>
      </c>
      <c r="J40" s="29">
        <f>IF(ISNA(VLOOKUP($B20,'Chemical Analysis'!$B$4:$Y$131,10,0)),"",(VLOOKUP($B20,'Chemical Analysis'!$B$4:$Y$131,10,0))*$E20/100)</f>
        <v>0</v>
      </c>
      <c r="K40" s="29">
        <f>IF(ISNA(VLOOKUP($B20,'Chemical Analysis'!$B$4:$Y$131,11,0)),"",(VLOOKUP($B20,'Chemical Analysis'!$B$4:$Y$131,11,0))*$E20/100)</f>
        <v>0</v>
      </c>
      <c r="L40" s="29">
        <f>IF(ISNA(VLOOKUP($B20,'Chemical Analysis'!$B$4:$Y$131,12,0)),"",(VLOOKUP($B20,'Chemical Analysis'!$B$4:$Y$131,12,0))*$E20/100)</f>
        <v>0.74953502789832593</v>
      </c>
      <c r="M40" s="29">
        <f>IF(ISNA(VLOOKUP($B20,'Chemical Analysis'!$B$4:$Y$131,13,0)),"",(VLOOKUP($B20,'Chemical Analysis'!$B$4:$Y$131,13,0))*$E20/100)</f>
        <v>0.11122132672039677</v>
      </c>
      <c r="N40" s="29">
        <f>IF(ISNA(VLOOKUP($B20,'Chemical Analysis'!$B$4:$Y$131,14,0)),"",(VLOOKUP($B20,'Chemical Analysis'!$B$4:$Y$131,14,0))*$E20/100)</f>
        <v>0</v>
      </c>
      <c r="O40" s="29">
        <f>IF(ISNA(VLOOKUP($B20,'Chemical Analysis'!$B$4:$Y$131,15,0)),"",(VLOOKUP($B20,'Chemical Analysis'!$B$4:$Y$131,15,0))*$E20/100)</f>
        <v>0</v>
      </c>
      <c r="P40" s="29">
        <f>IF(ISNA(VLOOKUP($B20,'Chemical Analysis'!$B$4:$Y$131,16,0)),"",(VLOOKUP($B20,'Chemical Analysis'!$B$4:$Y$131,16,0))*$E20/100)</f>
        <v>0</v>
      </c>
      <c r="Q40" s="29">
        <f>IF(ISNA(VLOOKUP($B20,'Chemical Analysis'!$B$4:$Y$131,17,0)),"",(VLOOKUP($B20,'Chemical Analysis'!$B$4:$Y$131,17,0))*$E20/100)</f>
        <v>6.1268443893366387</v>
      </c>
      <c r="R40" s="29">
        <f>IF(ISNA(VLOOKUP($B20,'Chemical Analysis'!$B$4:$Y$131,18,0)),"",(VLOOKUP($B20,'Chemical Analysis'!$B$4:$Y$131,18,0))*$E20/100)</f>
        <v>0</v>
      </c>
      <c r="S40" s="29">
        <f>IF(ISNA(VLOOKUP($B20,'Chemical Analysis'!$B$4:$Y$131,19,0)),"",(VLOOKUP($B20,'Chemical Analysis'!$B$4:$Y$131,19,0))*$E20/100)</f>
        <v>0</v>
      </c>
      <c r="T40" s="29">
        <f>IF(ISNA(VLOOKUP($B20,'Chemical Analysis'!$B$4:$Y$131,20,0)),"",(VLOOKUP($B20,'Chemical Analysis'!$B$4:$Y$131,20,0))*$E20/100)</f>
        <v>0</v>
      </c>
      <c r="U40" s="29">
        <f>IF(ISNA(VLOOKUP($B20,'Chemical Analysis'!$B$4:$Y$131,21,0)),"",(VLOOKUP($B20,'Chemical Analysis'!$B$4:$Y$131,21,0))*$E20/100)</f>
        <v>0</v>
      </c>
      <c r="V40" s="29">
        <f>IF(ISNA(VLOOKUP($B20,'Chemical Analysis'!$B$4:$Y$131,22,0)),"",(VLOOKUP($B20,'Chemical Analysis'!$B$4:$Y$131,22,0))*$E20/100)</f>
        <v>0</v>
      </c>
      <c r="W40" s="29">
        <f>IF(ISNA(VLOOKUP($B20,'Chemical Analysis'!$B$4:$Y$131,23,0)),"",(VLOOKUP($B20,'Chemical Analysis'!$B$4:$Y$131,23,0))*$E20/100)</f>
        <v>0</v>
      </c>
      <c r="X40" s="29">
        <f>IF(ISNA(VLOOKUP($B20,'Chemical Analysis'!$B$4:$Y$131,24,0)),"",(VLOOKUP($B20,'Chemical Analysis'!$B$4:$Y$131,24,0))*$E20/100)</f>
        <v>0</v>
      </c>
      <c r="Y40" s="44"/>
      <c r="Z40" s="35"/>
      <c r="AE40"/>
      <c r="AF40"/>
      <c r="AG40"/>
      <c r="AH40"/>
    </row>
    <row r="41" spans="1:35" ht="13.5" thickBot="1" x14ac:dyDescent="0.25">
      <c r="B41" s="29">
        <f>IF(ISNA(VLOOKUP($B21,'Chemical Analysis'!$B$4:$Y$131,2,0)),"",(VLOOKUP($B21,'Chemical Analysis'!$B$4:$Y$131,2,0))*$E21/100)</f>
        <v>0</v>
      </c>
      <c r="C41" s="29">
        <f>IF(ISNA(VLOOKUP($B21,'Chemical Analysis'!$B$4:$Y$131,3,0)),"",(VLOOKUP($B21,'Chemical Analysis'!$B$4:$Y$131,3,0))*$E21/100)</f>
        <v>0</v>
      </c>
      <c r="D41" s="29">
        <f>IF(ISNA(VLOOKUP($B21,'Chemical Analysis'!$B$4:$Y$131,4,0)),"",(VLOOKUP($B21,'Chemical Analysis'!$B$4:$Y$131,4,0))*$E21/100)</f>
        <v>0</v>
      </c>
      <c r="E41" s="29">
        <f>IF(ISNA(VLOOKUP($B21,'Chemical Analysis'!$B$4:$Y$131,5,0)),"",(VLOOKUP($B21,'Chemical Analysis'!$B$4:$Y$131,5,0))*$E21/100)</f>
        <v>0</v>
      </c>
      <c r="F41" s="29">
        <f>IF(ISNA(VLOOKUP($B21,'Chemical Analysis'!$B$4:$Y$131,6,0)),"",(VLOOKUP($B21,'Chemical Analysis'!$B$4:$Y$131,6,0))*$E21/100)</f>
        <v>0</v>
      </c>
      <c r="G41" s="29">
        <f>IF(ISNA(VLOOKUP($B21,'Chemical Analysis'!$B$4:$Y$131,7,0)),"",(VLOOKUP($B21,'Chemical Analysis'!$B$4:$Y$131,7,0))*$E21/100)</f>
        <v>0</v>
      </c>
      <c r="H41" s="29">
        <f>IF(ISNA(VLOOKUP($B21,'Chemical Analysis'!$B$4:$Y$131,8,0)),"",(VLOOKUP($B21,'Chemical Analysis'!$B$4:$Y$131,8,0))*$E21/100)</f>
        <v>0</v>
      </c>
      <c r="I41" s="29">
        <f>IF(ISNA(VLOOKUP($B21,'Chemical Analysis'!$B$4:$Y$131,9,0)),"",(VLOOKUP($B21,'Chemical Analysis'!$B$4:$Y$131,9,0))*$E21/100)</f>
        <v>0</v>
      </c>
      <c r="J41" s="29">
        <f>IF(ISNA(VLOOKUP($B21,'Chemical Analysis'!$B$4:$Y$131,10,0)),"",(VLOOKUP($B21,'Chemical Analysis'!$B$4:$Y$131,10,0))*$E21/100)</f>
        <v>0</v>
      </c>
      <c r="K41" s="29">
        <f>IF(ISNA(VLOOKUP($B21,'Chemical Analysis'!$B$4:$Y$131,11,0)),"",(VLOOKUP($B21,'Chemical Analysis'!$B$4:$Y$131,11,0))*$E21/100)</f>
        <v>0</v>
      </c>
      <c r="L41" s="29">
        <f>IF(ISNA(VLOOKUP($B21,'Chemical Analysis'!$B$4:$Y$131,12,0)),"",(VLOOKUP($B21,'Chemical Analysis'!$B$4:$Y$131,12,0))*$E21/100)</f>
        <v>0</v>
      </c>
      <c r="M41" s="29">
        <f>IF(ISNA(VLOOKUP($B21,'Chemical Analysis'!$B$4:$Y$131,13,0)),"",(VLOOKUP($B21,'Chemical Analysis'!$B$4:$Y$131,13,0))*$E21/100)</f>
        <v>0</v>
      </c>
      <c r="N41" s="29">
        <f>IF(ISNA(VLOOKUP($B21,'Chemical Analysis'!$B$4:$Y$131,14,0)),"",(VLOOKUP($B21,'Chemical Analysis'!$B$4:$Y$131,14,0))*$E21/100)</f>
        <v>0</v>
      </c>
      <c r="O41" s="29">
        <f>IF(ISNA(VLOOKUP($B21,'Chemical Analysis'!$B$4:$Y$131,15,0)),"",(VLOOKUP($B21,'Chemical Analysis'!$B$4:$Y$131,15,0))*$E21/100)</f>
        <v>0</v>
      </c>
      <c r="P41" s="29">
        <f>IF(ISNA(VLOOKUP($B21,'Chemical Analysis'!$B$4:$Y$131,16,0)),"",(VLOOKUP($B21,'Chemical Analysis'!$B$4:$Y$131,16,0))*$E21/100)</f>
        <v>0</v>
      </c>
      <c r="Q41" s="29">
        <f>IF(ISNA(VLOOKUP($B21,'Chemical Analysis'!$B$4:$Y$131,17,0)),"",(VLOOKUP($B21,'Chemical Analysis'!$B$4:$Y$131,17,0))*$E21/100)</f>
        <v>0</v>
      </c>
      <c r="R41" s="29">
        <f>IF(ISNA(VLOOKUP($B21,'Chemical Analysis'!$B$4:$Y$131,18,0)),"",(VLOOKUP($B21,'Chemical Analysis'!$B$4:$Y$131,18,0))*$E21/100)</f>
        <v>30.998140111593308</v>
      </c>
      <c r="S41" s="29">
        <f>IF(ISNA(VLOOKUP($B21,'Chemical Analysis'!$B$4:$Y$131,19,0)),"",(VLOOKUP($B21,'Chemical Analysis'!$B$4:$Y$131,19,0))*$E21/100)</f>
        <v>0</v>
      </c>
      <c r="T41" s="29">
        <f>IF(ISNA(VLOOKUP($B21,'Chemical Analysis'!$B$4:$Y$131,20,0)),"",(VLOOKUP($B21,'Chemical Analysis'!$B$4:$Y$131,20,0))*$E21/100)</f>
        <v>0</v>
      </c>
      <c r="U41" s="29">
        <f>IF(ISNA(VLOOKUP($B21,'Chemical Analysis'!$B$4:$Y$131,21,0)),"",(VLOOKUP($B21,'Chemical Analysis'!$B$4:$Y$131,21,0))*$E21/100)</f>
        <v>0</v>
      </c>
      <c r="V41" s="29">
        <f>IF(ISNA(VLOOKUP($B21,'Chemical Analysis'!$B$4:$Y$131,22,0)),"",(VLOOKUP($B21,'Chemical Analysis'!$B$4:$Y$131,22,0))*$E21/100)</f>
        <v>0</v>
      </c>
      <c r="W41" s="29">
        <f>IF(ISNA(VLOOKUP($B21,'Chemical Analysis'!$B$4:$Y$131,23,0)),"",(VLOOKUP($B21,'Chemical Analysis'!$B$4:$Y$131,23,0))*$E21/100)</f>
        <v>0</v>
      </c>
      <c r="X41" s="29">
        <f>IF(ISNA(VLOOKUP($B21,'Chemical Analysis'!$B$4:$Y$131,24,0)),"",(VLOOKUP($B21,'Chemical Analysis'!$B$4:$Y$131,24,0))*$E21/100)</f>
        <v>0</v>
      </c>
      <c r="Y41" s="44"/>
      <c r="Z41" s="35"/>
      <c r="AE41"/>
      <c r="AF41"/>
      <c r="AG41"/>
      <c r="AH41"/>
    </row>
    <row r="42" spans="1:35" ht="13.5" thickBot="1" x14ac:dyDescent="0.25">
      <c r="B42" s="29">
        <f>IF(ISNA(VLOOKUP($B22,'Chemical Analysis'!$B$4:$Y$131,2,0)),"",(VLOOKUP($B22,'Chemical Analysis'!$B$4:$Y$131,2,0))*$E22/100)</f>
        <v>0</v>
      </c>
      <c r="C42" s="29">
        <f>IF(ISNA(VLOOKUP($B22,'Chemical Analysis'!$B$4:$Y$131,3,0)),"",(VLOOKUP($B22,'Chemical Analysis'!$B$4:$Y$131,3,0))*$E22/100)</f>
        <v>0</v>
      </c>
      <c r="D42" s="29">
        <f>IF(ISNA(VLOOKUP($B22,'Chemical Analysis'!$B$4:$Y$131,4,0)),"",(VLOOKUP($B22,'Chemical Analysis'!$B$4:$Y$131,4,0))*$E22/100)</f>
        <v>0</v>
      </c>
      <c r="E42" s="29">
        <f>IF(ISNA(VLOOKUP($B22,'Chemical Analysis'!$B$4:$Y$131,5,0)),"",(VLOOKUP($B22,'Chemical Analysis'!$B$4:$Y$131,5,0))*$E22/100)</f>
        <v>0</v>
      </c>
      <c r="F42" s="29">
        <f>IF(ISNA(VLOOKUP($B22,'Chemical Analysis'!$B$4:$Y$131,6,0)),"",(VLOOKUP($B22,'Chemical Analysis'!$B$4:$Y$131,6,0))*$E22/100)</f>
        <v>0</v>
      </c>
      <c r="G42" s="29">
        <f>IF(ISNA(VLOOKUP($B22,'Chemical Analysis'!$B$4:$Y$131,7,0)),"",(VLOOKUP($B22,'Chemical Analysis'!$B$4:$Y$131,7,0))*$E22/100)</f>
        <v>0</v>
      </c>
      <c r="H42" s="29">
        <f>IF(ISNA(VLOOKUP($B22,'Chemical Analysis'!$B$4:$Y$131,8,0)),"",(VLOOKUP($B22,'Chemical Analysis'!$B$4:$Y$131,8,0))*$E22/100)</f>
        <v>0</v>
      </c>
      <c r="I42" s="29">
        <f>IF(ISNA(VLOOKUP($B22,'Chemical Analysis'!$B$4:$Y$131,9,0)),"",(VLOOKUP($B22,'Chemical Analysis'!$B$4:$Y$131,9,0))*$E22/100)</f>
        <v>0</v>
      </c>
      <c r="J42" s="29">
        <f>IF(ISNA(VLOOKUP($B22,'Chemical Analysis'!$B$4:$Y$131,10,0)),"",(VLOOKUP($B22,'Chemical Analysis'!$B$4:$Y$131,10,0))*$E22/100)</f>
        <v>4.3397396156230625</v>
      </c>
      <c r="K42" s="29">
        <f>IF(ISNA(VLOOKUP($B22,'Chemical Analysis'!$B$4:$Y$131,11,0)),"",(VLOOKUP($B22,'Chemical Analysis'!$B$4:$Y$131,11,0))*$E22/100)</f>
        <v>0</v>
      </c>
      <c r="L42" s="29">
        <f>IF(ISNA(VLOOKUP($B22,'Chemical Analysis'!$B$4:$Y$131,12,0)),"",(VLOOKUP($B22,'Chemical Analysis'!$B$4:$Y$131,12,0))*$E22/100)</f>
        <v>0</v>
      </c>
      <c r="M42" s="29">
        <f>IF(ISNA(VLOOKUP($B22,'Chemical Analysis'!$B$4:$Y$131,13,0)),"",(VLOOKUP($B22,'Chemical Analysis'!$B$4:$Y$131,13,0))*$E22/100)</f>
        <v>0</v>
      </c>
      <c r="N42" s="29">
        <f>IF(ISNA(VLOOKUP($B22,'Chemical Analysis'!$B$4:$Y$131,14,0)),"",(VLOOKUP($B22,'Chemical Analysis'!$B$4:$Y$131,14,0))*$E22/100)</f>
        <v>0</v>
      </c>
      <c r="O42" s="29">
        <f>IF(ISNA(VLOOKUP($B22,'Chemical Analysis'!$B$4:$Y$131,15,0)),"",(VLOOKUP($B22,'Chemical Analysis'!$B$4:$Y$131,15,0))*$E22/100)</f>
        <v>0</v>
      </c>
      <c r="P42" s="29">
        <f>IF(ISNA(VLOOKUP($B22,'Chemical Analysis'!$B$4:$Y$131,16,0)),"",(VLOOKUP($B22,'Chemical Analysis'!$B$4:$Y$131,16,0))*$E22/100)</f>
        <v>0</v>
      </c>
      <c r="Q42" s="29">
        <f>IF(ISNA(VLOOKUP($B22,'Chemical Analysis'!$B$4:$Y$131,17,0)),"",(VLOOKUP($B22,'Chemical Analysis'!$B$4:$Y$131,17,0))*$E22/100)</f>
        <v>0</v>
      </c>
      <c r="R42" s="29">
        <f>IF(ISNA(VLOOKUP($B22,'Chemical Analysis'!$B$4:$Y$131,18,0)),"",(VLOOKUP($B22,'Chemical Analysis'!$B$4:$Y$131,18,0))*$E22/100)</f>
        <v>0</v>
      </c>
      <c r="S42" s="29">
        <f>IF(ISNA(VLOOKUP($B22,'Chemical Analysis'!$B$4:$Y$131,19,0)),"",(VLOOKUP($B22,'Chemical Analysis'!$B$4:$Y$131,19,0))*$E22/100)</f>
        <v>0</v>
      </c>
      <c r="T42" s="29">
        <f>IF(ISNA(VLOOKUP($B22,'Chemical Analysis'!$B$4:$Y$131,20,0)),"",(VLOOKUP($B22,'Chemical Analysis'!$B$4:$Y$131,20,0))*$E22/100)</f>
        <v>0</v>
      </c>
      <c r="U42" s="29">
        <f>IF(ISNA(VLOOKUP($B22,'Chemical Analysis'!$B$4:$Y$131,21,0)),"",(VLOOKUP($B22,'Chemical Analysis'!$B$4:$Y$131,21,0))*$E22/100)</f>
        <v>0</v>
      </c>
      <c r="V42" s="29">
        <f>IF(ISNA(VLOOKUP($B22,'Chemical Analysis'!$B$4:$Y$131,22,0)),"",(VLOOKUP($B22,'Chemical Analysis'!$B$4:$Y$131,22,0))*$E22/100)</f>
        <v>0</v>
      </c>
      <c r="W42" s="29">
        <f>IF(ISNA(VLOOKUP($B22,'Chemical Analysis'!$B$4:$Y$131,23,0)),"",(VLOOKUP($B22,'Chemical Analysis'!$B$4:$Y$131,23,0))*$E22/100)</f>
        <v>0</v>
      </c>
      <c r="X42" s="29">
        <f>IF(ISNA(VLOOKUP($B22,'Chemical Analysis'!$B$4:$Y$131,24,0)),"",(VLOOKUP($B22,'Chemical Analysis'!$B$4:$Y$131,24,0))*$E22/100)</f>
        <v>0</v>
      </c>
      <c r="Y42" s="47"/>
      <c r="Z42" s="35"/>
      <c r="AE42"/>
      <c r="AF42"/>
      <c r="AG42"/>
      <c r="AH42"/>
    </row>
    <row r="43" spans="1:35" ht="13.5" thickBot="1" x14ac:dyDescent="0.25">
      <c r="B43" s="29">
        <f>IF(ISNA(VLOOKUP($B23,'Chemical Analysis'!$B$4:$Y$131,2,0)),"",(VLOOKUP($B23,'Chemical Analysis'!$B$4:$Y$131,2,0))*$E23/100)</f>
        <v>0</v>
      </c>
      <c r="C43" s="29">
        <f>IF(ISNA(VLOOKUP($B23,'Chemical Analysis'!$B$4:$Y$131,3,0)),"",(VLOOKUP($B23,'Chemical Analysis'!$B$4:$Y$131,3,0))*$E23/100)</f>
        <v>0</v>
      </c>
      <c r="D43" s="29">
        <f>IF(ISNA(VLOOKUP($B23,'Chemical Analysis'!$B$4:$Y$131,4,0)),"",(VLOOKUP($B23,'Chemical Analysis'!$B$4:$Y$131,4,0))*$E23/100)</f>
        <v>0</v>
      </c>
      <c r="E43" s="29">
        <f>IF(ISNA(VLOOKUP($B23,'Chemical Analysis'!$B$4:$Y$131,5,0)),"",(VLOOKUP($B23,'Chemical Analysis'!$B$4:$Y$131,5,0))*$E23/100)</f>
        <v>0</v>
      </c>
      <c r="F43" s="29">
        <f>IF(ISNA(VLOOKUP($B23,'Chemical Analysis'!$B$4:$Y$131,6,0)),"",(VLOOKUP($B23,'Chemical Analysis'!$B$4:$Y$131,6,0))*$E23/100)</f>
        <v>0</v>
      </c>
      <c r="G43" s="29">
        <f>IF(ISNA(VLOOKUP($B23,'Chemical Analysis'!$B$4:$Y$131,7,0)),"",(VLOOKUP($B23,'Chemical Analysis'!$B$4:$Y$131,7,0))*$E23/100)</f>
        <v>0</v>
      </c>
      <c r="H43" s="29">
        <f>IF(ISNA(VLOOKUP($B23,'Chemical Analysis'!$B$4:$Y$131,8,0)),"",(VLOOKUP($B23,'Chemical Analysis'!$B$4:$Y$131,8,0))*$E23/100)</f>
        <v>0</v>
      </c>
      <c r="I43" s="29">
        <f>IF(ISNA(VLOOKUP($B23,'Chemical Analysis'!$B$4:$Y$131,9,0)),"",(VLOOKUP($B23,'Chemical Analysis'!$B$4:$Y$131,9,0))*$E23/100)</f>
        <v>0</v>
      </c>
      <c r="J43" s="29">
        <f>IF(ISNA(VLOOKUP($B23,'Chemical Analysis'!$B$4:$Y$131,10,0)),"",(VLOOKUP($B23,'Chemical Analysis'!$B$4:$Y$131,10,0))*$E23/100)</f>
        <v>0</v>
      </c>
      <c r="K43" s="29">
        <f>IF(ISNA(VLOOKUP($B23,'Chemical Analysis'!$B$4:$Y$131,11,0)),"",(VLOOKUP($B23,'Chemical Analysis'!$B$4:$Y$131,11,0))*$E23/100)</f>
        <v>0</v>
      </c>
      <c r="L43" s="29">
        <f>IF(ISNA(VLOOKUP($B23,'Chemical Analysis'!$B$4:$Y$131,12,0)),"",(VLOOKUP($B23,'Chemical Analysis'!$B$4:$Y$131,12,0))*$E23/100)</f>
        <v>0</v>
      </c>
      <c r="M43" s="29">
        <f>IF(ISNA(VLOOKUP($B23,'Chemical Analysis'!$B$4:$Y$131,13,0)),"",(VLOOKUP($B23,'Chemical Analysis'!$B$4:$Y$131,13,0))*$E23/100)</f>
        <v>0</v>
      </c>
      <c r="N43" s="29">
        <f>IF(ISNA(VLOOKUP($B23,'Chemical Analysis'!$B$4:$Y$131,14,0)),"",(VLOOKUP($B23,'Chemical Analysis'!$B$4:$Y$131,14,0))*$E23/100)</f>
        <v>0</v>
      </c>
      <c r="O43" s="29">
        <f>IF(ISNA(VLOOKUP($B23,'Chemical Analysis'!$B$4:$Y$131,15,0)),"",(VLOOKUP($B23,'Chemical Analysis'!$B$4:$Y$131,15,0))*$E23/100)</f>
        <v>0</v>
      </c>
      <c r="P43" s="29">
        <f>IF(ISNA(VLOOKUP($B23,'Chemical Analysis'!$B$4:$Y$131,16,0)),"",(VLOOKUP($B23,'Chemical Analysis'!$B$4:$Y$131,16,0))*$E23/100)</f>
        <v>0</v>
      </c>
      <c r="Q43" s="29">
        <f>IF(ISNA(VLOOKUP($B23,'Chemical Analysis'!$B$4:$Y$131,17,0)),"",(VLOOKUP($B23,'Chemical Analysis'!$B$4:$Y$131,17,0))*$E23/100)</f>
        <v>0</v>
      </c>
      <c r="R43" s="29">
        <f>IF(ISNA(VLOOKUP($B23,'Chemical Analysis'!$B$4:$Y$131,18,0)),"",(VLOOKUP($B23,'Chemical Analysis'!$B$4:$Y$131,18,0))*$E23/100)</f>
        <v>0</v>
      </c>
      <c r="S43" s="29">
        <f>IF(ISNA(VLOOKUP($B23,'Chemical Analysis'!$B$4:$Y$131,19,0)),"",(VLOOKUP($B23,'Chemical Analysis'!$B$4:$Y$131,19,0))*$E23/100)</f>
        <v>2.665840049597024</v>
      </c>
      <c r="T43" s="29">
        <f>IF(ISNA(VLOOKUP($B23,'Chemical Analysis'!$B$4:$Y$131,20,0)),"",(VLOOKUP($B23,'Chemical Analysis'!$B$4:$Y$131,20,0))*$E23/100)</f>
        <v>0</v>
      </c>
      <c r="U43" s="29">
        <f>IF(ISNA(VLOOKUP($B23,'Chemical Analysis'!$B$4:$Y$131,21,0)),"",(VLOOKUP($B23,'Chemical Analysis'!$B$4:$Y$131,21,0))*$E23/100)</f>
        <v>0</v>
      </c>
      <c r="V43" s="29">
        <f>IF(ISNA(VLOOKUP($B23,'Chemical Analysis'!$B$4:$Y$131,22,0)),"",(VLOOKUP($B23,'Chemical Analysis'!$B$4:$Y$131,22,0))*$E23/100)</f>
        <v>0</v>
      </c>
      <c r="W43" s="29">
        <f>IF(ISNA(VLOOKUP($B23,'Chemical Analysis'!$B$4:$Y$131,23,0)),"",(VLOOKUP($B23,'Chemical Analysis'!$B$4:$Y$131,23,0))*$E23/100)</f>
        <v>0</v>
      </c>
      <c r="X43" s="29">
        <f>IF(ISNA(VLOOKUP($B23,'Chemical Analysis'!$B$4:$Y$131,24,0)),"",(VLOOKUP($B23,'Chemical Analysis'!$B$4:$Y$131,24,0))*$E23/100)</f>
        <v>0</v>
      </c>
      <c r="Y43" s="44"/>
      <c r="Z43" s="35"/>
      <c r="AE43"/>
      <c r="AF43"/>
      <c r="AG43"/>
      <c r="AH43"/>
    </row>
    <row r="44" spans="1:35" ht="13.5" thickBot="1" x14ac:dyDescent="0.25">
      <c r="B44" s="29" t="str">
        <f>IF(ISNA(VLOOKUP($B24,'Chemical Analysis'!$B$4:$Y$131,2,0)),"",(VLOOKUP($B24,'Chemical Analysis'!$B$4:$Y$131,2,0))*$E24/100)</f>
        <v/>
      </c>
      <c r="C44" s="29" t="str">
        <f>IF(ISNA(VLOOKUP($B24,'Chemical Analysis'!$B$4:$Y$131,3,0)),"",(VLOOKUP($B24,'Chemical Analysis'!$B$4:$Y$131,3,0))*$E24/100)</f>
        <v/>
      </c>
      <c r="D44" s="29" t="str">
        <f>IF(ISNA(VLOOKUP($B24,'Chemical Analysis'!$B$4:$Y$131,4,0)),"",(VLOOKUP($B24,'Chemical Analysis'!$B$4:$Y$131,4,0))*$E24/100)</f>
        <v/>
      </c>
      <c r="E44" s="29" t="str">
        <f>IF(ISNA(VLOOKUP($B24,'Chemical Analysis'!$B$4:$Y$131,5,0)),"",(VLOOKUP($B24,'Chemical Analysis'!$B$4:$Y$131,5,0))*$E24/100)</f>
        <v/>
      </c>
      <c r="F44" s="29" t="str">
        <f>IF(ISNA(VLOOKUP($B24,'Chemical Analysis'!$B$4:$Y$131,6,0)),"",(VLOOKUP($B24,'Chemical Analysis'!$B$4:$Y$131,6,0))*$E24/100)</f>
        <v/>
      </c>
      <c r="G44" s="29" t="str">
        <f>IF(ISNA(VLOOKUP($B24,'Chemical Analysis'!$B$4:$Y$131,7,0)),"",(VLOOKUP($B24,'Chemical Analysis'!$B$4:$Y$131,7,0))*$E24/100)</f>
        <v/>
      </c>
      <c r="H44" s="29" t="str">
        <f>IF(ISNA(VLOOKUP($B24,'Chemical Analysis'!$B$4:$Y$131,8,0)),"",(VLOOKUP($B24,'Chemical Analysis'!$B$4:$Y$131,8,0))*$E24/100)</f>
        <v/>
      </c>
      <c r="I44" s="29" t="str">
        <f>IF(ISNA(VLOOKUP($B24,'Chemical Analysis'!$B$4:$Y$131,9,0)),"",(VLOOKUP($B24,'Chemical Analysis'!$B$4:$Y$131,9,0))*$E24/100)</f>
        <v/>
      </c>
      <c r="J44" s="29" t="str">
        <f>IF(ISNA(VLOOKUP($B24,'Chemical Analysis'!$B$4:$Y$131,10,0)),"",(VLOOKUP($B24,'Chemical Analysis'!$B$4:$Y$131,10,0))*$E24/100)</f>
        <v/>
      </c>
      <c r="K44" s="29" t="str">
        <f>IF(ISNA(VLOOKUP($B24,'Chemical Analysis'!$B$4:$Y$131,11,0)),"",(VLOOKUP($B24,'Chemical Analysis'!$B$4:$Y$131,11,0))*$E24/100)</f>
        <v/>
      </c>
      <c r="L44" s="29" t="str">
        <f>IF(ISNA(VLOOKUP($B24,'Chemical Analysis'!$B$4:$Y$131,12,0)),"",(VLOOKUP($B24,'Chemical Analysis'!$B$4:$Y$131,12,0))*$E24/100)</f>
        <v/>
      </c>
      <c r="M44" s="29" t="str">
        <f>IF(ISNA(VLOOKUP($B24,'Chemical Analysis'!$B$4:$Y$131,13,0)),"",(VLOOKUP($B24,'Chemical Analysis'!$B$4:$Y$131,13,0))*$E24/100)</f>
        <v/>
      </c>
      <c r="N44" s="29" t="str">
        <f>IF(ISNA(VLOOKUP($B24,'Chemical Analysis'!$B$4:$Y$131,14,0)),"",(VLOOKUP($B24,'Chemical Analysis'!$B$4:$Y$131,14,0))*$E24/100)</f>
        <v/>
      </c>
      <c r="O44" s="29" t="str">
        <f>IF(ISNA(VLOOKUP($B24,'Chemical Analysis'!$B$4:$Y$131,15,0)),"",(VLOOKUP($B24,'Chemical Analysis'!$B$4:$Y$131,15,0))*$E24/100)</f>
        <v/>
      </c>
      <c r="P44" s="29" t="str">
        <f>IF(ISNA(VLOOKUP($B24,'Chemical Analysis'!$B$4:$Y$131,16,0)),"",(VLOOKUP($B24,'Chemical Analysis'!$B$4:$Y$131,16,0))*$E24/100)</f>
        <v/>
      </c>
      <c r="Q44" s="29" t="str">
        <f>IF(ISNA(VLOOKUP($B24,'Chemical Analysis'!$B$4:$Y$131,17,0)),"",(VLOOKUP($B24,'Chemical Analysis'!$B$4:$Y$131,17,0))*$E24/100)</f>
        <v/>
      </c>
      <c r="R44" s="29" t="str">
        <f>IF(ISNA(VLOOKUP($B24,'Chemical Analysis'!$B$4:$Y$131,18,0)),"",(VLOOKUP($B24,'Chemical Analysis'!$B$4:$Y$131,18,0))*$E24/100)</f>
        <v/>
      </c>
      <c r="S44" s="29" t="str">
        <f>IF(ISNA(VLOOKUP($B24,'Chemical Analysis'!$B$4:$Y$131,19,0)),"",(VLOOKUP($B24,'Chemical Analysis'!$B$4:$Y$131,19,0))*$E24/100)</f>
        <v/>
      </c>
      <c r="T44" s="29" t="str">
        <f>IF(ISNA(VLOOKUP($B24,'Chemical Analysis'!$B$4:$Y$131,20,0)),"",(VLOOKUP($B24,'Chemical Analysis'!$B$4:$Y$131,20,0))*$E24/100)</f>
        <v/>
      </c>
      <c r="U44" s="29" t="str">
        <f>IF(ISNA(VLOOKUP($B24,'Chemical Analysis'!$B$4:$Y$131,21,0)),"",(VLOOKUP($B24,'Chemical Analysis'!$B$4:$Y$131,21,0))*$E24/100)</f>
        <v/>
      </c>
      <c r="V44" s="29" t="str">
        <f>IF(ISNA(VLOOKUP($B24,'Chemical Analysis'!$B$4:$Y$131,22,0)),"",(VLOOKUP($B24,'Chemical Analysis'!$B$4:$Y$131,22,0))*$E24/100)</f>
        <v/>
      </c>
      <c r="W44" s="29" t="str">
        <f>IF(ISNA(VLOOKUP($B24,'Chemical Analysis'!$B$4:$Y$131,23,0)),"",(VLOOKUP($B24,'Chemical Analysis'!$B$4:$Y$131,23,0))*$E24/100)</f>
        <v/>
      </c>
      <c r="X44" s="29" t="str">
        <f>IF(ISNA(VLOOKUP($B24,'Chemical Analysis'!$B$4:$Y$131,24,0)),"",(VLOOKUP($B24,'Chemical Analysis'!$B$4:$Y$131,24,0))*$E24/100)</f>
        <v/>
      </c>
      <c r="Y44" s="44"/>
      <c r="Z44" s="35"/>
      <c r="AE44"/>
      <c r="AF44"/>
      <c r="AG44"/>
      <c r="AH44"/>
    </row>
    <row r="45" spans="1:35" ht="13.5" thickBot="1" x14ac:dyDescent="0.25">
      <c r="B45" s="29" t="str">
        <f>IF(ISNA(VLOOKUP($B25,'Chemical Analysis'!$B$4:$Y$131,2,0)),"",(VLOOKUP($B25,'Chemical Analysis'!$B$4:$Y$131,2,0))*$E25/100)</f>
        <v/>
      </c>
      <c r="C45" s="29" t="str">
        <f>IF(ISNA(VLOOKUP($B25,'Chemical Analysis'!$B$4:$Y$131,3,0)),"",(VLOOKUP($B25,'Chemical Analysis'!$B$4:$Y$131,3,0))*$E25/100)</f>
        <v/>
      </c>
      <c r="D45" s="29" t="str">
        <f>IF(ISNA(VLOOKUP($B25,'Chemical Analysis'!$B$4:$Y$131,4,0)),"",(VLOOKUP($B25,'Chemical Analysis'!$B$4:$Y$131,4,0))*$E25/100)</f>
        <v/>
      </c>
      <c r="E45" s="29" t="str">
        <f>IF(ISNA(VLOOKUP($B25,'Chemical Analysis'!$B$4:$Y$131,5,0)),"",(VLOOKUP($B25,'Chemical Analysis'!$B$4:$Y$131,5,0))*$E25/100)</f>
        <v/>
      </c>
      <c r="F45" s="29" t="str">
        <f>IF(ISNA(VLOOKUP($B25,'Chemical Analysis'!$B$4:$Y$131,6,0)),"",(VLOOKUP($B25,'Chemical Analysis'!$B$4:$Y$131,6,0))*$E25/100)</f>
        <v/>
      </c>
      <c r="G45" s="29" t="str">
        <f>IF(ISNA(VLOOKUP($B25,'Chemical Analysis'!$B$4:$Y$131,7,0)),"",(VLOOKUP($B25,'Chemical Analysis'!$B$4:$Y$131,7,0))*$E25/100)</f>
        <v/>
      </c>
      <c r="H45" s="29" t="str">
        <f>IF(ISNA(VLOOKUP($B25,'Chemical Analysis'!$B$4:$Y$131,8,0)),"",(VLOOKUP($B25,'Chemical Analysis'!$B$4:$Y$131,8,0))*$E25/100)</f>
        <v/>
      </c>
      <c r="I45" s="29" t="str">
        <f>IF(ISNA(VLOOKUP($B25,'Chemical Analysis'!$B$4:$Y$131,9,0)),"",(VLOOKUP($B25,'Chemical Analysis'!$B$4:$Y$131,9,0))*$E25/100)</f>
        <v/>
      </c>
      <c r="J45" s="29" t="str">
        <f>IF(ISNA(VLOOKUP($B25,'Chemical Analysis'!$B$4:$Y$131,10,0)),"",(VLOOKUP($B25,'Chemical Analysis'!$B$4:$Y$131,10,0))*$E25/100)</f>
        <v/>
      </c>
      <c r="K45" s="29" t="str">
        <f>IF(ISNA(VLOOKUP($B25,'Chemical Analysis'!$B$4:$Y$131,11,0)),"",(VLOOKUP($B25,'Chemical Analysis'!$B$4:$Y$131,11,0))*$E25/100)</f>
        <v/>
      </c>
      <c r="L45" s="29" t="str">
        <f>IF(ISNA(VLOOKUP($B25,'Chemical Analysis'!$B$4:$Y$131,12,0)),"",(VLOOKUP($B25,'Chemical Analysis'!$B$4:$Y$131,12,0))*$E25/100)</f>
        <v/>
      </c>
      <c r="M45" s="29" t="str">
        <f>IF(ISNA(VLOOKUP($B25,'Chemical Analysis'!$B$4:$Y$131,13,0)),"",(VLOOKUP($B25,'Chemical Analysis'!$B$4:$Y$131,13,0))*$E25/100)</f>
        <v/>
      </c>
      <c r="N45" s="29" t="str">
        <f>IF(ISNA(VLOOKUP($B25,'Chemical Analysis'!$B$4:$Y$131,14,0)),"",(VLOOKUP($B25,'Chemical Analysis'!$B$4:$Y$131,14,0))*$E25/100)</f>
        <v/>
      </c>
      <c r="O45" s="29" t="str">
        <f>IF(ISNA(VLOOKUP($B25,'Chemical Analysis'!$B$4:$Y$131,15,0)),"",(VLOOKUP($B25,'Chemical Analysis'!$B$4:$Y$131,15,0))*$E25/100)</f>
        <v/>
      </c>
      <c r="P45" s="29" t="str">
        <f>IF(ISNA(VLOOKUP($B25,'Chemical Analysis'!$B$4:$Y$131,16,0)),"",(VLOOKUP($B25,'Chemical Analysis'!$B$4:$Y$131,16,0))*$E25/100)</f>
        <v/>
      </c>
      <c r="Q45" s="29" t="str">
        <f>IF(ISNA(VLOOKUP($B25,'Chemical Analysis'!$B$4:$Y$131,17,0)),"",(VLOOKUP($B25,'Chemical Analysis'!$B$4:$Y$131,17,0))*$E25/100)</f>
        <v/>
      </c>
      <c r="R45" s="29" t="str">
        <f>IF(ISNA(VLOOKUP($B25,'Chemical Analysis'!$B$4:$Y$131,18,0)),"",(VLOOKUP($B25,'Chemical Analysis'!$B$4:$Y$131,18,0))*$E25/100)</f>
        <v/>
      </c>
      <c r="S45" s="29" t="str">
        <f>IF(ISNA(VLOOKUP($B25,'Chemical Analysis'!$B$4:$Y$131,19,0)),"",(VLOOKUP($B25,'Chemical Analysis'!$B$4:$Y$131,19,0))*$E25/100)</f>
        <v/>
      </c>
      <c r="T45" s="29" t="str">
        <f>IF(ISNA(VLOOKUP($B25,'Chemical Analysis'!$B$4:$Y$131,20,0)),"",(VLOOKUP($B25,'Chemical Analysis'!$B$4:$Y$131,20,0))*$E25/100)</f>
        <v/>
      </c>
      <c r="U45" s="29" t="str">
        <f>IF(ISNA(VLOOKUP($B25,'Chemical Analysis'!$B$4:$Y$131,21,0)),"",(VLOOKUP($B25,'Chemical Analysis'!$B$4:$Y$131,21,0))*$E25/100)</f>
        <v/>
      </c>
      <c r="V45" s="29" t="str">
        <f>IF(ISNA(VLOOKUP($B25,'Chemical Analysis'!$B$4:$Y$131,22,0)),"",(VLOOKUP($B25,'Chemical Analysis'!$B$4:$Y$131,22,0))*$E25/100)</f>
        <v/>
      </c>
      <c r="W45" s="29" t="str">
        <f>IF(ISNA(VLOOKUP($B25,'Chemical Analysis'!$B$4:$Y$131,23,0)),"",(VLOOKUP($B25,'Chemical Analysis'!$B$4:$Y$131,23,0))*$E25/100)</f>
        <v/>
      </c>
      <c r="X45" s="29" t="str">
        <f>IF(ISNA(VLOOKUP($B25,'Chemical Analysis'!$B$4:$Y$131,24,0)),"",(VLOOKUP($B25,'Chemical Analysis'!$B$4:$Y$131,24,0))*$E25/100)</f>
        <v/>
      </c>
      <c r="Y45" s="44"/>
      <c r="Z45" s="35"/>
      <c r="AE45"/>
      <c r="AF45"/>
      <c r="AG45"/>
      <c r="AH45"/>
    </row>
    <row r="46" spans="1:35" ht="13.5" thickBot="1" x14ac:dyDescent="0.25">
      <c r="B46" s="29" t="str">
        <f>IF(ISNA(VLOOKUP($B26,'Chemical Analysis'!$B$4:$Y$131,2,0)),"",(VLOOKUP($B26,'Chemical Analysis'!$B$4:$Y$131,2,0))*$E26/100)</f>
        <v/>
      </c>
      <c r="C46" s="29" t="str">
        <f>IF(ISNA(VLOOKUP($B26,'Chemical Analysis'!$B$4:$Y$131,3,0)),"",(VLOOKUP($B26,'Chemical Analysis'!$B$4:$Y$131,3,0))*$E26/100)</f>
        <v/>
      </c>
      <c r="D46" s="29" t="str">
        <f>IF(ISNA(VLOOKUP($B26,'Chemical Analysis'!$B$4:$Y$131,4,0)),"",(VLOOKUP($B26,'Chemical Analysis'!$B$4:$Y$131,4,0))*$E26/100)</f>
        <v/>
      </c>
      <c r="E46" s="29" t="str">
        <f>IF(ISNA(VLOOKUP($B26,'Chemical Analysis'!$B$4:$Y$131,5,0)),"",(VLOOKUP($B26,'Chemical Analysis'!$B$4:$Y$131,5,0))*$E26/100)</f>
        <v/>
      </c>
      <c r="F46" s="29" t="str">
        <f>IF(ISNA(VLOOKUP($B26,'Chemical Analysis'!$B$4:$Y$131,6,0)),"",(VLOOKUP($B26,'Chemical Analysis'!$B$4:$Y$131,6,0))*$E26/100)</f>
        <v/>
      </c>
      <c r="G46" s="29" t="str">
        <f>IF(ISNA(VLOOKUP($B26,'Chemical Analysis'!$B$4:$Y$131,7,0)),"",(VLOOKUP($B26,'Chemical Analysis'!$B$4:$Y$131,7,0))*$E26/100)</f>
        <v/>
      </c>
      <c r="H46" s="29" t="str">
        <f>IF(ISNA(VLOOKUP($B26,'Chemical Analysis'!$B$4:$Y$131,8,0)),"",(VLOOKUP($B26,'Chemical Analysis'!$B$4:$Y$131,8,0))*$E26/100)</f>
        <v/>
      </c>
      <c r="I46" s="29" t="str">
        <f>IF(ISNA(VLOOKUP($B26,'Chemical Analysis'!$B$4:$Y$131,9,0)),"",(VLOOKUP($B26,'Chemical Analysis'!$B$4:$Y$131,9,0))*$E26/100)</f>
        <v/>
      </c>
      <c r="J46" s="29" t="str">
        <f>IF(ISNA(VLOOKUP($B26,'Chemical Analysis'!$B$4:$Y$131,10,0)),"",(VLOOKUP($B26,'Chemical Analysis'!$B$4:$Y$131,10,0))*$E26/100)</f>
        <v/>
      </c>
      <c r="K46" s="29" t="str">
        <f>IF(ISNA(VLOOKUP($B26,'Chemical Analysis'!$B$4:$Y$131,11,0)),"",(VLOOKUP($B26,'Chemical Analysis'!$B$4:$Y$131,11,0))*$E26/100)</f>
        <v/>
      </c>
      <c r="L46" s="29" t="str">
        <f>IF(ISNA(VLOOKUP($B26,'Chemical Analysis'!$B$4:$Y$131,12,0)),"",(VLOOKUP($B26,'Chemical Analysis'!$B$4:$Y$131,12,0))*$E26/100)</f>
        <v/>
      </c>
      <c r="M46" s="29" t="str">
        <f>IF(ISNA(VLOOKUP($B26,'Chemical Analysis'!$B$4:$Y$131,13,0)),"",(VLOOKUP($B26,'Chemical Analysis'!$B$4:$Y$131,13,0))*$E26/100)</f>
        <v/>
      </c>
      <c r="N46" s="29" t="str">
        <f>IF(ISNA(VLOOKUP($B26,'Chemical Analysis'!$B$4:$Y$131,14,0)),"",(VLOOKUP($B26,'Chemical Analysis'!$B$4:$Y$131,14,0))*$E26/100)</f>
        <v/>
      </c>
      <c r="O46" s="29" t="str">
        <f>IF(ISNA(VLOOKUP($B26,'Chemical Analysis'!$B$4:$Y$131,15,0)),"",(VLOOKUP($B26,'Chemical Analysis'!$B$4:$Y$131,15,0))*$E26/100)</f>
        <v/>
      </c>
      <c r="P46" s="29" t="str">
        <f>IF(ISNA(VLOOKUP($B26,'Chemical Analysis'!$B$4:$Y$131,16,0)),"",(VLOOKUP($B26,'Chemical Analysis'!$B$4:$Y$131,16,0))*$E26/100)</f>
        <v/>
      </c>
      <c r="Q46" s="29" t="str">
        <f>IF(ISNA(VLOOKUP($B26,'Chemical Analysis'!$B$4:$Y$131,17,0)),"",(VLOOKUP($B26,'Chemical Analysis'!$B$4:$Y$131,17,0))*$E26/100)</f>
        <v/>
      </c>
      <c r="R46" s="29" t="str">
        <f>IF(ISNA(VLOOKUP($B26,'Chemical Analysis'!$B$4:$Y$131,18,0)),"",(VLOOKUP($B26,'Chemical Analysis'!$B$4:$Y$131,18,0))*$E26/100)</f>
        <v/>
      </c>
      <c r="S46" s="29" t="str">
        <f>IF(ISNA(VLOOKUP($B26,'Chemical Analysis'!$B$4:$Y$131,19,0)),"",(VLOOKUP($B26,'Chemical Analysis'!$B$4:$Y$131,19,0))*$E26/100)</f>
        <v/>
      </c>
      <c r="T46" s="29" t="str">
        <f>IF(ISNA(VLOOKUP($B26,'Chemical Analysis'!$B$4:$Y$131,20,0)),"",(VLOOKUP($B26,'Chemical Analysis'!$B$4:$Y$131,20,0))*$E26/100)</f>
        <v/>
      </c>
      <c r="U46" s="29" t="str">
        <f>IF(ISNA(VLOOKUP($B26,'Chemical Analysis'!$B$4:$Y$131,21,0)),"",(VLOOKUP($B26,'Chemical Analysis'!$B$4:$Y$131,21,0))*$E26/100)</f>
        <v/>
      </c>
      <c r="V46" s="29" t="str">
        <f>IF(ISNA(VLOOKUP($B26,'Chemical Analysis'!$B$4:$Y$131,22,0)),"",(VLOOKUP($B26,'Chemical Analysis'!$B$4:$Y$131,22,0))*$E26/100)</f>
        <v/>
      </c>
      <c r="W46" s="29" t="str">
        <f>IF(ISNA(VLOOKUP($B26,'Chemical Analysis'!$B$4:$Y$131,23,0)),"",(VLOOKUP($B26,'Chemical Analysis'!$B$4:$Y$131,23,0))*$E26/100)</f>
        <v/>
      </c>
      <c r="X46" s="29" t="str">
        <f>IF(ISNA(VLOOKUP($B26,'Chemical Analysis'!$B$4:$Y$131,24,0)),"",(VLOOKUP($B26,'Chemical Analysis'!$B$4:$Y$131,24,0))*$E26/100)</f>
        <v/>
      </c>
      <c r="Y46" s="44"/>
      <c r="Z46" s="35"/>
      <c r="AE46"/>
      <c r="AF46"/>
      <c r="AG46"/>
      <c r="AH46"/>
    </row>
    <row r="47" spans="1:35" ht="13.5" thickBot="1" x14ac:dyDescent="0.25">
      <c r="B47" s="29" t="str">
        <f>IF(ISNA(VLOOKUP($B27,'Chemical Analysis'!$B$4:$Y$131,2,0)),"",(VLOOKUP($B27,'Chemical Analysis'!$B$4:$Y$131,2,0))*$E27/100)</f>
        <v/>
      </c>
      <c r="C47" s="29" t="str">
        <f>IF(ISNA(VLOOKUP($B27,'Chemical Analysis'!$B$4:$Y$131,3,0)),"",(VLOOKUP($B27,'Chemical Analysis'!$B$4:$Y$131,3,0))*$E27/100)</f>
        <v/>
      </c>
      <c r="D47" s="29" t="str">
        <f>IF(ISNA(VLOOKUP($B27,'Chemical Analysis'!$B$4:$Y$131,4,0)),"",(VLOOKUP($B27,'Chemical Analysis'!$B$4:$Y$131,4,0))*$E27/100)</f>
        <v/>
      </c>
      <c r="E47" s="29" t="str">
        <f>IF(ISNA(VLOOKUP($B27,'Chemical Analysis'!$B$4:$Y$131,5,0)),"",(VLOOKUP($B27,'Chemical Analysis'!$B$4:$Y$131,5,0))*$E27/100)</f>
        <v/>
      </c>
      <c r="F47" s="29" t="str">
        <f>IF(ISNA(VLOOKUP($B27,'Chemical Analysis'!$B$4:$Y$131,6,0)),"",(VLOOKUP($B27,'Chemical Analysis'!$B$4:$Y$131,6,0))*$E27/100)</f>
        <v/>
      </c>
      <c r="G47" s="29" t="str">
        <f>IF(ISNA(VLOOKUP($B27,'Chemical Analysis'!$B$4:$Y$131,7,0)),"",(VLOOKUP($B27,'Chemical Analysis'!$B$4:$Y$131,7,0))*$E27/100)</f>
        <v/>
      </c>
      <c r="H47" s="29" t="str">
        <f>IF(ISNA(VLOOKUP($B27,'Chemical Analysis'!$B$4:$Y$131,8,0)),"",(VLOOKUP($B27,'Chemical Analysis'!$B$4:$Y$131,8,0))*$E27/100)</f>
        <v/>
      </c>
      <c r="I47" s="29" t="str">
        <f>IF(ISNA(VLOOKUP($B27,'Chemical Analysis'!$B$4:$Y$131,9,0)),"",(VLOOKUP($B27,'Chemical Analysis'!$B$4:$Y$131,9,0))*$E27/100)</f>
        <v/>
      </c>
      <c r="J47" s="29" t="str">
        <f>IF(ISNA(VLOOKUP($B27,'Chemical Analysis'!$B$4:$Y$131,10,0)),"",(VLOOKUP($B27,'Chemical Analysis'!$B$4:$Y$131,10,0))*$E27/100)</f>
        <v/>
      </c>
      <c r="K47" s="29" t="str">
        <f>IF(ISNA(VLOOKUP($B27,'Chemical Analysis'!$B$4:$Y$131,11,0)),"",(VLOOKUP($B27,'Chemical Analysis'!$B$4:$Y$131,11,0))*$E27/100)</f>
        <v/>
      </c>
      <c r="L47" s="29" t="str">
        <f>IF(ISNA(VLOOKUP($B27,'Chemical Analysis'!$B$4:$Y$131,12,0)),"",(VLOOKUP($B27,'Chemical Analysis'!$B$4:$Y$131,12,0))*$E27/100)</f>
        <v/>
      </c>
      <c r="M47" s="29" t="str">
        <f>IF(ISNA(VLOOKUP($B27,'Chemical Analysis'!$B$4:$Y$131,13,0)),"",(VLOOKUP($B27,'Chemical Analysis'!$B$4:$Y$131,13,0))*$E27/100)</f>
        <v/>
      </c>
      <c r="N47" s="29" t="str">
        <f>IF(ISNA(VLOOKUP($B27,'Chemical Analysis'!$B$4:$Y$131,14,0)),"",(VLOOKUP($B27,'Chemical Analysis'!$B$4:$Y$131,14,0))*$E27/100)</f>
        <v/>
      </c>
      <c r="O47" s="29" t="str">
        <f>IF(ISNA(VLOOKUP($B27,'Chemical Analysis'!$B$4:$Y$131,15,0)),"",(VLOOKUP($B27,'Chemical Analysis'!$B$4:$Y$131,15,0))*$E27/100)</f>
        <v/>
      </c>
      <c r="P47" s="29" t="str">
        <f>IF(ISNA(VLOOKUP($B27,'Chemical Analysis'!$B$4:$Y$131,16,0)),"",(VLOOKUP($B27,'Chemical Analysis'!$B$4:$Y$131,16,0))*$E27/100)</f>
        <v/>
      </c>
      <c r="Q47" s="29" t="str">
        <f>IF(ISNA(VLOOKUP($B27,'Chemical Analysis'!$B$4:$Y$131,17,0)),"",(VLOOKUP($B27,'Chemical Analysis'!$B$4:$Y$131,17,0))*$E27/100)</f>
        <v/>
      </c>
      <c r="R47" s="29" t="str">
        <f>IF(ISNA(VLOOKUP($B27,'Chemical Analysis'!$B$4:$Y$131,18,0)),"",(VLOOKUP($B27,'Chemical Analysis'!$B$4:$Y$131,18,0))*$E27/100)</f>
        <v/>
      </c>
      <c r="S47" s="29" t="str">
        <f>IF(ISNA(VLOOKUP($B27,'Chemical Analysis'!$B$4:$Y$131,19,0)),"",(VLOOKUP($B27,'Chemical Analysis'!$B$4:$Y$131,19,0))*$E27/100)</f>
        <v/>
      </c>
      <c r="T47" s="29" t="str">
        <f>IF(ISNA(VLOOKUP($B27,'Chemical Analysis'!$B$4:$Y$131,20,0)),"",(VLOOKUP($B27,'Chemical Analysis'!$B$4:$Y$131,20,0))*$E27/100)</f>
        <v/>
      </c>
      <c r="U47" s="29" t="str">
        <f>IF(ISNA(VLOOKUP($B27,'Chemical Analysis'!$B$4:$Y$131,21,0)),"",(VLOOKUP($B27,'Chemical Analysis'!$B$4:$Y$131,21,0))*$E27/100)</f>
        <v/>
      </c>
      <c r="V47" s="29" t="str">
        <f>IF(ISNA(VLOOKUP($B27,'Chemical Analysis'!$B$4:$Y$131,22,0)),"",(VLOOKUP($B27,'Chemical Analysis'!$B$4:$Y$131,22,0))*$E27/100)</f>
        <v/>
      </c>
      <c r="W47" s="29" t="str">
        <f>IF(ISNA(VLOOKUP($B27,'Chemical Analysis'!$B$4:$Y$131,23,0)),"",(VLOOKUP($B27,'Chemical Analysis'!$B$4:$Y$131,23,0))*$E27/100)</f>
        <v/>
      </c>
      <c r="X47" s="29" t="str">
        <f>IF(ISNA(VLOOKUP($B27,'Chemical Analysis'!$B$4:$Y$131,24,0)),"",(VLOOKUP($B27,'Chemical Analysis'!$B$4:$Y$131,24,0))*$E27/100)</f>
        <v/>
      </c>
      <c r="Y47" s="43"/>
      <c r="Z47" s="35"/>
      <c r="AE47"/>
      <c r="AF47"/>
      <c r="AG47"/>
      <c r="AH47"/>
    </row>
    <row r="48" spans="1:35" ht="13.5" thickBot="1" x14ac:dyDescent="0.25">
      <c r="B48" s="29" t="str">
        <f>IF(ISNA(VLOOKUP($B28,'Chemical Analysis'!$B$4:$Y$131,2,0)),"",(VLOOKUP($B28,'Chemical Analysis'!$B$4:$Y$131,2,0))*$E28/100)</f>
        <v/>
      </c>
      <c r="C48" s="29" t="str">
        <f>IF(ISNA(VLOOKUP($B28,'Chemical Analysis'!$B$4:$Y$131,3,0)),"",(VLOOKUP($B28,'Chemical Analysis'!$B$4:$Y$131,3,0))*$E28/100)</f>
        <v/>
      </c>
      <c r="D48" s="29" t="str">
        <f>IF(ISNA(VLOOKUP($B28,'Chemical Analysis'!$B$4:$Y$131,4,0)),"",(VLOOKUP($B28,'Chemical Analysis'!$B$4:$Y$131,4,0))*$E28/100)</f>
        <v/>
      </c>
      <c r="E48" s="29" t="str">
        <f>IF(ISNA(VLOOKUP($B28,'Chemical Analysis'!$B$4:$Y$131,5,0)),"",(VLOOKUP($B28,'Chemical Analysis'!$B$4:$Y$131,5,0))*$E28/100)</f>
        <v/>
      </c>
      <c r="F48" s="29" t="str">
        <f>IF(ISNA(VLOOKUP($B28,'Chemical Analysis'!$B$4:$Y$131,6,0)),"",(VLOOKUP($B28,'Chemical Analysis'!$B$4:$Y$131,6,0))*$E28/100)</f>
        <v/>
      </c>
      <c r="G48" s="29" t="str">
        <f>IF(ISNA(VLOOKUP($B28,'Chemical Analysis'!$B$4:$Y$131,7,0)),"",(VLOOKUP($B28,'Chemical Analysis'!$B$4:$Y$131,7,0))*$E28/100)</f>
        <v/>
      </c>
      <c r="H48" s="29" t="str">
        <f>IF(ISNA(VLOOKUP($B28,'Chemical Analysis'!$B$4:$Y$131,8,0)),"",(VLOOKUP($B28,'Chemical Analysis'!$B$4:$Y$131,8,0))*$E28/100)</f>
        <v/>
      </c>
      <c r="I48" s="29" t="str">
        <f>IF(ISNA(VLOOKUP($B28,'Chemical Analysis'!$B$4:$Y$131,9,0)),"",(VLOOKUP($B28,'Chemical Analysis'!$B$4:$Y$131,9,0))*$E28/100)</f>
        <v/>
      </c>
      <c r="J48" s="29" t="str">
        <f>IF(ISNA(VLOOKUP($B28,'Chemical Analysis'!$B$4:$Y$131,10,0)),"",(VLOOKUP($B28,'Chemical Analysis'!$B$4:$Y$131,10,0))*$E28/100)</f>
        <v/>
      </c>
      <c r="K48" s="29" t="str">
        <f>IF(ISNA(VLOOKUP($B28,'Chemical Analysis'!$B$4:$Y$131,11,0)),"",(VLOOKUP($B28,'Chemical Analysis'!$B$4:$Y$131,11,0))*$E28/100)</f>
        <v/>
      </c>
      <c r="L48" s="29" t="str">
        <f>IF(ISNA(VLOOKUP($B28,'Chemical Analysis'!$B$4:$Y$131,12,0)),"",(VLOOKUP($B28,'Chemical Analysis'!$B$4:$Y$131,12,0))*$E28/100)</f>
        <v/>
      </c>
      <c r="M48" s="29" t="str">
        <f>IF(ISNA(VLOOKUP($B28,'Chemical Analysis'!$B$4:$Y$131,13,0)),"",(VLOOKUP($B28,'Chemical Analysis'!$B$4:$Y$131,13,0))*$E28/100)</f>
        <v/>
      </c>
      <c r="N48" s="29" t="str">
        <f>IF(ISNA(VLOOKUP($B28,'Chemical Analysis'!$B$4:$Y$131,14,0)),"",(VLOOKUP($B28,'Chemical Analysis'!$B$4:$Y$131,14,0))*$E28/100)</f>
        <v/>
      </c>
      <c r="O48" s="29" t="str">
        <f>IF(ISNA(VLOOKUP($B28,'Chemical Analysis'!$B$4:$Y$131,15,0)),"",(VLOOKUP($B28,'Chemical Analysis'!$B$4:$Y$131,15,0))*$E28/100)</f>
        <v/>
      </c>
      <c r="P48" s="29" t="str">
        <f>IF(ISNA(VLOOKUP($B28,'Chemical Analysis'!$B$4:$Y$131,16,0)),"",(VLOOKUP($B28,'Chemical Analysis'!$B$4:$Y$131,16,0))*$E28/100)</f>
        <v/>
      </c>
      <c r="Q48" s="29" t="str">
        <f>IF(ISNA(VLOOKUP($B28,'Chemical Analysis'!$B$4:$Y$131,17,0)),"",(VLOOKUP($B28,'Chemical Analysis'!$B$4:$Y$131,17,0))*$E28/100)</f>
        <v/>
      </c>
      <c r="R48" s="29" t="str">
        <f>IF(ISNA(VLOOKUP($B28,'Chemical Analysis'!$B$4:$Y$131,18,0)),"",(VLOOKUP($B28,'Chemical Analysis'!$B$4:$Y$131,18,0))*$E28/100)</f>
        <v/>
      </c>
      <c r="S48" s="29" t="str">
        <f>IF(ISNA(VLOOKUP($B28,'Chemical Analysis'!$B$4:$Y$131,19,0)),"",(VLOOKUP($B28,'Chemical Analysis'!$B$4:$Y$131,19,0))*$E28/100)</f>
        <v/>
      </c>
      <c r="T48" s="29" t="str">
        <f>IF(ISNA(VLOOKUP($B28,'Chemical Analysis'!$B$4:$Y$131,20,0)),"",(VLOOKUP($B28,'Chemical Analysis'!$B$4:$Y$131,20,0))*$E28/100)</f>
        <v/>
      </c>
      <c r="U48" s="29" t="str">
        <f>IF(ISNA(VLOOKUP($B28,'Chemical Analysis'!$B$4:$Y$131,21,0)),"",(VLOOKUP($B28,'Chemical Analysis'!$B$4:$Y$131,21,0))*$E28/100)</f>
        <v/>
      </c>
      <c r="V48" s="29" t="str">
        <f>IF(ISNA(VLOOKUP($B28,'Chemical Analysis'!$B$4:$Y$131,22,0)),"",(VLOOKUP($B28,'Chemical Analysis'!$B$4:$Y$131,22,0))*$E28/100)</f>
        <v/>
      </c>
      <c r="W48" s="29" t="str">
        <f>IF(ISNA(VLOOKUP($B28,'Chemical Analysis'!$B$4:$Y$131,23,0)),"",(VLOOKUP($B28,'Chemical Analysis'!$B$4:$Y$131,23,0))*$E28/100)</f>
        <v/>
      </c>
      <c r="X48" s="29" t="str">
        <f>IF(ISNA(VLOOKUP($B28,'Chemical Analysis'!$B$4:$Y$131,24,0)),"",(VLOOKUP($B28,'Chemical Analysis'!$B$4:$Y$131,24,0))*$E28/100)</f>
        <v/>
      </c>
      <c r="Y48" s="43"/>
      <c r="Z48" s="35"/>
      <c r="AE48"/>
      <c r="AF48"/>
      <c r="AG48"/>
      <c r="AH48"/>
    </row>
    <row r="49" spans="2:34" ht="13.5" thickBot="1" x14ac:dyDescent="0.25">
      <c r="B49" s="29" t="str">
        <f>IF(ISNA(VLOOKUP($B29,'Chemical Analysis'!$B$4:$Y$131,2,0)),"",(VLOOKUP($B29,'Chemical Analysis'!$B$4:$Y$131,2,0))*$E29/100)</f>
        <v/>
      </c>
      <c r="C49" s="29" t="str">
        <f>IF(ISNA(VLOOKUP($B29,'Chemical Analysis'!$B$4:$Y$131,3,0)),"",(VLOOKUP($B29,'Chemical Analysis'!$B$4:$Y$131,3,0))*$E29/100)</f>
        <v/>
      </c>
      <c r="D49" s="29" t="str">
        <f>IF(ISNA(VLOOKUP($B29,'Chemical Analysis'!$B$4:$Y$131,4,0)),"",(VLOOKUP($B29,'Chemical Analysis'!$B$4:$Y$131,4,0))*$E29/100)</f>
        <v/>
      </c>
      <c r="E49" s="29" t="str">
        <f>IF(ISNA(VLOOKUP($B29,'Chemical Analysis'!$B$4:$Y$131,5,0)),"",(VLOOKUP($B29,'Chemical Analysis'!$B$4:$Y$131,5,0))*$E29/100)</f>
        <v/>
      </c>
      <c r="F49" s="29" t="str">
        <f>IF(ISNA(VLOOKUP($B29,'Chemical Analysis'!$B$4:$Y$131,6,0)),"",(VLOOKUP($B29,'Chemical Analysis'!$B$4:$Y$131,6,0))*$E29/100)</f>
        <v/>
      </c>
      <c r="G49" s="29" t="str">
        <f>IF(ISNA(VLOOKUP($B29,'Chemical Analysis'!$B$4:$Y$131,7,0)),"",(VLOOKUP($B29,'Chemical Analysis'!$B$4:$Y$131,7,0))*$E29/100)</f>
        <v/>
      </c>
      <c r="H49" s="29" t="str">
        <f>IF(ISNA(VLOOKUP($B29,'Chemical Analysis'!$B$4:$Y$131,8,0)),"",(VLOOKUP($B29,'Chemical Analysis'!$B$4:$Y$131,8,0))*$E29/100)</f>
        <v/>
      </c>
      <c r="I49" s="29" t="str">
        <f>IF(ISNA(VLOOKUP($B29,'Chemical Analysis'!$B$4:$Y$131,9,0)),"",(VLOOKUP($B29,'Chemical Analysis'!$B$4:$Y$131,9,0))*$E29/100)</f>
        <v/>
      </c>
      <c r="J49" s="29" t="str">
        <f>IF(ISNA(VLOOKUP($B29,'Chemical Analysis'!$B$4:$Y$131,10,0)),"",(VLOOKUP($B29,'Chemical Analysis'!$B$4:$Y$131,10,0))*$E29/100)</f>
        <v/>
      </c>
      <c r="K49" s="29" t="str">
        <f>IF(ISNA(VLOOKUP($B29,'Chemical Analysis'!$B$4:$Y$131,11,0)),"",(VLOOKUP($B29,'Chemical Analysis'!$B$4:$Y$131,11,0))*$E29/100)</f>
        <v/>
      </c>
      <c r="L49" s="29" t="str">
        <f>IF(ISNA(VLOOKUP($B29,'Chemical Analysis'!$B$4:$Y$131,12,0)),"",(VLOOKUP($B29,'Chemical Analysis'!$B$4:$Y$131,12,0))*$E29/100)</f>
        <v/>
      </c>
      <c r="M49" s="29" t="str">
        <f>IF(ISNA(VLOOKUP($B29,'Chemical Analysis'!$B$4:$Y$131,13,0)),"",(VLOOKUP($B29,'Chemical Analysis'!$B$4:$Y$131,13,0))*$E29/100)</f>
        <v/>
      </c>
      <c r="N49" s="29" t="str">
        <f>IF(ISNA(VLOOKUP($B29,'Chemical Analysis'!$B$4:$Y$131,14,0)),"",(VLOOKUP($B29,'Chemical Analysis'!$B$4:$Y$131,14,0))*$E29/100)</f>
        <v/>
      </c>
      <c r="O49" s="29" t="str">
        <f>IF(ISNA(VLOOKUP($B29,'Chemical Analysis'!$B$4:$Y$131,15,0)),"",(VLOOKUP($B29,'Chemical Analysis'!$B$4:$Y$131,15,0))*$E29/100)</f>
        <v/>
      </c>
      <c r="P49" s="29" t="str">
        <f>IF(ISNA(VLOOKUP($B29,'Chemical Analysis'!$B$4:$Y$131,16,0)),"",(VLOOKUP($B29,'Chemical Analysis'!$B$4:$Y$131,16,0))*$E29/100)</f>
        <v/>
      </c>
      <c r="Q49" s="29" t="str">
        <f>IF(ISNA(VLOOKUP($B29,'Chemical Analysis'!$B$4:$Y$131,17,0)),"",(VLOOKUP($B29,'Chemical Analysis'!$B$4:$Y$131,17,0))*$E29/100)</f>
        <v/>
      </c>
      <c r="R49" s="29" t="str">
        <f>IF(ISNA(VLOOKUP($B29,'Chemical Analysis'!$B$4:$Y$131,18,0)),"",(VLOOKUP($B29,'Chemical Analysis'!$B$4:$Y$131,18,0))*$E29/100)</f>
        <v/>
      </c>
      <c r="S49" s="29" t="str">
        <f>IF(ISNA(VLOOKUP($B29,'Chemical Analysis'!$B$4:$Y$131,19,0)),"",(VLOOKUP($B29,'Chemical Analysis'!$B$4:$Y$131,19,0))*$E29/100)</f>
        <v/>
      </c>
      <c r="T49" s="29" t="str">
        <f>IF(ISNA(VLOOKUP($B29,'Chemical Analysis'!$B$4:$Y$131,20,0)),"",(VLOOKUP($B29,'Chemical Analysis'!$B$4:$Y$131,20,0))*$E29/100)</f>
        <v/>
      </c>
      <c r="U49" s="29" t="str">
        <f>IF(ISNA(VLOOKUP($B29,'Chemical Analysis'!$B$4:$Y$131,21,0)),"",(VLOOKUP($B29,'Chemical Analysis'!$B$4:$Y$131,21,0))*$E29/100)</f>
        <v/>
      </c>
      <c r="V49" s="29" t="str">
        <f>IF(ISNA(VLOOKUP($B29,'Chemical Analysis'!$B$4:$Y$131,22,0)),"",(VLOOKUP($B29,'Chemical Analysis'!$B$4:$Y$131,22,0))*$E29/100)</f>
        <v/>
      </c>
      <c r="W49" s="29" t="str">
        <f>IF(ISNA(VLOOKUP($B29,'Chemical Analysis'!$B$4:$Y$131,23,0)),"",(VLOOKUP($B29,'Chemical Analysis'!$B$4:$Y$131,23,0))*$E29/100)</f>
        <v/>
      </c>
      <c r="X49" s="29" t="str">
        <f>IF(ISNA(VLOOKUP($B29,'Chemical Analysis'!$B$4:$Y$131,24,0)),"",(VLOOKUP($B29,'Chemical Analysis'!$B$4:$Y$131,24,0))*$E29/100)</f>
        <v/>
      </c>
      <c r="Y49" s="43"/>
      <c r="Z49" s="35"/>
      <c r="AE49"/>
      <c r="AF49"/>
      <c r="AG49"/>
      <c r="AH49"/>
    </row>
    <row r="50" spans="2:34" ht="13.5" thickBot="1" x14ac:dyDescent="0.25">
      <c r="B50" s="29" t="str">
        <f>IF(ISNA(VLOOKUP($B30,'Chemical Analysis'!$B$4:$Y$131,2,0)),"",(VLOOKUP($B30,'Chemical Analysis'!$B$4:$Y$131,2,0))*$E30/100)</f>
        <v/>
      </c>
      <c r="C50" s="29" t="str">
        <f>IF(ISNA(VLOOKUP($B30,'Chemical Analysis'!$B$4:$Y$131,3,0)),"",(VLOOKUP($B30,'Chemical Analysis'!$B$4:$Y$131,3,0))*$E30/100)</f>
        <v/>
      </c>
      <c r="D50" s="29" t="str">
        <f>IF(ISNA(VLOOKUP($B30,'Chemical Analysis'!$B$4:$Y$131,4,0)),"",(VLOOKUP($B30,'Chemical Analysis'!$B$4:$Y$131,4,0))*$E30/100)</f>
        <v/>
      </c>
      <c r="E50" s="29" t="str">
        <f>IF(ISNA(VLOOKUP($B30,'Chemical Analysis'!$B$4:$Y$131,5,0)),"",(VLOOKUP($B30,'Chemical Analysis'!$B$4:$Y$131,5,0))*$E30/100)</f>
        <v/>
      </c>
      <c r="F50" s="29" t="str">
        <f>IF(ISNA(VLOOKUP($B30,'Chemical Analysis'!$B$4:$Y$131,6,0)),"",(VLOOKUP($B30,'Chemical Analysis'!$B$4:$Y$131,6,0))*$E30/100)</f>
        <v/>
      </c>
      <c r="G50" s="29" t="str">
        <f>IF(ISNA(VLOOKUP($B30,'Chemical Analysis'!$B$4:$Y$131,7,0)),"",(VLOOKUP($B30,'Chemical Analysis'!$B$4:$Y$131,7,0))*$E30/100)</f>
        <v/>
      </c>
      <c r="H50" s="29" t="str">
        <f>IF(ISNA(VLOOKUP($B30,'Chemical Analysis'!$B$4:$Y$131,8,0)),"",(VLOOKUP($B30,'Chemical Analysis'!$B$4:$Y$131,8,0))*$E30/100)</f>
        <v/>
      </c>
      <c r="I50" s="29" t="str">
        <f>IF(ISNA(VLOOKUP($B30,'Chemical Analysis'!$B$4:$Y$131,9,0)),"",(VLOOKUP($B30,'Chemical Analysis'!$B$4:$Y$131,9,0))*$E30/100)</f>
        <v/>
      </c>
      <c r="J50" s="29" t="str">
        <f>IF(ISNA(VLOOKUP($B30,'Chemical Analysis'!$B$4:$Y$131,10,0)),"",(VLOOKUP($B30,'Chemical Analysis'!$B$4:$Y$131,10,0))*$E30/100)</f>
        <v/>
      </c>
      <c r="K50" s="29" t="str">
        <f>IF(ISNA(VLOOKUP($B30,'Chemical Analysis'!$B$4:$Y$131,11,0)),"",(VLOOKUP($B30,'Chemical Analysis'!$B$4:$Y$131,11,0))*$E30/100)</f>
        <v/>
      </c>
      <c r="L50" s="29" t="str">
        <f>IF(ISNA(VLOOKUP($B30,'Chemical Analysis'!$B$4:$Y$131,12,0)),"",(VLOOKUP($B30,'Chemical Analysis'!$B$4:$Y$131,12,0))*$E30/100)</f>
        <v/>
      </c>
      <c r="M50" s="29" t="str">
        <f>IF(ISNA(VLOOKUP($B30,'Chemical Analysis'!$B$4:$Y$131,13,0)),"",(VLOOKUP($B30,'Chemical Analysis'!$B$4:$Y$131,13,0))*$E30/100)</f>
        <v/>
      </c>
      <c r="N50" s="29" t="str">
        <f>IF(ISNA(VLOOKUP($B30,'Chemical Analysis'!$B$4:$Y$131,14,0)),"",(VLOOKUP($B30,'Chemical Analysis'!$B$4:$Y$131,14,0))*$E30/100)</f>
        <v/>
      </c>
      <c r="O50" s="29" t="str">
        <f>IF(ISNA(VLOOKUP($B30,'Chemical Analysis'!$B$4:$Y$131,15,0)),"",(VLOOKUP($B30,'Chemical Analysis'!$B$4:$Y$131,15,0))*$E30/100)</f>
        <v/>
      </c>
      <c r="P50" s="29" t="str">
        <f>IF(ISNA(VLOOKUP($B30,'Chemical Analysis'!$B$4:$Y$131,16,0)),"",(VLOOKUP($B30,'Chemical Analysis'!$B$4:$Y$131,16,0))*$E30/100)</f>
        <v/>
      </c>
      <c r="Q50" s="29" t="str">
        <f>IF(ISNA(VLOOKUP($B30,'Chemical Analysis'!$B$4:$Y$131,17,0)),"",(VLOOKUP($B30,'Chemical Analysis'!$B$4:$Y$131,17,0))*$E30/100)</f>
        <v/>
      </c>
      <c r="R50" s="29" t="str">
        <f>IF(ISNA(VLOOKUP($B30,'Chemical Analysis'!$B$4:$Y$131,18,0)),"",(VLOOKUP($B30,'Chemical Analysis'!$B$4:$Y$131,18,0))*$E30/100)</f>
        <v/>
      </c>
      <c r="S50" s="29" t="str">
        <f>IF(ISNA(VLOOKUP($B30,'Chemical Analysis'!$B$4:$Y$131,19,0)),"",(VLOOKUP($B30,'Chemical Analysis'!$B$4:$Y$131,19,0))*$E30/100)</f>
        <v/>
      </c>
      <c r="T50" s="29" t="str">
        <f>IF(ISNA(VLOOKUP($B30,'Chemical Analysis'!$B$4:$Y$131,20,0)),"",(VLOOKUP($B30,'Chemical Analysis'!$B$4:$Y$131,20,0))*$E30/100)</f>
        <v/>
      </c>
      <c r="U50" s="29" t="str">
        <f>IF(ISNA(VLOOKUP($B30,'Chemical Analysis'!$B$4:$Y$131,21,0)),"",(VLOOKUP($B30,'Chemical Analysis'!$B$4:$Y$131,21,0))*$E30/100)</f>
        <v/>
      </c>
      <c r="V50" s="29" t="str">
        <f>IF(ISNA(VLOOKUP($B30,'Chemical Analysis'!$B$4:$Y$131,22,0)),"",(VLOOKUP($B30,'Chemical Analysis'!$B$4:$Y$131,22,0))*$E30/100)</f>
        <v/>
      </c>
      <c r="W50" s="29" t="str">
        <f>IF(ISNA(VLOOKUP($B30,'Chemical Analysis'!$B$4:$Y$131,23,0)),"",(VLOOKUP($B30,'Chemical Analysis'!$B$4:$Y$131,23,0))*$E30/100)</f>
        <v/>
      </c>
      <c r="X50" s="29" t="str">
        <f>IF(ISNA(VLOOKUP($B30,'Chemical Analysis'!$B$4:$Y$131,24,0)),"",(VLOOKUP($B30,'Chemical Analysis'!$B$4:$Y$131,24,0))*$E30/100)</f>
        <v/>
      </c>
      <c r="Y50" s="43"/>
      <c r="Z50" s="35"/>
      <c r="AE50"/>
      <c r="AF50"/>
      <c r="AG50"/>
      <c r="AH50"/>
    </row>
    <row r="51" spans="2:34" ht="13.5" thickBot="1" x14ac:dyDescent="0.25">
      <c r="B51" s="29" t="str">
        <f>IF(ISNA(VLOOKUP($B31,'Chemical Analysis'!$B$4:$Y$131,2,0)),"",(VLOOKUP($B31,'Chemical Analysis'!$B$4:$Y$131,2,0))*$E31/100)</f>
        <v/>
      </c>
      <c r="C51" s="29" t="str">
        <f>IF(ISNA(VLOOKUP($B31,'Chemical Analysis'!$B$4:$Y$131,3,0)),"",(VLOOKUP($B31,'Chemical Analysis'!$B$4:$Y$131,3,0))*$E31/100)</f>
        <v/>
      </c>
      <c r="D51" s="29" t="str">
        <f>IF(ISNA(VLOOKUP($B31,'Chemical Analysis'!$B$4:$Y$131,4,0)),"",(VLOOKUP($B31,'Chemical Analysis'!$B$4:$Y$131,4,0))*$E31/100)</f>
        <v/>
      </c>
      <c r="E51" s="29" t="str">
        <f>IF(ISNA(VLOOKUP($B31,'Chemical Analysis'!$B$4:$Y$131,5,0)),"",(VLOOKUP($B31,'Chemical Analysis'!$B$4:$Y$131,5,0))*$E31/100)</f>
        <v/>
      </c>
      <c r="F51" s="29" t="str">
        <f>IF(ISNA(VLOOKUP($B31,'Chemical Analysis'!$B$4:$Y$131,6,0)),"",(VLOOKUP($B31,'Chemical Analysis'!$B$4:$Y$131,6,0))*$E31/100)</f>
        <v/>
      </c>
      <c r="G51" s="29" t="str">
        <f>IF(ISNA(VLOOKUP($B31,'Chemical Analysis'!$B$4:$Y$131,7,0)),"",(VLOOKUP($B31,'Chemical Analysis'!$B$4:$Y$131,7,0))*$E31/100)</f>
        <v/>
      </c>
      <c r="H51" s="29" t="str">
        <f>IF(ISNA(VLOOKUP($B31,'Chemical Analysis'!$B$4:$Y$131,8,0)),"",(VLOOKUP($B31,'Chemical Analysis'!$B$4:$Y$131,8,0))*$E31/100)</f>
        <v/>
      </c>
      <c r="I51" s="29" t="str">
        <f>IF(ISNA(VLOOKUP($B31,'Chemical Analysis'!$B$4:$Y$131,9,0)),"",(VLOOKUP($B31,'Chemical Analysis'!$B$4:$Y$131,9,0))*$E31/100)</f>
        <v/>
      </c>
      <c r="J51" s="29" t="str">
        <f>IF(ISNA(VLOOKUP($B31,'Chemical Analysis'!$B$4:$Y$131,10,0)),"",(VLOOKUP($B31,'Chemical Analysis'!$B$4:$Y$131,10,0))*$E31/100)</f>
        <v/>
      </c>
      <c r="K51" s="29" t="str">
        <f>IF(ISNA(VLOOKUP($B31,'Chemical Analysis'!$B$4:$Y$131,11,0)),"",(VLOOKUP($B31,'Chemical Analysis'!$B$4:$Y$131,11,0))*$E31/100)</f>
        <v/>
      </c>
      <c r="L51" s="29" t="str">
        <f>IF(ISNA(VLOOKUP($B31,'Chemical Analysis'!$B$4:$Y$131,12,0)),"",(VLOOKUP($B31,'Chemical Analysis'!$B$4:$Y$131,12,0))*$E31/100)</f>
        <v/>
      </c>
      <c r="M51" s="29" t="str">
        <f>IF(ISNA(VLOOKUP($B31,'Chemical Analysis'!$B$4:$Y$131,13,0)),"",(VLOOKUP($B31,'Chemical Analysis'!$B$4:$Y$131,13,0))*$E31/100)</f>
        <v/>
      </c>
      <c r="N51" s="29" t="str">
        <f>IF(ISNA(VLOOKUP($B31,'Chemical Analysis'!$B$4:$Y$131,14,0)),"",(VLOOKUP($B31,'Chemical Analysis'!$B$4:$Y$131,14,0))*$E31/100)</f>
        <v/>
      </c>
      <c r="O51" s="29" t="str">
        <f>IF(ISNA(VLOOKUP($B31,'Chemical Analysis'!$B$4:$Y$131,15,0)),"",(VLOOKUP($B31,'Chemical Analysis'!$B$4:$Y$131,15,0))*$E31/100)</f>
        <v/>
      </c>
      <c r="P51" s="29" t="str">
        <f>IF(ISNA(VLOOKUP($B31,'Chemical Analysis'!$B$4:$Y$131,16,0)),"",(VLOOKUP($B31,'Chemical Analysis'!$B$4:$Y$131,16,0))*$E31/100)</f>
        <v/>
      </c>
      <c r="Q51" s="29" t="str">
        <f>IF(ISNA(VLOOKUP($B31,'Chemical Analysis'!$B$4:$Y$131,17,0)),"",(VLOOKUP($B31,'Chemical Analysis'!$B$4:$Y$131,17,0))*$E31/100)</f>
        <v/>
      </c>
      <c r="R51" s="29" t="str">
        <f>IF(ISNA(VLOOKUP($B31,'Chemical Analysis'!$B$4:$Y$131,18,0)),"",(VLOOKUP($B31,'Chemical Analysis'!$B$4:$Y$131,18,0))*$E31/100)</f>
        <v/>
      </c>
      <c r="S51" s="29" t="str">
        <f>IF(ISNA(VLOOKUP($B31,'Chemical Analysis'!$B$4:$Y$131,19,0)),"",(VLOOKUP($B31,'Chemical Analysis'!$B$4:$Y$131,19,0))*$E31/100)</f>
        <v/>
      </c>
      <c r="T51" s="29" t="str">
        <f>IF(ISNA(VLOOKUP($B31,'Chemical Analysis'!$B$4:$Y$131,20,0)),"",(VLOOKUP($B31,'Chemical Analysis'!$B$4:$Y$131,20,0))*$E31/100)</f>
        <v/>
      </c>
      <c r="U51" s="29" t="str">
        <f>IF(ISNA(VLOOKUP($B31,'Chemical Analysis'!$B$4:$Y$131,21,0)),"",(VLOOKUP($B31,'Chemical Analysis'!$B$4:$Y$131,21,0))*$E31/100)</f>
        <v/>
      </c>
      <c r="V51" s="29" t="str">
        <f>IF(ISNA(VLOOKUP($B31,'Chemical Analysis'!$B$4:$Y$131,22,0)),"",(VLOOKUP($B31,'Chemical Analysis'!$B$4:$Y$131,22,0))*$E31/100)</f>
        <v/>
      </c>
      <c r="W51" s="29" t="str">
        <f>IF(ISNA(VLOOKUP($B31,'Chemical Analysis'!$B$4:$Y$131,23,0)),"",(VLOOKUP($B31,'Chemical Analysis'!$B$4:$Y$131,23,0))*$E31/100)</f>
        <v/>
      </c>
      <c r="X51" s="29" t="str">
        <f>IF(ISNA(VLOOKUP($B31,'Chemical Analysis'!$B$4:$Y$131,24,0)),"",(VLOOKUP($B31,'Chemical Analysis'!$B$4:$Y$131,24,0))*$E31/100)</f>
        <v/>
      </c>
      <c r="Y51" s="43"/>
      <c r="Z51" s="35"/>
      <c r="AE51"/>
      <c r="AF51"/>
      <c r="AG51"/>
      <c r="AH51"/>
    </row>
    <row r="52" spans="2:34" ht="13.5" thickBot="1" x14ac:dyDescent="0.25">
      <c r="B52" s="29" t="str">
        <f>IF(ISNA(VLOOKUP($B32,'Chemical Analysis'!$B$4:$Y$131,2,0)),"",(VLOOKUP($B32,'Chemical Analysis'!$B$4:$Y$131,2,0))*$E32/100)</f>
        <v/>
      </c>
      <c r="C52" s="29" t="str">
        <f>IF(ISNA(VLOOKUP($B32,'Chemical Analysis'!$B$4:$Y$131,3,0)),"",(VLOOKUP($B32,'Chemical Analysis'!$B$4:$Y$131,3,0))*$E32/100)</f>
        <v/>
      </c>
      <c r="D52" s="29" t="str">
        <f>IF(ISNA(VLOOKUP($B32,'Chemical Analysis'!$B$4:$Y$131,4,0)),"",(VLOOKUP($B32,'Chemical Analysis'!$B$4:$Y$131,4,0))*$E32/100)</f>
        <v/>
      </c>
      <c r="E52" s="29" t="str">
        <f>IF(ISNA(VLOOKUP($B32,'Chemical Analysis'!$B$4:$Y$131,5,0)),"",(VLOOKUP($B32,'Chemical Analysis'!$B$4:$Y$131,5,0))*$E32/100)</f>
        <v/>
      </c>
      <c r="F52" s="29" t="str">
        <f>IF(ISNA(VLOOKUP($B32,'Chemical Analysis'!$B$4:$Y$131,6,0)),"",(VLOOKUP($B32,'Chemical Analysis'!$B$4:$Y$131,6,0))*$E32/100)</f>
        <v/>
      </c>
      <c r="G52" s="29" t="str">
        <f>IF(ISNA(VLOOKUP($B32,'Chemical Analysis'!$B$4:$Y$131,7,0)),"",(VLOOKUP($B32,'Chemical Analysis'!$B$4:$Y$131,7,0))*$E32/100)</f>
        <v/>
      </c>
      <c r="H52" s="29" t="str">
        <f>IF(ISNA(VLOOKUP($B32,'Chemical Analysis'!$B$4:$Y$131,8,0)),"",(VLOOKUP($B32,'Chemical Analysis'!$B$4:$Y$131,8,0))*$E32/100)</f>
        <v/>
      </c>
      <c r="I52" s="29" t="str">
        <f>IF(ISNA(VLOOKUP($B32,'Chemical Analysis'!$B$4:$Y$131,9,0)),"",(VLOOKUP($B32,'Chemical Analysis'!$B$4:$Y$131,9,0))*$E32/100)</f>
        <v/>
      </c>
      <c r="J52" s="29" t="str">
        <f>IF(ISNA(VLOOKUP($B32,'Chemical Analysis'!$B$4:$Y$131,10,0)),"",(VLOOKUP($B32,'Chemical Analysis'!$B$4:$Y$131,10,0))*$E32/100)</f>
        <v/>
      </c>
      <c r="K52" s="29" t="str">
        <f>IF(ISNA(VLOOKUP($B32,'Chemical Analysis'!$B$4:$Y$131,11,0)),"",(VLOOKUP($B32,'Chemical Analysis'!$B$4:$Y$131,11,0))*$E32/100)</f>
        <v/>
      </c>
      <c r="L52" s="29" t="str">
        <f>IF(ISNA(VLOOKUP($B32,'Chemical Analysis'!$B$4:$Y$131,12,0)),"",(VLOOKUP($B32,'Chemical Analysis'!$B$4:$Y$131,12,0))*$E32/100)</f>
        <v/>
      </c>
      <c r="M52" s="29" t="str">
        <f>IF(ISNA(VLOOKUP($B32,'Chemical Analysis'!$B$4:$Y$131,13,0)),"",(VLOOKUP($B32,'Chemical Analysis'!$B$4:$Y$131,13,0))*$E32/100)</f>
        <v/>
      </c>
      <c r="N52" s="29" t="str">
        <f>IF(ISNA(VLOOKUP($B32,'Chemical Analysis'!$B$4:$Y$131,14,0)),"",(VLOOKUP($B32,'Chemical Analysis'!$B$4:$Y$131,14,0))*$E32/100)</f>
        <v/>
      </c>
      <c r="O52" s="29" t="str">
        <f>IF(ISNA(VLOOKUP($B32,'Chemical Analysis'!$B$4:$Y$131,15,0)),"",(VLOOKUP($B32,'Chemical Analysis'!$B$4:$Y$131,15,0))*$E32/100)</f>
        <v/>
      </c>
      <c r="P52" s="29" t="str">
        <f>IF(ISNA(VLOOKUP($B32,'Chemical Analysis'!$B$4:$Y$131,16,0)),"",(VLOOKUP($B32,'Chemical Analysis'!$B$4:$Y$131,16,0))*$E32/100)</f>
        <v/>
      </c>
      <c r="Q52" s="29" t="str">
        <f>IF(ISNA(VLOOKUP($B32,'Chemical Analysis'!$B$4:$Y$131,17,0)),"",(VLOOKUP($B32,'Chemical Analysis'!$B$4:$Y$131,17,0))*$E32/100)</f>
        <v/>
      </c>
      <c r="R52" s="29" t="str">
        <f>IF(ISNA(VLOOKUP($B32,'Chemical Analysis'!$B$4:$Y$131,18,0)),"",(VLOOKUP($B32,'Chemical Analysis'!$B$4:$Y$131,18,0))*$E32/100)</f>
        <v/>
      </c>
      <c r="S52" s="29" t="str">
        <f>IF(ISNA(VLOOKUP($B32,'Chemical Analysis'!$B$4:$Y$131,19,0)),"",(VLOOKUP($B32,'Chemical Analysis'!$B$4:$Y$131,19,0))*$E32/100)</f>
        <v/>
      </c>
      <c r="T52" s="29" t="str">
        <f>IF(ISNA(VLOOKUP($B32,'Chemical Analysis'!$B$4:$Y$131,20,0)),"",(VLOOKUP($B32,'Chemical Analysis'!$B$4:$Y$131,20,0))*$E32/100)</f>
        <v/>
      </c>
      <c r="U52" s="29" t="str">
        <f>IF(ISNA(VLOOKUP($B32,'Chemical Analysis'!$B$4:$Y$131,21,0)),"",(VLOOKUP($B32,'Chemical Analysis'!$B$4:$Y$131,21,0))*$E32/100)</f>
        <v/>
      </c>
      <c r="V52" s="29" t="str">
        <f>IF(ISNA(VLOOKUP($B32,'Chemical Analysis'!$B$4:$Y$131,22,0)),"",(VLOOKUP($B32,'Chemical Analysis'!$B$4:$Y$131,22,0))*$E32/100)</f>
        <v/>
      </c>
      <c r="W52" s="29" t="str">
        <f>IF(ISNA(VLOOKUP($B32,'Chemical Analysis'!$B$4:$Y$131,23,0)),"",(VLOOKUP($B32,'Chemical Analysis'!$B$4:$Y$131,23,0))*$E32/100)</f>
        <v/>
      </c>
      <c r="X52" s="29" t="str">
        <f>IF(ISNA(VLOOKUP($B32,'Chemical Analysis'!$B$4:$Y$131,24,0)),"",(VLOOKUP($B32,'Chemical Analysis'!$B$4:$Y$131,24,0))*$E32/100)</f>
        <v/>
      </c>
      <c r="Y52" s="43"/>
      <c r="Z52" s="35"/>
      <c r="AE52"/>
      <c r="AF52"/>
      <c r="AG52"/>
      <c r="AH52"/>
    </row>
    <row r="53" spans="2:34" ht="13.5" thickBot="1" x14ac:dyDescent="0.25">
      <c r="B53" s="29" t="str">
        <f>IF(ISNA(VLOOKUP($B33,'Chemical Analysis'!$B$4:$Y$131,2,0)),"",(VLOOKUP($B33,'Chemical Analysis'!$B$4:$Y$131,2,0))*$E33/100)</f>
        <v/>
      </c>
      <c r="C53" s="29" t="str">
        <f>IF(ISNA(VLOOKUP($B33,'Chemical Analysis'!$B$4:$Y$131,3,0)),"",(VLOOKUP($B33,'Chemical Analysis'!$B$4:$Y$131,3,0))*$E33/100)</f>
        <v/>
      </c>
      <c r="D53" s="29" t="str">
        <f>IF(ISNA(VLOOKUP($B33,'Chemical Analysis'!$B$4:$Y$131,4,0)),"",(VLOOKUP($B33,'Chemical Analysis'!$B$4:$Y$131,4,0))*$E33/100)</f>
        <v/>
      </c>
      <c r="E53" s="29" t="str">
        <f>IF(ISNA(VLOOKUP($B33,'Chemical Analysis'!$B$4:$Y$131,5,0)),"",(VLOOKUP($B33,'Chemical Analysis'!$B$4:$Y$131,5,0))*$E33/100)</f>
        <v/>
      </c>
      <c r="F53" s="29" t="str">
        <f>IF(ISNA(VLOOKUP($B33,'Chemical Analysis'!$B$4:$Y$131,6,0)),"",(VLOOKUP($B33,'Chemical Analysis'!$B$4:$Y$131,6,0))*$E33/100)</f>
        <v/>
      </c>
      <c r="G53" s="29" t="str">
        <f>IF(ISNA(VLOOKUP($B33,'Chemical Analysis'!$B$4:$Y$131,7,0)),"",(VLOOKUP($B33,'Chemical Analysis'!$B$4:$Y$131,7,0))*$E33/100)</f>
        <v/>
      </c>
      <c r="H53" s="29" t="str">
        <f>IF(ISNA(VLOOKUP($B33,'Chemical Analysis'!$B$4:$Y$131,8,0)),"",(VLOOKUP($B33,'Chemical Analysis'!$B$4:$Y$131,8,0))*$E33/100)</f>
        <v/>
      </c>
      <c r="I53" s="29" t="str">
        <f>IF(ISNA(VLOOKUP($B33,'Chemical Analysis'!$B$4:$Y$131,9,0)),"",(VLOOKUP($B33,'Chemical Analysis'!$B$4:$Y$131,9,0))*$E33/100)</f>
        <v/>
      </c>
      <c r="J53" s="29" t="str">
        <f>IF(ISNA(VLOOKUP($B33,'Chemical Analysis'!$B$4:$Y$131,10,0)),"",(VLOOKUP($B33,'Chemical Analysis'!$B$4:$Y$131,10,0))*$E33/100)</f>
        <v/>
      </c>
      <c r="K53" s="29" t="str">
        <f>IF(ISNA(VLOOKUP($B33,'Chemical Analysis'!$B$4:$Y$131,11,0)),"",(VLOOKUP($B33,'Chemical Analysis'!$B$4:$Y$131,11,0))*$E33/100)</f>
        <v/>
      </c>
      <c r="L53" s="29" t="str">
        <f>IF(ISNA(VLOOKUP($B33,'Chemical Analysis'!$B$4:$Y$131,12,0)),"",(VLOOKUP($B33,'Chemical Analysis'!$B$4:$Y$131,12,0))*$E33/100)</f>
        <v/>
      </c>
      <c r="M53" s="29" t="str">
        <f>IF(ISNA(VLOOKUP($B33,'Chemical Analysis'!$B$4:$Y$131,13,0)),"",(VLOOKUP($B33,'Chemical Analysis'!$B$4:$Y$131,13,0))*$E33/100)</f>
        <v/>
      </c>
      <c r="N53" s="29" t="str">
        <f>IF(ISNA(VLOOKUP($B33,'Chemical Analysis'!$B$4:$Y$131,14,0)),"",(VLOOKUP($B33,'Chemical Analysis'!$B$4:$Y$131,14,0))*$E33/100)</f>
        <v/>
      </c>
      <c r="O53" s="29" t="str">
        <f>IF(ISNA(VLOOKUP($B33,'Chemical Analysis'!$B$4:$Y$131,15,0)),"",(VLOOKUP($B33,'Chemical Analysis'!$B$4:$Y$131,15,0))*$E33/100)</f>
        <v/>
      </c>
      <c r="P53" s="29" t="str">
        <f>IF(ISNA(VLOOKUP($B33,'Chemical Analysis'!$B$4:$Y$131,16,0)),"",(VLOOKUP($B33,'Chemical Analysis'!$B$4:$Y$131,16,0))*$E33/100)</f>
        <v/>
      </c>
      <c r="Q53" s="29" t="str">
        <f>IF(ISNA(VLOOKUP($B33,'Chemical Analysis'!$B$4:$Y$131,17,0)),"",(VLOOKUP($B33,'Chemical Analysis'!$B$4:$Y$131,17,0))*$E33/100)</f>
        <v/>
      </c>
      <c r="R53" s="29" t="str">
        <f>IF(ISNA(VLOOKUP($B33,'Chemical Analysis'!$B$4:$Y$131,18,0)),"",(VLOOKUP($B33,'Chemical Analysis'!$B$4:$Y$131,18,0))*$E33/100)</f>
        <v/>
      </c>
      <c r="S53" s="29" t="str">
        <f>IF(ISNA(VLOOKUP($B33,'Chemical Analysis'!$B$4:$Y$131,19,0)),"",(VLOOKUP($B33,'Chemical Analysis'!$B$4:$Y$131,19,0))*$E33/100)</f>
        <v/>
      </c>
      <c r="T53" s="29" t="str">
        <f>IF(ISNA(VLOOKUP($B33,'Chemical Analysis'!$B$4:$Y$131,20,0)),"",(VLOOKUP($B33,'Chemical Analysis'!$B$4:$Y$131,20,0))*$E33/100)</f>
        <v/>
      </c>
      <c r="U53" s="29" t="str">
        <f>IF(ISNA(VLOOKUP($B33,'Chemical Analysis'!$B$4:$Y$131,21,0)),"",(VLOOKUP($B33,'Chemical Analysis'!$B$4:$Y$131,21,0))*$E33/100)</f>
        <v/>
      </c>
      <c r="V53" s="29" t="str">
        <f>IF(ISNA(VLOOKUP($B33,'Chemical Analysis'!$B$4:$Y$131,22,0)),"",(VLOOKUP($B33,'Chemical Analysis'!$B$4:$Y$131,22,0))*$E33/100)</f>
        <v/>
      </c>
      <c r="W53" s="29" t="str">
        <f>IF(ISNA(VLOOKUP($B33,'Chemical Analysis'!$B$4:$Y$131,23,0)),"",(VLOOKUP($B33,'Chemical Analysis'!$B$4:$Y$131,23,0))*$E33/100)</f>
        <v/>
      </c>
      <c r="X53" s="29" t="str">
        <f>IF(ISNA(VLOOKUP($B33,'Chemical Analysis'!$B$4:$Y$131,24,0)),"",(VLOOKUP($B33,'Chemical Analysis'!$B$4:$Y$131,24,0))*$E33/100)</f>
        <v/>
      </c>
      <c r="Y53" s="44"/>
      <c r="Z53" s="35"/>
      <c r="AE53"/>
      <c r="AF53"/>
      <c r="AG53"/>
      <c r="AH53"/>
    </row>
    <row r="54" spans="2:34" ht="13.5" thickBot="1" x14ac:dyDescent="0.25">
      <c r="B54" s="53">
        <f>SUM(B38:B53)</f>
        <v>35.462988220706748</v>
      </c>
      <c r="C54" s="53">
        <f t="shared" ref="C54:W54" si="8">SUM(C38:C53)</f>
        <v>0</v>
      </c>
      <c r="D54" s="53">
        <f t="shared" si="8"/>
        <v>10.813019218846868</v>
      </c>
      <c r="E54" s="53">
        <f t="shared" si="8"/>
        <v>2.6038437693738374E-3</v>
      </c>
      <c r="F54" s="53">
        <f t="shared" si="8"/>
        <v>0</v>
      </c>
      <c r="G54" s="53">
        <f t="shared" si="8"/>
        <v>0</v>
      </c>
      <c r="H54" s="53">
        <f t="shared" si="8"/>
        <v>0.22132672039677617</v>
      </c>
      <c r="I54" s="53">
        <f t="shared" si="8"/>
        <v>2.2322380657160568</v>
      </c>
      <c r="J54" s="53">
        <f t="shared" si="8"/>
        <v>4.3397396156230625</v>
      </c>
      <c r="K54" s="53">
        <f t="shared" si="8"/>
        <v>0</v>
      </c>
      <c r="L54" s="53">
        <f t="shared" si="8"/>
        <v>0.77786732796032221</v>
      </c>
      <c r="M54" s="53">
        <f t="shared" si="8"/>
        <v>0.14885306881587104</v>
      </c>
      <c r="N54" s="53">
        <f t="shared" si="8"/>
        <v>0</v>
      </c>
      <c r="O54" s="53">
        <f t="shared" si="8"/>
        <v>0</v>
      </c>
      <c r="P54" s="53">
        <f t="shared" si="8"/>
        <v>0</v>
      </c>
      <c r="Q54" s="53">
        <f t="shared" si="8"/>
        <v>6.2644699318040908</v>
      </c>
      <c r="R54" s="53">
        <f t="shared" si="8"/>
        <v>30.998140111593308</v>
      </c>
      <c r="S54" s="53">
        <f t="shared" si="8"/>
        <v>2.665840049597024</v>
      </c>
      <c r="T54" s="53">
        <f t="shared" si="8"/>
        <v>0</v>
      </c>
      <c r="U54" s="53">
        <f t="shared" si="8"/>
        <v>0</v>
      </c>
      <c r="V54" s="53">
        <f t="shared" si="8"/>
        <v>0</v>
      </c>
      <c r="W54" s="53">
        <f t="shared" si="8"/>
        <v>0</v>
      </c>
      <c r="X54" s="53">
        <f>SUM(X38:X53)</f>
        <v>0</v>
      </c>
      <c r="Z54" s="35"/>
      <c r="AE54"/>
      <c r="AF54"/>
      <c r="AG54"/>
      <c r="AH54"/>
    </row>
    <row r="55" spans="2:34" ht="19.5" thickBot="1" x14ac:dyDescent="0.4">
      <c r="B55" s="227" t="s">
        <v>0</v>
      </c>
      <c r="C55" s="228" t="s">
        <v>1</v>
      </c>
      <c r="D55" s="228" t="s">
        <v>2</v>
      </c>
      <c r="E55" s="228" t="s">
        <v>11</v>
      </c>
      <c r="F55" s="229" t="s">
        <v>139</v>
      </c>
      <c r="G55" s="228" t="s">
        <v>3</v>
      </c>
      <c r="H55" s="228" t="s">
        <v>4</v>
      </c>
      <c r="I55" s="228" t="s">
        <v>5</v>
      </c>
      <c r="J55" s="230" t="s">
        <v>138</v>
      </c>
      <c r="K55" s="230" t="s">
        <v>142</v>
      </c>
      <c r="L55" s="228" t="s">
        <v>6</v>
      </c>
      <c r="M55" s="228" t="s">
        <v>7</v>
      </c>
      <c r="N55" s="228" t="s">
        <v>8</v>
      </c>
      <c r="O55" s="228" t="s">
        <v>29</v>
      </c>
      <c r="P55" s="228" t="s">
        <v>10</v>
      </c>
      <c r="Q55" s="231" t="s">
        <v>183</v>
      </c>
      <c r="R55" s="228" t="s">
        <v>131</v>
      </c>
      <c r="S55" s="228" t="s">
        <v>141</v>
      </c>
      <c r="T55" s="228" t="s">
        <v>128</v>
      </c>
      <c r="U55" s="232" t="s">
        <v>158</v>
      </c>
      <c r="V55" s="232" t="s">
        <v>157</v>
      </c>
      <c r="W55" s="79" t="s">
        <v>161</v>
      </c>
      <c r="X55" s="233" t="s">
        <v>76</v>
      </c>
      <c r="Z55" s="35"/>
      <c r="AE55"/>
      <c r="AF55"/>
      <c r="AG55"/>
      <c r="AH55"/>
    </row>
    <row r="56" spans="2:34" ht="21" thickBot="1" x14ac:dyDescent="0.35">
      <c r="B56" s="191">
        <v>60.09</v>
      </c>
      <c r="C56" s="192">
        <v>69.62</v>
      </c>
      <c r="D56" s="193">
        <v>101.96</v>
      </c>
      <c r="E56" s="193">
        <v>80.900000000000006</v>
      </c>
      <c r="F56" s="193">
        <v>74.692799999999991</v>
      </c>
      <c r="G56" s="193">
        <v>29.88</v>
      </c>
      <c r="H56" s="193">
        <v>61.98</v>
      </c>
      <c r="I56" s="193">
        <v>94.2</v>
      </c>
      <c r="J56" s="193">
        <v>79.545000000000002</v>
      </c>
      <c r="K56" s="193">
        <v>465.96</v>
      </c>
      <c r="L56" s="193">
        <v>40.31</v>
      </c>
      <c r="M56" s="193">
        <v>56.08</v>
      </c>
      <c r="N56" s="193">
        <v>103.62</v>
      </c>
      <c r="O56" s="193">
        <v>153.69999999999999</v>
      </c>
      <c r="P56" s="193">
        <v>81.39</v>
      </c>
      <c r="Q56" s="234">
        <v>71.84</v>
      </c>
      <c r="R56" s="193">
        <v>86.94</v>
      </c>
      <c r="S56" s="193">
        <v>74.930000000000007</v>
      </c>
      <c r="T56" s="194">
        <v>223.2</v>
      </c>
      <c r="U56" s="193">
        <v>150.69999999999999</v>
      </c>
      <c r="V56" s="193">
        <v>141.94</v>
      </c>
      <c r="W56" s="193">
        <v>152</v>
      </c>
      <c r="X56" s="195">
        <v>214.44</v>
      </c>
      <c r="Y56" s="119">
        <f>SUM(C18:C33)</f>
        <v>161.30000000000001</v>
      </c>
      <c r="Z56" s="35"/>
      <c r="AE56"/>
      <c r="AF56"/>
      <c r="AG56"/>
      <c r="AH56"/>
    </row>
    <row r="57" spans="2:34" ht="13.5" thickBot="1" x14ac:dyDescent="0.25">
      <c r="B57" s="188">
        <f t="shared" ref="B57:X57" si="9">B$54/B$56</f>
        <v>0.59016455684318103</v>
      </c>
      <c r="C57" s="189">
        <f t="shared" si="9"/>
        <v>0</v>
      </c>
      <c r="D57" s="189">
        <f t="shared" si="9"/>
        <v>0.10605158119700735</v>
      </c>
      <c r="E57" s="189">
        <f t="shared" si="9"/>
        <v>3.2185955122049902E-5</v>
      </c>
      <c r="F57" s="189">
        <f t="shared" si="9"/>
        <v>0</v>
      </c>
      <c r="G57" s="189">
        <f t="shared" si="9"/>
        <v>0</v>
      </c>
      <c r="H57" s="189">
        <f t="shared" si="9"/>
        <v>3.5709377282474378E-3</v>
      </c>
      <c r="I57" s="189">
        <f t="shared" si="9"/>
        <v>2.3696794752824379E-2</v>
      </c>
      <c r="J57" s="189">
        <f t="shared" si="9"/>
        <v>5.4557038350909075E-2</v>
      </c>
      <c r="K57" s="189">
        <f t="shared" si="9"/>
        <v>0</v>
      </c>
      <c r="L57" s="189">
        <f t="shared" si="9"/>
        <v>1.9297130438112681E-2</v>
      </c>
      <c r="M57" s="189">
        <f t="shared" si="9"/>
        <v>2.6542986593414953E-3</v>
      </c>
      <c r="N57" s="189">
        <f t="shared" si="9"/>
        <v>0</v>
      </c>
      <c r="O57" s="189">
        <f t="shared" si="9"/>
        <v>0</v>
      </c>
      <c r="P57" s="189">
        <f t="shared" si="9"/>
        <v>0</v>
      </c>
      <c r="Q57" s="189">
        <f t="shared" si="9"/>
        <v>8.7200305286805266E-2</v>
      </c>
      <c r="R57" s="189">
        <f t="shared" si="9"/>
        <v>0.3565463550907903</v>
      </c>
      <c r="S57" s="189">
        <f t="shared" si="9"/>
        <v>3.5577739885186491E-2</v>
      </c>
      <c r="T57" s="189">
        <f t="shared" si="9"/>
        <v>0</v>
      </c>
      <c r="U57" s="189">
        <f t="shared" si="9"/>
        <v>0</v>
      </c>
      <c r="V57" s="189">
        <f t="shared" si="9"/>
        <v>0</v>
      </c>
      <c r="W57" s="189">
        <f t="shared" si="9"/>
        <v>0</v>
      </c>
      <c r="X57" s="190">
        <f t="shared" si="9"/>
        <v>0</v>
      </c>
      <c r="Y57" s="100">
        <f>SUM(B57:X57)</f>
        <v>1.2793489241875273</v>
      </c>
      <c r="Z57" s="35"/>
      <c r="AE57"/>
      <c r="AF57"/>
      <c r="AG57"/>
      <c r="AH57"/>
    </row>
    <row r="58" spans="2:34" ht="13.5" thickBot="1" x14ac:dyDescent="0.25">
      <c r="B58" s="183">
        <f t="shared" ref="B58:X58" si="10">B57/$Y$57*100</f>
        <v>46.130070200979397</v>
      </c>
      <c r="C58" s="30">
        <f t="shared" si="10"/>
        <v>0</v>
      </c>
      <c r="D58" s="30">
        <f t="shared" si="10"/>
        <v>8.2894962579780369</v>
      </c>
      <c r="E58" s="30">
        <f t="shared" si="10"/>
        <v>2.5158074168460456E-3</v>
      </c>
      <c r="F58" s="30">
        <f t="shared" si="10"/>
        <v>0</v>
      </c>
      <c r="G58" s="30">
        <f t="shared" si="10"/>
        <v>0</v>
      </c>
      <c r="H58" s="30">
        <f t="shared" si="10"/>
        <v>0.27912148599454395</v>
      </c>
      <c r="I58" s="30">
        <f t="shared" si="10"/>
        <v>1.8522542447029013</v>
      </c>
      <c r="J58" s="30">
        <f t="shared" si="10"/>
        <v>4.2644377401228883</v>
      </c>
      <c r="K58" s="30">
        <f t="shared" si="10"/>
        <v>0</v>
      </c>
      <c r="L58" s="30">
        <f t="shared" si="10"/>
        <v>1.5083555450181549</v>
      </c>
      <c r="M58" s="30">
        <f t="shared" si="10"/>
        <v>0.20747261432428635</v>
      </c>
      <c r="N58" s="30">
        <f t="shared" si="10"/>
        <v>0</v>
      </c>
      <c r="O58" s="30">
        <f t="shared" si="10"/>
        <v>0</v>
      </c>
      <c r="P58" s="30">
        <f t="shared" si="10"/>
        <v>0</v>
      </c>
      <c r="Q58" s="30">
        <f t="shared" si="10"/>
        <v>6.8159908245659668</v>
      </c>
      <c r="R58" s="30">
        <f t="shared" si="10"/>
        <v>27.869359824351374</v>
      </c>
      <c r="S58" s="30">
        <f t="shared" si="10"/>
        <v>2.7809254545456197</v>
      </c>
      <c r="T58" s="30">
        <f t="shared" si="10"/>
        <v>0</v>
      </c>
      <c r="U58" s="30">
        <f t="shared" si="10"/>
        <v>0</v>
      </c>
      <c r="V58" s="30">
        <f t="shared" si="10"/>
        <v>0</v>
      </c>
      <c r="W58" s="30">
        <f t="shared" si="10"/>
        <v>0</v>
      </c>
      <c r="X58" s="184">
        <f t="shared" si="10"/>
        <v>0</v>
      </c>
      <c r="Y58" s="100">
        <f>SUM(G58:U58)</f>
        <v>45.577917733625732</v>
      </c>
      <c r="Z58" s="35"/>
      <c r="AE58"/>
      <c r="AF58"/>
      <c r="AG58"/>
      <c r="AH58"/>
    </row>
    <row r="59" spans="2:34" ht="13.5" thickBot="1" x14ac:dyDescent="0.25">
      <c r="B59" s="185">
        <f t="shared" ref="B59:X59" si="11">B58/$Y$58</f>
        <v>1.0121144732978073</v>
      </c>
      <c r="C59" s="186">
        <f t="shared" si="11"/>
        <v>0</v>
      </c>
      <c r="D59" s="186">
        <f t="shared" si="11"/>
        <v>0.18187527360124106</v>
      </c>
      <c r="E59" s="186">
        <f t="shared" si="11"/>
        <v>5.5197945451333644E-5</v>
      </c>
      <c r="F59" s="186">
        <f t="shared" si="11"/>
        <v>0</v>
      </c>
      <c r="G59" s="186">
        <f t="shared" si="11"/>
        <v>0</v>
      </c>
      <c r="H59" s="186">
        <f t="shared" si="11"/>
        <v>6.1240508534381385E-3</v>
      </c>
      <c r="I59" s="186">
        <f t="shared" si="11"/>
        <v>4.0639290621571671E-2</v>
      </c>
      <c r="J59" s="186">
        <f t="shared" si="11"/>
        <v>9.3563680663207235E-2</v>
      </c>
      <c r="K59" s="186">
        <f t="shared" si="11"/>
        <v>0</v>
      </c>
      <c r="L59" s="186">
        <f t="shared" si="11"/>
        <v>3.3093998585752529E-2</v>
      </c>
      <c r="M59" s="186">
        <f t="shared" si="11"/>
        <v>4.5520424065187293E-3</v>
      </c>
      <c r="N59" s="186">
        <f t="shared" si="11"/>
        <v>0</v>
      </c>
      <c r="O59" s="186">
        <f t="shared" si="11"/>
        <v>0</v>
      </c>
      <c r="P59" s="186">
        <f t="shared" si="11"/>
        <v>0</v>
      </c>
      <c r="Q59" s="186">
        <f t="shared" si="11"/>
        <v>0.1495459021274545</v>
      </c>
      <c r="R59" s="186">
        <f t="shared" si="11"/>
        <v>0.61146628038670514</v>
      </c>
      <c r="S59" s="186">
        <f t="shared" si="11"/>
        <v>6.1014754355352085E-2</v>
      </c>
      <c r="T59" s="186">
        <f t="shared" si="11"/>
        <v>0</v>
      </c>
      <c r="U59" s="186">
        <f t="shared" si="11"/>
        <v>0</v>
      </c>
      <c r="V59" s="186">
        <f t="shared" si="11"/>
        <v>0</v>
      </c>
      <c r="W59" s="186">
        <f t="shared" si="11"/>
        <v>0</v>
      </c>
      <c r="X59" s="187">
        <f t="shared" si="11"/>
        <v>0</v>
      </c>
      <c r="Y59" s="182">
        <f>IF(ISNA(VLOOKUP($G3,'Chemical Analysis'!$AA$4:$AB$39,2,0)),"",(VLOOKUP($G3,'Chemical Analysis'!$AA$4:$AB$39,2,0)))</f>
        <v>1305</v>
      </c>
      <c r="Z59" s="35"/>
      <c r="AE59"/>
      <c r="AF59"/>
      <c r="AG59"/>
      <c r="AH59"/>
    </row>
    <row r="60" spans="2:34" ht="15.75" x14ac:dyDescent="0.25">
      <c r="B60" s="56"/>
      <c r="C60" s="57"/>
      <c r="D60" s="18"/>
      <c r="E60" s="18"/>
      <c r="F60" s="18"/>
      <c r="G60" s="18"/>
      <c r="H60" s="18"/>
      <c r="I60" s="38"/>
      <c r="J60" s="38"/>
      <c r="K60" s="38"/>
      <c r="L60" s="38"/>
      <c r="M60" s="56"/>
      <c r="N60" s="2"/>
      <c r="O60" s="2"/>
      <c r="P60" s="57"/>
      <c r="Q60" s="58"/>
      <c r="R60" s="58"/>
      <c r="S60" s="58"/>
      <c r="T60" s="58"/>
      <c r="U60" s="58"/>
      <c r="V60" s="58"/>
      <c r="W60" s="58"/>
      <c r="X60" s="58"/>
      <c r="Y60" s="58"/>
      <c r="Z60" s="35"/>
      <c r="AE60"/>
      <c r="AF60"/>
      <c r="AG60"/>
      <c r="AH60"/>
    </row>
    <row r="61" spans="2:34" ht="15.75" x14ac:dyDescent="0.25">
      <c r="B61" s="57"/>
      <c r="C61" s="57"/>
      <c r="D61" s="57"/>
      <c r="E61" s="57"/>
      <c r="F61" s="57"/>
      <c r="G61" s="57"/>
      <c r="H61" s="18"/>
      <c r="I61" s="38"/>
      <c r="J61" s="38"/>
      <c r="K61" s="38"/>
      <c r="L61" s="38"/>
      <c r="M61" s="57"/>
      <c r="N61" s="38"/>
      <c r="O61" s="58"/>
      <c r="P61" s="57"/>
      <c r="Q61" s="58"/>
      <c r="R61" s="58"/>
      <c r="S61" s="58"/>
      <c r="T61" s="58"/>
      <c r="U61" s="58"/>
      <c r="V61" s="58"/>
      <c r="W61" s="58"/>
      <c r="X61" s="58"/>
      <c r="Y61" s="58"/>
      <c r="Z61" s="35"/>
      <c r="AE61"/>
      <c r="AF61"/>
      <c r="AG61"/>
      <c r="AH61"/>
    </row>
    <row r="62" spans="2:34" ht="12.75" x14ac:dyDescent="0.2">
      <c r="B62"/>
      <c r="C62"/>
      <c r="D62"/>
      <c r="E62"/>
      <c r="F62"/>
      <c r="G62"/>
      <c r="H62"/>
      <c r="M62" s="61"/>
      <c r="N62" s="61"/>
      <c r="O62" s="61"/>
      <c r="Z62" s="35"/>
      <c r="AE62"/>
      <c r="AF62"/>
      <c r="AG62"/>
      <c r="AH62"/>
    </row>
    <row r="63" spans="2:34" ht="12.75" x14ac:dyDescent="0.2">
      <c r="B63"/>
      <c r="C63"/>
      <c r="D63"/>
      <c r="E63"/>
      <c r="F63"/>
      <c r="G63"/>
      <c r="H63"/>
      <c r="Z63" s="35"/>
      <c r="AE63"/>
      <c r="AF63"/>
      <c r="AG63"/>
      <c r="AH63"/>
    </row>
    <row r="64" spans="2:34" x14ac:dyDescent="0.3">
      <c r="AE64"/>
      <c r="AF64"/>
    </row>
    <row r="65" spans="31:31" x14ac:dyDescent="0.3">
      <c r="AE65"/>
    </row>
  </sheetData>
  <mergeCells count="20">
    <mergeCell ref="B16:B17"/>
    <mergeCell ref="C2:E2"/>
    <mergeCell ref="F2:G2"/>
    <mergeCell ref="B3:E3"/>
    <mergeCell ref="B4:C4"/>
    <mergeCell ref="D4:E4"/>
    <mergeCell ref="F4:G4"/>
    <mergeCell ref="D5:E5"/>
    <mergeCell ref="F5:G5"/>
    <mergeCell ref="C15:C17"/>
    <mergeCell ref="E15:E17"/>
    <mergeCell ref="G15:G16"/>
    <mergeCell ref="W6:X8"/>
    <mergeCell ref="AC6:AD8"/>
    <mergeCell ref="W4:X5"/>
    <mergeCell ref="Y4:Y5"/>
    <mergeCell ref="AA4:AB5"/>
    <mergeCell ref="AC4:AC5"/>
    <mergeCell ref="Y6:Z8"/>
    <mergeCell ref="AA6:AB8"/>
  </mergeCells>
  <dataValidations count="4">
    <dataValidation type="list" allowBlank="1" showInputMessage="1" showErrorMessage="1" sqref="IN3 SJ3 ACF3 AMB3 AVX3 BFT3 BPP3 BZL3 CJH3 CTD3 DCZ3 DMV3 DWR3 EGN3 EQJ3 FAF3 FKB3 FTX3 GDT3 GNP3 GXL3 HHH3 HRD3 IAZ3 IKV3 IUR3 JEN3 JOJ3 JYF3 KIB3 KRX3 LBT3 LLP3 LVL3 MFH3 MPD3 MYZ3 NIV3 NSR3 OCN3 OMJ3 OWF3 PGB3 PPX3 PZT3 QJP3 QTL3 RDH3 RND3 RWZ3 SGV3 SQR3 TAN3 TKJ3 TUF3 UEB3 UNX3 UXT3 VHP3 VRL3 WBH3 WLD3 WUZ3 G65445 IN65445 SJ65445 ACF65445 AMB65445 AVX65445 BFT65445 BPP65445 BZL65445 CJH65445 CTD65445 DCZ65445 DMV65445 DWR65445 EGN65445 EQJ65445 FAF65445 FKB65445 FTX65445 GDT65445 GNP65445 GXL65445 HHH65445 HRD65445 IAZ65445 IKV65445 IUR65445 JEN65445 JOJ65445 JYF65445 KIB65445 KRX65445 LBT65445 LLP65445 LVL65445 MFH65445 MPD65445 MYZ65445 NIV65445 NSR65445 OCN65445 OMJ65445 OWF65445 PGB65445 PPX65445 PZT65445 QJP65445 QTL65445 RDH65445 RND65445 RWZ65445 SGV65445 SQR65445 TAN65445 TKJ65445 TUF65445 UEB65445 UNX65445 UXT65445 VHP65445 VRL65445 WBH65445 WLD65445 WUZ65445 G130981 IN130981 SJ130981 ACF130981 AMB130981 AVX130981 BFT130981 BPP130981 BZL130981 CJH130981 CTD130981 DCZ130981 DMV130981 DWR130981 EGN130981 EQJ130981 FAF130981 FKB130981 FTX130981 GDT130981 GNP130981 GXL130981 HHH130981 HRD130981 IAZ130981 IKV130981 IUR130981 JEN130981 JOJ130981 JYF130981 KIB130981 KRX130981 LBT130981 LLP130981 LVL130981 MFH130981 MPD130981 MYZ130981 NIV130981 NSR130981 OCN130981 OMJ130981 OWF130981 PGB130981 PPX130981 PZT130981 QJP130981 QTL130981 RDH130981 RND130981 RWZ130981 SGV130981 SQR130981 TAN130981 TKJ130981 TUF130981 UEB130981 UNX130981 UXT130981 VHP130981 VRL130981 WBH130981 WLD130981 WUZ130981 G196517 IN196517 SJ196517 ACF196517 AMB196517 AVX196517 BFT196517 BPP196517 BZL196517 CJH196517 CTD196517 DCZ196517 DMV196517 DWR196517 EGN196517 EQJ196517 FAF196517 FKB196517 FTX196517 GDT196517 GNP196517 GXL196517 HHH196517 HRD196517 IAZ196517 IKV196517 IUR196517 JEN196517 JOJ196517 JYF196517 KIB196517 KRX196517 LBT196517 LLP196517 LVL196517 MFH196517 MPD196517 MYZ196517 NIV196517 NSR196517 OCN196517 OMJ196517 OWF196517 PGB196517 PPX196517 PZT196517 QJP196517 QTL196517 RDH196517 RND196517 RWZ196517 SGV196517 SQR196517 TAN196517 TKJ196517 TUF196517 UEB196517 UNX196517 UXT196517 VHP196517 VRL196517 WBH196517 WLD196517 WUZ196517 G262053 IN262053 SJ262053 ACF262053 AMB262053 AVX262053 BFT262053 BPP262053 BZL262053 CJH262053 CTD262053 DCZ262053 DMV262053 DWR262053 EGN262053 EQJ262053 FAF262053 FKB262053 FTX262053 GDT262053 GNP262053 GXL262053 HHH262053 HRD262053 IAZ262053 IKV262053 IUR262053 JEN262053 JOJ262053 JYF262053 KIB262053 KRX262053 LBT262053 LLP262053 LVL262053 MFH262053 MPD262053 MYZ262053 NIV262053 NSR262053 OCN262053 OMJ262053 OWF262053 PGB262053 PPX262053 PZT262053 QJP262053 QTL262053 RDH262053 RND262053 RWZ262053 SGV262053 SQR262053 TAN262053 TKJ262053 TUF262053 UEB262053 UNX262053 UXT262053 VHP262053 VRL262053 WBH262053 WLD262053 WUZ262053 G327589 IN327589 SJ327589 ACF327589 AMB327589 AVX327589 BFT327589 BPP327589 BZL327589 CJH327589 CTD327589 DCZ327589 DMV327589 DWR327589 EGN327589 EQJ327589 FAF327589 FKB327589 FTX327589 GDT327589 GNP327589 GXL327589 HHH327589 HRD327589 IAZ327589 IKV327589 IUR327589 JEN327589 JOJ327589 JYF327589 KIB327589 KRX327589 LBT327589 LLP327589 LVL327589 MFH327589 MPD327589 MYZ327589 NIV327589 NSR327589 OCN327589 OMJ327589 OWF327589 PGB327589 PPX327589 PZT327589 QJP327589 QTL327589 RDH327589 RND327589 RWZ327589 SGV327589 SQR327589 TAN327589 TKJ327589 TUF327589 UEB327589 UNX327589 UXT327589 VHP327589 VRL327589 WBH327589 WLD327589 WUZ327589 G393125 IN393125 SJ393125 ACF393125 AMB393125 AVX393125 BFT393125 BPP393125 BZL393125 CJH393125 CTD393125 DCZ393125 DMV393125 DWR393125 EGN393125 EQJ393125 FAF393125 FKB393125 FTX393125 GDT393125 GNP393125 GXL393125 HHH393125 HRD393125 IAZ393125 IKV393125 IUR393125 JEN393125 JOJ393125 JYF393125 KIB393125 KRX393125 LBT393125 LLP393125 LVL393125 MFH393125 MPD393125 MYZ393125 NIV393125 NSR393125 OCN393125 OMJ393125 OWF393125 PGB393125 PPX393125 PZT393125 QJP393125 QTL393125 RDH393125 RND393125 RWZ393125 SGV393125 SQR393125 TAN393125 TKJ393125 TUF393125 UEB393125 UNX393125 UXT393125 VHP393125 VRL393125 WBH393125 WLD393125 WUZ393125 G458661 IN458661 SJ458661 ACF458661 AMB458661 AVX458661 BFT458661 BPP458661 BZL458661 CJH458661 CTD458661 DCZ458661 DMV458661 DWR458661 EGN458661 EQJ458661 FAF458661 FKB458661 FTX458661 GDT458661 GNP458661 GXL458661 HHH458661 HRD458661 IAZ458661 IKV458661 IUR458661 JEN458661 JOJ458661 JYF458661 KIB458661 KRX458661 LBT458661 LLP458661 LVL458661 MFH458661 MPD458661 MYZ458661 NIV458661 NSR458661 OCN458661 OMJ458661 OWF458661 PGB458661 PPX458661 PZT458661 QJP458661 QTL458661 RDH458661 RND458661 RWZ458661 SGV458661 SQR458661 TAN458661 TKJ458661 TUF458661 UEB458661 UNX458661 UXT458661 VHP458661 VRL458661 WBH458661 WLD458661 WUZ458661 G524197 IN524197 SJ524197 ACF524197 AMB524197 AVX524197 BFT524197 BPP524197 BZL524197 CJH524197 CTD524197 DCZ524197 DMV524197 DWR524197 EGN524197 EQJ524197 FAF524197 FKB524197 FTX524197 GDT524197 GNP524197 GXL524197 HHH524197 HRD524197 IAZ524197 IKV524197 IUR524197 JEN524197 JOJ524197 JYF524197 KIB524197 KRX524197 LBT524197 LLP524197 LVL524197 MFH524197 MPD524197 MYZ524197 NIV524197 NSR524197 OCN524197 OMJ524197 OWF524197 PGB524197 PPX524197 PZT524197 QJP524197 QTL524197 RDH524197 RND524197 RWZ524197 SGV524197 SQR524197 TAN524197 TKJ524197 TUF524197 UEB524197 UNX524197 UXT524197 VHP524197 VRL524197 WBH524197 WLD524197 WUZ524197 G589733 IN589733 SJ589733 ACF589733 AMB589733 AVX589733 BFT589733 BPP589733 BZL589733 CJH589733 CTD589733 DCZ589733 DMV589733 DWR589733 EGN589733 EQJ589733 FAF589733 FKB589733 FTX589733 GDT589733 GNP589733 GXL589733 HHH589733 HRD589733 IAZ589733 IKV589733 IUR589733 JEN589733 JOJ589733 JYF589733 KIB589733 KRX589733 LBT589733 LLP589733 LVL589733 MFH589733 MPD589733 MYZ589733 NIV589733 NSR589733 OCN589733 OMJ589733 OWF589733 PGB589733 PPX589733 PZT589733 QJP589733 QTL589733 RDH589733 RND589733 RWZ589733 SGV589733 SQR589733 TAN589733 TKJ589733 TUF589733 UEB589733 UNX589733 UXT589733 VHP589733 VRL589733 WBH589733 WLD589733 WUZ589733 G655269 IN655269 SJ655269 ACF655269 AMB655269 AVX655269 BFT655269 BPP655269 BZL655269 CJH655269 CTD655269 DCZ655269 DMV655269 DWR655269 EGN655269 EQJ655269 FAF655269 FKB655269 FTX655269 GDT655269 GNP655269 GXL655269 HHH655269 HRD655269 IAZ655269 IKV655269 IUR655269 JEN655269 JOJ655269 JYF655269 KIB655269 KRX655269 LBT655269 LLP655269 LVL655269 MFH655269 MPD655269 MYZ655269 NIV655269 NSR655269 OCN655269 OMJ655269 OWF655269 PGB655269 PPX655269 PZT655269 QJP655269 QTL655269 RDH655269 RND655269 RWZ655269 SGV655269 SQR655269 TAN655269 TKJ655269 TUF655269 UEB655269 UNX655269 UXT655269 VHP655269 VRL655269 WBH655269 WLD655269 WUZ655269 G720805 IN720805 SJ720805 ACF720805 AMB720805 AVX720805 BFT720805 BPP720805 BZL720805 CJH720805 CTD720805 DCZ720805 DMV720805 DWR720805 EGN720805 EQJ720805 FAF720805 FKB720805 FTX720805 GDT720805 GNP720805 GXL720805 HHH720805 HRD720805 IAZ720805 IKV720805 IUR720805 JEN720805 JOJ720805 JYF720805 KIB720805 KRX720805 LBT720805 LLP720805 LVL720805 MFH720805 MPD720805 MYZ720805 NIV720805 NSR720805 OCN720805 OMJ720805 OWF720805 PGB720805 PPX720805 PZT720805 QJP720805 QTL720805 RDH720805 RND720805 RWZ720805 SGV720805 SQR720805 TAN720805 TKJ720805 TUF720805 UEB720805 UNX720805 UXT720805 VHP720805 VRL720805 WBH720805 WLD720805 WUZ720805 G786341 IN786341 SJ786341 ACF786341 AMB786341 AVX786341 BFT786341 BPP786341 BZL786341 CJH786341 CTD786341 DCZ786341 DMV786341 DWR786341 EGN786341 EQJ786341 FAF786341 FKB786341 FTX786341 GDT786341 GNP786341 GXL786341 HHH786341 HRD786341 IAZ786341 IKV786341 IUR786341 JEN786341 JOJ786341 JYF786341 KIB786341 KRX786341 LBT786341 LLP786341 LVL786341 MFH786341 MPD786341 MYZ786341 NIV786341 NSR786341 OCN786341 OMJ786341 OWF786341 PGB786341 PPX786341 PZT786341 QJP786341 QTL786341 RDH786341 RND786341 RWZ786341 SGV786341 SQR786341 TAN786341 TKJ786341 TUF786341 UEB786341 UNX786341 UXT786341 VHP786341 VRL786341 WBH786341 WLD786341 WUZ786341 G851877 IN851877 SJ851877 ACF851877 AMB851877 AVX851877 BFT851877 BPP851877 BZL851877 CJH851877 CTD851877 DCZ851877 DMV851877 DWR851877 EGN851877 EQJ851877 FAF851877 FKB851877 FTX851877 GDT851877 GNP851877 GXL851877 HHH851877 HRD851877 IAZ851877 IKV851877 IUR851877 JEN851877 JOJ851877 JYF851877 KIB851877 KRX851877 LBT851877 LLP851877 LVL851877 MFH851877 MPD851877 MYZ851877 NIV851877 NSR851877 OCN851877 OMJ851877 OWF851877 PGB851877 PPX851877 PZT851877 QJP851877 QTL851877 RDH851877 RND851877 RWZ851877 SGV851877 SQR851877 TAN851877 TKJ851877 TUF851877 UEB851877 UNX851877 UXT851877 VHP851877 VRL851877 WBH851877 WLD851877 WUZ851877 G917413 IN917413 SJ917413 ACF917413 AMB917413 AVX917413 BFT917413 BPP917413 BZL917413 CJH917413 CTD917413 DCZ917413 DMV917413 DWR917413 EGN917413 EQJ917413 FAF917413 FKB917413 FTX917413 GDT917413 GNP917413 GXL917413 HHH917413 HRD917413 IAZ917413 IKV917413 IUR917413 JEN917413 JOJ917413 JYF917413 KIB917413 KRX917413 LBT917413 LLP917413 LVL917413 MFH917413 MPD917413 MYZ917413 NIV917413 NSR917413 OCN917413 OMJ917413 OWF917413 PGB917413 PPX917413 PZT917413 QJP917413 QTL917413 RDH917413 RND917413 RWZ917413 SGV917413 SQR917413 TAN917413 TKJ917413 TUF917413 UEB917413 UNX917413 UXT917413 VHP917413 VRL917413 WBH917413 WLD917413 WUZ917413 G982949 IN982949 SJ982949 ACF982949 AMB982949 AVX982949 BFT982949 BPP982949 BZL982949 CJH982949 CTD982949 DCZ982949 DMV982949 DWR982949 EGN982949 EQJ982949 FAF982949 FKB982949 FTX982949 GDT982949 GNP982949 GXL982949 HHH982949 HRD982949 IAZ982949 IKV982949 IUR982949 JEN982949 JOJ982949 JYF982949 KIB982949 KRX982949 LBT982949 LLP982949 LVL982949 MFH982949 MPD982949 MYZ982949 NIV982949 NSR982949 OCN982949 OMJ982949 OWF982949 PGB982949 PPX982949 PZT982949 QJP982949 QTL982949 RDH982949 RND982949 RWZ982949 SGV982949 SQR982949 TAN982949 TKJ982949 TUF982949 UEB982949 UNX982949 UXT982949 VHP982949 VRL982949 WBH982949 WLD982949 WUZ982949" xr:uid="{F3AC6D45-F4BE-45FB-9ED8-0340942D330C}">
      <formula1>#REF!</formula1>
    </dataValidation>
    <dataValidation type="list" allowBlank="1" showInputMessage="1" showErrorMessage="1" sqref="WUU982977:WUU982980 WKY982977:WKY982980 WBC982977:WBC982980 VRG982977:VRG982980 VHK982977:VHK982980 UXO982977:UXO982980 UNS982977:UNS982980 UDW982977:UDW982980 TUA982977:TUA982980 TKE982977:TKE982980 TAI982977:TAI982980 SQM982977:SQM982980 SGQ982977:SGQ982980 RWU982977:RWU982980 RMY982977:RMY982980 RDC982977:RDC982980 QTG982977:QTG982980 QJK982977:QJK982980 PZO982977:PZO982980 PPS982977:PPS982980 PFW982977:PFW982980 OWA982977:OWA982980 OME982977:OME982980 OCI982977:OCI982980 NSM982977:NSM982980 NIQ982977:NIQ982980 MYU982977:MYU982980 MOY982977:MOY982980 MFC982977:MFC982980 LVG982977:LVG982980 LLK982977:LLK982980 LBO982977:LBO982980 KRS982977:KRS982980 KHW982977:KHW982980 JYA982977:JYA982980 JOE982977:JOE982980 JEI982977:JEI982980 IUM982977:IUM982980 IKQ982977:IKQ982980 IAU982977:IAU982980 HQY982977:HQY982980 HHC982977:HHC982980 GXG982977:GXG982980 GNK982977:GNK982980 GDO982977:GDO982980 FTS982977:FTS982980 FJW982977:FJW982980 FAA982977:FAA982980 EQE982977:EQE982980 EGI982977:EGI982980 DWM982977:DWM982980 DMQ982977:DMQ982980 DCU982977:DCU982980 CSY982977:CSY982980 CJC982977:CJC982980 BZG982977:BZG982980 BPK982977:BPK982980 BFO982977:BFO982980 AVS982977:AVS982980 ALW982977:ALW982980 ACA982977:ACA982980 SE982977:SE982980 II982977:II982980 B982977:B982980 WUU917441:WUU917444 WKY917441:WKY917444 WBC917441:WBC917444 VRG917441:VRG917444 VHK917441:VHK917444 UXO917441:UXO917444 UNS917441:UNS917444 UDW917441:UDW917444 TUA917441:TUA917444 TKE917441:TKE917444 TAI917441:TAI917444 SQM917441:SQM917444 SGQ917441:SGQ917444 RWU917441:RWU917444 RMY917441:RMY917444 RDC917441:RDC917444 QTG917441:QTG917444 QJK917441:QJK917444 PZO917441:PZO917444 PPS917441:PPS917444 PFW917441:PFW917444 OWA917441:OWA917444 OME917441:OME917444 OCI917441:OCI917444 NSM917441:NSM917444 NIQ917441:NIQ917444 MYU917441:MYU917444 MOY917441:MOY917444 MFC917441:MFC917444 LVG917441:LVG917444 LLK917441:LLK917444 LBO917441:LBO917444 KRS917441:KRS917444 KHW917441:KHW917444 JYA917441:JYA917444 JOE917441:JOE917444 JEI917441:JEI917444 IUM917441:IUM917444 IKQ917441:IKQ917444 IAU917441:IAU917444 HQY917441:HQY917444 HHC917441:HHC917444 GXG917441:GXG917444 GNK917441:GNK917444 GDO917441:GDO917444 FTS917441:FTS917444 FJW917441:FJW917444 FAA917441:FAA917444 EQE917441:EQE917444 EGI917441:EGI917444 DWM917441:DWM917444 DMQ917441:DMQ917444 DCU917441:DCU917444 CSY917441:CSY917444 CJC917441:CJC917444 BZG917441:BZG917444 BPK917441:BPK917444 BFO917441:BFO917444 AVS917441:AVS917444 ALW917441:ALW917444 ACA917441:ACA917444 SE917441:SE917444 II917441:II917444 B917441:B917444 WUU851905:WUU851908 WKY851905:WKY851908 WBC851905:WBC851908 VRG851905:VRG851908 VHK851905:VHK851908 UXO851905:UXO851908 UNS851905:UNS851908 UDW851905:UDW851908 TUA851905:TUA851908 TKE851905:TKE851908 TAI851905:TAI851908 SQM851905:SQM851908 SGQ851905:SGQ851908 RWU851905:RWU851908 RMY851905:RMY851908 RDC851905:RDC851908 QTG851905:QTG851908 QJK851905:QJK851908 PZO851905:PZO851908 PPS851905:PPS851908 PFW851905:PFW851908 OWA851905:OWA851908 OME851905:OME851908 OCI851905:OCI851908 NSM851905:NSM851908 NIQ851905:NIQ851908 MYU851905:MYU851908 MOY851905:MOY851908 MFC851905:MFC851908 LVG851905:LVG851908 LLK851905:LLK851908 LBO851905:LBO851908 KRS851905:KRS851908 KHW851905:KHW851908 JYA851905:JYA851908 JOE851905:JOE851908 JEI851905:JEI851908 IUM851905:IUM851908 IKQ851905:IKQ851908 IAU851905:IAU851908 HQY851905:HQY851908 HHC851905:HHC851908 GXG851905:GXG851908 GNK851905:GNK851908 GDO851905:GDO851908 FTS851905:FTS851908 FJW851905:FJW851908 FAA851905:FAA851908 EQE851905:EQE851908 EGI851905:EGI851908 DWM851905:DWM851908 DMQ851905:DMQ851908 DCU851905:DCU851908 CSY851905:CSY851908 CJC851905:CJC851908 BZG851905:BZG851908 BPK851905:BPK851908 BFO851905:BFO851908 AVS851905:AVS851908 ALW851905:ALW851908 ACA851905:ACA851908 SE851905:SE851908 II851905:II851908 B851905:B851908 WUU786369:WUU786372 WKY786369:WKY786372 WBC786369:WBC786372 VRG786369:VRG786372 VHK786369:VHK786372 UXO786369:UXO786372 UNS786369:UNS786372 UDW786369:UDW786372 TUA786369:TUA786372 TKE786369:TKE786372 TAI786369:TAI786372 SQM786369:SQM786372 SGQ786369:SGQ786372 RWU786369:RWU786372 RMY786369:RMY786372 RDC786369:RDC786372 QTG786369:QTG786372 QJK786369:QJK786372 PZO786369:PZO786372 PPS786369:PPS786372 PFW786369:PFW786372 OWA786369:OWA786372 OME786369:OME786372 OCI786369:OCI786372 NSM786369:NSM786372 NIQ786369:NIQ786372 MYU786369:MYU786372 MOY786369:MOY786372 MFC786369:MFC786372 LVG786369:LVG786372 LLK786369:LLK786372 LBO786369:LBO786372 KRS786369:KRS786372 KHW786369:KHW786372 JYA786369:JYA786372 JOE786369:JOE786372 JEI786369:JEI786372 IUM786369:IUM786372 IKQ786369:IKQ786372 IAU786369:IAU786372 HQY786369:HQY786372 HHC786369:HHC786372 GXG786369:GXG786372 GNK786369:GNK786372 GDO786369:GDO786372 FTS786369:FTS786372 FJW786369:FJW786372 FAA786369:FAA786372 EQE786369:EQE786372 EGI786369:EGI786372 DWM786369:DWM786372 DMQ786369:DMQ786372 DCU786369:DCU786372 CSY786369:CSY786372 CJC786369:CJC786372 BZG786369:BZG786372 BPK786369:BPK786372 BFO786369:BFO786372 AVS786369:AVS786372 ALW786369:ALW786372 ACA786369:ACA786372 SE786369:SE786372 II786369:II786372 B786369:B786372 WUU720833:WUU720836 WKY720833:WKY720836 WBC720833:WBC720836 VRG720833:VRG720836 VHK720833:VHK720836 UXO720833:UXO720836 UNS720833:UNS720836 UDW720833:UDW720836 TUA720833:TUA720836 TKE720833:TKE720836 TAI720833:TAI720836 SQM720833:SQM720836 SGQ720833:SGQ720836 RWU720833:RWU720836 RMY720833:RMY720836 RDC720833:RDC720836 QTG720833:QTG720836 QJK720833:QJK720836 PZO720833:PZO720836 PPS720833:PPS720836 PFW720833:PFW720836 OWA720833:OWA720836 OME720833:OME720836 OCI720833:OCI720836 NSM720833:NSM720836 NIQ720833:NIQ720836 MYU720833:MYU720836 MOY720833:MOY720836 MFC720833:MFC720836 LVG720833:LVG720836 LLK720833:LLK720836 LBO720833:LBO720836 KRS720833:KRS720836 KHW720833:KHW720836 JYA720833:JYA720836 JOE720833:JOE720836 JEI720833:JEI720836 IUM720833:IUM720836 IKQ720833:IKQ720836 IAU720833:IAU720836 HQY720833:HQY720836 HHC720833:HHC720836 GXG720833:GXG720836 GNK720833:GNK720836 GDO720833:GDO720836 FTS720833:FTS720836 FJW720833:FJW720836 FAA720833:FAA720836 EQE720833:EQE720836 EGI720833:EGI720836 DWM720833:DWM720836 DMQ720833:DMQ720836 DCU720833:DCU720836 CSY720833:CSY720836 CJC720833:CJC720836 BZG720833:BZG720836 BPK720833:BPK720836 BFO720833:BFO720836 AVS720833:AVS720836 ALW720833:ALW720836 ACA720833:ACA720836 SE720833:SE720836 II720833:II720836 B720833:B720836 WUU655297:WUU655300 WKY655297:WKY655300 WBC655297:WBC655300 VRG655297:VRG655300 VHK655297:VHK655300 UXO655297:UXO655300 UNS655297:UNS655300 UDW655297:UDW655300 TUA655297:TUA655300 TKE655297:TKE655300 TAI655297:TAI655300 SQM655297:SQM655300 SGQ655297:SGQ655300 RWU655297:RWU655300 RMY655297:RMY655300 RDC655297:RDC655300 QTG655297:QTG655300 QJK655297:QJK655300 PZO655297:PZO655300 PPS655297:PPS655300 PFW655297:PFW655300 OWA655297:OWA655300 OME655297:OME655300 OCI655297:OCI655300 NSM655297:NSM655300 NIQ655297:NIQ655300 MYU655297:MYU655300 MOY655297:MOY655300 MFC655297:MFC655300 LVG655297:LVG655300 LLK655297:LLK655300 LBO655297:LBO655300 KRS655297:KRS655300 KHW655297:KHW655300 JYA655297:JYA655300 JOE655297:JOE655300 JEI655297:JEI655300 IUM655297:IUM655300 IKQ655297:IKQ655300 IAU655297:IAU655300 HQY655297:HQY655300 HHC655297:HHC655300 GXG655297:GXG655300 GNK655297:GNK655300 GDO655297:GDO655300 FTS655297:FTS655300 FJW655297:FJW655300 FAA655297:FAA655300 EQE655297:EQE655300 EGI655297:EGI655300 DWM655297:DWM655300 DMQ655297:DMQ655300 DCU655297:DCU655300 CSY655297:CSY655300 CJC655297:CJC655300 BZG655297:BZG655300 BPK655297:BPK655300 BFO655297:BFO655300 AVS655297:AVS655300 ALW655297:ALW655300 ACA655297:ACA655300 SE655297:SE655300 II655297:II655300 B655297:B655300 WUU589761:WUU589764 WKY589761:WKY589764 WBC589761:WBC589764 VRG589761:VRG589764 VHK589761:VHK589764 UXO589761:UXO589764 UNS589761:UNS589764 UDW589761:UDW589764 TUA589761:TUA589764 TKE589761:TKE589764 TAI589761:TAI589764 SQM589761:SQM589764 SGQ589761:SGQ589764 RWU589761:RWU589764 RMY589761:RMY589764 RDC589761:RDC589764 QTG589761:QTG589764 QJK589761:QJK589764 PZO589761:PZO589764 PPS589761:PPS589764 PFW589761:PFW589764 OWA589761:OWA589764 OME589761:OME589764 OCI589761:OCI589764 NSM589761:NSM589764 NIQ589761:NIQ589764 MYU589761:MYU589764 MOY589761:MOY589764 MFC589761:MFC589764 LVG589761:LVG589764 LLK589761:LLK589764 LBO589761:LBO589764 KRS589761:KRS589764 KHW589761:KHW589764 JYA589761:JYA589764 JOE589761:JOE589764 JEI589761:JEI589764 IUM589761:IUM589764 IKQ589761:IKQ589764 IAU589761:IAU589764 HQY589761:HQY589764 HHC589761:HHC589764 GXG589761:GXG589764 GNK589761:GNK589764 GDO589761:GDO589764 FTS589761:FTS589764 FJW589761:FJW589764 FAA589761:FAA589764 EQE589761:EQE589764 EGI589761:EGI589764 DWM589761:DWM589764 DMQ589761:DMQ589764 DCU589761:DCU589764 CSY589761:CSY589764 CJC589761:CJC589764 BZG589761:BZG589764 BPK589761:BPK589764 BFO589761:BFO589764 AVS589761:AVS589764 ALW589761:ALW589764 ACA589761:ACA589764 SE589761:SE589764 II589761:II589764 B589761:B589764 WUU524225:WUU524228 WKY524225:WKY524228 WBC524225:WBC524228 VRG524225:VRG524228 VHK524225:VHK524228 UXO524225:UXO524228 UNS524225:UNS524228 UDW524225:UDW524228 TUA524225:TUA524228 TKE524225:TKE524228 TAI524225:TAI524228 SQM524225:SQM524228 SGQ524225:SGQ524228 RWU524225:RWU524228 RMY524225:RMY524228 RDC524225:RDC524228 QTG524225:QTG524228 QJK524225:QJK524228 PZO524225:PZO524228 PPS524225:PPS524228 PFW524225:PFW524228 OWA524225:OWA524228 OME524225:OME524228 OCI524225:OCI524228 NSM524225:NSM524228 NIQ524225:NIQ524228 MYU524225:MYU524228 MOY524225:MOY524228 MFC524225:MFC524228 LVG524225:LVG524228 LLK524225:LLK524228 LBO524225:LBO524228 KRS524225:KRS524228 KHW524225:KHW524228 JYA524225:JYA524228 JOE524225:JOE524228 JEI524225:JEI524228 IUM524225:IUM524228 IKQ524225:IKQ524228 IAU524225:IAU524228 HQY524225:HQY524228 HHC524225:HHC524228 GXG524225:GXG524228 GNK524225:GNK524228 GDO524225:GDO524228 FTS524225:FTS524228 FJW524225:FJW524228 FAA524225:FAA524228 EQE524225:EQE524228 EGI524225:EGI524228 DWM524225:DWM524228 DMQ524225:DMQ524228 DCU524225:DCU524228 CSY524225:CSY524228 CJC524225:CJC524228 BZG524225:BZG524228 BPK524225:BPK524228 BFO524225:BFO524228 AVS524225:AVS524228 ALW524225:ALW524228 ACA524225:ACA524228 SE524225:SE524228 II524225:II524228 B524225:B524228 WUU458689:WUU458692 WKY458689:WKY458692 WBC458689:WBC458692 VRG458689:VRG458692 VHK458689:VHK458692 UXO458689:UXO458692 UNS458689:UNS458692 UDW458689:UDW458692 TUA458689:TUA458692 TKE458689:TKE458692 TAI458689:TAI458692 SQM458689:SQM458692 SGQ458689:SGQ458692 RWU458689:RWU458692 RMY458689:RMY458692 RDC458689:RDC458692 QTG458689:QTG458692 QJK458689:QJK458692 PZO458689:PZO458692 PPS458689:PPS458692 PFW458689:PFW458692 OWA458689:OWA458692 OME458689:OME458692 OCI458689:OCI458692 NSM458689:NSM458692 NIQ458689:NIQ458692 MYU458689:MYU458692 MOY458689:MOY458692 MFC458689:MFC458692 LVG458689:LVG458692 LLK458689:LLK458692 LBO458689:LBO458692 KRS458689:KRS458692 KHW458689:KHW458692 JYA458689:JYA458692 JOE458689:JOE458692 JEI458689:JEI458692 IUM458689:IUM458692 IKQ458689:IKQ458692 IAU458689:IAU458692 HQY458689:HQY458692 HHC458689:HHC458692 GXG458689:GXG458692 GNK458689:GNK458692 GDO458689:GDO458692 FTS458689:FTS458692 FJW458689:FJW458692 FAA458689:FAA458692 EQE458689:EQE458692 EGI458689:EGI458692 DWM458689:DWM458692 DMQ458689:DMQ458692 DCU458689:DCU458692 CSY458689:CSY458692 CJC458689:CJC458692 BZG458689:BZG458692 BPK458689:BPK458692 BFO458689:BFO458692 AVS458689:AVS458692 ALW458689:ALW458692 ACA458689:ACA458692 SE458689:SE458692 II458689:II458692 B458689:B458692 WUU393153:WUU393156 WKY393153:WKY393156 WBC393153:WBC393156 VRG393153:VRG393156 VHK393153:VHK393156 UXO393153:UXO393156 UNS393153:UNS393156 UDW393153:UDW393156 TUA393153:TUA393156 TKE393153:TKE393156 TAI393153:TAI393156 SQM393153:SQM393156 SGQ393153:SGQ393156 RWU393153:RWU393156 RMY393153:RMY393156 RDC393153:RDC393156 QTG393153:QTG393156 QJK393153:QJK393156 PZO393153:PZO393156 PPS393153:PPS393156 PFW393153:PFW393156 OWA393153:OWA393156 OME393153:OME393156 OCI393153:OCI393156 NSM393153:NSM393156 NIQ393153:NIQ393156 MYU393153:MYU393156 MOY393153:MOY393156 MFC393153:MFC393156 LVG393153:LVG393156 LLK393153:LLK393156 LBO393153:LBO393156 KRS393153:KRS393156 KHW393153:KHW393156 JYA393153:JYA393156 JOE393153:JOE393156 JEI393153:JEI393156 IUM393153:IUM393156 IKQ393153:IKQ393156 IAU393153:IAU393156 HQY393153:HQY393156 HHC393153:HHC393156 GXG393153:GXG393156 GNK393153:GNK393156 GDO393153:GDO393156 FTS393153:FTS393156 FJW393153:FJW393156 FAA393153:FAA393156 EQE393153:EQE393156 EGI393153:EGI393156 DWM393153:DWM393156 DMQ393153:DMQ393156 DCU393153:DCU393156 CSY393153:CSY393156 CJC393153:CJC393156 BZG393153:BZG393156 BPK393153:BPK393156 BFO393153:BFO393156 AVS393153:AVS393156 ALW393153:ALW393156 ACA393153:ACA393156 SE393153:SE393156 II393153:II393156 B393153:B393156 WUU327617:WUU327620 WKY327617:WKY327620 WBC327617:WBC327620 VRG327617:VRG327620 VHK327617:VHK327620 UXO327617:UXO327620 UNS327617:UNS327620 UDW327617:UDW327620 TUA327617:TUA327620 TKE327617:TKE327620 TAI327617:TAI327620 SQM327617:SQM327620 SGQ327617:SGQ327620 RWU327617:RWU327620 RMY327617:RMY327620 RDC327617:RDC327620 QTG327617:QTG327620 QJK327617:QJK327620 PZO327617:PZO327620 PPS327617:PPS327620 PFW327617:PFW327620 OWA327617:OWA327620 OME327617:OME327620 OCI327617:OCI327620 NSM327617:NSM327620 NIQ327617:NIQ327620 MYU327617:MYU327620 MOY327617:MOY327620 MFC327617:MFC327620 LVG327617:LVG327620 LLK327617:LLK327620 LBO327617:LBO327620 KRS327617:KRS327620 KHW327617:KHW327620 JYA327617:JYA327620 JOE327617:JOE327620 JEI327617:JEI327620 IUM327617:IUM327620 IKQ327617:IKQ327620 IAU327617:IAU327620 HQY327617:HQY327620 HHC327617:HHC327620 GXG327617:GXG327620 GNK327617:GNK327620 GDO327617:GDO327620 FTS327617:FTS327620 FJW327617:FJW327620 FAA327617:FAA327620 EQE327617:EQE327620 EGI327617:EGI327620 DWM327617:DWM327620 DMQ327617:DMQ327620 DCU327617:DCU327620 CSY327617:CSY327620 CJC327617:CJC327620 BZG327617:BZG327620 BPK327617:BPK327620 BFO327617:BFO327620 AVS327617:AVS327620 ALW327617:ALW327620 ACA327617:ACA327620 SE327617:SE327620 II327617:II327620 B327617:B327620 WUU262081:WUU262084 WKY262081:WKY262084 WBC262081:WBC262084 VRG262081:VRG262084 VHK262081:VHK262084 UXO262081:UXO262084 UNS262081:UNS262084 UDW262081:UDW262084 TUA262081:TUA262084 TKE262081:TKE262084 TAI262081:TAI262084 SQM262081:SQM262084 SGQ262081:SGQ262084 RWU262081:RWU262084 RMY262081:RMY262084 RDC262081:RDC262084 QTG262081:QTG262084 QJK262081:QJK262084 PZO262081:PZO262084 PPS262081:PPS262084 PFW262081:PFW262084 OWA262081:OWA262084 OME262081:OME262084 OCI262081:OCI262084 NSM262081:NSM262084 NIQ262081:NIQ262084 MYU262081:MYU262084 MOY262081:MOY262084 MFC262081:MFC262084 LVG262081:LVG262084 LLK262081:LLK262084 LBO262081:LBO262084 KRS262081:KRS262084 KHW262081:KHW262084 JYA262081:JYA262084 JOE262081:JOE262084 JEI262081:JEI262084 IUM262081:IUM262084 IKQ262081:IKQ262084 IAU262081:IAU262084 HQY262081:HQY262084 HHC262081:HHC262084 GXG262081:GXG262084 GNK262081:GNK262084 GDO262081:GDO262084 FTS262081:FTS262084 FJW262081:FJW262084 FAA262081:FAA262084 EQE262081:EQE262084 EGI262081:EGI262084 DWM262081:DWM262084 DMQ262081:DMQ262084 DCU262081:DCU262084 CSY262081:CSY262084 CJC262081:CJC262084 BZG262081:BZG262084 BPK262081:BPK262084 BFO262081:BFO262084 AVS262081:AVS262084 ALW262081:ALW262084 ACA262081:ACA262084 SE262081:SE262084 II262081:II262084 B262081:B262084 WUU196545:WUU196548 WKY196545:WKY196548 WBC196545:WBC196548 VRG196545:VRG196548 VHK196545:VHK196548 UXO196545:UXO196548 UNS196545:UNS196548 UDW196545:UDW196548 TUA196545:TUA196548 TKE196545:TKE196548 TAI196545:TAI196548 SQM196545:SQM196548 SGQ196545:SGQ196548 RWU196545:RWU196548 RMY196545:RMY196548 RDC196545:RDC196548 QTG196545:QTG196548 QJK196545:QJK196548 PZO196545:PZO196548 PPS196545:PPS196548 PFW196545:PFW196548 OWA196545:OWA196548 OME196545:OME196548 OCI196545:OCI196548 NSM196545:NSM196548 NIQ196545:NIQ196548 MYU196545:MYU196548 MOY196545:MOY196548 MFC196545:MFC196548 LVG196545:LVG196548 LLK196545:LLK196548 LBO196545:LBO196548 KRS196545:KRS196548 KHW196545:KHW196548 JYA196545:JYA196548 JOE196545:JOE196548 JEI196545:JEI196548 IUM196545:IUM196548 IKQ196545:IKQ196548 IAU196545:IAU196548 HQY196545:HQY196548 HHC196545:HHC196548 GXG196545:GXG196548 GNK196545:GNK196548 GDO196545:GDO196548 FTS196545:FTS196548 FJW196545:FJW196548 FAA196545:FAA196548 EQE196545:EQE196548 EGI196545:EGI196548 DWM196545:DWM196548 DMQ196545:DMQ196548 DCU196545:DCU196548 CSY196545:CSY196548 CJC196545:CJC196548 BZG196545:BZG196548 BPK196545:BPK196548 BFO196545:BFO196548 AVS196545:AVS196548 ALW196545:ALW196548 ACA196545:ACA196548 SE196545:SE196548 II196545:II196548 B196545:B196548 WUU131009:WUU131012 WKY131009:WKY131012 WBC131009:WBC131012 VRG131009:VRG131012 VHK131009:VHK131012 UXO131009:UXO131012 UNS131009:UNS131012 UDW131009:UDW131012 TUA131009:TUA131012 TKE131009:TKE131012 TAI131009:TAI131012 SQM131009:SQM131012 SGQ131009:SGQ131012 RWU131009:RWU131012 RMY131009:RMY131012 RDC131009:RDC131012 QTG131009:QTG131012 QJK131009:QJK131012 PZO131009:PZO131012 PPS131009:PPS131012 PFW131009:PFW131012 OWA131009:OWA131012 OME131009:OME131012 OCI131009:OCI131012 NSM131009:NSM131012 NIQ131009:NIQ131012 MYU131009:MYU131012 MOY131009:MOY131012 MFC131009:MFC131012 LVG131009:LVG131012 LLK131009:LLK131012 LBO131009:LBO131012 KRS131009:KRS131012 KHW131009:KHW131012 JYA131009:JYA131012 JOE131009:JOE131012 JEI131009:JEI131012 IUM131009:IUM131012 IKQ131009:IKQ131012 IAU131009:IAU131012 HQY131009:HQY131012 HHC131009:HHC131012 GXG131009:GXG131012 GNK131009:GNK131012 GDO131009:GDO131012 FTS131009:FTS131012 FJW131009:FJW131012 FAA131009:FAA131012 EQE131009:EQE131012 EGI131009:EGI131012 DWM131009:DWM131012 DMQ131009:DMQ131012 DCU131009:DCU131012 CSY131009:CSY131012 CJC131009:CJC131012 BZG131009:BZG131012 BPK131009:BPK131012 BFO131009:BFO131012 AVS131009:AVS131012 ALW131009:ALW131012 ACA131009:ACA131012 SE131009:SE131012 II131009:II131012 B131009:B131012 WUU65473:WUU65476 WKY65473:WKY65476 WBC65473:WBC65476 VRG65473:VRG65476 VHK65473:VHK65476 UXO65473:UXO65476 UNS65473:UNS65476 UDW65473:UDW65476 TUA65473:TUA65476 TKE65473:TKE65476 TAI65473:TAI65476 SQM65473:SQM65476 SGQ65473:SGQ65476 RWU65473:RWU65476 RMY65473:RMY65476 RDC65473:RDC65476 QTG65473:QTG65476 QJK65473:QJK65476 PZO65473:PZO65476 PPS65473:PPS65476 PFW65473:PFW65476 OWA65473:OWA65476 OME65473:OME65476 OCI65473:OCI65476 NSM65473:NSM65476 NIQ65473:NIQ65476 MYU65473:MYU65476 MOY65473:MOY65476 MFC65473:MFC65476 LVG65473:LVG65476 LLK65473:LLK65476 LBO65473:LBO65476 KRS65473:KRS65476 KHW65473:KHW65476 JYA65473:JYA65476 JOE65473:JOE65476 JEI65473:JEI65476 IUM65473:IUM65476 IKQ65473:IKQ65476 IAU65473:IAU65476 HQY65473:HQY65476 HHC65473:HHC65476 GXG65473:GXG65476 GNK65473:GNK65476 GDO65473:GDO65476 FTS65473:FTS65476 FJW65473:FJW65476 FAA65473:FAA65476 EQE65473:EQE65476 EGI65473:EGI65476 DWM65473:DWM65476 DMQ65473:DMQ65476 DCU65473:DCU65476 CSY65473:CSY65476 CJC65473:CJC65476 BZG65473:BZG65476 BPK65473:BPK65476 BFO65473:BFO65476 AVS65473:AVS65476 ALW65473:ALW65476 ACA65473:ACA65476 SE65473:SE65476 II65473:II65476 B65473:B65476 II30:II31 SD32:SD33 SE30:SE31 ABZ32:ABZ33 ACA30:ACA31 ALV32:ALV33 ALW30:ALW31 AVR32:AVR33 AVS30:AVS31 BFN32:BFN33 BFO30:BFO31 BPJ32:BPJ33 BPK30:BPK31 BZF32:BZF33 BZG30:BZG31 CJB32:CJB33 CJC30:CJC31 CSX32:CSX33 CSY30:CSY31 DCT32:DCT33 DCU30:DCU31 DMP32:DMP33 DMQ30:DMQ31 DWL32:DWL33 DWM30:DWM31 EGH32:EGH33 EGI30:EGI31 EQD32:EQD33 EQE30:EQE31 EZZ32:EZZ33 FAA30:FAA31 FJV32:FJV33 FJW30:FJW31 FTR32:FTR33 FTS30:FTS31 GDN32:GDN33 GDO30:GDO31 GNJ32:GNJ33 GNK30:GNK31 GXF32:GXF33 GXG30:GXG31 HHB32:HHB33 HHC30:HHC31 HQX32:HQX33 HQY30:HQY31 IAT32:IAT33 IAU30:IAU31 IKP32:IKP33 IKQ30:IKQ31 IUL32:IUL33 IUM30:IUM31 JEH32:JEH33 JEI30:JEI31 JOD32:JOD33 JOE30:JOE31 JXZ32:JXZ33 JYA30:JYA31 KHV32:KHV33 KHW30:KHW31 KRR32:KRR33 KRS30:KRS31 LBN32:LBN33 LBO30:LBO31 LLJ32:LLJ33 LLK30:LLK31 LVF32:LVF33 LVG30:LVG31 MFB32:MFB33 MFC30:MFC31 MOX32:MOX33 MOY30:MOY31 MYT32:MYT33 MYU30:MYU31 NIP32:NIP33 NIQ30:NIQ31 NSL32:NSL33 NSM30:NSM31 OCH32:OCH33 OCI30:OCI31 OMD32:OMD33 OME30:OME31 OVZ32:OVZ33 OWA30:OWA31 PFV32:PFV33 PFW30:PFW31 PPR32:PPR33 PPS30:PPS31 PZN32:PZN33 PZO30:PZO31 QJJ32:QJJ33 QJK30:QJK31 QTF32:QTF33 QTG30:QTG31 RDB32:RDB33 RDC30:RDC31 RMX32:RMX33 RMY30:RMY31 RWT32:RWT33 RWU30:RWU31 SGP32:SGP33 SGQ30:SGQ31 SQL32:SQL33 SQM30:SQM31 TAH32:TAH33 TAI30:TAI31 TKD32:TKD33 TKE30:TKE31 TTZ32:TTZ33 TUA30:TUA31 UDV32:UDV33 UDW30:UDW31 UNR32:UNR33 UNS30:UNS31 UXN32:UXN33 UXO30:UXO31 VHJ32:VHJ33 VHK30:VHK31 VRF32:VRF33 VRG30:VRG31 WBB32:WBB33 WBC30:WBC31 WKX32:WKX33 WKY30:WKY31 WUT32:WUT33 WUU30:WUU31 IH32:IH33 WVV982950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AC65445 JJ65446 TF65446 ADB65446 AMX65446 AWT65446 BGP65446 BQL65446 CAH65446 CKD65446 CTZ65446 DDV65446 DNR65446 DXN65446 EHJ65446 ERF65446 FBB65446 FKX65446 FUT65446 GEP65446 GOL65446 GYH65446 HID65446 HRZ65446 IBV65446 ILR65446 IVN65446 JFJ65446 JPF65446 JZB65446 KIX65446 KST65446 LCP65446 LML65446 LWH65446 MGD65446 MPZ65446 MZV65446 NJR65446 NTN65446 ODJ65446 ONF65446 OXB65446 PGX65446 PQT65446 QAP65446 QKL65446 QUH65446 RED65446 RNZ65446 RXV65446 SHR65446 SRN65446 TBJ65446 TLF65446 TVB65446 UEX65446 UOT65446 UYP65446 VIL65446 VSH65446 WCD65446 WLZ65446 WVV65446 AC130981 JJ130982 TF130982 ADB130982 AMX130982 AWT130982 BGP130982 BQL130982 CAH130982 CKD130982 CTZ130982 DDV130982 DNR130982 DXN130982 EHJ130982 ERF130982 FBB130982 FKX130982 FUT130982 GEP130982 GOL130982 GYH130982 HID130982 HRZ130982 IBV130982 ILR130982 IVN130982 JFJ130982 JPF130982 JZB130982 KIX130982 KST130982 LCP130982 LML130982 LWH130982 MGD130982 MPZ130982 MZV130982 NJR130982 NTN130982 ODJ130982 ONF130982 OXB130982 PGX130982 PQT130982 QAP130982 QKL130982 QUH130982 RED130982 RNZ130982 RXV130982 SHR130982 SRN130982 TBJ130982 TLF130982 TVB130982 UEX130982 UOT130982 UYP130982 VIL130982 VSH130982 WCD130982 WLZ130982 WVV130982 AC196517 JJ196518 TF196518 ADB196518 AMX196518 AWT196518 BGP196518 BQL196518 CAH196518 CKD196518 CTZ196518 DDV196518 DNR196518 DXN196518 EHJ196518 ERF196518 FBB196518 FKX196518 FUT196518 GEP196518 GOL196518 GYH196518 HID196518 HRZ196518 IBV196518 ILR196518 IVN196518 JFJ196518 JPF196518 JZB196518 KIX196518 KST196518 LCP196518 LML196518 LWH196518 MGD196518 MPZ196518 MZV196518 NJR196518 NTN196518 ODJ196518 ONF196518 OXB196518 PGX196518 PQT196518 QAP196518 QKL196518 QUH196518 RED196518 RNZ196518 RXV196518 SHR196518 SRN196518 TBJ196518 TLF196518 TVB196518 UEX196518 UOT196518 UYP196518 VIL196518 VSH196518 WCD196518 WLZ196518 WVV196518 AC262053 JJ262054 TF262054 ADB262054 AMX262054 AWT262054 BGP262054 BQL262054 CAH262054 CKD262054 CTZ262054 DDV262054 DNR262054 DXN262054 EHJ262054 ERF262054 FBB262054 FKX262054 FUT262054 GEP262054 GOL262054 GYH262054 HID262054 HRZ262054 IBV262054 ILR262054 IVN262054 JFJ262054 JPF262054 JZB262054 KIX262054 KST262054 LCP262054 LML262054 LWH262054 MGD262054 MPZ262054 MZV262054 NJR262054 NTN262054 ODJ262054 ONF262054 OXB262054 PGX262054 PQT262054 QAP262054 QKL262054 QUH262054 RED262054 RNZ262054 RXV262054 SHR262054 SRN262054 TBJ262054 TLF262054 TVB262054 UEX262054 UOT262054 UYP262054 VIL262054 VSH262054 WCD262054 WLZ262054 WVV262054 AC327589 JJ327590 TF327590 ADB327590 AMX327590 AWT327590 BGP327590 BQL327590 CAH327590 CKD327590 CTZ327590 DDV327590 DNR327590 DXN327590 EHJ327590 ERF327590 FBB327590 FKX327590 FUT327590 GEP327590 GOL327590 GYH327590 HID327590 HRZ327590 IBV327590 ILR327590 IVN327590 JFJ327590 JPF327590 JZB327590 KIX327590 KST327590 LCP327590 LML327590 LWH327590 MGD327590 MPZ327590 MZV327590 NJR327590 NTN327590 ODJ327590 ONF327590 OXB327590 PGX327590 PQT327590 QAP327590 QKL327590 QUH327590 RED327590 RNZ327590 RXV327590 SHR327590 SRN327590 TBJ327590 TLF327590 TVB327590 UEX327590 UOT327590 UYP327590 VIL327590 VSH327590 WCD327590 WLZ327590 WVV327590 AC393125 JJ393126 TF393126 ADB393126 AMX393126 AWT393126 BGP393126 BQL393126 CAH393126 CKD393126 CTZ393126 DDV393126 DNR393126 DXN393126 EHJ393126 ERF393126 FBB393126 FKX393126 FUT393126 GEP393126 GOL393126 GYH393126 HID393126 HRZ393126 IBV393126 ILR393126 IVN393126 JFJ393126 JPF393126 JZB393126 KIX393126 KST393126 LCP393126 LML393126 LWH393126 MGD393126 MPZ393126 MZV393126 NJR393126 NTN393126 ODJ393126 ONF393126 OXB393126 PGX393126 PQT393126 QAP393126 QKL393126 QUH393126 RED393126 RNZ393126 RXV393126 SHR393126 SRN393126 TBJ393126 TLF393126 TVB393126 UEX393126 UOT393126 UYP393126 VIL393126 VSH393126 WCD393126 WLZ393126 WVV393126 AC458661 JJ458662 TF458662 ADB458662 AMX458662 AWT458662 BGP458662 BQL458662 CAH458662 CKD458662 CTZ458662 DDV458662 DNR458662 DXN458662 EHJ458662 ERF458662 FBB458662 FKX458662 FUT458662 GEP458662 GOL458662 GYH458662 HID458662 HRZ458662 IBV458662 ILR458662 IVN458662 JFJ458662 JPF458662 JZB458662 KIX458662 KST458662 LCP458662 LML458662 LWH458662 MGD458662 MPZ458662 MZV458662 NJR458662 NTN458662 ODJ458662 ONF458662 OXB458662 PGX458662 PQT458662 QAP458662 QKL458662 QUH458662 RED458662 RNZ458662 RXV458662 SHR458662 SRN458662 TBJ458662 TLF458662 TVB458662 UEX458662 UOT458662 UYP458662 VIL458662 VSH458662 WCD458662 WLZ458662 WVV458662 AC524197 JJ524198 TF524198 ADB524198 AMX524198 AWT524198 BGP524198 BQL524198 CAH524198 CKD524198 CTZ524198 DDV524198 DNR524198 DXN524198 EHJ524198 ERF524198 FBB524198 FKX524198 FUT524198 GEP524198 GOL524198 GYH524198 HID524198 HRZ524198 IBV524198 ILR524198 IVN524198 JFJ524198 JPF524198 JZB524198 KIX524198 KST524198 LCP524198 LML524198 LWH524198 MGD524198 MPZ524198 MZV524198 NJR524198 NTN524198 ODJ524198 ONF524198 OXB524198 PGX524198 PQT524198 QAP524198 QKL524198 QUH524198 RED524198 RNZ524198 RXV524198 SHR524198 SRN524198 TBJ524198 TLF524198 TVB524198 UEX524198 UOT524198 UYP524198 VIL524198 VSH524198 WCD524198 WLZ524198 WVV524198 AC589733 JJ589734 TF589734 ADB589734 AMX589734 AWT589734 BGP589734 BQL589734 CAH589734 CKD589734 CTZ589734 DDV589734 DNR589734 DXN589734 EHJ589734 ERF589734 FBB589734 FKX589734 FUT589734 GEP589734 GOL589734 GYH589734 HID589734 HRZ589734 IBV589734 ILR589734 IVN589734 JFJ589734 JPF589734 JZB589734 KIX589734 KST589734 LCP589734 LML589734 LWH589734 MGD589734 MPZ589734 MZV589734 NJR589734 NTN589734 ODJ589734 ONF589734 OXB589734 PGX589734 PQT589734 QAP589734 QKL589734 QUH589734 RED589734 RNZ589734 RXV589734 SHR589734 SRN589734 TBJ589734 TLF589734 TVB589734 UEX589734 UOT589734 UYP589734 VIL589734 VSH589734 WCD589734 WLZ589734 WVV589734 AC655269 JJ655270 TF655270 ADB655270 AMX655270 AWT655270 BGP655270 BQL655270 CAH655270 CKD655270 CTZ655270 DDV655270 DNR655270 DXN655270 EHJ655270 ERF655270 FBB655270 FKX655270 FUT655270 GEP655270 GOL655270 GYH655270 HID655270 HRZ655270 IBV655270 ILR655270 IVN655270 JFJ655270 JPF655270 JZB655270 KIX655270 KST655270 LCP655270 LML655270 LWH655270 MGD655270 MPZ655270 MZV655270 NJR655270 NTN655270 ODJ655270 ONF655270 OXB655270 PGX655270 PQT655270 QAP655270 QKL655270 QUH655270 RED655270 RNZ655270 RXV655270 SHR655270 SRN655270 TBJ655270 TLF655270 TVB655270 UEX655270 UOT655270 UYP655270 VIL655270 VSH655270 WCD655270 WLZ655270 WVV655270 AC720805 JJ720806 TF720806 ADB720806 AMX720806 AWT720806 BGP720806 BQL720806 CAH720806 CKD720806 CTZ720806 DDV720806 DNR720806 DXN720806 EHJ720806 ERF720806 FBB720806 FKX720806 FUT720806 GEP720806 GOL720806 GYH720806 HID720806 HRZ720806 IBV720806 ILR720806 IVN720806 JFJ720806 JPF720806 JZB720806 KIX720806 KST720806 LCP720806 LML720806 LWH720806 MGD720806 MPZ720806 MZV720806 NJR720806 NTN720806 ODJ720806 ONF720806 OXB720806 PGX720806 PQT720806 QAP720806 QKL720806 QUH720806 RED720806 RNZ720806 RXV720806 SHR720806 SRN720806 TBJ720806 TLF720806 TVB720806 UEX720806 UOT720806 UYP720806 VIL720806 VSH720806 WCD720806 WLZ720806 WVV720806 AC786341 JJ786342 TF786342 ADB786342 AMX786342 AWT786342 BGP786342 BQL786342 CAH786342 CKD786342 CTZ786342 DDV786342 DNR786342 DXN786342 EHJ786342 ERF786342 FBB786342 FKX786342 FUT786342 GEP786342 GOL786342 GYH786342 HID786342 HRZ786342 IBV786342 ILR786342 IVN786342 JFJ786342 JPF786342 JZB786342 KIX786342 KST786342 LCP786342 LML786342 LWH786342 MGD786342 MPZ786342 MZV786342 NJR786342 NTN786342 ODJ786342 ONF786342 OXB786342 PGX786342 PQT786342 QAP786342 QKL786342 QUH786342 RED786342 RNZ786342 RXV786342 SHR786342 SRN786342 TBJ786342 TLF786342 TVB786342 UEX786342 UOT786342 UYP786342 VIL786342 VSH786342 WCD786342 WLZ786342 WVV786342 AC851877 JJ851878 TF851878 ADB851878 AMX851878 AWT851878 BGP851878 BQL851878 CAH851878 CKD851878 CTZ851878 DDV851878 DNR851878 DXN851878 EHJ851878 ERF851878 FBB851878 FKX851878 FUT851878 GEP851878 GOL851878 GYH851878 HID851878 HRZ851878 IBV851878 ILR851878 IVN851878 JFJ851878 JPF851878 JZB851878 KIX851878 KST851878 LCP851878 LML851878 LWH851878 MGD851878 MPZ851878 MZV851878 NJR851878 NTN851878 ODJ851878 ONF851878 OXB851878 PGX851878 PQT851878 QAP851878 QKL851878 QUH851878 RED851878 RNZ851878 RXV851878 SHR851878 SRN851878 TBJ851878 TLF851878 TVB851878 UEX851878 UOT851878 UYP851878 VIL851878 VSH851878 WCD851878 WLZ851878 WVV851878 AC917413 JJ917414 TF917414 ADB917414 AMX917414 AWT917414 BGP917414 BQL917414 CAH917414 CKD917414 CTZ917414 DDV917414 DNR917414 DXN917414 EHJ917414 ERF917414 FBB917414 FKX917414 FUT917414 GEP917414 GOL917414 GYH917414 HID917414 HRZ917414 IBV917414 ILR917414 IVN917414 JFJ917414 JPF917414 JZB917414 KIX917414 KST917414 LCP917414 LML917414 LWH917414 MGD917414 MPZ917414 MZV917414 NJR917414 NTN917414 ODJ917414 ONF917414 OXB917414 PGX917414 PQT917414 QAP917414 QKL917414 QUH917414 RED917414 RNZ917414 RXV917414 SHR917414 SRN917414 TBJ917414 TLF917414 TVB917414 UEX917414 UOT917414 UYP917414 VIL917414 VSH917414 WCD917414 WLZ917414 WVV917414 AC982949 JJ982950 TF982950 ADB982950 AMX982950 AWT982950 BGP982950 BQL982950 CAH982950 CKD982950 CTZ982950 DDV982950 DNR982950 DXN982950 EHJ982950 ERF982950 FBB982950 FKX982950 FUT982950 GEP982950 GOL982950 GYH982950 HID982950 HRZ982950 IBV982950 ILR982950 IVN982950 JFJ982950 JPF982950 JZB982950 KIX982950 KST982950 LCP982950 LML982950 LWH982950 MGD982950 MPZ982950 MZV982950 NJR982950 NTN982950 ODJ982950 ONF982950 OXB982950 PGX982950 PQT982950 QAP982950 QKL982950 QUH982950 RED982950 RNZ982950 RXV982950 SHR982950 SRN982950 TBJ982950 TLF982950 TVB982950 UEX982950 UOT982950 UYP982950 VIL982950 VSH982950 WCD982950 WLZ982950 AC4 WVN982950:WVR982951 WLR982950:WLV982951 WBV982950:WBZ982951 VRZ982950:VSD982951 VID982950:VIH982951 UYH982950:UYL982951 UOL982950:UOP982951 UEP982950:UET982951 TUT982950:TUX982951 TKX982950:TLB982951 TBB982950:TBF982951 SRF982950:SRJ982951 SHJ982950:SHN982951 RXN982950:RXR982951 RNR982950:RNV982951 RDV982950:RDZ982951 QTZ982950:QUD982951 QKD982950:QKH982951 QAH982950:QAL982951 PQL982950:PQP982951 PGP982950:PGT982951 OWT982950:OWX982951 OMX982950:ONB982951 ODB982950:ODF982951 NTF982950:NTJ982951 NJJ982950:NJN982951 MZN982950:MZR982951 MPR982950:MPV982951 MFV982950:MFZ982951 LVZ982950:LWD982951 LMD982950:LMH982951 LCH982950:LCL982951 KSL982950:KSP982951 KIP982950:KIT982951 JYT982950:JYX982951 JOX982950:JPB982951 JFB982950:JFF982951 IVF982950:IVJ982951 ILJ982950:ILN982951 IBN982950:IBR982951 HRR982950:HRV982951 HHV982950:HHZ982951 GXZ982950:GYD982951 GOD982950:GOH982951 GEH982950:GEL982951 FUL982950:FUP982951 FKP982950:FKT982951 FAT982950:FAX982951 EQX982950:ERB982951 EHB982950:EHF982951 DXF982950:DXJ982951 DNJ982950:DNN982951 DDN982950:DDR982951 CTR982950:CTV982951 CJV982950:CJZ982951 BZZ982950:CAD982951 BQD982950:BQH982951 BGH982950:BGL982951 AWL982950:AWP982951 AMP982950:AMT982951 ACT982950:ACX982951 SX982950:TB982951 JB982950:JF982951 WVN917414:WVR917415 WLR917414:WLV917415 WBV917414:WBZ917415 VRZ917414:VSD917415 VID917414:VIH917415 UYH917414:UYL917415 UOL917414:UOP917415 UEP917414:UET917415 TUT917414:TUX917415 TKX917414:TLB917415 TBB917414:TBF917415 SRF917414:SRJ917415 SHJ917414:SHN917415 RXN917414:RXR917415 RNR917414:RNV917415 RDV917414:RDZ917415 QTZ917414:QUD917415 QKD917414:QKH917415 QAH917414:QAL917415 PQL917414:PQP917415 PGP917414:PGT917415 OWT917414:OWX917415 OMX917414:ONB917415 ODB917414:ODF917415 NTF917414:NTJ917415 NJJ917414:NJN917415 MZN917414:MZR917415 MPR917414:MPV917415 MFV917414:MFZ917415 LVZ917414:LWD917415 LMD917414:LMH917415 LCH917414:LCL917415 KSL917414:KSP917415 KIP917414:KIT917415 JYT917414:JYX917415 JOX917414:JPB917415 JFB917414:JFF917415 IVF917414:IVJ917415 ILJ917414:ILN917415 IBN917414:IBR917415 HRR917414:HRV917415 HHV917414:HHZ917415 GXZ917414:GYD917415 GOD917414:GOH917415 GEH917414:GEL917415 FUL917414:FUP917415 FKP917414:FKT917415 FAT917414:FAX917415 EQX917414:ERB917415 EHB917414:EHF917415 DXF917414:DXJ917415 DNJ917414:DNN917415 DDN917414:DDR917415 CTR917414:CTV917415 CJV917414:CJZ917415 BZZ917414:CAD917415 BQD917414:BQH917415 BGH917414:BGL917415 AWL917414:AWP917415 AMP917414:AMT917415 ACT917414:ACX917415 SX917414:TB917415 JB917414:JF917415 WVN851878:WVR851879 WLR851878:WLV851879 WBV851878:WBZ851879 VRZ851878:VSD851879 VID851878:VIH851879 UYH851878:UYL851879 UOL851878:UOP851879 UEP851878:UET851879 TUT851878:TUX851879 TKX851878:TLB851879 TBB851878:TBF851879 SRF851878:SRJ851879 SHJ851878:SHN851879 RXN851878:RXR851879 RNR851878:RNV851879 RDV851878:RDZ851879 QTZ851878:QUD851879 QKD851878:QKH851879 QAH851878:QAL851879 PQL851878:PQP851879 PGP851878:PGT851879 OWT851878:OWX851879 OMX851878:ONB851879 ODB851878:ODF851879 NTF851878:NTJ851879 NJJ851878:NJN851879 MZN851878:MZR851879 MPR851878:MPV851879 MFV851878:MFZ851879 LVZ851878:LWD851879 LMD851878:LMH851879 LCH851878:LCL851879 KSL851878:KSP851879 KIP851878:KIT851879 JYT851878:JYX851879 JOX851878:JPB851879 JFB851878:JFF851879 IVF851878:IVJ851879 ILJ851878:ILN851879 IBN851878:IBR851879 HRR851878:HRV851879 HHV851878:HHZ851879 GXZ851878:GYD851879 GOD851878:GOH851879 GEH851878:GEL851879 FUL851878:FUP851879 FKP851878:FKT851879 FAT851878:FAX851879 EQX851878:ERB851879 EHB851878:EHF851879 DXF851878:DXJ851879 DNJ851878:DNN851879 DDN851878:DDR851879 CTR851878:CTV851879 CJV851878:CJZ851879 BZZ851878:CAD851879 BQD851878:BQH851879 BGH851878:BGL851879 AWL851878:AWP851879 AMP851878:AMT851879 ACT851878:ACX851879 SX851878:TB851879 JB851878:JF851879 WVN786342:WVR786343 WLR786342:WLV786343 WBV786342:WBZ786343 VRZ786342:VSD786343 VID786342:VIH786343 UYH786342:UYL786343 UOL786342:UOP786343 UEP786342:UET786343 TUT786342:TUX786343 TKX786342:TLB786343 TBB786342:TBF786343 SRF786342:SRJ786343 SHJ786342:SHN786343 RXN786342:RXR786343 RNR786342:RNV786343 RDV786342:RDZ786343 QTZ786342:QUD786343 QKD786342:QKH786343 QAH786342:QAL786343 PQL786342:PQP786343 PGP786342:PGT786343 OWT786342:OWX786343 OMX786342:ONB786343 ODB786342:ODF786343 NTF786342:NTJ786343 NJJ786342:NJN786343 MZN786342:MZR786343 MPR786342:MPV786343 MFV786342:MFZ786343 LVZ786342:LWD786343 LMD786342:LMH786343 LCH786342:LCL786343 KSL786342:KSP786343 KIP786342:KIT786343 JYT786342:JYX786343 JOX786342:JPB786343 JFB786342:JFF786343 IVF786342:IVJ786343 ILJ786342:ILN786343 IBN786342:IBR786343 HRR786342:HRV786343 HHV786342:HHZ786343 GXZ786342:GYD786343 GOD786342:GOH786343 GEH786342:GEL786343 FUL786342:FUP786343 FKP786342:FKT786343 FAT786342:FAX786343 EQX786342:ERB786343 EHB786342:EHF786343 DXF786342:DXJ786343 DNJ786342:DNN786343 DDN786342:DDR786343 CTR786342:CTV786343 CJV786342:CJZ786343 BZZ786342:CAD786343 BQD786342:BQH786343 BGH786342:BGL786343 AWL786342:AWP786343 AMP786342:AMT786343 ACT786342:ACX786343 SX786342:TB786343 JB786342:JF786343 WVN720806:WVR720807 WLR720806:WLV720807 WBV720806:WBZ720807 VRZ720806:VSD720807 VID720806:VIH720807 UYH720806:UYL720807 UOL720806:UOP720807 UEP720806:UET720807 TUT720806:TUX720807 TKX720806:TLB720807 TBB720806:TBF720807 SRF720806:SRJ720807 SHJ720806:SHN720807 RXN720806:RXR720807 RNR720806:RNV720807 RDV720806:RDZ720807 QTZ720806:QUD720807 QKD720806:QKH720807 QAH720806:QAL720807 PQL720806:PQP720807 PGP720806:PGT720807 OWT720806:OWX720807 OMX720806:ONB720807 ODB720806:ODF720807 NTF720806:NTJ720807 NJJ720806:NJN720807 MZN720806:MZR720807 MPR720806:MPV720807 MFV720806:MFZ720807 LVZ720806:LWD720807 LMD720806:LMH720807 LCH720806:LCL720807 KSL720806:KSP720807 KIP720806:KIT720807 JYT720806:JYX720807 JOX720806:JPB720807 JFB720806:JFF720807 IVF720806:IVJ720807 ILJ720806:ILN720807 IBN720806:IBR720807 HRR720806:HRV720807 HHV720806:HHZ720807 GXZ720806:GYD720807 GOD720806:GOH720807 GEH720806:GEL720807 FUL720806:FUP720807 FKP720806:FKT720807 FAT720806:FAX720807 EQX720806:ERB720807 EHB720806:EHF720807 DXF720806:DXJ720807 DNJ720806:DNN720807 DDN720806:DDR720807 CTR720806:CTV720807 CJV720806:CJZ720807 BZZ720806:CAD720807 BQD720806:BQH720807 BGH720806:BGL720807 AWL720806:AWP720807 AMP720806:AMT720807 ACT720806:ACX720807 SX720806:TB720807 JB720806:JF720807 WVN655270:WVR655271 WLR655270:WLV655271 WBV655270:WBZ655271 VRZ655270:VSD655271 VID655270:VIH655271 UYH655270:UYL655271 UOL655270:UOP655271 UEP655270:UET655271 TUT655270:TUX655271 TKX655270:TLB655271 TBB655270:TBF655271 SRF655270:SRJ655271 SHJ655270:SHN655271 RXN655270:RXR655271 RNR655270:RNV655271 RDV655270:RDZ655271 QTZ655270:QUD655271 QKD655270:QKH655271 QAH655270:QAL655271 PQL655270:PQP655271 PGP655270:PGT655271 OWT655270:OWX655271 OMX655270:ONB655271 ODB655270:ODF655271 NTF655270:NTJ655271 NJJ655270:NJN655271 MZN655270:MZR655271 MPR655270:MPV655271 MFV655270:MFZ655271 LVZ655270:LWD655271 LMD655270:LMH655271 LCH655270:LCL655271 KSL655270:KSP655271 KIP655270:KIT655271 JYT655270:JYX655271 JOX655270:JPB655271 JFB655270:JFF655271 IVF655270:IVJ655271 ILJ655270:ILN655271 IBN655270:IBR655271 HRR655270:HRV655271 HHV655270:HHZ655271 GXZ655270:GYD655271 GOD655270:GOH655271 GEH655270:GEL655271 FUL655270:FUP655271 FKP655270:FKT655271 FAT655270:FAX655271 EQX655270:ERB655271 EHB655270:EHF655271 DXF655270:DXJ655271 DNJ655270:DNN655271 DDN655270:DDR655271 CTR655270:CTV655271 CJV655270:CJZ655271 BZZ655270:CAD655271 BQD655270:BQH655271 BGH655270:BGL655271 AWL655270:AWP655271 AMP655270:AMT655271 ACT655270:ACX655271 SX655270:TB655271 JB655270:JF655271 WVN589734:WVR589735 WLR589734:WLV589735 WBV589734:WBZ589735 VRZ589734:VSD589735 VID589734:VIH589735 UYH589734:UYL589735 UOL589734:UOP589735 UEP589734:UET589735 TUT589734:TUX589735 TKX589734:TLB589735 TBB589734:TBF589735 SRF589734:SRJ589735 SHJ589734:SHN589735 RXN589734:RXR589735 RNR589734:RNV589735 RDV589734:RDZ589735 QTZ589734:QUD589735 QKD589734:QKH589735 QAH589734:QAL589735 PQL589734:PQP589735 PGP589734:PGT589735 OWT589734:OWX589735 OMX589734:ONB589735 ODB589734:ODF589735 NTF589734:NTJ589735 NJJ589734:NJN589735 MZN589734:MZR589735 MPR589734:MPV589735 MFV589734:MFZ589735 LVZ589734:LWD589735 LMD589734:LMH589735 LCH589734:LCL589735 KSL589734:KSP589735 KIP589734:KIT589735 JYT589734:JYX589735 JOX589734:JPB589735 JFB589734:JFF589735 IVF589734:IVJ589735 ILJ589734:ILN589735 IBN589734:IBR589735 HRR589734:HRV589735 HHV589734:HHZ589735 GXZ589734:GYD589735 GOD589734:GOH589735 GEH589734:GEL589735 FUL589734:FUP589735 FKP589734:FKT589735 FAT589734:FAX589735 EQX589734:ERB589735 EHB589734:EHF589735 DXF589734:DXJ589735 DNJ589734:DNN589735 DDN589734:DDR589735 CTR589734:CTV589735 CJV589734:CJZ589735 BZZ589734:CAD589735 BQD589734:BQH589735 BGH589734:BGL589735 AWL589734:AWP589735 AMP589734:AMT589735 ACT589734:ACX589735 SX589734:TB589735 JB589734:JF589735 WVN524198:WVR524199 WLR524198:WLV524199 WBV524198:WBZ524199 VRZ524198:VSD524199 VID524198:VIH524199 UYH524198:UYL524199 UOL524198:UOP524199 UEP524198:UET524199 TUT524198:TUX524199 TKX524198:TLB524199 TBB524198:TBF524199 SRF524198:SRJ524199 SHJ524198:SHN524199 RXN524198:RXR524199 RNR524198:RNV524199 RDV524198:RDZ524199 QTZ524198:QUD524199 QKD524198:QKH524199 QAH524198:QAL524199 PQL524198:PQP524199 PGP524198:PGT524199 OWT524198:OWX524199 OMX524198:ONB524199 ODB524198:ODF524199 NTF524198:NTJ524199 NJJ524198:NJN524199 MZN524198:MZR524199 MPR524198:MPV524199 MFV524198:MFZ524199 LVZ524198:LWD524199 LMD524198:LMH524199 LCH524198:LCL524199 KSL524198:KSP524199 KIP524198:KIT524199 JYT524198:JYX524199 JOX524198:JPB524199 JFB524198:JFF524199 IVF524198:IVJ524199 ILJ524198:ILN524199 IBN524198:IBR524199 HRR524198:HRV524199 HHV524198:HHZ524199 GXZ524198:GYD524199 GOD524198:GOH524199 GEH524198:GEL524199 FUL524198:FUP524199 FKP524198:FKT524199 FAT524198:FAX524199 EQX524198:ERB524199 EHB524198:EHF524199 DXF524198:DXJ524199 DNJ524198:DNN524199 DDN524198:DDR524199 CTR524198:CTV524199 CJV524198:CJZ524199 BZZ524198:CAD524199 BQD524198:BQH524199 BGH524198:BGL524199 AWL524198:AWP524199 AMP524198:AMT524199 ACT524198:ACX524199 SX524198:TB524199 JB524198:JF524199 WVN458662:WVR458663 WLR458662:WLV458663 WBV458662:WBZ458663 VRZ458662:VSD458663 VID458662:VIH458663 UYH458662:UYL458663 UOL458662:UOP458663 UEP458662:UET458663 TUT458662:TUX458663 TKX458662:TLB458663 TBB458662:TBF458663 SRF458662:SRJ458663 SHJ458662:SHN458663 RXN458662:RXR458663 RNR458662:RNV458663 RDV458662:RDZ458663 QTZ458662:QUD458663 QKD458662:QKH458663 QAH458662:QAL458663 PQL458662:PQP458663 PGP458662:PGT458663 OWT458662:OWX458663 OMX458662:ONB458663 ODB458662:ODF458663 NTF458662:NTJ458663 NJJ458662:NJN458663 MZN458662:MZR458663 MPR458662:MPV458663 MFV458662:MFZ458663 LVZ458662:LWD458663 LMD458662:LMH458663 LCH458662:LCL458663 KSL458662:KSP458663 KIP458662:KIT458663 JYT458662:JYX458663 JOX458662:JPB458663 JFB458662:JFF458663 IVF458662:IVJ458663 ILJ458662:ILN458663 IBN458662:IBR458663 HRR458662:HRV458663 HHV458662:HHZ458663 GXZ458662:GYD458663 GOD458662:GOH458663 GEH458662:GEL458663 FUL458662:FUP458663 FKP458662:FKT458663 FAT458662:FAX458663 EQX458662:ERB458663 EHB458662:EHF458663 DXF458662:DXJ458663 DNJ458662:DNN458663 DDN458662:DDR458663 CTR458662:CTV458663 CJV458662:CJZ458663 BZZ458662:CAD458663 BQD458662:BQH458663 BGH458662:BGL458663 AWL458662:AWP458663 AMP458662:AMT458663 ACT458662:ACX458663 SX458662:TB458663 JB458662:JF458663 WVN393126:WVR393127 WLR393126:WLV393127 WBV393126:WBZ393127 VRZ393126:VSD393127 VID393126:VIH393127 UYH393126:UYL393127 UOL393126:UOP393127 UEP393126:UET393127 TUT393126:TUX393127 TKX393126:TLB393127 TBB393126:TBF393127 SRF393126:SRJ393127 SHJ393126:SHN393127 RXN393126:RXR393127 RNR393126:RNV393127 RDV393126:RDZ393127 QTZ393126:QUD393127 QKD393126:QKH393127 QAH393126:QAL393127 PQL393126:PQP393127 PGP393126:PGT393127 OWT393126:OWX393127 OMX393126:ONB393127 ODB393126:ODF393127 NTF393126:NTJ393127 NJJ393126:NJN393127 MZN393126:MZR393127 MPR393126:MPV393127 MFV393126:MFZ393127 LVZ393126:LWD393127 LMD393126:LMH393127 LCH393126:LCL393127 KSL393126:KSP393127 KIP393126:KIT393127 JYT393126:JYX393127 JOX393126:JPB393127 JFB393126:JFF393127 IVF393126:IVJ393127 ILJ393126:ILN393127 IBN393126:IBR393127 HRR393126:HRV393127 HHV393126:HHZ393127 GXZ393126:GYD393127 GOD393126:GOH393127 GEH393126:GEL393127 FUL393126:FUP393127 FKP393126:FKT393127 FAT393126:FAX393127 EQX393126:ERB393127 EHB393126:EHF393127 DXF393126:DXJ393127 DNJ393126:DNN393127 DDN393126:DDR393127 CTR393126:CTV393127 CJV393126:CJZ393127 BZZ393126:CAD393127 BQD393126:BQH393127 BGH393126:BGL393127 AWL393126:AWP393127 AMP393126:AMT393127 ACT393126:ACX393127 SX393126:TB393127 JB393126:JF393127 WVN327590:WVR327591 WLR327590:WLV327591 WBV327590:WBZ327591 VRZ327590:VSD327591 VID327590:VIH327591 UYH327590:UYL327591 UOL327590:UOP327591 UEP327590:UET327591 TUT327590:TUX327591 TKX327590:TLB327591 TBB327590:TBF327591 SRF327590:SRJ327591 SHJ327590:SHN327591 RXN327590:RXR327591 RNR327590:RNV327591 RDV327590:RDZ327591 QTZ327590:QUD327591 QKD327590:QKH327591 QAH327590:QAL327591 PQL327590:PQP327591 PGP327590:PGT327591 OWT327590:OWX327591 OMX327590:ONB327591 ODB327590:ODF327591 NTF327590:NTJ327591 NJJ327590:NJN327591 MZN327590:MZR327591 MPR327590:MPV327591 MFV327590:MFZ327591 LVZ327590:LWD327591 LMD327590:LMH327591 LCH327590:LCL327591 KSL327590:KSP327591 KIP327590:KIT327591 JYT327590:JYX327591 JOX327590:JPB327591 JFB327590:JFF327591 IVF327590:IVJ327591 ILJ327590:ILN327591 IBN327590:IBR327591 HRR327590:HRV327591 HHV327590:HHZ327591 GXZ327590:GYD327591 GOD327590:GOH327591 GEH327590:GEL327591 FUL327590:FUP327591 FKP327590:FKT327591 FAT327590:FAX327591 EQX327590:ERB327591 EHB327590:EHF327591 DXF327590:DXJ327591 DNJ327590:DNN327591 DDN327590:DDR327591 CTR327590:CTV327591 CJV327590:CJZ327591 BZZ327590:CAD327591 BQD327590:BQH327591 BGH327590:BGL327591 AWL327590:AWP327591 AMP327590:AMT327591 ACT327590:ACX327591 SX327590:TB327591 JB327590:JF327591 WVN262054:WVR262055 WLR262054:WLV262055 WBV262054:WBZ262055 VRZ262054:VSD262055 VID262054:VIH262055 UYH262054:UYL262055 UOL262054:UOP262055 UEP262054:UET262055 TUT262054:TUX262055 TKX262054:TLB262055 TBB262054:TBF262055 SRF262054:SRJ262055 SHJ262054:SHN262055 RXN262054:RXR262055 RNR262054:RNV262055 RDV262054:RDZ262055 QTZ262054:QUD262055 QKD262054:QKH262055 QAH262054:QAL262055 PQL262054:PQP262055 PGP262054:PGT262055 OWT262054:OWX262055 OMX262054:ONB262055 ODB262054:ODF262055 NTF262054:NTJ262055 NJJ262054:NJN262055 MZN262054:MZR262055 MPR262054:MPV262055 MFV262054:MFZ262055 LVZ262054:LWD262055 LMD262054:LMH262055 LCH262054:LCL262055 KSL262054:KSP262055 KIP262054:KIT262055 JYT262054:JYX262055 JOX262054:JPB262055 JFB262054:JFF262055 IVF262054:IVJ262055 ILJ262054:ILN262055 IBN262054:IBR262055 HRR262054:HRV262055 HHV262054:HHZ262055 GXZ262054:GYD262055 GOD262054:GOH262055 GEH262054:GEL262055 FUL262054:FUP262055 FKP262054:FKT262055 FAT262054:FAX262055 EQX262054:ERB262055 EHB262054:EHF262055 DXF262054:DXJ262055 DNJ262054:DNN262055 DDN262054:DDR262055 CTR262054:CTV262055 CJV262054:CJZ262055 BZZ262054:CAD262055 BQD262054:BQH262055 BGH262054:BGL262055 AWL262054:AWP262055 AMP262054:AMT262055 ACT262054:ACX262055 SX262054:TB262055 JB262054:JF262055 WVN196518:WVR196519 WLR196518:WLV196519 WBV196518:WBZ196519 VRZ196518:VSD196519 VID196518:VIH196519 UYH196518:UYL196519 UOL196518:UOP196519 UEP196518:UET196519 TUT196518:TUX196519 TKX196518:TLB196519 TBB196518:TBF196519 SRF196518:SRJ196519 SHJ196518:SHN196519 RXN196518:RXR196519 RNR196518:RNV196519 RDV196518:RDZ196519 QTZ196518:QUD196519 QKD196518:QKH196519 QAH196518:QAL196519 PQL196518:PQP196519 PGP196518:PGT196519 OWT196518:OWX196519 OMX196518:ONB196519 ODB196518:ODF196519 NTF196518:NTJ196519 NJJ196518:NJN196519 MZN196518:MZR196519 MPR196518:MPV196519 MFV196518:MFZ196519 LVZ196518:LWD196519 LMD196518:LMH196519 LCH196518:LCL196519 KSL196518:KSP196519 KIP196518:KIT196519 JYT196518:JYX196519 JOX196518:JPB196519 JFB196518:JFF196519 IVF196518:IVJ196519 ILJ196518:ILN196519 IBN196518:IBR196519 HRR196518:HRV196519 HHV196518:HHZ196519 GXZ196518:GYD196519 GOD196518:GOH196519 GEH196518:GEL196519 FUL196518:FUP196519 FKP196518:FKT196519 FAT196518:FAX196519 EQX196518:ERB196519 EHB196518:EHF196519 DXF196518:DXJ196519 DNJ196518:DNN196519 DDN196518:DDR196519 CTR196518:CTV196519 CJV196518:CJZ196519 BZZ196518:CAD196519 BQD196518:BQH196519 BGH196518:BGL196519 AWL196518:AWP196519 AMP196518:AMT196519 ACT196518:ACX196519 SX196518:TB196519 JB196518:JF196519 WVN130982:WVR130983 WLR130982:WLV130983 WBV130982:WBZ130983 VRZ130982:VSD130983 VID130982:VIH130983 UYH130982:UYL130983 UOL130982:UOP130983 UEP130982:UET130983 TUT130982:TUX130983 TKX130982:TLB130983 TBB130982:TBF130983 SRF130982:SRJ130983 SHJ130982:SHN130983 RXN130982:RXR130983 RNR130982:RNV130983 RDV130982:RDZ130983 QTZ130982:QUD130983 QKD130982:QKH130983 QAH130982:QAL130983 PQL130982:PQP130983 PGP130982:PGT130983 OWT130982:OWX130983 OMX130982:ONB130983 ODB130982:ODF130983 NTF130982:NTJ130983 NJJ130982:NJN130983 MZN130982:MZR130983 MPR130982:MPV130983 MFV130982:MFZ130983 LVZ130982:LWD130983 LMD130982:LMH130983 LCH130982:LCL130983 KSL130982:KSP130983 KIP130982:KIT130983 JYT130982:JYX130983 JOX130982:JPB130983 JFB130982:JFF130983 IVF130982:IVJ130983 ILJ130982:ILN130983 IBN130982:IBR130983 HRR130982:HRV130983 HHV130982:HHZ130983 GXZ130982:GYD130983 GOD130982:GOH130983 GEH130982:GEL130983 FUL130982:FUP130983 FKP130982:FKT130983 FAT130982:FAX130983 EQX130982:ERB130983 EHB130982:EHF130983 DXF130982:DXJ130983 DNJ130982:DNN130983 DDN130982:DDR130983 CTR130982:CTV130983 CJV130982:CJZ130983 BZZ130982:CAD130983 BQD130982:BQH130983 BGH130982:BGL130983 AWL130982:AWP130983 AMP130982:AMT130983 ACT130982:ACX130983 SX130982:TB130983 JB130982:JF130983 WVN65446:WVR65447 WLR65446:WLV65447 WBV65446:WBZ65447 VRZ65446:VSD65447 VID65446:VIH65447 UYH65446:UYL65447 UOL65446:UOP65447 UEP65446:UET65447 TUT65446:TUX65447 TKX65446:TLB65447 TBB65446:TBF65447 SRF65446:SRJ65447 SHJ65446:SHN65447 RXN65446:RXR65447 RNR65446:RNV65447 RDV65446:RDZ65447 QTZ65446:QUD65447 QKD65446:QKH65447 QAH65446:QAL65447 PQL65446:PQP65447 PGP65446:PGT65447 OWT65446:OWX65447 OMX65446:ONB65447 ODB65446:ODF65447 NTF65446:NTJ65447 NJJ65446:NJN65447 MZN65446:MZR65447 MPR65446:MPV65447 MFV65446:MFZ65447 LVZ65446:LWD65447 LMD65446:LMH65447 LCH65446:LCL65447 KSL65446:KSP65447 KIP65446:KIT65447 JYT65446:JYX65447 JOX65446:JPB65447 JFB65446:JFF65447 IVF65446:IVJ65447 ILJ65446:ILN65447 IBN65446:IBR65447 HRR65446:HRV65447 HHV65446:HHZ65447 GXZ65446:GYD65447 GOD65446:GOH65447 GEH65446:GEL65447 FUL65446:FUP65447 FKP65446:FKT65447 FAT65446:FAX65447 EQX65446:ERB65447 EHB65446:EHF65447 DXF65446:DXJ65447 DNJ65446:DNN65447 DDN65446:DDR65447 CTR65446:CTV65447 CJV65446:CJZ65447 BZZ65446:CAD65447 BQD65446:BQH65447 BGH65446:BGL65447 AWL65446:AWP65447 AMP65446:AMT65447 ACT65446:ACX65447 SX65446:TB65447 JB65446:JF65447 WVN4:WVR5 WLR4:WLV5 WBV4:WBZ5 VRZ4:VSD5 VID4:VIH5 UYH4:UYL5 UOL4:UOP5 UEP4:UET5 TUT4:TUX5 TKX4:TLB5 TBB4:TBF5 SRF4:SRJ5 SHJ4:SHN5 RXN4:RXR5 RNR4:RNV5 RDV4:RDZ5 QTZ4:QUD5 QKD4:QKH5 QAH4:QAL5 PQL4:PQP5 PGP4:PGT5 OWT4:OWX5 OMX4:ONB5 ODB4:ODF5 NTF4:NTJ5 NJJ4:NJN5 MZN4:MZR5 MPR4:MPV5 MFV4:MFZ5 LVZ4:LWD5 LMD4:LMH5 LCH4:LCL5 KSL4:KSP5 KIP4:KIT5 JYT4:JYX5 JOX4:JPB5 JFB4:JFF5 IVF4:IVJ5 ILJ4:ILN5 IBN4:IBR5 HRR4:HRV5 HHV4:HHZ5 GXZ4:GYD5 GOD4:GOH5 GEH4:GEL5 FUL4:FUP5 FKP4:FKT5 FAT4:FAX5 EQX4:ERB5 EHB4:EHF5 DXF4:DXJ5 DNJ4:DNN5 DDN4:DDR5 CTR4:CTV5 CJV4:CJZ5 BZZ4:CAD5 BQD4:BQH5 BGH4:BGL5 AWL4:AWP5 AMP4:AMT5 ACT4:ACX5 SX4:TB5 JB4:JF5 Y4:Z5 Y982950:Z982951 Y917414:Z917415 Y851878:Z851879 Y786342:Z786343 Y720806:Z720807 Y655270:Z655271 Y589734:Z589735 Y524198:Z524199 Y458662:Z458663 Y393126:Z393127 Y327590:Z327591 Y262054:Z262055 Y196518:Z196519 Y130982:Z130983 Y65446:Z65447" xr:uid="{396F32C9-6C15-49FC-B2C7-D9AD7DAD1CD0}">
      <formula1>#REF!</formula1>
    </dataValidation>
    <dataValidation type="list" showInputMessage="1" showErrorMessage="1" sqref="WUU982964:WUU982975 ACA18:ACA29 ALW18:ALW29 AVS18:AVS29 BFO18:BFO29 BPK18:BPK29 BZG18:BZG29 CJC18:CJC29 CSY18:CSY29 DCU18:DCU29 DMQ18:DMQ29 DWM18:DWM29 EGI18:EGI29 EQE18:EQE29 FAA18:FAA29 FJW18:FJW29 FTS18:FTS29 GDO18:GDO29 GNK18:GNK29 GXG18:GXG29 HHC18:HHC29 HQY18:HQY29 IAU18:IAU29 IKQ18:IKQ29 IUM18:IUM29 JEI18:JEI29 JOE18:JOE29 JYA18:JYA29 KHW18:KHW29 KRS18:KRS29 LBO18:LBO29 LLK18:LLK29 LVG18:LVG29 MFC18:MFC29 MOY18:MOY29 MYU18:MYU29 NIQ18:NIQ29 NSM18:NSM29 OCI18:OCI29 OME18:OME29 OWA18:OWA29 PFW18:PFW29 PPS18:PPS29 PZO18:PZO29 QJK18:QJK29 QTG18:QTG29 RDC18:RDC29 RMY18:RMY29 RWU18:RWU29 SGQ18:SGQ29 SQM18:SQM29 TAI18:TAI29 TKE18:TKE29 TUA18:TUA29 UDW18:UDW29 UNS18:UNS29 UXO18:UXO29 VHK18:VHK29 VRG18:VRG29 WBC18:WBC29 WKY18:WKY29 WUU18:WUU29 B65460:B65471 II65460:II65471 SE65460:SE65471 ACA65460:ACA65471 ALW65460:ALW65471 AVS65460:AVS65471 BFO65460:BFO65471 BPK65460:BPK65471 BZG65460:BZG65471 CJC65460:CJC65471 CSY65460:CSY65471 DCU65460:DCU65471 DMQ65460:DMQ65471 DWM65460:DWM65471 EGI65460:EGI65471 EQE65460:EQE65471 FAA65460:FAA65471 FJW65460:FJW65471 FTS65460:FTS65471 GDO65460:GDO65471 GNK65460:GNK65471 GXG65460:GXG65471 HHC65460:HHC65471 HQY65460:HQY65471 IAU65460:IAU65471 IKQ65460:IKQ65471 IUM65460:IUM65471 JEI65460:JEI65471 JOE65460:JOE65471 JYA65460:JYA65471 KHW65460:KHW65471 KRS65460:KRS65471 LBO65460:LBO65471 LLK65460:LLK65471 LVG65460:LVG65471 MFC65460:MFC65471 MOY65460:MOY65471 MYU65460:MYU65471 NIQ65460:NIQ65471 NSM65460:NSM65471 OCI65460:OCI65471 OME65460:OME65471 OWA65460:OWA65471 PFW65460:PFW65471 PPS65460:PPS65471 PZO65460:PZO65471 QJK65460:QJK65471 QTG65460:QTG65471 RDC65460:RDC65471 RMY65460:RMY65471 RWU65460:RWU65471 SGQ65460:SGQ65471 SQM65460:SQM65471 TAI65460:TAI65471 TKE65460:TKE65471 TUA65460:TUA65471 UDW65460:UDW65471 UNS65460:UNS65471 UXO65460:UXO65471 VHK65460:VHK65471 VRG65460:VRG65471 WBC65460:WBC65471 WKY65460:WKY65471 WUU65460:WUU65471 B130996:B131007 II130996:II131007 SE130996:SE131007 ACA130996:ACA131007 ALW130996:ALW131007 AVS130996:AVS131007 BFO130996:BFO131007 BPK130996:BPK131007 BZG130996:BZG131007 CJC130996:CJC131007 CSY130996:CSY131007 DCU130996:DCU131007 DMQ130996:DMQ131007 DWM130996:DWM131007 EGI130996:EGI131007 EQE130996:EQE131007 FAA130996:FAA131007 FJW130996:FJW131007 FTS130996:FTS131007 GDO130996:GDO131007 GNK130996:GNK131007 GXG130996:GXG131007 HHC130996:HHC131007 HQY130996:HQY131007 IAU130996:IAU131007 IKQ130996:IKQ131007 IUM130996:IUM131007 JEI130996:JEI131007 JOE130996:JOE131007 JYA130996:JYA131007 KHW130996:KHW131007 KRS130996:KRS131007 LBO130996:LBO131007 LLK130996:LLK131007 LVG130996:LVG131007 MFC130996:MFC131007 MOY130996:MOY131007 MYU130996:MYU131007 NIQ130996:NIQ131007 NSM130996:NSM131007 OCI130996:OCI131007 OME130996:OME131007 OWA130996:OWA131007 PFW130996:PFW131007 PPS130996:PPS131007 PZO130996:PZO131007 QJK130996:QJK131007 QTG130996:QTG131007 RDC130996:RDC131007 RMY130996:RMY131007 RWU130996:RWU131007 SGQ130996:SGQ131007 SQM130996:SQM131007 TAI130996:TAI131007 TKE130996:TKE131007 TUA130996:TUA131007 UDW130996:UDW131007 UNS130996:UNS131007 UXO130996:UXO131007 VHK130996:VHK131007 VRG130996:VRG131007 WBC130996:WBC131007 WKY130996:WKY131007 WUU130996:WUU131007 B196532:B196543 II196532:II196543 SE196532:SE196543 ACA196532:ACA196543 ALW196532:ALW196543 AVS196532:AVS196543 BFO196532:BFO196543 BPK196532:BPK196543 BZG196532:BZG196543 CJC196532:CJC196543 CSY196532:CSY196543 DCU196532:DCU196543 DMQ196532:DMQ196543 DWM196532:DWM196543 EGI196532:EGI196543 EQE196532:EQE196543 FAA196532:FAA196543 FJW196532:FJW196543 FTS196532:FTS196543 GDO196532:GDO196543 GNK196532:GNK196543 GXG196532:GXG196543 HHC196532:HHC196543 HQY196532:HQY196543 IAU196532:IAU196543 IKQ196532:IKQ196543 IUM196532:IUM196543 JEI196532:JEI196543 JOE196532:JOE196543 JYA196532:JYA196543 KHW196532:KHW196543 KRS196532:KRS196543 LBO196532:LBO196543 LLK196532:LLK196543 LVG196532:LVG196543 MFC196532:MFC196543 MOY196532:MOY196543 MYU196532:MYU196543 NIQ196532:NIQ196543 NSM196532:NSM196543 OCI196532:OCI196543 OME196532:OME196543 OWA196532:OWA196543 PFW196532:PFW196543 PPS196532:PPS196543 PZO196532:PZO196543 QJK196532:QJK196543 QTG196532:QTG196543 RDC196532:RDC196543 RMY196532:RMY196543 RWU196532:RWU196543 SGQ196532:SGQ196543 SQM196532:SQM196543 TAI196532:TAI196543 TKE196532:TKE196543 TUA196532:TUA196543 UDW196532:UDW196543 UNS196532:UNS196543 UXO196532:UXO196543 VHK196532:VHK196543 VRG196532:VRG196543 WBC196532:WBC196543 WKY196532:WKY196543 WUU196532:WUU196543 B262068:B262079 II262068:II262079 SE262068:SE262079 ACA262068:ACA262079 ALW262068:ALW262079 AVS262068:AVS262079 BFO262068:BFO262079 BPK262068:BPK262079 BZG262068:BZG262079 CJC262068:CJC262079 CSY262068:CSY262079 DCU262068:DCU262079 DMQ262068:DMQ262079 DWM262068:DWM262079 EGI262068:EGI262079 EQE262068:EQE262079 FAA262068:FAA262079 FJW262068:FJW262079 FTS262068:FTS262079 GDO262068:GDO262079 GNK262068:GNK262079 GXG262068:GXG262079 HHC262068:HHC262079 HQY262068:HQY262079 IAU262068:IAU262079 IKQ262068:IKQ262079 IUM262068:IUM262079 JEI262068:JEI262079 JOE262068:JOE262079 JYA262068:JYA262079 KHW262068:KHW262079 KRS262068:KRS262079 LBO262068:LBO262079 LLK262068:LLK262079 LVG262068:LVG262079 MFC262068:MFC262079 MOY262068:MOY262079 MYU262068:MYU262079 NIQ262068:NIQ262079 NSM262068:NSM262079 OCI262068:OCI262079 OME262068:OME262079 OWA262068:OWA262079 PFW262068:PFW262079 PPS262068:PPS262079 PZO262068:PZO262079 QJK262068:QJK262079 QTG262068:QTG262079 RDC262068:RDC262079 RMY262068:RMY262079 RWU262068:RWU262079 SGQ262068:SGQ262079 SQM262068:SQM262079 TAI262068:TAI262079 TKE262068:TKE262079 TUA262068:TUA262079 UDW262068:UDW262079 UNS262068:UNS262079 UXO262068:UXO262079 VHK262068:VHK262079 VRG262068:VRG262079 WBC262068:WBC262079 WKY262068:WKY262079 WUU262068:WUU262079 B327604:B327615 II327604:II327615 SE327604:SE327615 ACA327604:ACA327615 ALW327604:ALW327615 AVS327604:AVS327615 BFO327604:BFO327615 BPK327604:BPK327615 BZG327604:BZG327615 CJC327604:CJC327615 CSY327604:CSY327615 DCU327604:DCU327615 DMQ327604:DMQ327615 DWM327604:DWM327615 EGI327604:EGI327615 EQE327604:EQE327615 FAA327604:FAA327615 FJW327604:FJW327615 FTS327604:FTS327615 GDO327604:GDO327615 GNK327604:GNK327615 GXG327604:GXG327615 HHC327604:HHC327615 HQY327604:HQY327615 IAU327604:IAU327615 IKQ327604:IKQ327615 IUM327604:IUM327615 JEI327604:JEI327615 JOE327604:JOE327615 JYA327604:JYA327615 KHW327604:KHW327615 KRS327604:KRS327615 LBO327604:LBO327615 LLK327604:LLK327615 LVG327604:LVG327615 MFC327604:MFC327615 MOY327604:MOY327615 MYU327604:MYU327615 NIQ327604:NIQ327615 NSM327604:NSM327615 OCI327604:OCI327615 OME327604:OME327615 OWA327604:OWA327615 PFW327604:PFW327615 PPS327604:PPS327615 PZO327604:PZO327615 QJK327604:QJK327615 QTG327604:QTG327615 RDC327604:RDC327615 RMY327604:RMY327615 RWU327604:RWU327615 SGQ327604:SGQ327615 SQM327604:SQM327615 TAI327604:TAI327615 TKE327604:TKE327615 TUA327604:TUA327615 UDW327604:UDW327615 UNS327604:UNS327615 UXO327604:UXO327615 VHK327604:VHK327615 VRG327604:VRG327615 WBC327604:WBC327615 WKY327604:WKY327615 WUU327604:WUU327615 B393140:B393151 II393140:II393151 SE393140:SE393151 ACA393140:ACA393151 ALW393140:ALW393151 AVS393140:AVS393151 BFO393140:BFO393151 BPK393140:BPK393151 BZG393140:BZG393151 CJC393140:CJC393151 CSY393140:CSY393151 DCU393140:DCU393151 DMQ393140:DMQ393151 DWM393140:DWM393151 EGI393140:EGI393151 EQE393140:EQE393151 FAA393140:FAA393151 FJW393140:FJW393151 FTS393140:FTS393151 GDO393140:GDO393151 GNK393140:GNK393151 GXG393140:GXG393151 HHC393140:HHC393151 HQY393140:HQY393151 IAU393140:IAU393151 IKQ393140:IKQ393151 IUM393140:IUM393151 JEI393140:JEI393151 JOE393140:JOE393151 JYA393140:JYA393151 KHW393140:KHW393151 KRS393140:KRS393151 LBO393140:LBO393151 LLK393140:LLK393151 LVG393140:LVG393151 MFC393140:MFC393151 MOY393140:MOY393151 MYU393140:MYU393151 NIQ393140:NIQ393151 NSM393140:NSM393151 OCI393140:OCI393151 OME393140:OME393151 OWA393140:OWA393151 PFW393140:PFW393151 PPS393140:PPS393151 PZO393140:PZO393151 QJK393140:QJK393151 QTG393140:QTG393151 RDC393140:RDC393151 RMY393140:RMY393151 RWU393140:RWU393151 SGQ393140:SGQ393151 SQM393140:SQM393151 TAI393140:TAI393151 TKE393140:TKE393151 TUA393140:TUA393151 UDW393140:UDW393151 UNS393140:UNS393151 UXO393140:UXO393151 VHK393140:VHK393151 VRG393140:VRG393151 WBC393140:WBC393151 WKY393140:WKY393151 WUU393140:WUU393151 B458676:B458687 II458676:II458687 SE458676:SE458687 ACA458676:ACA458687 ALW458676:ALW458687 AVS458676:AVS458687 BFO458676:BFO458687 BPK458676:BPK458687 BZG458676:BZG458687 CJC458676:CJC458687 CSY458676:CSY458687 DCU458676:DCU458687 DMQ458676:DMQ458687 DWM458676:DWM458687 EGI458676:EGI458687 EQE458676:EQE458687 FAA458676:FAA458687 FJW458676:FJW458687 FTS458676:FTS458687 GDO458676:GDO458687 GNK458676:GNK458687 GXG458676:GXG458687 HHC458676:HHC458687 HQY458676:HQY458687 IAU458676:IAU458687 IKQ458676:IKQ458687 IUM458676:IUM458687 JEI458676:JEI458687 JOE458676:JOE458687 JYA458676:JYA458687 KHW458676:KHW458687 KRS458676:KRS458687 LBO458676:LBO458687 LLK458676:LLK458687 LVG458676:LVG458687 MFC458676:MFC458687 MOY458676:MOY458687 MYU458676:MYU458687 NIQ458676:NIQ458687 NSM458676:NSM458687 OCI458676:OCI458687 OME458676:OME458687 OWA458676:OWA458687 PFW458676:PFW458687 PPS458676:PPS458687 PZO458676:PZO458687 QJK458676:QJK458687 QTG458676:QTG458687 RDC458676:RDC458687 RMY458676:RMY458687 RWU458676:RWU458687 SGQ458676:SGQ458687 SQM458676:SQM458687 TAI458676:TAI458687 TKE458676:TKE458687 TUA458676:TUA458687 UDW458676:UDW458687 UNS458676:UNS458687 UXO458676:UXO458687 VHK458676:VHK458687 VRG458676:VRG458687 WBC458676:WBC458687 WKY458676:WKY458687 WUU458676:WUU458687 B524212:B524223 II524212:II524223 SE524212:SE524223 ACA524212:ACA524223 ALW524212:ALW524223 AVS524212:AVS524223 BFO524212:BFO524223 BPK524212:BPK524223 BZG524212:BZG524223 CJC524212:CJC524223 CSY524212:CSY524223 DCU524212:DCU524223 DMQ524212:DMQ524223 DWM524212:DWM524223 EGI524212:EGI524223 EQE524212:EQE524223 FAA524212:FAA524223 FJW524212:FJW524223 FTS524212:FTS524223 GDO524212:GDO524223 GNK524212:GNK524223 GXG524212:GXG524223 HHC524212:HHC524223 HQY524212:HQY524223 IAU524212:IAU524223 IKQ524212:IKQ524223 IUM524212:IUM524223 JEI524212:JEI524223 JOE524212:JOE524223 JYA524212:JYA524223 KHW524212:KHW524223 KRS524212:KRS524223 LBO524212:LBO524223 LLK524212:LLK524223 LVG524212:LVG524223 MFC524212:MFC524223 MOY524212:MOY524223 MYU524212:MYU524223 NIQ524212:NIQ524223 NSM524212:NSM524223 OCI524212:OCI524223 OME524212:OME524223 OWA524212:OWA524223 PFW524212:PFW524223 PPS524212:PPS524223 PZO524212:PZO524223 QJK524212:QJK524223 QTG524212:QTG524223 RDC524212:RDC524223 RMY524212:RMY524223 RWU524212:RWU524223 SGQ524212:SGQ524223 SQM524212:SQM524223 TAI524212:TAI524223 TKE524212:TKE524223 TUA524212:TUA524223 UDW524212:UDW524223 UNS524212:UNS524223 UXO524212:UXO524223 VHK524212:VHK524223 VRG524212:VRG524223 WBC524212:WBC524223 WKY524212:WKY524223 WUU524212:WUU524223 B589748:B589759 II589748:II589759 SE589748:SE589759 ACA589748:ACA589759 ALW589748:ALW589759 AVS589748:AVS589759 BFO589748:BFO589759 BPK589748:BPK589759 BZG589748:BZG589759 CJC589748:CJC589759 CSY589748:CSY589759 DCU589748:DCU589759 DMQ589748:DMQ589759 DWM589748:DWM589759 EGI589748:EGI589759 EQE589748:EQE589759 FAA589748:FAA589759 FJW589748:FJW589759 FTS589748:FTS589759 GDO589748:GDO589759 GNK589748:GNK589759 GXG589748:GXG589759 HHC589748:HHC589759 HQY589748:HQY589759 IAU589748:IAU589759 IKQ589748:IKQ589759 IUM589748:IUM589759 JEI589748:JEI589759 JOE589748:JOE589759 JYA589748:JYA589759 KHW589748:KHW589759 KRS589748:KRS589759 LBO589748:LBO589759 LLK589748:LLK589759 LVG589748:LVG589759 MFC589748:MFC589759 MOY589748:MOY589759 MYU589748:MYU589759 NIQ589748:NIQ589759 NSM589748:NSM589759 OCI589748:OCI589759 OME589748:OME589759 OWA589748:OWA589759 PFW589748:PFW589759 PPS589748:PPS589759 PZO589748:PZO589759 QJK589748:QJK589759 QTG589748:QTG589759 RDC589748:RDC589759 RMY589748:RMY589759 RWU589748:RWU589759 SGQ589748:SGQ589759 SQM589748:SQM589759 TAI589748:TAI589759 TKE589748:TKE589759 TUA589748:TUA589759 UDW589748:UDW589759 UNS589748:UNS589759 UXO589748:UXO589759 VHK589748:VHK589759 VRG589748:VRG589759 WBC589748:WBC589759 WKY589748:WKY589759 WUU589748:WUU589759 B655284:B655295 II655284:II655295 SE655284:SE655295 ACA655284:ACA655295 ALW655284:ALW655295 AVS655284:AVS655295 BFO655284:BFO655295 BPK655284:BPK655295 BZG655284:BZG655295 CJC655284:CJC655295 CSY655284:CSY655295 DCU655284:DCU655295 DMQ655284:DMQ655295 DWM655284:DWM655295 EGI655284:EGI655295 EQE655284:EQE655295 FAA655284:FAA655295 FJW655284:FJW655295 FTS655284:FTS655295 GDO655284:GDO655295 GNK655284:GNK655295 GXG655284:GXG655295 HHC655284:HHC655295 HQY655284:HQY655295 IAU655284:IAU655295 IKQ655284:IKQ655295 IUM655284:IUM655295 JEI655284:JEI655295 JOE655284:JOE655295 JYA655284:JYA655295 KHW655284:KHW655295 KRS655284:KRS655295 LBO655284:LBO655295 LLK655284:LLK655295 LVG655284:LVG655295 MFC655284:MFC655295 MOY655284:MOY655295 MYU655284:MYU655295 NIQ655284:NIQ655295 NSM655284:NSM655295 OCI655284:OCI655295 OME655284:OME655295 OWA655284:OWA655295 PFW655284:PFW655295 PPS655284:PPS655295 PZO655284:PZO655295 QJK655284:QJK655295 QTG655284:QTG655295 RDC655284:RDC655295 RMY655284:RMY655295 RWU655284:RWU655295 SGQ655284:SGQ655295 SQM655284:SQM655295 TAI655284:TAI655295 TKE655284:TKE655295 TUA655284:TUA655295 UDW655284:UDW655295 UNS655284:UNS655295 UXO655284:UXO655295 VHK655284:VHK655295 VRG655284:VRG655295 WBC655284:WBC655295 WKY655284:WKY655295 WUU655284:WUU655295 B720820:B720831 II720820:II720831 SE720820:SE720831 ACA720820:ACA720831 ALW720820:ALW720831 AVS720820:AVS720831 BFO720820:BFO720831 BPK720820:BPK720831 BZG720820:BZG720831 CJC720820:CJC720831 CSY720820:CSY720831 DCU720820:DCU720831 DMQ720820:DMQ720831 DWM720820:DWM720831 EGI720820:EGI720831 EQE720820:EQE720831 FAA720820:FAA720831 FJW720820:FJW720831 FTS720820:FTS720831 GDO720820:GDO720831 GNK720820:GNK720831 GXG720820:GXG720831 HHC720820:HHC720831 HQY720820:HQY720831 IAU720820:IAU720831 IKQ720820:IKQ720831 IUM720820:IUM720831 JEI720820:JEI720831 JOE720820:JOE720831 JYA720820:JYA720831 KHW720820:KHW720831 KRS720820:KRS720831 LBO720820:LBO720831 LLK720820:LLK720831 LVG720820:LVG720831 MFC720820:MFC720831 MOY720820:MOY720831 MYU720820:MYU720831 NIQ720820:NIQ720831 NSM720820:NSM720831 OCI720820:OCI720831 OME720820:OME720831 OWA720820:OWA720831 PFW720820:PFW720831 PPS720820:PPS720831 PZO720820:PZO720831 QJK720820:QJK720831 QTG720820:QTG720831 RDC720820:RDC720831 RMY720820:RMY720831 RWU720820:RWU720831 SGQ720820:SGQ720831 SQM720820:SQM720831 TAI720820:TAI720831 TKE720820:TKE720831 TUA720820:TUA720831 UDW720820:UDW720831 UNS720820:UNS720831 UXO720820:UXO720831 VHK720820:VHK720831 VRG720820:VRG720831 WBC720820:WBC720831 WKY720820:WKY720831 WUU720820:WUU720831 B786356:B786367 II786356:II786367 SE786356:SE786367 ACA786356:ACA786367 ALW786356:ALW786367 AVS786356:AVS786367 BFO786356:BFO786367 BPK786356:BPK786367 BZG786356:BZG786367 CJC786356:CJC786367 CSY786356:CSY786367 DCU786356:DCU786367 DMQ786356:DMQ786367 DWM786356:DWM786367 EGI786356:EGI786367 EQE786356:EQE786367 FAA786356:FAA786367 FJW786356:FJW786367 FTS786356:FTS786367 GDO786356:GDO786367 GNK786356:GNK786367 GXG786356:GXG786367 HHC786356:HHC786367 HQY786356:HQY786367 IAU786356:IAU786367 IKQ786356:IKQ786367 IUM786356:IUM786367 JEI786356:JEI786367 JOE786356:JOE786367 JYA786356:JYA786367 KHW786356:KHW786367 KRS786356:KRS786367 LBO786356:LBO786367 LLK786356:LLK786367 LVG786356:LVG786367 MFC786356:MFC786367 MOY786356:MOY786367 MYU786356:MYU786367 NIQ786356:NIQ786367 NSM786356:NSM786367 OCI786356:OCI786367 OME786356:OME786367 OWA786356:OWA786367 PFW786356:PFW786367 PPS786356:PPS786367 PZO786356:PZO786367 QJK786356:QJK786367 QTG786356:QTG786367 RDC786356:RDC786367 RMY786356:RMY786367 RWU786356:RWU786367 SGQ786356:SGQ786367 SQM786356:SQM786367 TAI786356:TAI786367 TKE786356:TKE786367 TUA786356:TUA786367 UDW786356:UDW786367 UNS786356:UNS786367 UXO786356:UXO786367 VHK786356:VHK786367 VRG786356:VRG786367 WBC786356:WBC786367 WKY786356:WKY786367 WUU786356:WUU786367 B851892:B851903 II851892:II851903 SE851892:SE851903 ACA851892:ACA851903 ALW851892:ALW851903 AVS851892:AVS851903 BFO851892:BFO851903 BPK851892:BPK851903 BZG851892:BZG851903 CJC851892:CJC851903 CSY851892:CSY851903 DCU851892:DCU851903 DMQ851892:DMQ851903 DWM851892:DWM851903 EGI851892:EGI851903 EQE851892:EQE851903 FAA851892:FAA851903 FJW851892:FJW851903 FTS851892:FTS851903 GDO851892:GDO851903 GNK851892:GNK851903 GXG851892:GXG851903 HHC851892:HHC851903 HQY851892:HQY851903 IAU851892:IAU851903 IKQ851892:IKQ851903 IUM851892:IUM851903 JEI851892:JEI851903 JOE851892:JOE851903 JYA851892:JYA851903 KHW851892:KHW851903 KRS851892:KRS851903 LBO851892:LBO851903 LLK851892:LLK851903 LVG851892:LVG851903 MFC851892:MFC851903 MOY851892:MOY851903 MYU851892:MYU851903 NIQ851892:NIQ851903 NSM851892:NSM851903 OCI851892:OCI851903 OME851892:OME851903 OWA851892:OWA851903 PFW851892:PFW851903 PPS851892:PPS851903 PZO851892:PZO851903 QJK851892:QJK851903 QTG851892:QTG851903 RDC851892:RDC851903 RMY851892:RMY851903 RWU851892:RWU851903 SGQ851892:SGQ851903 SQM851892:SQM851903 TAI851892:TAI851903 TKE851892:TKE851903 TUA851892:TUA851903 UDW851892:UDW851903 UNS851892:UNS851903 UXO851892:UXO851903 VHK851892:VHK851903 VRG851892:VRG851903 WBC851892:WBC851903 WKY851892:WKY851903 WUU851892:WUU851903 B917428:B917439 II917428:II917439 SE917428:SE917439 ACA917428:ACA917439 ALW917428:ALW917439 AVS917428:AVS917439 BFO917428:BFO917439 BPK917428:BPK917439 BZG917428:BZG917439 CJC917428:CJC917439 CSY917428:CSY917439 DCU917428:DCU917439 DMQ917428:DMQ917439 DWM917428:DWM917439 EGI917428:EGI917439 EQE917428:EQE917439 FAA917428:FAA917439 FJW917428:FJW917439 FTS917428:FTS917439 GDO917428:GDO917439 GNK917428:GNK917439 GXG917428:GXG917439 HHC917428:HHC917439 HQY917428:HQY917439 IAU917428:IAU917439 IKQ917428:IKQ917439 IUM917428:IUM917439 JEI917428:JEI917439 JOE917428:JOE917439 JYA917428:JYA917439 KHW917428:KHW917439 KRS917428:KRS917439 LBO917428:LBO917439 LLK917428:LLK917439 LVG917428:LVG917439 MFC917428:MFC917439 MOY917428:MOY917439 MYU917428:MYU917439 NIQ917428:NIQ917439 NSM917428:NSM917439 OCI917428:OCI917439 OME917428:OME917439 OWA917428:OWA917439 PFW917428:PFW917439 PPS917428:PPS917439 PZO917428:PZO917439 QJK917428:QJK917439 QTG917428:QTG917439 RDC917428:RDC917439 RMY917428:RMY917439 RWU917428:RWU917439 SGQ917428:SGQ917439 SQM917428:SQM917439 TAI917428:TAI917439 TKE917428:TKE917439 TUA917428:TUA917439 UDW917428:UDW917439 UNS917428:UNS917439 UXO917428:UXO917439 VHK917428:VHK917439 VRG917428:VRG917439 WBC917428:WBC917439 WKY917428:WKY917439 WUU917428:WUU917439 B982964:B982975 II982964:II982975 SE982964:SE982975 ACA982964:ACA982975 ALW982964:ALW982975 AVS982964:AVS982975 BFO982964:BFO982975 BPK982964:BPK982975 BZG982964:BZG982975 CJC982964:CJC982975 CSY982964:CSY982975 DCU982964:DCU982975 DMQ982964:DMQ982975 DWM982964:DWM982975 EGI982964:EGI982975 EQE982964:EQE982975 FAA982964:FAA982975 FJW982964:FJW982975 FTS982964:FTS982975 GDO982964:GDO982975 GNK982964:GNK982975 GXG982964:GXG982975 HHC982964:HHC982975 HQY982964:HQY982975 IAU982964:IAU982975 IKQ982964:IKQ982975 IUM982964:IUM982975 JEI982964:JEI982975 JOE982964:JOE982975 JYA982964:JYA982975 KHW982964:KHW982975 KRS982964:KRS982975 LBO982964:LBO982975 LLK982964:LLK982975 LVG982964:LVG982975 MFC982964:MFC982975 MOY982964:MOY982975 MYU982964:MYU982975 NIQ982964:NIQ982975 NSM982964:NSM982975 OCI982964:OCI982975 OME982964:OME982975 OWA982964:OWA982975 PFW982964:PFW982975 PPS982964:PPS982975 PZO982964:PZO982975 QJK982964:QJK982975 QTG982964:QTG982975 RDC982964:RDC982975 RMY982964:RMY982975 RWU982964:RWU982975 SGQ982964:SGQ982975 SQM982964:SQM982975 TAI982964:TAI982975 TKE982964:TKE982975 TUA982964:TUA982975 UDW982964:UDW982975 UNS982964:UNS982975 UXO982964:UXO982975 VHK982964:VHK982975 VRG982964:VRG982975 WBC982964:WBC982975 WKY982964:WKY982975 SE18:SE29 II18:II29" xr:uid="{3C7A4A13-3E1E-4C39-A18C-282AB38DFE26}">
      <formula1>#REF!</formula1>
    </dataValidation>
    <dataValidation type="list" showInputMessage="1" showErrorMessage="1" sqref="B18:B33" xr:uid="{E2E81A0B-7824-45FF-8FE5-5E1E98E1B8FD}">
      <formula1>Chem</formula1>
    </dataValidation>
  </dataValidations>
  <pageMargins left="0.7" right="0.7" top="0.75" bottom="0.75" header="0.3" footer="0.3"/>
  <pageSetup paperSize="9" orientation="portrait" r:id="rId1"/>
  <ignoredErrors>
    <ignoredError sqref="B13 E11"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7E192A1-02EE-4B05-8765-30E18C033F2D}">
          <x14:formula1>
            <xm:f>'Chemical Analysis'!$AA$4:$AA$39</xm:f>
          </x14:formula1>
          <xm:sqref>G3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I65"/>
  <sheetViews>
    <sheetView showGridLines="0" showZeros="0" topLeftCell="A4" zoomScale="57" zoomScaleNormal="57" workbookViewId="0">
      <selection activeCell="G18" sqref="G18"/>
    </sheetView>
  </sheetViews>
  <sheetFormatPr defaultRowHeight="20.25" x14ac:dyDescent="0.3"/>
  <cols>
    <col min="1" max="1" width="2.85546875" style="35" customWidth="1"/>
    <col min="2" max="2" width="29.42578125" style="35" customWidth="1"/>
    <col min="3" max="3" width="22.28515625" style="59" customWidth="1"/>
    <col min="4" max="4" width="25.28515625" style="59" bestFit="1" customWidth="1"/>
    <col min="5" max="5" width="17.28515625" style="59" customWidth="1"/>
    <col min="6" max="6" width="25.28515625" style="59" bestFit="1" customWidth="1"/>
    <col min="7" max="7" width="28.28515625" style="35" bestFit="1" customWidth="1"/>
    <col min="8" max="8" width="7.5703125" style="35" bestFit="1" customWidth="1"/>
    <col min="9" max="9" width="7.140625" bestFit="1" customWidth="1"/>
    <col min="10" max="10" width="6.7109375" bestFit="1" customWidth="1"/>
    <col min="11" max="11" width="8" bestFit="1" customWidth="1"/>
    <col min="12" max="13" width="6.7109375" bestFit="1" customWidth="1"/>
    <col min="14" max="15" width="8" bestFit="1" customWidth="1"/>
    <col min="16" max="16" width="6.7109375" bestFit="1" customWidth="1"/>
    <col min="17" max="17" width="8" bestFit="1" customWidth="1"/>
    <col min="18" max="18" width="7.28515625" bestFit="1" customWidth="1"/>
    <col min="19" max="19" width="6.7109375" bestFit="1" customWidth="1"/>
    <col min="20" max="21" width="8" bestFit="1" customWidth="1"/>
    <col min="22" max="24" width="8.28515625" bestFit="1" customWidth="1"/>
    <col min="25" max="25" width="10.140625" bestFit="1" customWidth="1"/>
    <col min="26" max="26" width="16.140625" customWidth="1"/>
    <col min="27" max="27" width="10.140625" customWidth="1"/>
    <col min="28" max="28" width="14.42578125" customWidth="1"/>
    <col min="29" max="30" width="18.85546875" customWidth="1"/>
    <col min="31" max="31" width="14.7109375" style="35" customWidth="1"/>
    <col min="32" max="241" width="8.85546875" style="35"/>
    <col min="242" max="242" width="17.42578125" style="35" customWidth="1"/>
    <col min="243" max="243" width="30.7109375" style="35" customWidth="1"/>
    <col min="244" max="244" width="24.5703125" style="35" customWidth="1"/>
    <col min="245" max="245" width="30.5703125" style="35" customWidth="1"/>
    <col min="246" max="246" width="27.140625" style="35" customWidth="1"/>
    <col min="247" max="247" width="34" style="35" customWidth="1"/>
    <col min="248" max="248" width="31.42578125" style="35" customWidth="1"/>
    <col min="249" max="249" width="82.140625" style="35" customWidth="1"/>
    <col min="250" max="250" width="23.140625" style="35" customWidth="1"/>
    <col min="251" max="251" width="14.7109375" style="35" customWidth="1"/>
    <col min="252" max="252" width="10.140625" style="35" customWidth="1"/>
    <col min="253" max="253" width="15.85546875" style="35" customWidth="1"/>
    <col min="254" max="254" width="9.85546875" style="35" customWidth="1"/>
    <col min="255" max="255" width="14" style="35" customWidth="1"/>
    <col min="256" max="256" width="14.5703125" style="35" customWidth="1"/>
    <col min="257" max="257" width="9.5703125" style="35" customWidth="1"/>
    <col min="258" max="258" width="14.5703125" style="35" customWidth="1"/>
    <col min="259" max="260" width="16.28515625" style="35" customWidth="1"/>
    <col min="261" max="261" width="13.85546875" style="35" customWidth="1"/>
    <col min="262" max="266" width="16.140625" style="35" customWidth="1"/>
    <col min="267" max="267" width="14.42578125" style="35" customWidth="1"/>
    <col min="268" max="268" width="10.140625" style="35" customWidth="1"/>
    <col min="269" max="269" width="14.42578125" style="35" customWidth="1"/>
    <col min="270" max="271" width="18.85546875" style="35" customWidth="1"/>
    <col min="272" max="272" width="14.7109375" style="35" customWidth="1"/>
    <col min="273" max="273" width="9.28515625" style="35" customWidth="1"/>
    <col min="274" max="497" width="8.85546875" style="35"/>
    <col min="498" max="498" width="17.42578125" style="35" customWidth="1"/>
    <col min="499" max="499" width="30.7109375" style="35" customWidth="1"/>
    <col min="500" max="500" width="24.5703125" style="35" customWidth="1"/>
    <col min="501" max="501" width="30.5703125" style="35" customWidth="1"/>
    <col min="502" max="502" width="27.140625" style="35" customWidth="1"/>
    <col min="503" max="503" width="34" style="35" customWidth="1"/>
    <col min="504" max="504" width="31.42578125" style="35" customWidth="1"/>
    <col min="505" max="505" width="82.140625" style="35" customWidth="1"/>
    <col min="506" max="506" width="23.140625" style="35" customWidth="1"/>
    <col min="507" max="507" width="14.7109375" style="35" customWidth="1"/>
    <col min="508" max="508" width="10.140625" style="35" customWidth="1"/>
    <col min="509" max="509" width="15.85546875" style="35" customWidth="1"/>
    <col min="510" max="510" width="9.85546875" style="35" customWidth="1"/>
    <col min="511" max="511" width="14" style="35" customWidth="1"/>
    <col min="512" max="512" width="14.5703125" style="35" customWidth="1"/>
    <col min="513" max="513" width="9.5703125" style="35" customWidth="1"/>
    <col min="514" max="514" width="14.5703125" style="35" customWidth="1"/>
    <col min="515" max="516" width="16.28515625" style="35" customWidth="1"/>
    <col min="517" max="517" width="13.85546875" style="35" customWidth="1"/>
    <col min="518" max="522" width="16.140625" style="35" customWidth="1"/>
    <col min="523" max="523" width="14.42578125" style="35" customWidth="1"/>
    <col min="524" max="524" width="10.140625" style="35" customWidth="1"/>
    <col min="525" max="525" width="14.42578125" style="35" customWidth="1"/>
    <col min="526" max="527" width="18.85546875" style="35" customWidth="1"/>
    <col min="528" max="528" width="14.7109375" style="35" customWidth="1"/>
    <col min="529" max="529" width="9.28515625" style="35" customWidth="1"/>
    <col min="530" max="753" width="8.85546875" style="35"/>
    <col min="754" max="754" width="17.42578125" style="35" customWidth="1"/>
    <col min="755" max="755" width="30.7109375" style="35" customWidth="1"/>
    <col min="756" max="756" width="24.5703125" style="35" customWidth="1"/>
    <col min="757" max="757" width="30.5703125" style="35" customWidth="1"/>
    <col min="758" max="758" width="27.140625" style="35" customWidth="1"/>
    <col min="759" max="759" width="34" style="35" customWidth="1"/>
    <col min="760" max="760" width="31.42578125" style="35" customWidth="1"/>
    <col min="761" max="761" width="82.140625" style="35" customWidth="1"/>
    <col min="762" max="762" width="23.140625" style="35" customWidth="1"/>
    <col min="763" max="763" width="14.7109375" style="35" customWidth="1"/>
    <col min="764" max="764" width="10.140625" style="35" customWidth="1"/>
    <col min="765" max="765" width="15.85546875" style="35" customWidth="1"/>
    <col min="766" max="766" width="9.85546875" style="35" customWidth="1"/>
    <col min="767" max="767" width="14" style="35" customWidth="1"/>
    <col min="768" max="768" width="14.5703125" style="35" customWidth="1"/>
    <col min="769" max="769" width="9.5703125" style="35" customWidth="1"/>
    <col min="770" max="770" width="14.5703125" style="35" customWidth="1"/>
    <col min="771" max="772" width="16.28515625" style="35" customWidth="1"/>
    <col min="773" max="773" width="13.85546875" style="35" customWidth="1"/>
    <col min="774" max="778" width="16.140625" style="35" customWidth="1"/>
    <col min="779" max="779" width="14.42578125" style="35" customWidth="1"/>
    <col min="780" max="780" width="10.140625" style="35" customWidth="1"/>
    <col min="781" max="781" width="14.42578125" style="35" customWidth="1"/>
    <col min="782" max="783" width="18.85546875" style="35" customWidth="1"/>
    <col min="784" max="784" width="14.7109375" style="35" customWidth="1"/>
    <col min="785" max="785" width="9.28515625" style="35" customWidth="1"/>
    <col min="786" max="1009" width="8.85546875" style="35"/>
    <col min="1010" max="1010" width="17.42578125" style="35" customWidth="1"/>
    <col min="1011" max="1011" width="30.7109375" style="35" customWidth="1"/>
    <col min="1012" max="1012" width="24.5703125" style="35" customWidth="1"/>
    <col min="1013" max="1013" width="30.5703125" style="35" customWidth="1"/>
    <col min="1014" max="1014" width="27.140625" style="35" customWidth="1"/>
    <col min="1015" max="1015" width="34" style="35" customWidth="1"/>
    <col min="1016" max="1016" width="31.42578125" style="35" customWidth="1"/>
    <col min="1017" max="1017" width="82.140625" style="35" customWidth="1"/>
    <col min="1018" max="1018" width="23.140625" style="35" customWidth="1"/>
    <col min="1019" max="1019" width="14.7109375" style="35" customWidth="1"/>
    <col min="1020" max="1020" width="10.140625" style="35" customWidth="1"/>
    <col min="1021" max="1021" width="15.85546875" style="35" customWidth="1"/>
    <col min="1022" max="1022" width="9.85546875" style="35" customWidth="1"/>
    <col min="1023" max="1023" width="14" style="35" customWidth="1"/>
    <col min="1024" max="1024" width="14.5703125" style="35" customWidth="1"/>
    <col min="1025" max="1025" width="9.5703125" style="35" customWidth="1"/>
    <col min="1026" max="1026" width="14.5703125" style="35" customWidth="1"/>
    <col min="1027" max="1028" width="16.28515625" style="35" customWidth="1"/>
    <col min="1029" max="1029" width="13.85546875" style="35" customWidth="1"/>
    <col min="1030" max="1034" width="16.140625" style="35" customWidth="1"/>
    <col min="1035" max="1035" width="14.42578125" style="35" customWidth="1"/>
    <col min="1036" max="1036" width="10.140625" style="35" customWidth="1"/>
    <col min="1037" max="1037" width="14.42578125" style="35" customWidth="1"/>
    <col min="1038" max="1039" width="18.85546875" style="35" customWidth="1"/>
    <col min="1040" max="1040" width="14.7109375" style="35" customWidth="1"/>
    <col min="1041" max="1041" width="9.28515625" style="35" customWidth="1"/>
    <col min="1042" max="1265" width="8.85546875" style="35"/>
    <col min="1266" max="1266" width="17.42578125" style="35" customWidth="1"/>
    <col min="1267" max="1267" width="30.7109375" style="35" customWidth="1"/>
    <col min="1268" max="1268" width="24.5703125" style="35" customWidth="1"/>
    <col min="1269" max="1269" width="30.5703125" style="35" customWidth="1"/>
    <col min="1270" max="1270" width="27.140625" style="35" customWidth="1"/>
    <col min="1271" max="1271" width="34" style="35" customWidth="1"/>
    <col min="1272" max="1272" width="31.42578125" style="35" customWidth="1"/>
    <col min="1273" max="1273" width="82.140625" style="35" customWidth="1"/>
    <col min="1274" max="1274" width="23.140625" style="35" customWidth="1"/>
    <col min="1275" max="1275" width="14.7109375" style="35" customWidth="1"/>
    <col min="1276" max="1276" width="10.140625" style="35" customWidth="1"/>
    <col min="1277" max="1277" width="15.85546875" style="35" customWidth="1"/>
    <col min="1278" max="1278" width="9.85546875" style="35" customWidth="1"/>
    <col min="1279" max="1279" width="14" style="35" customWidth="1"/>
    <col min="1280" max="1280" width="14.5703125" style="35" customWidth="1"/>
    <col min="1281" max="1281" width="9.5703125" style="35" customWidth="1"/>
    <col min="1282" max="1282" width="14.5703125" style="35" customWidth="1"/>
    <col min="1283" max="1284" width="16.28515625" style="35" customWidth="1"/>
    <col min="1285" max="1285" width="13.85546875" style="35" customWidth="1"/>
    <col min="1286" max="1290" width="16.140625" style="35" customWidth="1"/>
    <col min="1291" max="1291" width="14.42578125" style="35" customWidth="1"/>
    <col min="1292" max="1292" width="10.140625" style="35" customWidth="1"/>
    <col min="1293" max="1293" width="14.42578125" style="35" customWidth="1"/>
    <col min="1294" max="1295" width="18.85546875" style="35" customWidth="1"/>
    <col min="1296" max="1296" width="14.7109375" style="35" customWidth="1"/>
    <col min="1297" max="1297" width="9.28515625" style="35" customWidth="1"/>
    <col min="1298" max="1521" width="8.85546875" style="35"/>
    <col min="1522" max="1522" width="17.42578125" style="35" customWidth="1"/>
    <col min="1523" max="1523" width="30.7109375" style="35" customWidth="1"/>
    <col min="1524" max="1524" width="24.5703125" style="35" customWidth="1"/>
    <col min="1525" max="1525" width="30.5703125" style="35" customWidth="1"/>
    <col min="1526" max="1526" width="27.140625" style="35" customWidth="1"/>
    <col min="1527" max="1527" width="34" style="35" customWidth="1"/>
    <col min="1528" max="1528" width="31.42578125" style="35" customWidth="1"/>
    <col min="1529" max="1529" width="82.140625" style="35" customWidth="1"/>
    <col min="1530" max="1530" width="23.140625" style="35" customWidth="1"/>
    <col min="1531" max="1531" width="14.7109375" style="35" customWidth="1"/>
    <col min="1532" max="1532" width="10.140625" style="35" customWidth="1"/>
    <col min="1533" max="1533" width="15.85546875" style="35" customWidth="1"/>
    <col min="1534" max="1534" width="9.85546875" style="35" customWidth="1"/>
    <col min="1535" max="1535" width="14" style="35" customWidth="1"/>
    <col min="1536" max="1536" width="14.5703125" style="35" customWidth="1"/>
    <col min="1537" max="1537" width="9.5703125" style="35" customWidth="1"/>
    <col min="1538" max="1538" width="14.5703125" style="35" customWidth="1"/>
    <col min="1539" max="1540" width="16.28515625" style="35" customWidth="1"/>
    <col min="1541" max="1541" width="13.85546875" style="35" customWidth="1"/>
    <col min="1542" max="1546" width="16.140625" style="35" customWidth="1"/>
    <col min="1547" max="1547" width="14.42578125" style="35" customWidth="1"/>
    <col min="1548" max="1548" width="10.140625" style="35" customWidth="1"/>
    <col min="1549" max="1549" width="14.42578125" style="35" customWidth="1"/>
    <col min="1550" max="1551" width="18.85546875" style="35" customWidth="1"/>
    <col min="1552" max="1552" width="14.7109375" style="35" customWidth="1"/>
    <col min="1553" max="1553" width="9.28515625" style="35" customWidth="1"/>
    <col min="1554" max="1777" width="8.85546875" style="35"/>
    <col min="1778" max="1778" width="17.42578125" style="35" customWidth="1"/>
    <col min="1779" max="1779" width="30.7109375" style="35" customWidth="1"/>
    <col min="1780" max="1780" width="24.5703125" style="35" customWidth="1"/>
    <col min="1781" max="1781" width="30.5703125" style="35" customWidth="1"/>
    <col min="1782" max="1782" width="27.140625" style="35" customWidth="1"/>
    <col min="1783" max="1783" width="34" style="35" customWidth="1"/>
    <col min="1784" max="1784" width="31.42578125" style="35" customWidth="1"/>
    <col min="1785" max="1785" width="82.140625" style="35" customWidth="1"/>
    <col min="1786" max="1786" width="23.140625" style="35" customWidth="1"/>
    <col min="1787" max="1787" width="14.7109375" style="35" customWidth="1"/>
    <col min="1788" max="1788" width="10.140625" style="35" customWidth="1"/>
    <col min="1789" max="1789" width="15.85546875" style="35" customWidth="1"/>
    <col min="1790" max="1790" width="9.85546875" style="35" customWidth="1"/>
    <col min="1791" max="1791" width="14" style="35" customWidth="1"/>
    <col min="1792" max="1792" width="14.5703125" style="35" customWidth="1"/>
    <col min="1793" max="1793" width="9.5703125" style="35" customWidth="1"/>
    <col min="1794" max="1794" width="14.5703125" style="35" customWidth="1"/>
    <col min="1795" max="1796" width="16.28515625" style="35" customWidth="1"/>
    <col min="1797" max="1797" width="13.85546875" style="35" customWidth="1"/>
    <col min="1798" max="1802" width="16.140625" style="35" customWidth="1"/>
    <col min="1803" max="1803" width="14.42578125" style="35" customWidth="1"/>
    <col min="1804" max="1804" width="10.140625" style="35" customWidth="1"/>
    <col min="1805" max="1805" width="14.42578125" style="35" customWidth="1"/>
    <col min="1806" max="1807" width="18.85546875" style="35" customWidth="1"/>
    <col min="1808" max="1808" width="14.7109375" style="35" customWidth="1"/>
    <col min="1809" max="1809" width="9.28515625" style="35" customWidth="1"/>
    <col min="1810" max="2033" width="8.85546875" style="35"/>
    <col min="2034" max="2034" width="17.42578125" style="35" customWidth="1"/>
    <col min="2035" max="2035" width="30.7109375" style="35" customWidth="1"/>
    <col min="2036" max="2036" width="24.5703125" style="35" customWidth="1"/>
    <col min="2037" max="2037" width="30.5703125" style="35" customWidth="1"/>
    <col min="2038" max="2038" width="27.140625" style="35" customWidth="1"/>
    <col min="2039" max="2039" width="34" style="35" customWidth="1"/>
    <col min="2040" max="2040" width="31.42578125" style="35" customWidth="1"/>
    <col min="2041" max="2041" width="82.140625" style="35" customWidth="1"/>
    <col min="2042" max="2042" width="23.140625" style="35" customWidth="1"/>
    <col min="2043" max="2043" width="14.7109375" style="35" customWidth="1"/>
    <col min="2044" max="2044" width="10.140625" style="35" customWidth="1"/>
    <col min="2045" max="2045" width="15.85546875" style="35" customWidth="1"/>
    <col min="2046" max="2046" width="9.85546875" style="35" customWidth="1"/>
    <col min="2047" max="2047" width="14" style="35" customWidth="1"/>
    <col min="2048" max="2048" width="14.5703125" style="35" customWidth="1"/>
    <col min="2049" max="2049" width="9.5703125" style="35" customWidth="1"/>
    <col min="2050" max="2050" width="14.5703125" style="35" customWidth="1"/>
    <col min="2051" max="2052" width="16.28515625" style="35" customWidth="1"/>
    <col min="2053" max="2053" width="13.85546875" style="35" customWidth="1"/>
    <col min="2054" max="2058" width="16.140625" style="35" customWidth="1"/>
    <col min="2059" max="2059" width="14.42578125" style="35" customWidth="1"/>
    <col min="2060" max="2060" width="10.140625" style="35" customWidth="1"/>
    <col min="2061" max="2061" width="14.42578125" style="35" customWidth="1"/>
    <col min="2062" max="2063" width="18.85546875" style="35" customWidth="1"/>
    <col min="2064" max="2064" width="14.7109375" style="35" customWidth="1"/>
    <col min="2065" max="2065" width="9.28515625" style="35" customWidth="1"/>
    <col min="2066" max="2289" width="8.85546875" style="35"/>
    <col min="2290" max="2290" width="17.42578125" style="35" customWidth="1"/>
    <col min="2291" max="2291" width="30.7109375" style="35" customWidth="1"/>
    <col min="2292" max="2292" width="24.5703125" style="35" customWidth="1"/>
    <col min="2293" max="2293" width="30.5703125" style="35" customWidth="1"/>
    <col min="2294" max="2294" width="27.140625" style="35" customWidth="1"/>
    <col min="2295" max="2295" width="34" style="35" customWidth="1"/>
    <col min="2296" max="2296" width="31.42578125" style="35" customWidth="1"/>
    <col min="2297" max="2297" width="82.140625" style="35" customWidth="1"/>
    <col min="2298" max="2298" width="23.140625" style="35" customWidth="1"/>
    <col min="2299" max="2299" width="14.7109375" style="35" customWidth="1"/>
    <col min="2300" max="2300" width="10.140625" style="35" customWidth="1"/>
    <col min="2301" max="2301" width="15.85546875" style="35" customWidth="1"/>
    <col min="2302" max="2302" width="9.85546875" style="35" customWidth="1"/>
    <col min="2303" max="2303" width="14" style="35" customWidth="1"/>
    <col min="2304" max="2304" width="14.5703125" style="35" customWidth="1"/>
    <col min="2305" max="2305" width="9.5703125" style="35" customWidth="1"/>
    <col min="2306" max="2306" width="14.5703125" style="35" customWidth="1"/>
    <col min="2307" max="2308" width="16.28515625" style="35" customWidth="1"/>
    <col min="2309" max="2309" width="13.85546875" style="35" customWidth="1"/>
    <col min="2310" max="2314" width="16.140625" style="35" customWidth="1"/>
    <col min="2315" max="2315" width="14.42578125" style="35" customWidth="1"/>
    <col min="2316" max="2316" width="10.140625" style="35" customWidth="1"/>
    <col min="2317" max="2317" width="14.42578125" style="35" customWidth="1"/>
    <col min="2318" max="2319" width="18.85546875" style="35" customWidth="1"/>
    <col min="2320" max="2320" width="14.7109375" style="35" customWidth="1"/>
    <col min="2321" max="2321" width="9.28515625" style="35" customWidth="1"/>
    <col min="2322" max="2545" width="8.85546875" style="35"/>
    <col min="2546" max="2546" width="17.42578125" style="35" customWidth="1"/>
    <col min="2547" max="2547" width="30.7109375" style="35" customWidth="1"/>
    <col min="2548" max="2548" width="24.5703125" style="35" customWidth="1"/>
    <col min="2549" max="2549" width="30.5703125" style="35" customWidth="1"/>
    <col min="2550" max="2550" width="27.140625" style="35" customWidth="1"/>
    <col min="2551" max="2551" width="34" style="35" customWidth="1"/>
    <col min="2552" max="2552" width="31.42578125" style="35" customWidth="1"/>
    <col min="2553" max="2553" width="82.140625" style="35" customWidth="1"/>
    <col min="2554" max="2554" width="23.140625" style="35" customWidth="1"/>
    <col min="2555" max="2555" width="14.7109375" style="35" customWidth="1"/>
    <col min="2556" max="2556" width="10.140625" style="35" customWidth="1"/>
    <col min="2557" max="2557" width="15.85546875" style="35" customWidth="1"/>
    <col min="2558" max="2558" width="9.85546875" style="35" customWidth="1"/>
    <col min="2559" max="2559" width="14" style="35" customWidth="1"/>
    <col min="2560" max="2560" width="14.5703125" style="35" customWidth="1"/>
    <col min="2561" max="2561" width="9.5703125" style="35" customWidth="1"/>
    <col min="2562" max="2562" width="14.5703125" style="35" customWidth="1"/>
    <col min="2563" max="2564" width="16.28515625" style="35" customWidth="1"/>
    <col min="2565" max="2565" width="13.85546875" style="35" customWidth="1"/>
    <col min="2566" max="2570" width="16.140625" style="35" customWidth="1"/>
    <col min="2571" max="2571" width="14.42578125" style="35" customWidth="1"/>
    <col min="2572" max="2572" width="10.140625" style="35" customWidth="1"/>
    <col min="2573" max="2573" width="14.42578125" style="35" customWidth="1"/>
    <col min="2574" max="2575" width="18.85546875" style="35" customWidth="1"/>
    <col min="2576" max="2576" width="14.7109375" style="35" customWidth="1"/>
    <col min="2577" max="2577" width="9.28515625" style="35" customWidth="1"/>
    <col min="2578" max="2801" width="8.85546875" style="35"/>
    <col min="2802" max="2802" width="17.42578125" style="35" customWidth="1"/>
    <col min="2803" max="2803" width="30.7109375" style="35" customWidth="1"/>
    <col min="2804" max="2804" width="24.5703125" style="35" customWidth="1"/>
    <col min="2805" max="2805" width="30.5703125" style="35" customWidth="1"/>
    <col min="2806" max="2806" width="27.140625" style="35" customWidth="1"/>
    <col min="2807" max="2807" width="34" style="35" customWidth="1"/>
    <col min="2808" max="2808" width="31.42578125" style="35" customWidth="1"/>
    <col min="2809" max="2809" width="82.140625" style="35" customWidth="1"/>
    <col min="2810" max="2810" width="23.140625" style="35" customWidth="1"/>
    <col min="2811" max="2811" width="14.7109375" style="35" customWidth="1"/>
    <col min="2812" max="2812" width="10.140625" style="35" customWidth="1"/>
    <col min="2813" max="2813" width="15.85546875" style="35" customWidth="1"/>
    <col min="2814" max="2814" width="9.85546875" style="35" customWidth="1"/>
    <col min="2815" max="2815" width="14" style="35" customWidth="1"/>
    <col min="2816" max="2816" width="14.5703125" style="35" customWidth="1"/>
    <col min="2817" max="2817" width="9.5703125" style="35" customWidth="1"/>
    <col min="2818" max="2818" width="14.5703125" style="35" customWidth="1"/>
    <col min="2819" max="2820" width="16.28515625" style="35" customWidth="1"/>
    <col min="2821" max="2821" width="13.85546875" style="35" customWidth="1"/>
    <col min="2822" max="2826" width="16.140625" style="35" customWidth="1"/>
    <col min="2827" max="2827" width="14.42578125" style="35" customWidth="1"/>
    <col min="2828" max="2828" width="10.140625" style="35" customWidth="1"/>
    <col min="2829" max="2829" width="14.42578125" style="35" customWidth="1"/>
    <col min="2830" max="2831" width="18.85546875" style="35" customWidth="1"/>
    <col min="2832" max="2832" width="14.7109375" style="35" customWidth="1"/>
    <col min="2833" max="2833" width="9.28515625" style="35" customWidth="1"/>
    <col min="2834" max="3057" width="8.85546875" style="35"/>
    <col min="3058" max="3058" width="17.42578125" style="35" customWidth="1"/>
    <col min="3059" max="3059" width="30.7109375" style="35" customWidth="1"/>
    <col min="3060" max="3060" width="24.5703125" style="35" customWidth="1"/>
    <col min="3061" max="3061" width="30.5703125" style="35" customWidth="1"/>
    <col min="3062" max="3062" width="27.140625" style="35" customWidth="1"/>
    <col min="3063" max="3063" width="34" style="35" customWidth="1"/>
    <col min="3064" max="3064" width="31.42578125" style="35" customWidth="1"/>
    <col min="3065" max="3065" width="82.140625" style="35" customWidth="1"/>
    <col min="3066" max="3066" width="23.140625" style="35" customWidth="1"/>
    <col min="3067" max="3067" width="14.7109375" style="35" customWidth="1"/>
    <col min="3068" max="3068" width="10.140625" style="35" customWidth="1"/>
    <col min="3069" max="3069" width="15.85546875" style="35" customWidth="1"/>
    <col min="3070" max="3070" width="9.85546875" style="35" customWidth="1"/>
    <col min="3071" max="3071" width="14" style="35" customWidth="1"/>
    <col min="3072" max="3072" width="14.5703125" style="35" customWidth="1"/>
    <col min="3073" max="3073" width="9.5703125" style="35" customWidth="1"/>
    <col min="3074" max="3074" width="14.5703125" style="35" customWidth="1"/>
    <col min="3075" max="3076" width="16.28515625" style="35" customWidth="1"/>
    <col min="3077" max="3077" width="13.85546875" style="35" customWidth="1"/>
    <col min="3078" max="3082" width="16.140625" style="35" customWidth="1"/>
    <col min="3083" max="3083" width="14.42578125" style="35" customWidth="1"/>
    <col min="3084" max="3084" width="10.140625" style="35" customWidth="1"/>
    <col min="3085" max="3085" width="14.42578125" style="35" customWidth="1"/>
    <col min="3086" max="3087" width="18.85546875" style="35" customWidth="1"/>
    <col min="3088" max="3088" width="14.7109375" style="35" customWidth="1"/>
    <col min="3089" max="3089" width="9.28515625" style="35" customWidth="1"/>
    <col min="3090" max="3313" width="8.85546875" style="35"/>
    <col min="3314" max="3314" width="17.42578125" style="35" customWidth="1"/>
    <col min="3315" max="3315" width="30.7109375" style="35" customWidth="1"/>
    <col min="3316" max="3316" width="24.5703125" style="35" customWidth="1"/>
    <col min="3317" max="3317" width="30.5703125" style="35" customWidth="1"/>
    <col min="3318" max="3318" width="27.140625" style="35" customWidth="1"/>
    <col min="3319" max="3319" width="34" style="35" customWidth="1"/>
    <col min="3320" max="3320" width="31.42578125" style="35" customWidth="1"/>
    <col min="3321" max="3321" width="82.140625" style="35" customWidth="1"/>
    <col min="3322" max="3322" width="23.140625" style="35" customWidth="1"/>
    <col min="3323" max="3323" width="14.7109375" style="35" customWidth="1"/>
    <col min="3324" max="3324" width="10.140625" style="35" customWidth="1"/>
    <col min="3325" max="3325" width="15.85546875" style="35" customWidth="1"/>
    <col min="3326" max="3326" width="9.85546875" style="35" customWidth="1"/>
    <col min="3327" max="3327" width="14" style="35" customWidth="1"/>
    <col min="3328" max="3328" width="14.5703125" style="35" customWidth="1"/>
    <col min="3329" max="3329" width="9.5703125" style="35" customWidth="1"/>
    <col min="3330" max="3330" width="14.5703125" style="35" customWidth="1"/>
    <col min="3331" max="3332" width="16.28515625" style="35" customWidth="1"/>
    <col min="3333" max="3333" width="13.85546875" style="35" customWidth="1"/>
    <col min="3334" max="3338" width="16.140625" style="35" customWidth="1"/>
    <col min="3339" max="3339" width="14.42578125" style="35" customWidth="1"/>
    <col min="3340" max="3340" width="10.140625" style="35" customWidth="1"/>
    <col min="3341" max="3341" width="14.42578125" style="35" customWidth="1"/>
    <col min="3342" max="3343" width="18.85546875" style="35" customWidth="1"/>
    <col min="3344" max="3344" width="14.7109375" style="35" customWidth="1"/>
    <col min="3345" max="3345" width="9.28515625" style="35" customWidth="1"/>
    <col min="3346" max="3569" width="8.85546875" style="35"/>
    <col min="3570" max="3570" width="17.42578125" style="35" customWidth="1"/>
    <col min="3571" max="3571" width="30.7109375" style="35" customWidth="1"/>
    <col min="3572" max="3572" width="24.5703125" style="35" customWidth="1"/>
    <col min="3573" max="3573" width="30.5703125" style="35" customWidth="1"/>
    <col min="3574" max="3574" width="27.140625" style="35" customWidth="1"/>
    <col min="3575" max="3575" width="34" style="35" customWidth="1"/>
    <col min="3576" max="3576" width="31.42578125" style="35" customWidth="1"/>
    <col min="3577" max="3577" width="82.140625" style="35" customWidth="1"/>
    <col min="3578" max="3578" width="23.140625" style="35" customWidth="1"/>
    <col min="3579" max="3579" width="14.7109375" style="35" customWidth="1"/>
    <col min="3580" max="3580" width="10.140625" style="35" customWidth="1"/>
    <col min="3581" max="3581" width="15.85546875" style="35" customWidth="1"/>
    <col min="3582" max="3582" width="9.85546875" style="35" customWidth="1"/>
    <col min="3583" max="3583" width="14" style="35" customWidth="1"/>
    <col min="3584" max="3584" width="14.5703125" style="35" customWidth="1"/>
    <col min="3585" max="3585" width="9.5703125" style="35" customWidth="1"/>
    <col min="3586" max="3586" width="14.5703125" style="35" customWidth="1"/>
    <col min="3587" max="3588" width="16.28515625" style="35" customWidth="1"/>
    <col min="3589" max="3589" width="13.85546875" style="35" customWidth="1"/>
    <col min="3590" max="3594" width="16.140625" style="35" customWidth="1"/>
    <col min="3595" max="3595" width="14.42578125" style="35" customWidth="1"/>
    <col min="3596" max="3596" width="10.140625" style="35" customWidth="1"/>
    <col min="3597" max="3597" width="14.42578125" style="35" customWidth="1"/>
    <col min="3598" max="3599" width="18.85546875" style="35" customWidth="1"/>
    <col min="3600" max="3600" width="14.7109375" style="35" customWidth="1"/>
    <col min="3601" max="3601" width="9.28515625" style="35" customWidth="1"/>
    <col min="3602" max="3825" width="8.85546875" style="35"/>
    <col min="3826" max="3826" width="17.42578125" style="35" customWidth="1"/>
    <col min="3827" max="3827" width="30.7109375" style="35" customWidth="1"/>
    <col min="3828" max="3828" width="24.5703125" style="35" customWidth="1"/>
    <col min="3829" max="3829" width="30.5703125" style="35" customWidth="1"/>
    <col min="3830" max="3830" width="27.140625" style="35" customWidth="1"/>
    <col min="3831" max="3831" width="34" style="35" customWidth="1"/>
    <col min="3832" max="3832" width="31.42578125" style="35" customWidth="1"/>
    <col min="3833" max="3833" width="82.140625" style="35" customWidth="1"/>
    <col min="3834" max="3834" width="23.140625" style="35" customWidth="1"/>
    <col min="3835" max="3835" width="14.7109375" style="35" customWidth="1"/>
    <col min="3836" max="3836" width="10.140625" style="35" customWidth="1"/>
    <col min="3837" max="3837" width="15.85546875" style="35" customWidth="1"/>
    <col min="3838" max="3838" width="9.85546875" style="35" customWidth="1"/>
    <col min="3839" max="3839" width="14" style="35" customWidth="1"/>
    <col min="3840" max="3840" width="14.5703125" style="35" customWidth="1"/>
    <col min="3841" max="3841" width="9.5703125" style="35" customWidth="1"/>
    <col min="3842" max="3842" width="14.5703125" style="35" customWidth="1"/>
    <col min="3843" max="3844" width="16.28515625" style="35" customWidth="1"/>
    <col min="3845" max="3845" width="13.85546875" style="35" customWidth="1"/>
    <col min="3846" max="3850" width="16.140625" style="35" customWidth="1"/>
    <col min="3851" max="3851" width="14.42578125" style="35" customWidth="1"/>
    <col min="3852" max="3852" width="10.140625" style="35" customWidth="1"/>
    <col min="3853" max="3853" width="14.42578125" style="35" customWidth="1"/>
    <col min="3854" max="3855" width="18.85546875" style="35" customWidth="1"/>
    <col min="3856" max="3856" width="14.7109375" style="35" customWidth="1"/>
    <col min="3857" max="3857" width="9.28515625" style="35" customWidth="1"/>
    <col min="3858" max="4081" width="8.85546875" style="35"/>
    <col min="4082" max="4082" width="17.42578125" style="35" customWidth="1"/>
    <col min="4083" max="4083" width="30.7109375" style="35" customWidth="1"/>
    <col min="4084" max="4084" width="24.5703125" style="35" customWidth="1"/>
    <col min="4085" max="4085" width="30.5703125" style="35" customWidth="1"/>
    <col min="4086" max="4086" width="27.140625" style="35" customWidth="1"/>
    <col min="4087" max="4087" width="34" style="35" customWidth="1"/>
    <col min="4088" max="4088" width="31.42578125" style="35" customWidth="1"/>
    <col min="4089" max="4089" width="82.140625" style="35" customWidth="1"/>
    <col min="4090" max="4090" width="23.140625" style="35" customWidth="1"/>
    <col min="4091" max="4091" width="14.7109375" style="35" customWidth="1"/>
    <col min="4092" max="4092" width="10.140625" style="35" customWidth="1"/>
    <col min="4093" max="4093" width="15.85546875" style="35" customWidth="1"/>
    <col min="4094" max="4094" width="9.85546875" style="35" customWidth="1"/>
    <col min="4095" max="4095" width="14" style="35" customWidth="1"/>
    <col min="4096" max="4096" width="14.5703125" style="35" customWidth="1"/>
    <col min="4097" max="4097" width="9.5703125" style="35" customWidth="1"/>
    <col min="4098" max="4098" width="14.5703125" style="35" customWidth="1"/>
    <col min="4099" max="4100" width="16.28515625" style="35" customWidth="1"/>
    <col min="4101" max="4101" width="13.85546875" style="35" customWidth="1"/>
    <col min="4102" max="4106" width="16.140625" style="35" customWidth="1"/>
    <col min="4107" max="4107" width="14.42578125" style="35" customWidth="1"/>
    <col min="4108" max="4108" width="10.140625" style="35" customWidth="1"/>
    <col min="4109" max="4109" width="14.42578125" style="35" customWidth="1"/>
    <col min="4110" max="4111" width="18.85546875" style="35" customWidth="1"/>
    <col min="4112" max="4112" width="14.7109375" style="35" customWidth="1"/>
    <col min="4113" max="4113" width="9.28515625" style="35" customWidth="1"/>
    <col min="4114" max="4337" width="8.85546875" style="35"/>
    <col min="4338" max="4338" width="17.42578125" style="35" customWidth="1"/>
    <col min="4339" max="4339" width="30.7109375" style="35" customWidth="1"/>
    <col min="4340" max="4340" width="24.5703125" style="35" customWidth="1"/>
    <col min="4341" max="4341" width="30.5703125" style="35" customWidth="1"/>
    <col min="4342" max="4342" width="27.140625" style="35" customWidth="1"/>
    <col min="4343" max="4343" width="34" style="35" customWidth="1"/>
    <col min="4344" max="4344" width="31.42578125" style="35" customWidth="1"/>
    <col min="4345" max="4345" width="82.140625" style="35" customWidth="1"/>
    <col min="4346" max="4346" width="23.140625" style="35" customWidth="1"/>
    <col min="4347" max="4347" width="14.7109375" style="35" customWidth="1"/>
    <col min="4348" max="4348" width="10.140625" style="35" customWidth="1"/>
    <col min="4349" max="4349" width="15.85546875" style="35" customWidth="1"/>
    <col min="4350" max="4350" width="9.85546875" style="35" customWidth="1"/>
    <col min="4351" max="4351" width="14" style="35" customWidth="1"/>
    <col min="4352" max="4352" width="14.5703125" style="35" customWidth="1"/>
    <col min="4353" max="4353" width="9.5703125" style="35" customWidth="1"/>
    <col min="4354" max="4354" width="14.5703125" style="35" customWidth="1"/>
    <col min="4355" max="4356" width="16.28515625" style="35" customWidth="1"/>
    <col min="4357" max="4357" width="13.85546875" style="35" customWidth="1"/>
    <col min="4358" max="4362" width="16.140625" style="35" customWidth="1"/>
    <col min="4363" max="4363" width="14.42578125" style="35" customWidth="1"/>
    <col min="4364" max="4364" width="10.140625" style="35" customWidth="1"/>
    <col min="4365" max="4365" width="14.42578125" style="35" customWidth="1"/>
    <col min="4366" max="4367" width="18.85546875" style="35" customWidth="1"/>
    <col min="4368" max="4368" width="14.7109375" style="35" customWidth="1"/>
    <col min="4369" max="4369" width="9.28515625" style="35" customWidth="1"/>
    <col min="4370" max="4593" width="8.85546875" style="35"/>
    <col min="4594" max="4594" width="17.42578125" style="35" customWidth="1"/>
    <col min="4595" max="4595" width="30.7109375" style="35" customWidth="1"/>
    <col min="4596" max="4596" width="24.5703125" style="35" customWidth="1"/>
    <col min="4597" max="4597" width="30.5703125" style="35" customWidth="1"/>
    <col min="4598" max="4598" width="27.140625" style="35" customWidth="1"/>
    <col min="4599" max="4599" width="34" style="35" customWidth="1"/>
    <col min="4600" max="4600" width="31.42578125" style="35" customWidth="1"/>
    <col min="4601" max="4601" width="82.140625" style="35" customWidth="1"/>
    <col min="4602" max="4602" width="23.140625" style="35" customWidth="1"/>
    <col min="4603" max="4603" width="14.7109375" style="35" customWidth="1"/>
    <col min="4604" max="4604" width="10.140625" style="35" customWidth="1"/>
    <col min="4605" max="4605" width="15.85546875" style="35" customWidth="1"/>
    <col min="4606" max="4606" width="9.85546875" style="35" customWidth="1"/>
    <col min="4607" max="4607" width="14" style="35" customWidth="1"/>
    <col min="4608" max="4608" width="14.5703125" style="35" customWidth="1"/>
    <col min="4609" max="4609" width="9.5703125" style="35" customWidth="1"/>
    <col min="4610" max="4610" width="14.5703125" style="35" customWidth="1"/>
    <col min="4611" max="4612" width="16.28515625" style="35" customWidth="1"/>
    <col min="4613" max="4613" width="13.85546875" style="35" customWidth="1"/>
    <col min="4614" max="4618" width="16.140625" style="35" customWidth="1"/>
    <col min="4619" max="4619" width="14.42578125" style="35" customWidth="1"/>
    <col min="4620" max="4620" width="10.140625" style="35" customWidth="1"/>
    <col min="4621" max="4621" width="14.42578125" style="35" customWidth="1"/>
    <col min="4622" max="4623" width="18.85546875" style="35" customWidth="1"/>
    <col min="4624" max="4624" width="14.7109375" style="35" customWidth="1"/>
    <col min="4625" max="4625" width="9.28515625" style="35" customWidth="1"/>
    <col min="4626" max="4849" width="8.85546875" style="35"/>
    <col min="4850" max="4850" width="17.42578125" style="35" customWidth="1"/>
    <col min="4851" max="4851" width="30.7109375" style="35" customWidth="1"/>
    <col min="4852" max="4852" width="24.5703125" style="35" customWidth="1"/>
    <col min="4853" max="4853" width="30.5703125" style="35" customWidth="1"/>
    <col min="4854" max="4854" width="27.140625" style="35" customWidth="1"/>
    <col min="4855" max="4855" width="34" style="35" customWidth="1"/>
    <col min="4856" max="4856" width="31.42578125" style="35" customWidth="1"/>
    <col min="4857" max="4857" width="82.140625" style="35" customWidth="1"/>
    <col min="4858" max="4858" width="23.140625" style="35" customWidth="1"/>
    <col min="4859" max="4859" width="14.7109375" style="35" customWidth="1"/>
    <col min="4860" max="4860" width="10.140625" style="35" customWidth="1"/>
    <col min="4861" max="4861" width="15.85546875" style="35" customWidth="1"/>
    <col min="4862" max="4862" width="9.85546875" style="35" customWidth="1"/>
    <col min="4863" max="4863" width="14" style="35" customWidth="1"/>
    <col min="4864" max="4864" width="14.5703125" style="35" customWidth="1"/>
    <col min="4865" max="4865" width="9.5703125" style="35" customWidth="1"/>
    <col min="4866" max="4866" width="14.5703125" style="35" customWidth="1"/>
    <col min="4867" max="4868" width="16.28515625" style="35" customWidth="1"/>
    <col min="4869" max="4869" width="13.85546875" style="35" customWidth="1"/>
    <col min="4870" max="4874" width="16.140625" style="35" customWidth="1"/>
    <col min="4875" max="4875" width="14.42578125" style="35" customWidth="1"/>
    <col min="4876" max="4876" width="10.140625" style="35" customWidth="1"/>
    <col min="4877" max="4877" width="14.42578125" style="35" customWidth="1"/>
    <col min="4878" max="4879" width="18.85546875" style="35" customWidth="1"/>
    <col min="4880" max="4880" width="14.7109375" style="35" customWidth="1"/>
    <col min="4881" max="4881" width="9.28515625" style="35" customWidth="1"/>
    <col min="4882" max="5105" width="8.85546875" style="35"/>
    <col min="5106" max="5106" width="17.42578125" style="35" customWidth="1"/>
    <col min="5107" max="5107" width="30.7109375" style="35" customWidth="1"/>
    <col min="5108" max="5108" width="24.5703125" style="35" customWidth="1"/>
    <col min="5109" max="5109" width="30.5703125" style="35" customWidth="1"/>
    <col min="5110" max="5110" width="27.140625" style="35" customWidth="1"/>
    <col min="5111" max="5111" width="34" style="35" customWidth="1"/>
    <col min="5112" max="5112" width="31.42578125" style="35" customWidth="1"/>
    <col min="5113" max="5113" width="82.140625" style="35" customWidth="1"/>
    <col min="5114" max="5114" width="23.140625" style="35" customWidth="1"/>
    <col min="5115" max="5115" width="14.7109375" style="35" customWidth="1"/>
    <col min="5116" max="5116" width="10.140625" style="35" customWidth="1"/>
    <col min="5117" max="5117" width="15.85546875" style="35" customWidth="1"/>
    <col min="5118" max="5118" width="9.85546875" style="35" customWidth="1"/>
    <col min="5119" max="5119" width="14" style="35" customWidth="1"/>
    <col min="5120" max="5120" width="14.5703125" style="35" customWidth="1"/>
    <col min="5121" max="5121" width="9.5703125" style="35" customWidth="1"/>
    <col min="5122" max="5122" width="14.5703125" style="35" customWidth="1"/>
    <col min="5123" max="5124" width="16.28515625" style="35" customWidth="1"/>
    <col min="5125" max="5125" width="13.85546875" style="35" customWidth="1"/>
    <col min="5126" max="5130" width="16.140625" style="35" customWidth="1"/>
    <col min="5131" max="5131" width="14.42578125" style="35" customWidth="1"/>
    <col min="5132" max="5132" width="10.140625" style="35" customWidth="1"/>
    <col min="5133" max="5133" width="14.42578125" style="35" customWidth="1"/>
    <col min="5134" max="5135" width="18.85546875" style="35" customWidth="1"/>
    <col min="5136" max="5136" width="14.7109375" style="35" customWidth="1"/>
    <col min="5137" max="5137" width="9.28515625" style="35" customWidth="1"/>
    <col min="5138" max="5361" width="8.85546875" style="35"/>
    <col min="5362" max="5362" width="17.42578125" style="35" customWidth="1"/>
    <col min="5363" max="5363" width="30.7109375" style="35" customWidth="1"/>
    <col min="5364" max="5364" width="24.5703125" style="35" customWidth="1"/>
    <col min="5365" max="5365" width="30.5703125" style="35" customWidth="1"/>
    <col min="5366" max="5366" width="27.140625" style="35" customWidth="1"/>
    <col min="5367" max="5367" width="34" style="35" customWidth="1"/>
    <col min="5368" max="5368" width="31.42578125" style="35" customWidth="1"/>
    <col min="5369" max="5369" width="82.140625" style="35" customWidth="1"/>
    <col min="5370" max="5370" width="23.140625" style="35" customWidth="1"/>
    <col min="5371" max="5371" width="14.7109375" style="35" customWidth="1"/>
    <col min="5372" max="5372" width="10.140625" style="35" customWidth="1"/>
    <col min="5373" max="5373" width="15.85546875" style="35" customWidth="1"/>
    <col min="5374" max="5374" width="9.85546875" style="35" customWidth="1"/>
    <col min="5375" max="5375" width="14" style="35" customWidth="1"/>
    <col min="5376" max="5376" width="14.5703125" style="35" customWidth="1"/>
    <col min="5377" max="5377" width="9.5703125" style="35" customWidth="1"/>
    <col min="5378" max="5378" width="14.5703125" style="35" customWidth="1"/>
    <col min="5379" max="5380" width="16.28515625" style="35" customWidth="1"/>
    <col min="5381" max="5381" width="13.85546875" style="35" customWidth="1"/>
    <col min="5382" max="5386" width="16.140625" style="35" customWidth="1"/>
    <col min="5387" max="5387" width="14.42578125" style="35" customWidth="1"/>
    <col min="5388" max="5388" width="10.140625" style="35" customWidth="1"/>
    <col min="5389" max="5389" width="14.42578125" style="35" customWidth="1"/>
    <col min="5390" max="5391" width="18.85546875" style="35" customWidth="1"/>
    <col min="5392" max="5392" width="14.7109375" style="35" customWidth="1"/>
    <col min="5393" max="5393" width="9.28515625" style="35" customWidth="1"/>
    <col min="5394" max="5617" width="8.85546875" style="35"/>
    <col min="5618" max="5618" width="17.42578125" style="35" customWidth="1"/>
    <col min="5619" max="5619" width="30.7109375" style="35" customWidth="1"/>
    <col min="5620" max="5620" width="24.5703125" style="35" customWidth="1"/>
    <col min="5621" max="5621" width="30.5703125" style="35" customWidth="1"/>
    <col min="5622" max="5622" width="27.140625" style="35" customWidth="1"/>
    <col min="5623" max="5623" width="34" style="35" customWidth="1"/>
    <col min="5624" max="5624" width="31.42578125" style="35" customWidth="1"/>
    <col min="5625" max="5625" width="82.140625" style="35" customWidth="1"/>
    <col min="5626" max="5626" width="23.140625" style="35" customWidth="1"/>
    <col min="5627" max="5627" width="14.7109375" style="35" customWidth="1"/>
    <col min="5628" max="5628" width="10.140625" style="35" customWidth="1"/>
    <col min="5629" max="5629" width="15.85546875" style="35" customWidth="1"/>
    <col min="5630" max="5630" width="9.85546875" style="35" customWidth="1"/>
    <col min="5631" max="5631" width="14" style="35" customWidth="1"/>
    <col min="5632" max="5632" width="14.5703125" style="35" customWidth="1"/>
    <col min="5633" max="5633" width="9.5703125" style="35" customWidth="1"/>
    <col min="5634" max="5634" width="14.5703125" style="35" customWidth="1"/>
    <col min="5635" max="5636" width="16.28515625" style="35" customWidth="1"/>
    <col min="5637" max="5637" width="13.85546875" style="35" customWidth="1"/>
    <col min="5638" max="5642" width="16.140625" style="35" customWidth="1"/>
    <col min="5643" max="5643" width="14.42578125" style="35" customWidth="1"/>
    <col min="5644" max="5644" width="10.140625" style="35" customWidth="1"/>
    <col min="5645" max="5645" width="14.42578125" style="35" customWidth="1"/>
    <col min="5646" max="5647" width="18.85546875" style="35" customWidth="1"/>
    <col min="5648" max="5648" width="14.7109375" style="35" customWidth="1"/>
    <col min="5649" max="5649" width="9.28515625" style="35" customWidth="1"/>
    <col min="5650" max="5873" width="8.85546875" style="35"/>
    <col min="5874" max="5874" width="17.42578125" style="35" customWidth="1"/>
    <col min="5875" max="5875" width="30.7109375" style="35" customWidth="1"/>
    <col min="5876" max="5876" width="24.5703125" style="35" customWidth="1"/>
    <col min="5877" max="5877" width="30.5703125" style="35" customWidth="1"/>
    <col min="5878" max="5878" width="27.140625" style="35" customWidth="1"/>
    <col min="5879" max="5879" width="34" style="35" customWidth="1"/>
    <col min="5880" max="5880" width="31.42578125" style="35" customWidth="1"/>
    <col min="5881" max="5881" width="82.140625" style="35" customWidth="1"/>
    <col min="5882" max="5882" width="23.140625" style="35" customWidth="1"/>
    <col min="5883" max="5883" width="14.7109375" style="35" customWidth="1"/>
    <col min="5884" max="5884" width="10.140625" style="35" customWidth="1"/>
    <col min="5885" max="5885" width="15.85546875" style="35" customWidth="1"/>
    <col min="5886" max="5886" width="9.85546875" style="35" customWidth="1"/>
    <col min="5887" max="5887" width="14" style="35" customWidth="1"/>
    <col min="5888" max="5888" width="14.5703125" style="35" customWidth="1"/>
    <col min="5889" max="5889" width="9.5703125" style="35" customWidth="1"/>
    <col min="5890" max="5890" width="14.5703125" style="35" customWidth="1"/>
    <col min="5891" max="5892" width="16.28515625" style="35" customWidth="1"/>
    <col min="5893" max="5893" width="13.85546875" style="35" customWidth="1"/>
    <col min="5894" max="5898" width="16.140625" style="35" customWidth="1"/>
    <col min="5899" max="5899" width="14.42578125" style="35" customWidth="1"/>
    <col min="5900" max="5900" width="10.140625" style="35" customWidth="1"/>
    <col min="5901" max="5901" width="14.42578125" style="35" customWidth="1"/>
    <col min="5902" max="5903" width="18.85546875" style="35" customWidth="1"/>
    <col min="5904" max="5904" width="14.7109375" style="35" customWidth="1"/>
    <col min="5905" max="5905" width="9.28515625" style="35" customWidth="1"/>
    <col min="5906" max="6129" width="8.85546875" style="35"/>
    <col min="6130" max="6130" width="17.42578125" style="35" customWidth="1"/>
    <col min="6131" max="6131" width="30.7109375" style="35" customWidth="1"/>
    <col min="6132" max="6132" width="24.5703125" style="35" customWidth="1"/>
    <col min="6133" max="6133" width="30.5703125" style="35" customWidth="1"/>
    <col min="6134" max="6134" width="27.140625" style="35" customWidth="1"/>
    <col min="6135" max="6135" width="34" style="35" customWidth="1"/>
    <col min="6136" max="6136" width="31.42578125" style="35" customWidth="1"/>
    <col min="6137" max="6137" width="82.140625" style="35" customWidth="1"/>
    <col min="6138" max="6138" width="23.140625" style="35" customWidth="1"/>
    <col min="6139" max="6139" width="14.7109375" style="35" customWidth="1"/>
    <col min="6140" max="6140" width="10.140625" style="35" customWidth="1"/>
    <col min="6141" max="6141" width="15.85546875" style="35" customWidth="1"/>
    <col min="6142" max="6142" width="9.85546875" style="35" customWidth="1"/>
    <col min="6143" max="6143" width="14" style="35" customWidth="1"/>
    <col min="6144" max="6144" width="14.5703125" style="35" customWidth="1"/>
    <col min="6145" max="6145" width="9.5703125" style="35" customWidth="1"/>
    <col min="6146" max="6146" width="14.5703125" style="35" customWidth="1"/>
    <col min="6147" max="6148" width="16.28515625" style="35" customWidth="1"/>
    <col min="6149" max="6149" width="13.85546875" style="35" customWidth="1"/>
    <col min="6150" max="6154" width="16.140625" style="35" customWidth="1"/>
    <col min="6155" max="6155" width="14.42578125" style="35" customWidth="1"/>
    <col min="6156" max="6156" width="10.140625" style="35" customWidth="1"/>
    <col min="6157" max="6157" width="14.42578125" style="35" customWidth="1"/>
    <col min="6158" max="6159" width="18.85546875" style="35" customWidth="1"/>
    <col min="6160" max="6160" width="14.7109375" style="35" customWidth="1"/>
    <col min="6161" max="6161" width="9.28515625" style="35" customWidth="1"/>
    <col min="6162" max="6385" width="8.85546875" style="35"/>
    <col min="6386" max="6386" width="17.42578125" style="35" customWidth="1"/>
    <col min="6387" max="6387" width="30.7109375" style="35" customWidth="1"/>
    <col min="6388" max="6388" width="24.5703125" style="35" customWidth="1"/>
    <col min="6389" max="6389" width="30.5703125" style="35" customWidth="1"/>
    <col min="6390" max="6390" width="27.140625" style="35" customWidth="1"/>
    <col min="6391" max="6391" width="34" style="35" customWidth="1"/>
    <col min="6392" max="6392" width="31.42578125" style="35" customWidth="1"/>
    <col min="6393" max="6393" width="82.140625" style="35" customWidth="1"/>
    <col min="6394" max="6394" width="23.140625" style="35" customWidth="1"/>
    <col min="6395" max="6395" width="14.7109375" style="35" customWidth="1"/>
    <col min="6396" max="6396" width="10.140625" style="35" customWidth="1"/>
    <col min="6397" max="6397" width="15.85546875" style="35" customWidth="1"/>
    <col min="6398" max="6398" width="9.85546875" style="35" customWidth="1"/>
    <col min="6399" max="6399" width="14" style="35" customWidth="1"/>
    <col min="6400" max="6400" width="14.5703125" style="35" customWidth="1"/>
    <col min="6401" max="6401" width="9.5703125" style="35" customWidth="1"/>
    <col min="6402" max="6402" width="14.5703125" style="35" customWidth="1"/>
    <col min="6403" max="6404" width="16.28515625" style="35" customWidth="1"/>
    <col min="6405" max="6405" width="13.85546875" style="35" customWidth="1"/>
    <col min="6406" max="6410" width="16.140625" style="35" customWidth="1"/>
    <col min="6411" max="6411" width="14.42578125" style="35" customWidth="1"/>
    <col min="6412" max="6412" width="10.140625" style="35" customWidth="1"/>
    <col min="6413" max="6413" width="14.42578125" style="35" customWidth="1"/>
    <col min="6414" max="6415" width="18.85546875" style="35" customWidth="1"/>
    <col min="6416" max="6416" width="14.7109375" style="35" customWidth="1"/>
    <col min="6417" max="6417" width="9.28515625" style="35" customWidth="1"/>
    <col min="6418" max="6641" width="8.85546875" style="35"/>
    <col min="6642" max="6642" width="17.42578125" style="35" customWidth="1"/>
    <col min="6643" max="6643" width="30.7109375" style="35" customWidth="1"/>
    <col min="6644" max="6644" width="24.5703125" style="35" customWidth="1"/>
    <col min="6645" max="6645" width="30.5703125" style="35" customWidth="1"/>
    <col min="6646" max="6646" width="27.140625" style="35" customWidth="1"/>
    <col min="6647" max="6647" width="34" style="35" customWidth="1"/>
    <col min="6648" max="6648" width="31.42578125" style="35" customWidth="1"/>
    <col min="6649" max="6649" width="82.140625" style="35" customWidth="1"/>
    <col min="6650" max="6650" width="23.140625" style="35" customWidth="1"/>
    <col min="6651" max="6651" width="14.7109375" style="35" customWidth="1"/>
    <col min="6652" max="6652" width="10.140625" style="35" customWidth="1"/>
    <col min="6653" max="6653" width="15.85546875" style="35" customWidth="1"/>
    <col min="6654" max="6654" width="9.85546875" style="35" customWidth="1"/>
    <col min="6655" max="6655" width="14" style="35" customWidth="1"/>
    <col min="6656" max="6656" width="14.5703125" style="35" customWidth="1"/>
    <col min="6657" max="6657" width="9.5703125" style="35" customWidth="1"/>
    <col min="6658" max="6658" width="14.5703125" style="35" customWidth="1"/>
    <col min="6659" max="6660" width="16.28515625" style="35" customWidth="1"/>
    <col min="6661" max="6661" width="13.85546875" style="35" customWidth="1"/>
    <col min="6662" max="6666" width="16.140625" style="35" customWidth="1"/>
    <col min="6667" max="6667" width="14.42578125" style="35" customWidth="1"/>
    <col min="6668" max="6668" width="10.140625" style="35" customWidth="1"/>
    <col min="6669" max="6669" width="14.42578125" style="35" customWidth="1"/>
    <col min="6670" max="6671" width="18.85546875" style="35" customWidth="1"/>
    <col min="6672" max="6672" width="14.7109375" style="35" customWidth="1"/>
    <col min="6673" max="6673" width="9.28515625" style="35" customWidth="1"/>
    <col min="6674" max="6897" width="8.85546875" style="35"/>
    <col min="6898" max="6898" width="17.42578125" style="35" customWidth="1"/>
    <col min="6899" max="6899" width="30.7109375" style="35" customWidth="1"/>
    <col min="6900" max="6900" width="24.5703125" style="35" customWidth="1"/>
    <col min="6901" max="6901" width="30.5703125" style="35" customWidth="1"/>
    <col min="6902" max="6902" width="27.140625" style="35" customWidth="1"/>
    <col min="6903" max="6903" width="34" style="35" customWidth="1"/>
    <col min="6904" max="6904" width="31.42578125" style="35" customWidth="1"/>
    <col min="6905" max="6905" width="82.140625" style="35" customWidth="1"/>
    <col min="6906" max="6906" width="23.140625" style="35" customWidth="1"/>
    <col min="6907" max="6907" width="14.7109375" style="35" customWidth="1"/>
    <col min="6908" max="6908" width="10.140625" style="35" customWidth="1"/>
    <col min="6909" max="6909" width="15.85546875" style="35" customWidth="1"/>
    <col min="6910" max="6910" width="9.85546875" style="35" customWidth="1"/>
    <col min="6911" max="6911" width="14" style="35" customWidth="1"/>
    <col min="6912" max="6912" width="14.5703125" style="35" customWidth="1"/>
    <col min="6913" max="6913" width="9.5703125" style="35" customWidth="1"/>
    <col min="6914" max="6914" width="14.5703125" style="35" customWidth="1"/>
    <col min="6915" max="6916" width="16.28515625" style="35" customWidth="1"/>
    <col min="6917" max="6917" width="13.85546875" style="35" customWidth="1"/>
    <col min="6918" max="6922" width="16.140625" style="35" customWidth="1"/>
    <col min="6923" max="6923" width="14.42578125" style="35" customWidth="1"/>
    <col min="6924" max="6924" width="10.140625" style="35" customWidth="1"/>
    <col min="6925" max="6925" width="14.42578125" style="35" customWidth="1"/>
    <col min="6926" max="6927" width="18.85546875" style="35" customWidth="1"/>
    <col min="6928" max="6928" width="14.7109375" style="35" customWidth="1"/>
    <col min="6929" max="6929" width="9.28515625" style="35" customWidth="1"/>
    <col min="6930" max="7153" width="8.85546875" style="35"/>
    <col min="7154" max="7154" width="17.42578125" style="35" customWidth="1"/>
    <col min="7155" max="7155" width="30.7109375" style="35" customWidth="1"/>
    <col min="7156" max="7156" width="24.5703125" style="35" customWidth="1"/>
    <col min="7157" max="7157" width="30.5703125" style="35" customWidth="1"/>
    <col min="7158" max="7158" width="27.140625" style="35" customWidth="1"/>
    <col min="7159" max="7159" width="34" style="35" customWidth="1"/>
    <col min="7160" max="7160" width="31.42578125" style="35" customWidth="1"/>
    <col min="7161" max="7161" width="82.140625" style="35" customWidth="1"/>
    <col min="7162" max="7162" width="23.140625" style="35" customWidth="1"/>
    <col min="7163" max="7163" width="14.7109375" style="35" customWidth="1"/>
    <col min="7164" max="7164" width="10.140625" style="35" customWidth="1"/>
    <col min="7165" max="7165" width="15.85546875" style="35" customWidth="1"/>
    <col min="7166" max="7166" width="9.85546875" style="35" customWidth="1"/>
    <col min="7167" max="7167" width="14" style="35" customWidth="1"/>
    <col min="7168" max="7168" width="14.5703125" style="35" customWidth="1"/>
    <col min="7169" max="7169" width="9.5703125" style="35" customWidth="1"/>
    <col min="7170" max="7170" width="14.5703125" style="35" customWidth="1"/>
    <col min="7171" max="7172" width="16.28515625" style="35" customWidth="1"/>
    <col min="7173" max="7173" width="13.85546875" style="35" customWidth="1"/>
    <col min="7174" max="7178" width="16.140625" style="35" customWidth="1"/>
    <col min="7179" max="7179" width="14.42578125" style="35" customWidth="1"/>
    <col min="7180" max="7180" width="10.140625" style="35" customWidth="1"/>
    <col min="7181" max="7181" width="14.42578125" style="35" customWidth="1"/>
    <col min="7182" max="7183" width="18.85546875" style="35" customWidth="1"/>
    <col min="7184" max="7184" width="14.7109375" style="35" customWidth="1"/>
    <col min="7185" max="7185" width="9.28515625" style="35" customWidth="1"/>
    <col min="7186" max="7409" width="8.85546875" style="35"/>
    <col min="7410" max="7410" width="17.42578125" style="35" customWidth="1"/>
    <col min="7411" max="7411" width="30.7109375" style="35" customWidth="1"/>
    <col min="7412" max="7412" width="24.5703125" style="35" customWidth="1"/>
    <col min="7413" max="7413" width="30.5703125" style="35" customWidth="1"/>
    <col min="7414" max="7414" width="27.140625" style="35" customWidth="1"/>
    <col min="7415" max="7415" width="34" style="35" customWidth="1"/>
    <col min="7416" max="7416" width="31.42578125" style="35" customWidth="1"/>
    <col min="7417" max="7417" width="82.140625" style="35" customWidth="1"/>
    <col min="7418" max="7418" width="23.140625" style="35" customWidth="1"/>
    <col min="7419" max="7419" width="14.7109375" style="35" customWidth="1"/>
    <col min="7420" max="7420" width="10.140625" style="35" customWidth="1"/>
    <col min="7421" max="7421" width="15.85546875" style="35" customWidth="1"/>
    <col min="7422" max="7422" width="9.85546875" style="35" customWidth="1"/>
    <col min="7423" max="7423" width="14" style="35" customWidth="1"/>
    <col min="7424" max="7424" width="14.5703125" style="35" customWidth="1"/>
    <col min="7425" max="7425" width="9.5703125" style="35" customWidth="1"/>
    <col min="7426" max="7426" width="14.5703125" style="35" customWidth="1"/>
    <col min="7427" max="7428" width="16.28515625" style="35" customWidth="1"/>
    <col min="7429" max="7429" width="13.85546875" style="35" customWidth="1"/>
    <col min="7430" max="7434" width="16.140625" style="35" customWidth="1"/>
    <col min="7435" max="7435" width="14.42578125" style="35" customWidth="1"/>
    <col min="7436" max="7436" width="10.140625" style="35" customWidth="1"/>
    <col min="7437" max="7437" width="14.42578125" style="35" customWidth="1"/>
    <col min="7438" max="7439" width="18.85546875" style="35" customWidth="1"/>
    <col min="7440" max="7440" width="14.7109375" style="35" customWidth="1"/>
    <col min="7441" max="7441" width="9.28515625" style="35" customWidth="1"/>
    <col min="7442" max="7665" width="8.85546875" style="35"/>
    <col min="7666" max="7666" width="17.42578125" style="35" customWidth="1"/>
    <col min="7667" max="7667" width="30.7109375" style="35" customWidth="1"/>
    <col min="7668" max="7668" width="24.5703125" style="35" customWidth="1"/>
    <col min="7669" max="7669" width="30.5703125" style="35" customWidth="1"/>
    <col min="7670" max="7670" width="27.140625" style="35" customWidth="1"/>
    <col min="7671" max="7671" width="34" style="35" customWidth="1"/>
    <col min="7672" max="7672" width="31.42578125" style="35" customWidth="1"/>
    <col min="7673" max="7673" width="82.140625" style="35" customWidth="1"/>
    <col min="7674" max="7674" width="23.140625" style="35" customWidth="1"/>
    <col min="7675" max="7675" width="14.7109375" style="35" customWidth="1"/>
    <col min="7676" max="7676" width="10.140625" style="35" customWidth="1"/>
    <col min="7677" max="7677" width="15.85546875" style="35" customWidth="1"/>
    <col min="7678" max="7678" width="9.85546875" style="35" customWidth="1"/>
    <col min="7679" max="7679" width="14" style="35" customWidth="1"/>
    <col min="7680" max="7680" width="14.5703125" style="35" customWidth="1"/>
    <col min="7681" max="7681" width="9.5703125" style="35" customWidth="1"/>
    <col min="7682" max="7682" width="14.5703125" style="35" customWidth="1"/>
    <col min="7683" max="7684" width="16.28515625" style="35" customWidth="1"/>
    <col min="7685" max="7685" width="13.85546875" style="35" customWidth="1"/>
    <col min="7686" max="7690" width="16.140625" style="35" customWidth="1"/>
    <col min="7691" max="7691" width="14.42578125" style="35" customWidth="1"/>
    <col min="7692" max="7692" width="10.140625" style="35" customWidth="1"/>
    <col min="7693" max="7693" width="14.42578125" style="35" customWidth="1"/>
    <col min="7694" max="7695" width="18.85546875" style="35" customWidth="1"/>
    <col min="7696" max="7696" width="14.7109375" style="35" customWidth="1"/>
    <col min="7697" max="7697" width="9.28515625" style="35" customWidth="1"/>
    <col min="7698" max="7921" width="8.85546875" style="35"/>
    <col min="7922" max="7922" width="17.42578125" style="35" customWidth="1"/>
    <col min="7923" max="7923" width="30.7109375" style="35" customWidth="1"/>
    <col min="7924" max="7924" width="24.5703125" style="35" customWidth="1"/>
    <col min="7925" max="7925" width="30.5703125" style="35" customWidth="1"/>
    <col min="7926" max="7926" width="27.140625" style="35" customWidth="1"/>
    <col min="7927" max="7927" width="34" style="35" customWidth="1"/>
    <col min="7928" max="7928" width="31.42578125" style="35" customWidth="1"/>
    <col min="7929" max="7929" width="82.140625" style="35" customWidth="1"/>
    <col min="7930" max="7930" width="23.140625" style="35" customWidth="1"/>
    <col min="7931" max="7931" width="14.7109375" style="35" customWidth="1"/>
    <col min="7932" max="7932" width="10.140625" style="35" customWidth="1"/>
    <col min="7933" max="7933" width="15.85546875" style="35" customWidth="1"/>
    <col min="7934" max="7934" width="9.85546875" style="35" customWidth="1"/>
    <col min="7935" max="7935" width="14" style="35" customWidth="1"/>
    <col min="7936" max="7936" width="14.5703125" style="35" customWidth="1"/>
    <col min="7937" max="7937" width="9.5703125" style="35" customWidth="1"/>
    <col min="7938" max="7938" width="14.5703125" style="35" customWidth="1"/>
    <col min="7939" max="7940" width="16.28515625" style="35" customWidth="1"/>
    <col min="7941" max="7941" width="13.85546875" style="35" customWidth="1"/>
    <col min="7942" max="7946" width="16.140625" style="35" customWidth="1"/>
    <col min="7947" max="7947" width="14.42578125" style="35" customWidth="1"/>
    <col min="7948" max="7948" width="10.140625" style="35" customWidth="1"/>
    <col min="7949" max="7949" width="14.42578125" style="35" customWidth="1"/>
    <col min="7950" max="7951" width="18.85546875" style="35" customWidth="1"/>
    <col min="7952" max="7952" width="14.7109375" style="35" customWidth="1"/>
    <col min="7953" max="7953" width="9.28515625" style="35" customWidth="1"/>
    <col min="7954" max="8177" width="8.85546875" style="35"/>
    <col min="8178" max="8178" width="17.42578125" style="35" customWidth="1"/>
    <col min="8179" max="8179" width="30.7109375" style="35" customWidth="1"/>
    <col min="8180" max="8180" width="24.5703125" style="35" customWidth="1"/>
    <col min="8181" max="8181" width="30.5703125" style="35" customWidth="1"/>
    <col min="8182" max="8182" width="27.140625" style="35" customWidth="1"/>
    <col min="8183" max="8183" width="34" style="35" customWidth="1"/>
    <col min="8184" max="8184" width="31.42578125" style="35" customWidth="1"/>
    <col min="8185" max="8185" width="82.140625" style="35" customWidth="1"/>
    <col min="8186" max="8186" width="23.140625" style="35" customWidth="1"/>
    <col min="8187" max="8187" width="14.7109375" style="35" customWidth="1"/>
    <col min="8188" max="8188" width="10.140625" style="35" customWidth="1"/>
    <col min="8189" max="8189" width="15.85546875" style="35" customWidth="1"/>
    <col min="8190" max="8190" width="9.85546875" style="35" customWidth="1"/>
    <col min="8191" max="8191" width="14" style="35" customWidth="1"/>
    <col min="8192" max="8192" width="14.5703125" style="35" customWidth="1"/>
    <col min="8193" max="8193" width="9.5703125" style="35" customWidth="1"/>
    <col min="8194" max="8194" width="14.5703125" style="35" customWidth="1"/>
    <col min="8195" max="8196" width="16.28515625" style="35" customWidth="1"/>
    <col min="8197" max="8197" width="13.85546875" style="35" customWidth="1"/>
    <col min="8198" max="8202" width="16.140625" style="35" customWidth="1"/>
    <col min="8203" max="8203" width="14.42578125" style="35" customWidth="1"/>
    <col min="8204" max="8204" width="10.140625" style="35" customWidth="1"/>
    <col min="8205" max="8205" width="14.42578125" style="35" customWidth="1"/>
    <col min="8206" max="8207" width="18.85546875" style="35" customWidth="1"/>
    <col min="8208" max="8208" width="14.7109375" style="35" customWidth="1"/>
    <col min="8209" max="8209" width="9.28515625" style="35" customWidth="1"/>
    <col min="8210" max="8433" width="8.85546875" style="35"/>
    <col min="8434" max="8434" width="17.42578125" style="35" customWidth="1"/>
    <col min="8435" max="8435" width="30.7109375" style="35" customWidth="1"/>
    <col min="8436" max="8436" width="24.5703125" style="35" customWidth="1"/>
    <col min="8437" max="8437" width="30.5703125" style="35" customWidth="1"/>
    <col min="8438" max="8438" width="27.140625" style="35" customWidth="1"/>
    <col min="8439" max="8439" width="34" style="35" customWidth="1"/>
    <col min="8440" max="8440" width="31.42578125" style="35" customWidth="1"/>
    <col min="8441" max="8441" width="82.140625" style="35" customWidth="1"/>
    <col min="8442" max="8442" width="23.140625" style="35" customWidth="1"/>
    <col min="8443" max="8443" width="14.7109375" style="35" customWidth="1"/>
    <col min="8444" max="8444" width="10.140625" style="35" customWidth="1"/>
    <col min="8445" max="8445" width="15.85546875" style="35" customWidth="1"/>
    <col min="8446" max="8446" width="9.85546875" style="35" customWidth="1"/>
    <col min="8447" max="8447" width="14" style="35" customWidth="1"/>
    <col min="8448" max="8448" width="14.5703125" style="35" customWidth="1"/>
    <col min="8449" max="8449" width="9.5703125" style="35" customWidth="1"/>
    <col min="8450" max="8450" width="14.5703125" style="35" customWidth="1"/>
    <col min="8451" max="8452" width="16.28515625" style="35" customWidth="1"/>
    <col min="8453" max="8453" width="13.85546875" style="35" customWidth="1"/>
    <col min="8454" max="8458" width="16.140625" style="35" customWidth="1"/>
    <col min="8459" max="8459" width="14.42578125" style="35" customWidth="1"/>
    <col min="8460" max="8460" width="10.140625" style="35" customWidth="1"/>
    <col min="8461" max="8461" width="14.42578125" style="35" customWidth="1"/>
    <col min="8462" max="8463" width="18.85546875" style="35" customWidth="1"/>
    <col min="8464" max="8464" width="14.7109375" style="35" customWidth="1"/>
    <col min="8465" max="8465" width="9.28515625" style="35" customWidth="1"/>
    <col min="8466" max="8689" width="8.85546875" style="35"/>
    <col min="8690" max="8690" width="17.42578125" style="35" customWidth="1"/>
    <col min="8691" max="8691" width="30.7109375" style="35" customWidth="1"/>
    <col min="8692" max="8692" width="24.5703125" style="35" customWidth="1"/>
    <col min="8693" max="8693" width="30.5703125" style="35" customWidth="1"/>
    <col min="8694" max="8694" width="27.140625" style="35" customWidth="1"/>
    <col min="8695" max="8695" width="34" style="35" customWidth="1"/>
    <col min="8696" max="8696" width="31.42578125" style="35" customWidth="1"/>
    <col min="8697" max="8697" width="82.140625" style="35" customWidth="1"/>
    <col min="8698" max="8698" width="23.140625" style="35" customWidth="1"/>
    <col min="8699" max="8699" width="14.7109375" style="35" customWidth="1"/>
    <col min="8700" max="8700" width="10.140625" style="35" customWidth="1"/>
    <col min="8701" max="8701" width="15.85546875" style="35" customWidth="1"/>
    <col min="8702" max="8702" width="9.85546875" style="35" customWidth="1"/>
    <col min="8703" max="8703" width="14" style="35" customWidth="1"/>
    <col min="8704" max="8704" width="14.5703125" style="35" customWidth="1"/>
    <col min="8705" max="8705" width="9.5703125" style="35" customWidth="1"/>
    <col min="8706" max="8706" width="14.5703125" style="35" customWidth="1"/>
    <col min="8707" max="8708" width="16.28515625" style="35" customWidth="1"/>
    <col min="8709" max="8709" width="13.85546875" style="35" customWidth="1"/>
    <col min="8710" max="8714" width="16.140625" style="35" customWidth="1"/>
    <col min="8715" max="8715" width="14.42578125" style="35" customWidth="1"/>
    <col min="8716" max="8716" width="10.140625" style="35" customWidth="1"/>
    <col min="8717" max="8717" width="14.42578125" style="35" customWidth="1"/>
    <col min="8718" max="8719" width="18.85546875" style="35" customWidth="1"/>
    <col min="8720" max="8720" width="14.7109375" style="35" customWidth="1"/>
    <col min="8721" max="8721" width="9.28515625" style="35" customWidth="1"/>
    <col min="8722" max="8945" width="8.85546875" style="35"/>
    <col min="8946" max="8946" width="17.42578125" style="35" customWidth="1"/>
    <col min="8947" max="8947" width="30.7109375" style="35" customWidth="1"/>
    <col min="8948" max="8948" width="24.5703125" style="35" customWidth="1"/>
    <col min="8949" max="8949" width="30.5703125" style="35" customWidth="1"/>
    <col min="8950" max="8950" width="27.140625" style="35" customWidth="1"/>
    <col min="8951" max="8951" width="34" style="35" customWidth="1"/>
    <col min="8952" max="8952" width="31.42578125" style="35" customWidth="1"/>
    <col min="8953" max="8953" width="82.140625" style="35" customWidth="1"/>
    <col min="8954" max="8954" width="23.140625" style="35" customWidth="1"/>
    <col min="8955" max="8955" width="14.7109375" style="35" customWidth="1"/>
    <col min="8956" max="8956" width="10.140625" style="35" customWidth="1"/>
    <col min="8957" max="8957" width="15.85546875" style="35" customWidth="1"/>
    <col min="8958" max="8958" width="9.85546875" style="35" customWidth="1"/>
    <col min="8959" max="8959" width="14" style="35" customWidth="1"/>
    <col min="8960" max="8960" width="14.5703125" style="35" customWidth="1"/>
    <col min="8961" max="8961" width="9.5703125" style="35" customWidth="1"/>
    <col min="8962" max="8962" width="14.5703125" style="35" customWidth="1"/>
    <col min="8963" max="8964" width="16.28515625" style="35" customWidth="1"/>
    <col min="8965" max="8965" width="13.85546875" style="35" customWidth="1"/>
    <col min="8966" max="8970" width="16.140625" style="35" customWidth="1"/>
    <col min="8971" max="8971" width="14.42578125" style="35" customWidth="1"/>
    <col min="8972" max="8972" width="10.140625" style="35" customWidth="1"/>
    <col min="8973" max="8973" width="14.42578125" style="35" customWidth="1"/>
    <col min="8974" max="8975" width="18.85546875" style="35" customWidth="1"/>
    <col min="8976" max="8976" width="14.7109375" style="35" customWidth="1"/>
    <col min="8977" max="8977" width="9.28515625" style="35" customWidth="1"/>
    <col min="8978" max="9201" width="8.85546875" style="35"/>
    <col min="9202" max="9202" width="17.42578125" style="35" customWidth="1"/>
    <col min="9203" max="9203" width="30.7109375" style="35" customWidth="1"/>
    <col min="9204" max="9204" width="24.5703125" style="35" customWidth="1"/>
    <col min="9205" max="9205" width="30.5703125" style="35" customWidth="1"/>
    <col min="9206" max="9206" width="27.140625" style="35" customWidth="1"/>
    <col min="9207" max="9207" width="34" style="35" customWidth="1"/>
    <col min="9208" max="9208" width="31.42578125" style="35" customWidth="1"/>
    <col min="9209" max="9209" width="82.140625" style="35" customWidth="1"/>
    <col min="9210" max="9210" width="23.140625" style="35" customWidth="1"/>
    <col min="9211" max="9211" width="14.7109375" style="35" customWidth="1"/>
    <col min="9212" max="9212" width="10.140625" style="35" customWidth="1"/>
    <col min="9213" max="9213" width="15.85546875" style="35" customWidth="1"/>
    <col min="9214" max="9214" width="9.85546875" style="35" customWidth="1"/>
    <col min="9215" max="9215" width="14" style="35" customWidth="1"/>
    <col min="9216" max="9216" width="14.5703125" style="35" customWidth="1"/>
    <col min="9217" max="9217" width="9.5703125" style="35" customWidth="1"/>
    <col min="9218" max="9218" width="14.5703125" style="35" customWidth="1"/>
    <col min="9219" max="9220" width="16.28515625" style="35" customWidth="1"/>
    <col min="9221" max="9221" width="13.85546875" style="35" customWidth="1"/>
    <col min="9222" max="9226" width="16.140625" style="35" customWidth="1"/>
    <col min="9227" max="9227" width="14.42578125" style="35" customWidth="1"/>
    <col min="9228" max="9228" width="10.140625" style="35" customWidth="1"/>
    <col min="9229" max="9229" width="14.42578125" style="35" customWidth="1"/>
    <col min="9230" max="9231" width="18.85546875" style="35" customWidth="1"/>
    <col min="9232" max="9232" width="14.7109375" style="35" customWidth="1"/>
    <col min="9233" max="9233" width="9.28515625" style="35" customWidth="1"/>
    <col min="9234" max="9457" width="8.85546875" style="35"/>
    <col min="9458" max="9458" width="17.42578125" style="35" customWidth="1"/>
    <col min="9459" max="9459" width="30.7109375" style="35" customWidth="1"/>
    <col min="9460" max="9460" width="24.5703125" style="35" customWidth="1"/>
    <col min="9461" max="9461" width="30.5703125" style="35" customWidth="1"/>
    <col min="9462" max="9462" width="27.140625" style="35" customWidth="1"/>
    <col min="9463" max="9463" width="34" style="35" customWidth="1"/>
    <col min="9464" max="9464" width="31.42578125" style="35" customWidth="1"/>
    <col min="9465" max="9465" width="82.140625" style="35" customWidth="1"/>
    <col min="9466" max="9466" width="23.140625" style="35" customWidth="1"/>
    <col min="9467" max="9467" width="14.7109375" style="35" customWidth="1"/>
    <col min="9468" max="9468" width="10.140625" style="35" customWidth="1"/>
    <col min="9469" max="9469" width="15.85546875" style="35" customWidth="1"/>
    <col min="9470" max="9470" width="9.85546875" style="35" customWidth="1"/>
    <col min="9471" max="9471" width="14" style="35" customWidth="1"/>
    <col min="9472" max="9472" width="14.5703125" style="35" customWidth="1"/>
    <col min="9473" max="9473" width="9.5703125" style="35" customWidth="1"/>
    <col min="9474" max="9474" width="14.5703125" style="35" customWidth="1"/>
    <col min="9475" max="9476" width="16.28515625" style="35" customWidth="1"/>
    <col min="9477" max="9477" width="13.85546875" style="35" customWidth="1"/>
    <col min="9478" max="9482" width="16.140625" style="35" customWidth="1"/>
    <col min="9483" max="9483" width="14.42578125" style="35" customWidth="1"/>
    <col min="9484" max="9484" width="10.140625" style="35" customWidth="1"/>
    <col min="9485" max="9485" width="14.42578125" style="35" customWidth="1"/>
    <col min="9486" max="9487" width="18.85546875" style="35" customWidth="1"/>
    <col min="9488" max="9488" width="14.7109375" style="35" customWidth="1"/>
    <col min="9489" max="9489" width="9.28515625" style="35" customWidth="1"/>
    <col min="9490" max="9713" width="8.85546875" style="35"/>
    <col min="9714" max="9714" width="17.42578125" style="35" customWidth="1"/>
    <col min="9715" max="9715" width="30.7109375" style="35" customWidth="1"/>
    <col min="9716" max="9716" width="24.5703125" style="35" customWidth="1"/>
    <col min="9717" max="9717" width="30.5703125" style="35" customWidth="1"/>
    <col min="9718" max="9718" width="27.140625" style="35" customWidth="1"/>
    <col min="9719" max="9719" width="34" style="35" customWidth="1"/>
    <col min="9720" max="9720" width="31.42578125" style="35" customWidth="1"/>
    <col min="9721" max="9721" width="82.140625" style="35" customWidth="1"/>
    <col min="9722" max="9722" width="23.140625" style="35" customWidth="1"/>
    <col min="9723" max="9723" width="14.7109375" style="35" customWidth="1"/>
    <col min="9724" max="9724" width="10.140625" style="35" customWidth="1"/>
    <col min="9725" max="9725" width="15.85546875" style="35" customWidth="1"/>
    <col min="9726" max="9726" width="9.85546875" style="35" customWidth="1"/>
    <col min="9727" max="9727" width="14" style="35" customWidth="1"/>
    <col min="9728" max="9728" width="14.5703125" style="35" customWidth="1"/>
    <col min="9729" max="9729" width="9.5703125" style="35" customWidth="1"/>
    <col min="9730" max="9730" width="14.5703125" style="35" customWidth="1"/>
    <col min="9731" max="9732" width="16.28515625" style="35" customWidth="1"/>
    <col min="9733" max="9733" width="13.85546875" style="35" customWidth="1"/>
    <col min="9734" max="9738" width="16.140625" style="35" customWidth="1"/>
    <col min="9739" max="9739" width="14.42578125" style="35" customWidth="1"/>
    <col min="9740" max="9740" width="10.140625" style="35" customWidth="1"/>
    <col min="9741" max="9741" width="14.42578125" style="35" customWidth="1"/>
    <col min="9742" max="9743" width="18.85546875" style="35" customWidth="1"/>
    <col min="9744" max="9744" width="14.7109375" style="35" customWidth="1"/>
    <col min="9745" max="9745" width="9.28515625" style="35" customWidth="1"/>
    <col min="9746" max="9969" width="8.85546875" style="35"/>
    <col min="9970" max="9970" width="17.42578125" style="35" customWidth="1"/>
    <col min="9971" max="9971" width="30.7109375" style="35" customWidth="1"/>
    <col min="9972" max="9972" width="24.5703125" style="35" customWidth="1"/>
    <col min="9973" max="9973" width="30.5703125" style="35" customWidth="1"/>
    <col min="9974" max="9974" width="27.140625" style="35" customWidth="1"/>
    <col min="9975" max="9975" width="34" style="35" customWidth="1"/>
    <col min="9976" max="9976" width="31.42578125" style="35" customWidth="1"/>
    <col min="9977" max="9977" width="82.140625" style="35" customWidth="1"/>
    <col min="9978" max="9978" width="23.140625" style="35" customWidth="1"/>
    <col min="9979" max="9979" width="14.7109375" style="35" customWidth="1"/>
    <col min="9980" max="9980" width="10.140625" style="35" customWidth="1"/>
    <col min="9981" max="9981" width="15.85546875" style="35" customWidth="1"/>
    <col min="9982" max="9982" width="9.85546875" style="35" customWidth="1"/>
    <col min="9983" max="9983" width="14" style="35" customWidth="1"/>
    <col min="9984" max="9984" width="14.5703125" style="35" customWidth="1"/>
    <col min="9985" max="9985" width="9.5703125" style="35" customWidth="1"/>
    <col min="9986" max="9986" width="14.5703125" style="35" customWidth="1"/>
    <col min="9987" max="9988" width="16.28515625" style="35" customWidth="1"/>
    <col min="9989" max="9989" width="13.85546875" style="35" customWidth="1"/>
    <col min="9990" max="9994" width="16.140625" style="35" customWidth="1"/>
    <col min="9995" max="9995" width="14.42578125" style="35" customWidth="1"/>
    <col min="9996" max="9996" width="10.140625" style="35" customWidth="1"/>
    <col min="9997" max="9997" width="14.42578125" style="35" customWidth="1"/>
    <col min="9998" max="9999" width="18.85546875" style="35" customWidth="1"/>
    <col min="10000" max="10000" width="14.7109375" style="35" customWidth="1"/>
    <col min="10001" max="10001" width="9.28515625" style="35" customWidth="1"/>
    <col min="10002" max="10225" width="8.85546875" style="35"/>
    <col min="10226" max="10226" width="17.42578125" style="35" customWidth="1"/>
    <col min="10227" max="10227" width="30.7109375" style="35" customWidth="1"/>
    <col min="10228" max="10228" width="24.5703125" style="35" customWidth="1"/>
    <col min="10229" max="10229" width="30.5703125" style="35" customWidth="1"/>
    <col min="10230" max="10230" width="27.140625" style="35" customWidth="1"/>
    <col min="10231" max="10231" width="34" style="35" customWidth="1"/>
    <col min="10232" max="10232" width="31.42578125" style="35" customWidth="1"/>
    <col min="10233" max="10233" width="82.140625" style="35" customWidth="1"/>
    <col min="10234" max="10234" width="23.140625" style="35" customWidth="1"/>
    <col min="10235" max="10235" width="14.7109375" style="35" customWidth="1"/>
    <col min="10236" max="10236" width="10.140625" style="35" customWidth="1"/>
    <col min="10237" max="10237" width="15.85546875" style="35" customWidth="1"/>
    <col min="10238" max="10238" width="9.85546875" style="35" customWidth="1"/>
    <col min="10239" max="10239" width="14" style="35" customWidth="1"/>
    <col min="10240" max="10240" width="14.5703125" style="35" customWidth="1"/>
    <col min="10241" max="10241" width="9.5703125" style="35" customWidth="1"/>
    <col min="10242" max="10242" width="14.5703125" style="35" customWidth="1"/>
    <col min="10243" max="10244" width="16.28515625" style="35" customWidth="1"/>
    <col min="10245" max="10245" width="13.85546875" style="35" customWidth="1"/>
    <col min="10246" max="10250" width="16.140625" style="35" customWidth="1"/>
    <col min="10251" max="10251" width="14.42578125" style="35" customWidth="1"/>
    <col min="10252" max="10252" width="10.140625" style="35" customWidth="1"/>
    <col min="10253" max="10253" width="14.42578125" style="35" customWidth="1"/>
    <col min="10254" max="10255" width="18.85546875" style="35" customWidth="1"/>
    <col min="10256" max="10256" width="14.7109375" style="35" customWidth="1"/>
    <col min="10257" max="10257" width="9.28515625" style="35" customWidth="1"/>
    <col min="10258" max="10481" width="8.85546875" style="35"/>
    <col min="10482" max="10482" width="17.42578125" style="35" customWidth="1"/>
    <col min="10483" max="10483" width="30.7109375" style="35" customWidth="1"/>
    <col min="10484" max="10484" width="24.5703125" style="35" customWidth="1"/>
    <col min="10485" max="10485" width="30.5703125" style="35" customWidth="1"/>
    <col min="10486" max="10486" width="27.140625" style="35" customWidth="1"/>
    <col min="10487" max="10487" width="34" style="35" customWidth="1"/>
    <col min="10488" max="10488" width="31.42578125" style="35" customWidth="1"/>
    <col min="10489" max="10489" width="82.140625" style="35" customWidth="1"/>
    <col min="10490" max="10490" width="23.140625" style="35" customWidth="1"/>
    <col min="10491" max="10491" width="14.7109375" style="35" customWidth="1"/>
    <col min="10492" max="10492" width="10.140625" style="35" customWidth="1"/>
    <col min="10493" max="10493" width="15.85546875" style="35" customWidth="1"/>
    <col min="10494" max="10494" width="9.85546875" style="35" customWidth="1"/>
    <col min="10495" max="10495" width="14" style="35" customWidth="1"/>
    <col min="10496" max="10496" width="14.5703125" style="35" customWidth="1"/>
    <col min="10497" max="10497" width="9.5703125" style="35" customWidth="1"/>
    <col min="10498" max="10498" width="14.5703125" style="35" customWidth="1"/>
    <col min="10499" max="10500" width="16.28515625" style="35" customWidth="1"/>
    <col min="10501" max="10501" width="13.85546875" style="35" customWidth="1"/>
    <col min="10502" max="10506" width="16.140625" style="35" customWidth="1"/>
    <col min="10507" max="10507" width="14.42578125" style="35" customWidth="1"/>
    <col min="10508" max="10508" width="10.140625" style="35" customWidth="1"/>
    <col min="10509" max="10509" width="14.42578125" style="35" customWidth="1"/>
    <col min="10510" max="10511" width="18.85546875" style="35" customWidth="1"/>
    <col min="10512" max="10512" width="14.7109375" style="35" customWidth="1"/>
    <col min="10513" max="10513" width="9.28515625" style="35" customWidth="1"/>
    <col min="10514" max="10737" width="8.85546875" style="35"/>
    <col min="10738" max="10738" width="17.42578125" style="35" customWidth="1"/>
    <col min="10739" max="10739" width="30.7109375" style="35" customWidth="1"/>
    <col min="10740" max="10740" width="24.5703125" style="35" customWidth="1"/>
    <col min="10741" max="10741" width="30.5703125" style="35" customWidth="1"/>
    <col min="10742" max="10742" width="27.140625" style="35" customWidth="1"/>
    <col min="10743" max="10743" width="34" style="35" customWidth="1"/>
    <col min="10744" max="10744" width="31.42578125" style="35" customWidth="1"/>
    <col min="10745" max="10745" width="82.140625" style="35" customWidth="1"/>
    <col min="10746" max="10746" width="23.140625" style="35" customWidth="1"/>
    <col min="10747" max="10747" width="14.7109375" style="35" customWidth="1"/>
    <col min="10748" max="10748" width="10.140625" style="35" customWidth="1"/>
    <col min="10749" max="10749" width="15.85546875" style="35" customWidth="1"/>
    <col min="10750" max="10750" width="9.85546875" style="35" customWidth="1"/>
    <col min="10751" max="10751" width="14" style="35" customWidth="1"/>
    <col min="10752" max="10752" width="14.5703125" style="35" customWidth="1"/>
    <col min="10753" max="10753" width="9.5703125" style="35" customWidth="1"/>
    <col min="10754" max="10754" width="14.5703125" style="35" customWidth="1"/>
    <col min="10755" max="10756" width="16.28515625" style="35" customWidth="1"/>
    <col min="10757" max="10757" width="13.85546875" style="35" customWidth="1"/>
    <col min="10758" max="10762" width="16.140625" style="35" customWidth="1"/>
    <col min="10763" max="10763" width="14.42578125" style="35" customWidth="1"/>
    <col min="10764" max="10764" width="10.140625" style="35" customWidth="1"/>
    <col min="10765" max="10765" width="14.42578125" style="35" customWidth="1"/>
    <col min="10766" max="10767" width="18.85546875" style="35" customWidth="1"/>
    <col min="10768" max="10768" width="14.7109375" style="35" customWidth="1"/>
    <col min="10769" max="10769" width="9.28515625" style="35" customWidth="1"/>
    <col min="10770" max="10993" width="8.85546875" style="35"/>
    <col min="10994" max="10994" width="17.42578125" style="35" customWidth="1"/>
    <col min="10995" max="10995" width="30.7109375" style="35" customWidth="1"/>
    <col min="10996" max="10996" width="24.5703125" style="35" customWidth="1"/>
    <col min="10997" max="10997" width="30.5703125" style="35" customWidth="1"/>
    <col min="10998" max="10998" width="27.140625" style="35" customWidth="1"/>
    <col min="10999" max="10999" width="34" style="35" customWidth="1"/>
    <col min="11000" max="11000" width="31.42578125" style="35" customWidth="1"/>
    <col min="11001" max="11001" width="82.140625" style="35" customWidth="1"/>
    <col min="11002" max="11002" width="23.140625" style="35" customWidth="1"/>
    <col min="11003" max="11003" width="14.7109375" style="35" customWidth="1"/>
    <col min="11004" max="11004" width="10.140625" style="35" customWidth="1"/>
    <col min="11005" max="11005" width="15.85546875" style="35" customWidth="1"/>
    <col min="11006" max="11006" width="9.85546875" style="35" customWidth="1"/>
    <col min="11007" max="11007" width="14" style="35" customWidth="1"/>
    <col min="11008" max="11008" width="14.5703125" style="35" customWidth="1"/>
    <col min="11009" max="11009" width="9.5703125" style="35" customWidth="1"/>
    <col min="11010" max="11010" width="14.5703125" style="35" customWidth="1"/>
    <col min="11011" max="11012" width="16.28515625" style="35" customWidth="1"/>
    <col min="11013" max="11013" width="13.85546875" style="35" customWidth="1"/>
    <col min="11014" max="11018" width="16.140625" style="35" customWidth="1"/>
    <col min="11019" max="11019" width="14.42578125" style="35" customWidth="1"/>
    <col min="11020" max="11020" width="10.140625" style="35" customWidth="1"/>
    <col min="11021" max="11021" width="14.42578125" style="35" customWidth="1"/>
    <col min="11022" max="11023" width="18.85546875" style="35" customWidth="1"/>
    <col min="11024" max="11024" width="14.7109375" style="35" customWidth="1"/>
    <col min="11025" max="11025" width="9.28515625" style="35" customWidth="1"/>
    <col min="11026" max="11249" width="8.85546875" style="35"/>
    <col min="11250" max="11250" width="17.42578125" style="35" customWidth="1"/>
    <col min="11251" max="11251" width="30.7109375" style="35" customWidth="1"/>
    <col min="11252" max="11252" width="24.5703125" style="35" customWidth="1"/>
    <col min="11253" max="11253" width="30.5703125" style="35" customWidth="1"/>
    <col min="11254" max="11254" width="27.140625" style="35" customWidth="1"/>
    <col min="11255" max="11255" width="34" style="35" customWidth="1"/>
    <col min="11256" max="11256" width="31.42578125" style="35" customWidth="1"/>
    <col min="11257" max="11257" width="82.140625" style="35" customWidth="1"/>
    <col min="11258" max="11258" width="23.140625" style="35" customWidth="1"/>
    <col min="11259" max="11259" width="14.7109375" style="35" customWidth="1"/>
    <col min="11260" max="11260" width="10.140625" style="35" customWidth="1"/>
    <col min="11261" max="11261" width="15.85546875" style="35" customWidth="1"/>
    <col min="11262" max="11262" width="9.85546875" style="35" customWidth="1"/>
    <col min="11263" max="11263" width="14" style="35" customWidth="1"/>
    <col min="11264" max="11264" width="14.5703125" style="35" customWidth="1"/>
    <col min="11265" max="11265" width="9.5703125" style="35" customWidth="1"/>
    <col min="11266" max="11266" width="14.5703125" style="35" customWidth="1"/>
    <col min="11267" max="11268" width="16.28515625" style="35" customWidth="1"/>
    <col min="11269" max="11269" width="13.85546875" style="35" customWidth="1"/>
    <col min="11270" max="11274" width="16.140625" style="35" customWidth="1"/>
    <col min="11275" max="11275" width="14.42578125" style="35" customWidth="1"/>
    <col min="11276" max="11276" width="10.140625" style="35" customWidth="1"/>
    <col min="11277" max="11277" width="14.42578125" style="35" customWidth="1"/>
    <col min="11278" max="11279" width="18.85546875" style="35" customWidth="1"/>
    <col min="11280" max="11280" width="14.7109375" style="35" customWidth="1"/>
    <col min="11281" max="11281" width="9.28515625" style="35" customWidth="1"/>
    <col min="11282" max="11505" width="8.85546875" style="35"/>
    <col min="11506" max="11506" width="17.42578125" style="35" customWidth="1"/>
    <col min="11507" max="11507" width="30.7109375" style="35" customWidth="1"/>
    <col min="11508" max="11508" width="24.5703125" style="35" customWidth="1"/>
    <col min="11509" max="11509" width="30.5703125" style="35" customWidth="1"/>
    <col min="11510" max="11510" width="27.140625" style="35" customWidth="1"/>
    <col min="11511" max="11511" width="34" style="35" customWidth="1"/>
    <col min="11512" max="11512" width="31.42578125" style="35" customWidth="1"/>
    <col min="11513" max="11513" width="82.140625" style="35" customWidth="1"/>
    <col min="11514" max="11514" width="23.140625" style="35" customWidth="1"/>
    <col min="11515" max="11515" width="14.7109375" style="35" customWidth="1"/>
    <col min="11516" max="11516" width="10.140625" style="35" customWidth="1"/>
    <col min="11517" max="11517" width="15.85546875" style="35" customWidth="1"/>
    <col min="11518" max="11518" width="9.85546875" style="35" customWidth="1"/>
    <col min="11519" max="11519" width="14" style="35" customWidth="1"/>
    <col min="11520" max="11520" width="14.5703125" style="35" customWidth="1"/>
    <col min="11521" max="11521" width="9.5703125" style="35" customWidth="1"/>
    <col min="11522" max="11522" width="14.5703125" style="35" customWidth="1"/>
    <col min="11523" max="11524" width="16.28515625" style="35" customWidth="1"/>
    <col min="11525" max="11525" width="13.85546875" style="35" customWidth="1"/>
    <col min="11526" max="11530" width="16.140625" style="35" customWidth="1"/>
    <col min="11531" max="11531" width="14.42578125" style="35" customWidth="1"/>
    <col min="11532" max="11532" width="10.140625" style="35" customWidth="1"/>
    <col min="11533" max="11533" width="14.42578125" style="35" customWidth="1"/>
    <col min="11534" max="11535" width="18.85546875" style="35" customWidth="1"/>
    <col min="11536" max="11536" width="14.7109375" style="35" customWidth="1"/>
    <col min="11537" max="11537" width="9.28515625" style="35" customWidth="1"/>
    <col min="11538" max="11761" width="8.85546875" style="35"/>
    <col min="11762" max="11762" width="17.42578125" style="35" customWidth="1"/>
    <col min="11763" max="11763" width="30.7109375" style="35" customWidth="1"/>
    <col min="11764" max="11764" width="24.5703125" style="35" customWidth="1"/>
    <col min="11765" max="11765" width="30.5703125" style="35" customWidth="1"/>
    <col min="11766" max="11766" width="27.140625" style="35" customWidth="1"/>
    <col min="11767" max="11767" width="34" style="35" customWidth="1"/>
    <col min="11768" max="11768" width="31.42578125" style="35" customWidth="1"/>
    <col min="11769" max="11769" width="82.140625" style="35" customWidth="1"/>
    <col min="11770" max="11770" width="23.140625" style="35" customWidth="1"/>
    <col min="11771" max="11771" width="14.7109375" style="35" customWidth="1"/>
    <col min="11772" max="11772" width="10.140625" style="35" customWidth="1"/>
    <col min="11773" max="11773" width="15.85546875" style="35" customWidth="1"/>
    <col min="11774" max="11774" width="9.85546875" style="35" customWidth="1"/>
    <col min="11775" max="11775" width="14" style="35" customWidth="1"/>
    <col min="11776" max="11776" width="14.5703125" style="35" customWidth="1"/>
    <col min="11777" max="11777" width="9.5703125" style="35" customWidth="1"/>
    <col min="11778" max="11778" width="14.5703125" style="35" customWidth="1"/>
    <col min="11779" max="11780" width="16.28515625" style="35" customWidth="1"/>
    <col min="11781" max="11781" width="13.85546875" style="35" customWidth="1"/>
    <col min="11782" max="11786" width="16.140625" style="35" customWidth="1"/>
    <col min="11787" max="11787" width="14.42578125" style="35" customWidth="1"/>
    <col min="11788" max="11788" width="10.140625" style="35" customWidth="1"/>
    <col min="11789" max="11789" width="14.42578125" style="35" customWidth="1"/>
    <col min="11790" max="11791" width="18.85546875" style="35" customWidth="1"/>
    <col min="11792" max="11792" width="14.7109375" style="35" customWidth="1"/>
    <col min="11793" max="11793" width="9.28515625" style="35" customWidth="1"/>
    <col min="11794" max="12017" width="8.85546875" style="35"/>
    <col min="12018" max="12018" width="17.42578125" style="35" customWidth="1"/>
    <col min="12019" max="12019" width="30.7109375" style="35" customWidth="1"/>
    <col min="12020" max="12020" width="24.5703125" style="35" customWidth="1"/>
    <col min="12021" max="12021" width="30.5703125" style="35" customWidth="1"/>
    <col min="12022" max="12022" width="27.140625" style="35" customWidth="1"/>
    <col min="12023" max="12023" width="34" style="35" customWidth="1"/>
    <col min="12024" max="12024" width="31.42578125" style="35" customWidth="1"/>
    <col min="12025" max="12025" width="82.140625" style="35" customWidth="1"/>
    <col min="12026" max="12026" width="23.140625" style="35" customWidth="1"/>
    <col min="12027" max="12027" width="14.7109375" style="35" customWidth="1"/>
    <col min="12028" max="12028" width="10.140625" style="35" customWidth="1"/>
    <col min="12029" max="12029" width="15.85546875" style="35" customWidth="1"/>
    <col min="12030" max="12030" width="9.85546875" style="35" customWidth="1"/>
    <col min="12031" max="12031" width="14" style="35" customWidth="1"/>
    <col min="12032" max="12032" width="14.5703125" style="35" customWidth="1"/>
    <col min="12033" max="12033" width="9.5703125" style="35" customWidth="1"/>
    <col min="12034" max="12034" width="14.5703125" style="35" customWidth="1"/>
    <col min="12035" max="12036" width="16.28515625" style="35" customWidth="1"/>
    <col min="12037" max="12037" width="13.85546875" style="35" customWidth="1"/>
    <col min="12038" max="12042" width="16.140625" style="35" customWidth="1"/>
    <col min="12043" max="12043" width="14.42578125" style="35" customWidth="1"/>
    <col min="12044" max="12044" width="10.140625" style="35" customWidth="1"/>
    <col min="12045" max="12045" width="14.42578125" style="35" customWidth="1"/>
    <col min="12046" max="12047" width="18.85546875" style="35" customWidth="1"/>
    <col min="12048" max="12048" width="14.7109375" style="35" customWidth="1"/>
    <col min="12049" max="12049" width="9.28515625" style="35" customWidth="1"/>
    <col min="12050" max="12273" width="8.85546875" style="35"/>
    <col min="12274" max="12274" width="17.42578125" style="35" customWidth="1"/>
    <col min="12275" max="12275" width="30.7109375" style="35" customWidth="1"/>
    <col min="12276" max="12276" width="24.5703125" style="35" customWidth="1"/>
    <col min="12277" max="12277" width="30.5703125" style="35" customWidth="1"/>
    <col min="12278" max="12278" width="27.140625" style="35" customWidth="1"/>
    <col min="12279" max="12279" width="34" style="35" customWidth="1"/>
    <col min="12280" max="12280" width="31.42578125" style="35" customWidth="1"/>
    <col min="12281" max="12281" width="82.140625" style="35" customWidth="1"/>
    <col min="12282" max="12282" width="23.140625" style="35" customWidth="1"/>
    <col min="12283" max="12283" width="14.7109375" style="35" customWidth="1"/>
    <col min="12284" max="12284" width="10.140625" style="35" customWidth="1"/>
    <col min="12285" max="12285" width="15.85546875" style="35" customWidth="1"/>
    <col min="12286" max="12286" width="9.85546875" style="35" customWidth="1"/>
    <col min="12287" max="12287" width="14" style="35" customWidth="1"/>
    <col min="12288" max="12288" width="14.5703125" style="35" customWidth="1"/>
    <col min="12289" max="12289" width="9.5703125" style="35" customWidth="1"/>
    <col min="12290" max="12290" width="14.5703125" style="35" customWidth="1"/>
    <col min="12291" max="12292" width="16.28515625" style="35" customWidth="1"/>
    <col min="12293" max="12293" width="13.85546875" style="35" customWidth="1"/>
    <col min="12294" max="12298" width="16.140625" style="35" customWidth="1"/>
    <col min="12299" max="12299" width="14.42578125" style="35" customWidth="1"/>
    <col min="12300" max="12300" width="10.140625" style="35" customWidth="1"/>
    <col min="12301" max="12301" width="14.42578125" style="35" customWidth="1"/>
    <col min="12302" max="12303" width="18.85546875" style="35" customWidth="1"/>
    <col min="12304" max="12304" width="14.7109375" style="35" customWidth="1"/>
    <col min="12305" max="12305" width="9.28515625" style="35" customWidth="1"/>
    <col min="12306" max="12529" width="8.85546875" style="35"/>
    <col min="12530" max="12530" width="17.42578125" style="35" customWidth="1"/>
    <col min="12531" max="12531" width="30.7109375" style="35" customWidth="1"/>
    <col min="12532" max="12532" width="24.5703125" style="35" customWidth="1"/>
    <col min="12533" max="12533" width="30.5703125" style="35" customWidth="1"/>
    <col min="12534" max="12534" width="27.140625" style="35" customWidth="1"/>
    <col min="12535" max="12535" width="34" style="35" customWidth="1"/>
    <col min="12536" max="12536" width="31.42578125" style="35" customWidth="1"/>
    <col min="12537" max="12537" width="82.140625" style="35" customWidth="1"/>
    <col min="12538" max="12538" width="23.140625" style="35" customWidth="1"/>
    <col min="12539" max="12539" width="14.7109375" style="35" customWidth="1"/>
    <col min="12540" max="12540" width="10.140625" style="35" customWidth="1"/>
    <col min="12541" max="12541" width="15.85546875" style="35" customWidth="1"/>
    <col min="12542" max="12542" width="9.85546875" style="35" customWidth="1"/>
    <col min="12543" max="12543" width="14" style="35" customWidth="1"/>
    <col min="12544" max="12544" width="14.5703125" style="35" customWidth="1"/>
    <col min="12545" max="12545" width="9.5703125" style="35" customWidth="1"/>
    <col min="12546" max="12546" width="14.5703125" style="35" customWidth="1"/>
    <col min="12547" max="12548" width="16.28515625" style="35" customWidth="1"/>
    <col min="12549" max="12549" width="13.85546875" style="35" customWidth="1"/>
    <col min="12550" max="12554" width="16.140625" style="35" customWidth="1"/>
    <col min="12555" max="12555" width="14.42578125" style="35" customWidth="1"/>
    <col min="12556" max="12556" width="10.140625" style="35" customWidth="1"/>
    <col min="12557" max="12557" width="14.42578125" style="35" customWidth="1"/>
    <col min="12558" max="12559" width="18.85546875" style="35" customWidth="1"/>
    <col min="12560" max="12560" width="14.7109375" style="35" customWidth="1"/>
    <col min="12561" max="12561" width="9.28515625" style="35" customWidth="1"/>
    <col min="12562" max="12785" width="8.85546875" style="35"/>
    <col min="12786" max="12786" width="17.42578125" style="35" customWidth="1"/>
    <col min="12787" max="12787" width="30.7109375" style="35" customWidth="1"/>
    <col min="12788" max="12788" width="24.5703125" style="35" customWidth="1"/>
    <col min="12789" max="12789" width="30.5703125" style="35" customWidth="1"/>
    <col min="12790" max="12790" width="27.140625" style="35" customWidth="1"/>
    <col min="12791" max="12791" width="34" style="35" customWidth="1"/>
    <col min="12792" max="12792" width="31.42578125" style="35" customWidth="1"/>
    <col min="12793" max="12793" width="82.140625" style="35" customWidth="1"/>
    <col min="12794" max="12794" width="23.140625" style="35" customWidth="1"/>
    <col min="12795" max="12795" width="14.7109375" style="35" customWidth="1"/>
    <col min="12796" max="12796" width="10.140625" style="35" customWidth="1"/>
    <col min="12797" max="12797" width="15.85546875" style="35" customWidth="1"/>
    <col min="12798" max="12798" width="9.85546875" style="35" customWidth="1"/>
    <col min="12799" max="12799" width="14" style="35" customWidth="1"/>
    <col min="12800" max="12800" width="14.5703125" style="35" customWidth="1"/>
    <col min="12801" max="12801" width="9.5703125" style="35" customWidth="1"/>
    <col min="12802" max="12802" width="14.5703125" style="35" customWidth="1"/>
    <col min="12803" max="12804" width="16.28515625" style="35" customWidth="1"/>
    <col min="12805" max="12805" width="13.85546875" style="35" customWidth="1"/>
    <col min="12806" max="12810" width="16.140625" style="35" customWidth="1"/>
    <col min="12811" max="12811" width="14.42578125" style="35" customWidth="1"/>
    <col min="12812" max="12812" width="10.140625" style="35" customWidth="1"/>
    <col min="12813" max="12813" width="14.42578125" style="35" customWidth="1"/>
    <col min="12814" max="12815" width="18.85546875" style="35" customWidth="1"/>
    <col min="12816" max="12816" width="14.7109375" style="35" customWidth="1"/>
    <col min="12817" max="12817" width="9.28515625" style="35" customWidth="1"/>
    <col min="12818" max="13041" width="8.85546875" style="35"/>
    <col min="13042" max="13042" width="17.42578125" style="35" customWidth="1"/>
    <col min="13043" max="13043" width="30.7109375" style="35" customWidth="1"/>
    <col min="13044" max="13044" width="24.5703125" style="35" customWidth="1"/>
    <col min="13045" max="13045" width="30.5703125" style="35" customWidth="1"/>
    <col min="13046" max="13046" width="27.140625" style="35" customWidth="1"/>
    <col min="13047" max="13047" width="34" style="35" customWidth="1"/>
    <col min="13048" max="13048" width="31.42578125" style="35" customWidth="1"/>
    <col min="13049" max="13049" width="82.140625" style="35" customWidth="1"/>
    <col min="13050" max="13050" width="23.140625" style="35" customWidth="1"/>
    <col min="13051" max="13051" width="14.7109375" style="35" customWidth="1"/>
    <col min="13052" max="13052" width="10.140625" style="35" customWidth="1"/>
    <col min="13053" max="13053" width="15.85546875" style="35" customWidth="1"/>
    <col min="13054" max="13054" width="9.85546875" style="35" customWidth="1"/>
    <col min="13055" max="13055" width="14" style="35" customWidth="1"/>
    <col min="13056" max="13056" width="14.5703125" style="35" customWidth="1"/>
    <col min="13057" max="13057" width="9.5703125" style="35" customWidth="1"/>
    <col min="13058" max="13058" width="14.5703125" style="35" customWidth="1"/>
    <col min="13059" max="13060" width="16.28515625" style="35" customWidth="1"/>
    <col min="13061" max="13061" width="13.85546875" style="35" customWidth="1"/>
    <col min="13062" max="13066" width="16.140625" style="35" customWidth="1"/>
    <col min="13067" max="13067" width="14.42578125" style="35" customWidth="1"/>
    <col min="13068" max="13068" width="10.140625" style="35" customWidth="1"/>
    <col min="13069" max="13069" width="14.42578125" style="35" customWidth="1"/>
    <col min="13070" max="13071" width="18.85546875" style="35" customWidth="1"/>
    <col min="13072" max="13072" width="14.7109375" style="35" customWidth="1"/>
    <col min="13073" max="13073" width="9.28515625" style="35" customWidth="1"/>
    <col min="13074" max="13297" width="8.85546875" style="35"/>
    <col min="13298" max="13298" width="17.42578125" style="35" customWidth="1"/>
    <col min="13299" max="13299" width="30.7109375" style="35" customWidth="1"/>
    <col min="13300" max="13300" width="24.5703125" style="35" customWidth="1"/>
    <col min="13301" max="13301" width="30.5703125" style="35" customWidth="1"/>
    <col min="13302" max="13302" width="27.140625" style="35" customWidth="1"/>
    <col min="13303" max="13303" width="34" style="35" customWidth="1"/>
    <col min="13304" max="13304" width="31.42578125" style="35" customWidth="1"/>
    <col min="13305" max="13305" width="82.140625" style="35" customWidth="1"/>
    <col min="13306" max="13306" width="23.140625" style="35" customWidth="1"/>
    <col min="13307" max="13307" width="14.7109375" style="35" customWidth="1"/>
    <col min="13308" max="13308" width="10.140625" style="35" customWidth="1"/>
    <col min="13309" max="13309" width="15.85546875" style="35" customWidth="1"/>
    <col min="13310" max="13310" width="9.85546875" style="35" customWidth="1"/>
    <col min="13311" max="13311" width="14" style="35" customWidth="1"/>
    <col min="13312" max="13312" width="14.5703125" style="35" customWidth="1"/>
    <col min="13313" max="13313" width="9.5703125" style="35" customWidth="1"/>
    <col min="13314" max="13314" width="14.5703125" style="35" customWidth="1"/>
    <col min="13315" max="13316" width="16.28515625" style="35" customWidth="1"/>
    <col min="13317" max="13317" width="13.85546875" style="35" customWidth="1"/>
    <col min="13318" max="13322" width="16.140625" style="35" customWidth="1"/>
    <col min="13323" max="13323" width="14.42578125" style="35" customWidth="1"/>
    <col min="13324" max="13324" width="10.140625" style="35" customWidth="1"/>
    <col min="13325" max="13325" width="14.42578125" style="35" customWidth="1"/>
    <col min="13326" max="13327" width="18.85546875" style="35" customWidth="1"/>
    <col min="13328" max="13328" width="14.7109375" style="35" customWidth="1"/>
    <col min="13329" max="13329" width="9.28515625" style="35" customWidth="1"/>
    <col min="13330" max="13553" width="8.85546875" style="35"/>
    <col min="13554" max="13554" width="17.42578125" style="35" customWidth="1"/>
    <col min="13555" max="13555" width="30.7109375" style="35" customWidth="1"/>
    <col min="13556" max="13556" width="24.5703125" style="35" customWidth="1"/>
    <col min="13557" max="13557" width="30.5703125" style="35" customWidth="1"/>
    <col min="13558" max="13558" width="27.140625" style="35" customWidth="1"/>
    <col min="13559" max="13559" width="34" style="35" customWidth="1"/>
    <col min="13560" max="13560" width="31.42578125" style="35" customWidth="1"/>
    <col min="13561" max="13561" width="82.140625" style="35" customWidth="1"/>
    <col min="13562" max="13562" width="23.140625" style="35" customWidth="1"/>
    <col min="13563" max="13563" width="14.7109375" style="35" customWidth="1"/>
    <col min="13564" max="13564" width="10.140625" style="35" customWidth="1"/>
    <col min="13565" max="13565" width="15.85546875" style="35" customWidth="1"/>
    <col min="13566" max="13566" width="9.85546875" style="35" customWidth="1"/>
    <col min="13567" max="13567" width="14" style="35" customWidth="1"/>
    <col min="13568" max="13568" width="14.5703125" style="35" customWidth="1"/>
    <col min="13569" max="13569" width="9.5703125" style="35" customWidth="1"/>
    <col min="13570" max="13570" width="14.5703125" style="35" customWidth="1"/>
    <col min="13571" max="13572" width="16.28515625" style="35" customWidth="1"/>
    <col min="13573" max="13573" width="13.85546875" style="35" customWidth="1"/>
    <col min="13574" max="13578" width="16.140625" style="35" customWidth="1"/>
    <col min="13579" max="13579" width="14.42578125" style="35" customWidth="1"/>
    <col min="13580" max="13580" width="10.140625" style="35" customWidth="1"/>
    <col min="13581" max="13581" width="14.42578125" style="35" customWidth="1"/>
    <col min="13582" max="13583" width="18.85546875" style="35" customWidth="1"/>
    <col min="13584" max="13584" width="14.7109375" style="35" customWidth="1"/>
    <col min="13585" max="13585" width="9.28515625" style="35" customWidth="1"/>
    <col min="13586" max="13809" width="8.85546875" style="35"/>
    <col min="13810" max="13810" width="17.42578125" style="35" customWidth="1"/>
    <col min="13811" max="13811" width="30.7109375" style="35" customWidth="1"/>
    <col min="13812" max="13812" width="24.5703125" style="35" customWidth="1"/>
    <col min="13813" max="13813" width="30.5703125" style="35" customWidth="1"/>
    <col min="13814" max="13814" width="27.140625" style="35" customWidth="1"/>
    <col min="13815" max="13815" width="34" style="35" customWidth="1"/>
    <col min="13816" max="13816" width="31.42578125" style="35" customWidth="1"/>
    <col min="13817" max="13817" width="82.140625" style="35" customWidth="1"/>
    <col min="13818" max="13818" width="23.140625" style="35" customWidth="1"/>
    <col min="13819" max="13819" width="14.7109375" style="35" customWidth="1"/>
    <col min="13820" max="13820" width="10.140625" style="35" customWidth="1"/>
    <col min="13821" max="13821" width="15.85546875" style="35" customWidth="1"/>
    <col min="13822" max="13822" width="9.85546875" style="35" customWidth="1"/>
    <col min="13823" max="13823" width="14" style="35" customWidth="1"/>
    <col min="13824" max="13824" width="14.5703125" style="35" customWidth="1"/>
    <col min="13825" max="13825" width="9.5703125" style="35" customWidth="1"/>
    <col min="13826" max="13826" width="14.5703125" style="35" customWidth="1"/>
    <col min="13827" max="13828" width="16.28515625" style="35" customWidth="1"/>
    <col min="13829" max="13829" width="13.85546875" style="35" customWidth="1"/>
    <col min="13830" max="13834" width="16.140625" style="35" customWidth="1"/>
    <col min="13835" max="13835" width="14.42578125" style="35" customWidth="1"/>
    <col min="13836" max="13836" width="10.140625" style="35" customWidth="1"/>
    <col min="13837" max="13837" width="14.42578125" style="35" customWidth="1"/>
    <col min="13838" max="13839" width="18.85546875" style="35" customWidth="1"/>
    <col min="13840" max="13840" width="14.7109375" style="35" customWidth="1"/>
    <col min="13841" max="13841" width="9.28515625" style="35" customWidth="1"/>
    <col min="13842" max="14065" width="8.85546875" style="35"/>
    <col min="14066" max="14066" width="17.42578125" style="35" customWidth="1"/>
    <col min="14067" max="14067" width="30.7109375" style="35" customWidth="1"/>
    <col min="14068" max="14068" width="24.5703125" style="35" customWidth="1"/>
    <col min="14069" max="14069" width="30.5703125" style="35" customWidth="1"/>
    <col min="14070" max="14070" width="27.140625" style="35" customWidth="1"/>
    <col min="14071" max="14071" width="34" style="35" customWidth="1"/>
    <col min="14072" max="14072" width="31.42578125" style="35" customWidth="1"/>
    <col min="14073" max="14073" width="82.140625" style="35" customWidth="1"/>
    <col min="14074" max="14074" width="23.140625" style="35" customWidth="1"/>
    <col min="14075" max="14075" width="14.7109375" style="35" customWidth="1"/>
    <col min="14076" max="14076" width="10.140625" style="35" customWidth="1"/>
    <col min="14077" max="14077" width="15.85546875" style="35" customWidth="1"/>
    <col min="14078" max="14078" width="9.85546875" style="35" customWidth="1"/>
    <col min="14079" max="14079" width="14" style="35" customWidth="1"/>
    <col min="14080" max="14080" width="14.5703125" style="35" customWidth="1"/>
    <col min="14081" max="14081" width="9.5703125" style="35" customWidth="1"/>
    <col min="14082" max="14082" width="14.5703125" style="35" customWidth="1"/>
    <col min="14083" max="14084" width="16.28515625" style="35" customWidth="1"/>
    <col min="14085" max="14085" width="13.85546875" style="35" customWidth="1"/>
    <col min="14086" max="14090" width="16.140625" style="35" customWidth="1"/>
    <col min="14091" max="14091" width="14.42578125" style="35" customWidth="1"/>
    <col min="14092" max="14092" width="10.140625" style="35" customWidth="1"/>
    <col min="14093" max="14093" width="14.42578125" style="35" customWidth="1"/>
    <col min="14094" max="14095" width="18.85546875" style="35" customWidth="1"/>
    <col min="14096" max="14096" width="14.7109375" style="35" customWidth="1"/>
    <col min="14097" max="14097" width="9.28515625" style="35" customWidth="1"/>
    <col min="14098" max="14321" width="8.85546875" style="35"/>
    <col min="14322" max="14322" width="17.42578125" style="35" customWidth="1"/>
    <col min="14323" max="14323" width="30.7109375" style="35" customWidth="1"/>
    <col min="14324" max="14324" width="24.5703125" style="35" customWidth="1"/>
    <col min="14325" max="14325" width="30.5703125" style="35" customWidth="1"/>
    <col min="14326" max="14326" width="27.140625" style="35" customWidth="1"/>
    <col min="14327" max="14327" width="34" style="35" customWidth="1"/>
    <col min="14328" max="14328" width="31.42578125" style="35" customWidth="1"/>
    <col min="14329" max="14329" width="82.140625" style="35" customWidth="1"/>
    <col min="14330" max="14330" width="23.140625" style="35" customWidth="1"/>
    <col min="14331" max="14331" width="14.7109375" style="35" customWidth="1"/>
    <col min="14332" max="14332" width="10.140625" style="35" customWidth="1"/>
    <col min="14333" max="14333" width="15.85546875" style="35" customWidth="1"/>
    <col min="14334" max="14334" width="9.85546875" style="35" customWidth="1"/>
    <col min="14335" max="14335" width="14" style="35" customWidth="1"/>
    <col min="14336" max="14336" width="14.5703125" style="35" customWidth="1"/>
    <col min="14337" max="14337" width="9.5703125" style="35" customWidth="1"/>
    <col min="14338" max="14338" width="14.5703125" style="35" customWidth="1"/>
    <col min="14339" max="14340" width="16.28515625" style="35" customWidth="1"/>
    <col min="14341" max="14341" width="13.85546875" style="35" customWidth="1"/>
    <col min="14342" max="14346" width="16.140625" style="35" customWidth="1"/>
    <col min="14347" max="14347" width="14.42578125" style="35" customWidth="1"/>
    <col min="14348" max="14348" width="10.140625" style="35" customWidth="1"/>
    <col min="14349" max="14349" width="14.42578125" style="35" customWidth="1"/>
    <col min="14350" max="14351" width="18.85546875" style="35" customWidth="1"/>
    <col min="14352" max="14352" width="14.7109375" style="35" customWidth="1"/>
    <col min="14353" max="14353" width="9.28515625" style="35" customWidth="1"/>
    <col min="14354" max="14577" width="8.85546875" style="35"/>
    <col min="14578" max="14578" width="17.42578125" style="35" customWidth="1"/>
    <col min="14579" max="14579" width="30.7109375" style="35" customWidth="1"/>
    <col min="14580" max="14580" width="24.5703125" style="35" customWidth="1"/>
    <col min="14581" max="14581" width="30.5703125" style="35" customWidth="1"/>
    <col min="14582" max="14582" width="27.140625" style="35" customWidth="1"/>
    <col min="14583" max="14583" width="34" style="35" customWidth="1"/>
    <col min="14584" max="14584" width="31.42578125" style="35" customWidth="1"/>
    <col min="14585" max="14585" width="82.140625" style="35" customWidth="1"/>
    <col min="14586" max="14586" width="23.140625" style="35" customWidth="1"/>
    <col min="14587" max="14587" width="14.7109375" style="35" customWidth="1"/>
    <col min="14588" max="14588" width="10.140625" style="35" customWidth="1"/>
    <col min="14589" max="14589" width="15.85546875" style="35" customWidth="1"/>
    <col min="14590" max="14590" width="9.85546875" style="35" customWidth="1"/>
    <col min="14591" max="14591" width="14" style="35" customWidth="1"/>
    <col min="14592" max="14592" width="14.5703125" style="35" customWidth="1"/>
    <col min="14593" max="14593" width="9.5703125" style="35" customWidth="1"/>
    <col min="14594" max="14594" width="14.5703125" style="35" customWidth="1"/>
    <col min="14595" max="14596" width="16.28515625" style="35" customWidth="1"/>
    <col min="14597" max="14597" width="13.85546875" style="35" customWidth="1"/>
    <col min="14598" max="14602" width="16.140625" style="35" customWidth="1"/>
    <col min="14603" max="14603" width="14.42578125" style="35" customWidth="1"/>
    <col min="14604" max="14604" width="10.140625" style="35" customWidth="1"/>
    <col min="14605" max="14605" width="14.42578125" style="35" customWidth="1"/>
    <col min="14606" max="14607" width="18.85546875" style="35" customWidth="1"/>
    <col min="14608" max="14608" width="14.7109375" style="35" customWidth="1"/>
    <col min="14609" max="14609" width="9.28515625" style="35" customWidth="1"/>
    <col min="14610" max="14833" width="8.85546875" style="35"/>
    <col min="14834" max="14834" width="17.42578125" style="35" customWidth="1"/>
    <col min="14835" max="14835" width="30.7109375" style="35" customWidth="1"/>
    <col min="14836" max="14836" width="24.5703125" style="35" customWidth="1"/>
    <col min="14837" max="14837" width="30.5703125" style="35" customWidth="1"/>
    <col min="14838" max="14838" width="27.140625" style="35" customWidth="1"/>
    <col min="14839" max="14839" width="34" style="35" customWidth="1"/>
    <col min="14840" max="14840" width="31.42578125" style="35" customWidth="1"/>
    <col min="14841" max="14841" width="82.140625" style="35" customWidth="1"/>
    <col min="14842" max="14842" width="23.140625" style="35" customWidth="1"/>
    <col min="14843" max="14843" width="14.7109375" style="35" customWidth="1"/>
    <col min="14844" max="14844" width="10.140625" style="35" customWidth="1"/>
    <col min="14845" max="14845" width="15.85546875" style="35" customWidth="1"/>
    <col min="14846" max="14846" width="9.85546875" style="35" customWidth="1"/>
    <col min="14847" max="14847" width="14" style="35" customWidth="1"/>
    <col min="14848" max="14848" width="14.5703125" style="35" customWidth="1"/>
    <col min="14849" max="14849" width="9.5703125" style="35" customWidth="1"/>
    <col min="14850" max="14850" width="14.5703125" style="35" customWidth="1"/>
    <col min="14851" max="14852" width="16.28515625" style="35" customWidth="1"/>
    <col min="14853" max="14853" width="13.85546875" style="35" customWidth="1"/>
    <col min="14854" max="14858" width="16.140625" style="35" customWidth="1"/>
    <col min="14859" max="14859" width="14.42578125" style="35" customWidth="1"/>
    <col min="14860" max="14860" width="10.140625" style="35" customWidth="1"/>
    <col min="14861" max="14861" width="14.42578125" style="35" customWidth="1"/>
    <col min="14862" max="14863" width="18.85546875" style="35" customWidth="1"/>
    <col min="14864" max="14864" width="14.7109375" style="35" customWidth="1"/>
    <col min="14865" max="14865" width="9.28515625" style="35" customWidth="1"/>
    <col min="14866" max="15089" width="8.85546875" style="35"/>
    <col min="15090" max="15090" width="17.42578125" style="35" customWidth="1"/>
    <col min="15091" max="15091" width="30.7109375" style="35" customWidth="1"/>
    <col min="15092" max="15092" width="24.5703125" style="35" customWidth="1"/>
    <col min="15093" max="15093" width="30.5703125" style="35" customWidth="1"/>
    <col min="15094" max="15094" width="27.140625" style="35" customWidth="1"/>
    <col min="15095" max="15095" width="34" style="35" customWidth="1"/>
    <col min="15096" max="15096" width="31.42578125" style="35" customWidth="1"/>
    <col min="15097" max="15097" width="82.140625" style="35" customWidth="1"/>
    <col min="15098" max="15098" width="23.140625" style="35" customWidth="1"/>
    <col min="15099" max="15099" width="14.7109375" style="35" customWidth="1"/>
    <col min="15100" max="15100" width="10.140625" style="35" customWidth="1"/>
    <col min="15101" max="15101" width="15.85546875" style="35" customWidth="1"/>
    <col min="15102" max="15102" width="9.85546875" style="35" customWidth="1"/>
    <col min="15103" max="15103" width="14" style="35" customWidth="1"/>
    <col min="15104" max="15104" width="14.5703125" style="35" customWidth="1"/>
    <col min="15105" max="15105" width="9.5703125" style="35" customWidth="1"/>
    <col min="15106" max="15106" width="14.5703125" style="35" customWidth="1"/>
    <col min="15107" max="15108" width="16.28515625" style="35" customWidth="1"/>
    <col min="15109" max="15109" width="13.85546875" style="35" customWidth="1"/>
    <col min="15110" max="15114" width="16.140625" style="35" customWidth="1"/>
    <col min="15115" max="15115" width="14.42578125" style="35" customWidth="1"/>
    <col min="15116" max="15116" width="10.140625" style="35" customWidth="1"/>
    <col min="15117" max="15117" width="14.42578125" style="35" customWidth="1"/>
    <col min="15118" max="15119" width="18.85546875" style="35" customWidth="1"/>
    <col min="15120" max="15120" width="14.7109375" style="35" customWidth="1"/>
    <col min="15121" max="15121" width="9.28515625" style="35" customWidth="1"/>
    <col min="15122" max="15345" width="8.85546875" style="35"/>
    <col min="15346" max="15346" width="17.42578125" style="35" customWidth="1"/>
    <col min="15347" max="15347" width="30.7109375" style="35" customWidth="1"/>
    <col min="15348" max="15348" width="24.5703125" style="35" customWidth="1"/>
    <col min="15349" max="15349" width="30.5703125" style="35" customWidth="1"/>
    <col min="15350" max="15350" width="27.140625" style="35" customWidth="1"/>
    <col min="15351" max="15351" width="34" style="35" customWidth="1"/>
    <col min="15352" max="15352" width="31.42578125" style="35" customWidth="1"/>
    <col min="15353" max="15353" width="82.140625" style="35" customWidth="1"/>
    <col min="15354" max="15354" width="23.140625" style="35" customWidth="1"/>
    <col min="15355" max="15355" width="14.7109375" style="35" customWidth="1"/>
    <col min="15356" max="15356" width="10.140625" style="35" customWidth="1"/>
    <col min="15357" max="15357" width="15.85546875" style="35" customWidth="1"/>
    <col min="15358" max="15358" width="9.85546875" style="35" customWidth="1"/>
    <col min="15359" max="15359" width="14" style="35" customWidth="1"/>
    <col min="15360" max="15360" width="14.5703125" style="35" customWidth="1"/>
    <col min="15361" max="15361" width="9.5703125" style="35" customWidth="1"/>
    <col min="15362" max="15362" width="14.5703125" style="35" customWidth="1"/>
    <col min="15363" max="15364" width="16.28515625" style="35" customWidth="1"/>
    <col min="15365" max="15365" width="13.85546875" style="35" customWidth="1"/>
    <col min="15366" max="15370" width="16.140625" style="35" customWidth="1"/>
    <col min="15371" max="15371" width="14.42578125" style="35" customWidth="1"/>
    <col min="15372" max="15372" width="10.140625" style="35" customWidth="1"/>
    <col min="15373" max="15373" width="14.42578125" style="35" customWidth="1"/>
    <col min="15374" max="15375" width="18.85546875" style="35" customWidth="1"/>
    <col min="15376" max="15376" width="14.7109375" style="35" customWidth="1"/>
    <col min="15377" max="15377" width="9.28515625" style="35" customWidth="1"/>
    <col min="15378" max="15601" width="8.85546875" style="35"/>
    <col min="15602" max="15602" width="17.42578125" style="35" customWidth="1"/>
    <col min="15603" max="15603" width="30.7109375" style="35" customWidth="1"/>
    <col min="15604" max="15604" width="24.5703125" style="35" customWidth="1"/>
    <col min="15605" max="15605" width="30.5703125" style="35" customWidth="1"/>
    <col min="15606" max="15606" width="27.140625" style="35" customWidth="1"/>
    <col min="15607" max="15607" width="34" style="35" customWidth="1"/>
    <col min="15608" max="15608" width="31.42578125" style="35" customWidth="1"/>
    <col min="15609" max="15609" width="82.140625" style="35" customWidth="1"/>
    <col min="15610" max="15610" width="23.140625" style="35" customWidth="1"/>
    <col min="15611" max="15611" width="14.7109375" style="35" customWidth="1"/>
    <col min="15612" max="15612" width="10.140625" style="35" customWidth="1"/>
    <col min="15613" max="15613" width="15.85546875" style="35" customWidth="1"/>
    <col min="15614" max="15614" width="9.85546875" style="35" customWidth="1"/>
    <col min="15615" max="15615" width="14" style="35" customWidth="1"/>
    <col min="15616" max="15616" width="14.5703125" style="35" customWidth="1"/>
    <col min="15617" max="15617" width="9.5703125" style="35" customWidth="1"/>
    <col min="15618" max="15618" width="14.5703125" style="35" customWidth="1"/>
    <col min="15619" max="15620" width="16.28515625" style="35" customWidth="1"/>
    <col min="15621" max="15621" width="13.85546875" style="35" customWidth="1"/>
    <col min="15622" max="15626" width="16.140625" style="35" customWidth="1"/>
    <col min="15627" max="15627" width="14.42578125" style="35" customWidth="1"/>
    <col min="15628" max="15628" width="10.140625" style="35" customWidth="1"/>
    <col min="15629" max="15629" width="14.42578125" style="35" customWidth="1"/>
    <col min="15630" max="15631" width="18.85546875" style="35" customWidth="1"/>
    <col min="15632" max="15632" width="14.7109375" style="35" customWidth="1"/>
    <col min="15633" max="15633" width="9.28515625" style="35" customWidth="1"/>
    <col min="15634" max="15857" width="8.85546875" style="35"/>
    <col min="15858" max="15858" width="17.42578125" style="35" customWidth="1"/>
    <col min="15859" max="15859" width="30.7109375" style="35" customWidth="1"/>
    <col min="15860" max="15860" width="24.5703125" style="35" customWidth="1"/>
    <col min="15861" max="15861" width="30.5703125" style="35" customWidth="1"/>
    <col min="15862" max="15862" width="27.140625" style="35" customWidth="1"/>
    <col min="15863" max="15863" width="34" style="35" customWidth="1"/>
    <col min="15864" max="15864" width="31.42578125" style="35" customWidth="1"/>
    <col min="15865" max="15865" width="82.140625" style="35" customWidth="1"/>
    <col min="15866" max="15866" width="23.140625" style="35" customWidth="1"/>
    <col min="15867" max="15867" width="14.7109375" style="35" customWidth="1"/>
    <col min="15868" max="15868" width="10.140625" style="35" customWidth="1"/>
    <col min="15869" max="15869" width="15.85546875" style="35" customWidth="1"/>
    <col min="15870" max="15870" width="9.85546875" style="35" customWidth="1"/>
    <col min="15871" max="15871" width="14" style="35" customWidth="1"/>
    <col min="15872" max="15872" width="14.5703125" style="35" customWidth="1"/>
    <col min="15873" max="15873" width="9.5703125" style="35" customWidth="1"/>
    <col min="15874" max="15874" width="14.5703125" style="35" customWidth="1"/>
    <col min="15875" max="15876" width="16.28515625" style="35" customWidth="1"/>
    <col min="15877" max="15877" width="13.85546875" style="35" customWidth="1"/>
    <col min="15878" max="15882" width="16.140625" style="35" customWidth="1"/>
    <col min="15883" max="15883" width="14.42578125" style="35" customWidth="1"/>
    <col min="15884" max="15884" width="10.140625" style="35" customWidth="1"/>
    <col min="15885" max="15885" width="14.42578125" style="35" customWidth="1"/>
    <col min="15886" max="15887" width="18.85546875" style="35" customWidth="1"/>
    <col min="15888" max="15888" width="14.7109375" style="35" customWidth="1"/>
    <col min="15889" max="15889" width="9.28515625" style="35" customWidth="1"/>
    <col min="15890" max="16113" width="8.85546875" style="35"/>
    <col min="16114" max="16114" width="17.42578125" style="35" customWidth="1"/>
    <col min="16115" max="16115" width="30.7109375" style="35" customWidth="1"/>
    <col min="16116" max="16116" width="24.5703125" style="35" customWidth="1"/>
    <col min="16117" max="16117" width="30.5703125" style="35" customWidth="1"/>
    <col min="16118" max="16118" width="27.140625" style="35" customWidth="1"/>
    <col min="16119" max="16119" width="34" style="35" customWidth="1"/>
    <col min="16120" max="16120" width="31.42578125" style="35" customWidth="1"/>
    <col min="16121" max="16121" width="82.140625" style="35" customWidth="1"/>
    <col min="16122" max="16122" width="23.140625" style="35" customWidth="1"/>
    <col min="16123" max="16123" width="14.7109375" style="35" customWidth="1"/>
    <col min="16124" max="16124" width="10.140625" style="35" customWidth="1"/>
    <col min="16125" max="16125" width="15.85546875" style="35" customWidth="1"/>
    <col min="16126" max="16126" width="9.85546875" style="35" customWidth="1"/>
    <col min="16127" max="16127" width="14" style="35" customWidth="1"/>
    <col min="16128" max="16128" width="14.5703125" style="35" customWidth="1"/>
    <col min="16129" max="16129" width="9.5703125" style="35" customWidth="1"/>
    <col min="16130" max="16130" width="14.5703125" style="35" customWidth="1"/>
    <col min="16131" max="16132" width="16.28515625" style="35" customWidth="1"/>
    <col min="16133" max="16133" width="13.85546875" style="35" customWidth="1"/>
    <col min="16134" max="16138" width="16.140625" style="35" customWidth="1"/>
    <col min="16139" max="16139" width="14.42578125" style="35" customWidth="1"/>
    <col min="16140" max="16140" width="10.140625" style="35" customWidth="1"/>
    <col min="16141" max="16141" width="14.42578125" style="35" customWidth="1"/>
    <col min="16142" max="16143" width="18.85546875" style="35" customWidth="1"/>
    <col min="16144" max="16144" width="14.7109375" style="35" customWidth="1"/>
    <col min="16145" max="16145" width="9.28515625" style="35" customWidth="1"/>
    <col min="16146" max="16360" width="8.85546875" style="35"/>
    <col min="16361" max="16384" width="9.140625" style="35" customWidth="1"/>
  </cols>
  <sheetData>
    <row r="1" spans="1:33" ht="15.4" customHeight="1" thickBot="1" x14ac:dyDescent="0.35">
      <c r="A1" s="33"/>
      <c r="H1" s="33"/>
    </row>
    <row r="2" spans="1:33" ht="33" customHeight="1" thickBot="1" x14ac:dyDescent="0.3">
      <c r="A2" s="33"/>
      <c r="B2" s="36" t="str">
        <f>Date!B2</f>
        <v>310822</v>
      </c>
      <c r="C2" s="251">
        <v>-5</v>
      </c>
      <c r="D2" s="251"/>
      <c r="E2" s="252"/>
      <c r="F2" s="253" t="s">
        <v>136</v>
      </c>
      <c r="G2" s="254"/>
      <c r="H2" s="37"/>
      <c r="AB2" s="38"/>
      <c r="AC2" s="2"/>
      <c r="AD2" s="21"/>
    </row>
    <row r="3" spans="1:33" ht="41.25" customHeight="1" thickBot="1" x14ac:dyDescent="0.55000000000000004">
      <c r="A3" s="33"/>
      <c r="B3" s="255" t="s">
        <v>208</v>
      </c>
      <c r="C3" s="256"/>
      <c r="D3" s="256"/>
      <c r="E3" s="257"/>
      <c r="F3" s="39" t="s">
        <v>100</v>
      </c>
      <c r="G3" s="40">
        <v>6</v>
      </c>
      <c r="H3" s="37"/>
      <c r="AB3" s="38"/>
      <c r="AC3" s="2"/>
      <c r="AD3" s="21"/>
    </row>
    <row r="4" spans="1:33" ht="33.75" x14ac:dyDescent="0.4">
      <c r="A4" s="33"/>
      <c r="B4" s="258" t="s">
        <v>113</v>
      </c>
      <c r="C4" s="259"/>
      <c r="D4" s="260" t="s">
        <v>12</v>
      </c>
      <c r="E4" s="261"/>
      <c r="F4" s="262" t="s">
        <v>181</v>
      </c>
      <c r="G4" s="263"/>
      <c r="H4" s="41"/>
      <c r="W4" s="248"/>
      <c r="X4" s="248"/>
      <c r="Y4" s="248"/>
      <c r="Z4" s="62"/>
      <c r="AA4" s="249"/>
      <c r="AB4" s="249"/>
      <c r="AC4" s="250"/>
    </row>
    <row r="5" spans="1:33" ht="18" customHeight="1" thickBot="1" x14ac:dyDescent="0.35">
      <c r="A5" s="33"/>
      <c r="B5" s="141">
        <f>SUM(B7/C7)</f>
        <v>6.6912901255083339</v>
      </c>
      <c r="C5" s="142" t="s">
        <v>13</v>
      </c>
      <c r="D5" s="266">
        <f>SUM(D7+E7+D9+E9+D11+E11)</f>
        <v>0.11997879417423418</v>
      </c>
      <c r="E5" s="267"/>
      <c r="F5" s="268">
        <f>SUM(F7+G7+F9+G9+G13+F11+G11+F13+AG13)</f>
        <v>0.88002120582576582</v>
      </c>
      <c r="G5" s="269"/>
      <c r="H5" s="41"/>
      <c r="W5" s="248"/>
      <c r="X5" s="248"/>
      <c r="Y5" s="248"/>
      <c r="Z5" s="62"/>
      <c r="AA5" s="249"/>
      <c r="AB5" s="249"/>
      <c r="AC5" s="250"/>
    </row>
    <row r="6" spans="1:33" ht="24" customHeight="1" x14ac:dyDescent="0.2">
      <c r="A6" s="33"/>
      <c r="B6" s="69" t="s">
        <v>124</v>
      </c>
      <c r="C6" s="114" t="s">
        <v>171</v>
      </c>
      <c r="D6" s="80" t="s">
        <v>78</v>
      </c>
      <c r="E6" s="81" t="s">
        <v>79</v>
      </c>
      <c r="F6" s="89" t="s">
        <v>34</v>
      </c>
      <c r="G6" s="118" t="s">
        <v>35</v>
      </c>
      <c r="H6" s="41"/>
      <c r="W6" s="245"/>
      <c r="X6" s="245"/>
      <c r="Y6" s="246"/>
      <c r="Z6" s="246"/>
      <c r="AA6" s="245"/>
      <c r="AB6" s="245"/>
      <c r="AC6" s="247"/>
      <c r="AD6" s="247"/>
    </row>
    <row r="7" spans="1:33" ht="18" customHeight="1" thickBot="1" x14ac:dyDescent="0.35">
      <c r="A7" s="33"/>
      <c r="B7" s="70">
        <f>B59</f>
        <v>1.079885115236078</v>
      </c>
      <c r="C7" s="99">
        <f>SUM(C9+B11+C11)</f>
        <v>0.16138668253516203</v>
      </c>
      <c r="D7" s="202">
        <f>H59</f>
        <v>3.9616126511241537E-2</v>
      </c>
      <c r="E7" s="83">
        <f>I59</f>
        <v>3.3952502061971507E-2</v>
      </c>
      <c r="F7" s="85">
        <f>L59</f>
        <v>2.6850045148504247E-2</v>
      </c>
      <c r="G7" s="87">
        <f>M59</f>
        <v>9.0190987003874637E-2</v>
      </c>
      <c r="H7" s="41"/>
      <c r="W7" s="245"/>
      <c r="X7" s="245"/>
      <c r="Y7" s="246"/>
      <c r="Z7" s="246"/>
      <c r="AA7" s="245"/>
      <c r="AB7" s="245"/>
      <c r="AC7" s="247"/>
      <c r="AD7" s="247"/>
    </row>
    <row r="8" spans="1:33" ht="23.25" x14ac:dyDescent="0.25">
      <c r="A8" s="33"/>
      <c r="B8" s="116" t="s">
        <v>36</v>
      </c>
      <c r="C8" s="65" t="s">
        <v>77</v>
      </c>
      <c r="D8" s="81" t="s">
        <v>37</v>
      </c>
      <c r="E8" s="82" t="s">
        <v>138</v>
      </c>
      <c r="F8" s="90" t="s">
        <v>8</v>
      </c>
      <c r="G8" s="118" t="s">
        <v>9</v>
      </c>
      <c r="H8" s="42"/>
      <c r="W8" s="245"/>
      <c r="X8" s="245"/>
      <c r="Y8" s="246"/>
      <c r="Z8" s="246"/>
      <c r="AA8" s="245"/>
      <c r="AB8" s="245"/>
      <c r="AC8" s="247"/>
      <c r="AD8" s="247"/>
    </row>
    <row r="9" spans="1:33" ht="18.75" customHeight="1" thickBot="1" x14ac:dyDescent="0.35">
      <c r="A9" s="33"/>
      <c r="B9" s="117">
        <f>C59</f>
        <v>6.8071074729553163E-2</v>
      </c>
      <c r="C9" s="67">
        <f>D59</f>
        <v>0.16134423338320603</v>
      </c>
      <c r="D9" s="83">
        <f>G59</f>
        <v>0</v>
      </c>
      <c r="E9" s="84">
        <f>J59</f>
        <v>4.6410165601021132E-2</v>
      </c>
      <c r="F9" s="85">
        <f>N59</f>
        <v>0</v>
      </c>
      <c r="G9" s="87">
        <f>O59</f>
        <v>0</v>
      </c>
      <c r="H9" s="42"/>
      <c r="AB9" s="43"/>
    </row>
    <row r="10" spans="1:33" ht="23.25" x14ac:dyDescent="0.4">
      <c r="A10" s="33"/>
      <c r="B10" s="63" t="s">
        <v>129</v>
      </c>
      <c r="C10" s="66" t="s">
        <v>139</v>
      </c>
      <c r="D10" s="81" t="s">
        <v>140</v>
      </c>
      <c r="E10" s="199" t="s">
        <v>156</v>
      </c>
      <c r="F10" s="88" t="s">
        <v>10</v>
      </c>
      <c r="G10" s="86" t="s">
        <v>183</v>
      </c>
      <c r="H10" s="33"/>
      <c r="AB10" s="44"/>
    </row>
    <row r="11" spans="1:33" ht="21" thickBot="1" x14ac:dyDescent="0.35">
      <c r="A11" s="33"/>
      <c r="B11" s="64">
        <f>E59</f>
        <v>4.2449151955997657E-5</v>
      </c>
      <c r="C11" s="68">
        <f>F59</f>
        <v>0</v>
      </c>
      <c r="D11" s="83">
        <f>K59</f>
        <v>0</v>
      </c>
      <c r="E11" s="200">
        <f>U59</f>
        <v>0</v>
      </c>
      <c r="F11" s="87">
        <f>P59</f>
        <v>0</v>
      </c>
      <c r="G11" s="87">
        <f>Q59</f>
        <v>0.12235624648864415</v>
      </c>
      <c r="H11" s="33"/>
      <c r="AB11" s="43"/>
    </row>
    <row r="12" spans="1:33" ht="23.25" x14ac:dyDescent="0.4">
      <c r="A12" s="33"/>
      <c r="B12" s="98" t="s">
        <v>160</v>
      </c>
      <c r="C12" s="143" t="s">
        <v>159</v>
      </c>
      <c r="D12" s="115" t="s">
        <v>155</v>
      </c>
      <c r="E12" s="76"/>
      <c r="F12" s="86" t="s">
        <v>127</v>
      </c>
      <c r="G12" s="86" t="s">
        <v>141</v>
      </c>
      <c r="H12" s="33"/>
      <c r="AB12" s="43"/>
      <c r="AG12" s="119"/>
    </row>
    <row r="13" spans="1:33" ht="21" thickBot="1" x14ac:dyDescent="0.35">
      <c r="A13" s="33"/>
      <c r="B13" s="209">
        <f>W59</f>
        <v>0</v>
      </c>
      <c r="C13" s="77">
        <f>X59</f>
        <v>0</v>
      </c>
      <c r="D13" s="78">
        <f>V59</f>
        <v>0</v>
      </c>
      <c r="E13" s="77"/>
      <c r="F13" s="87">
        <f>R59</f>
        <v>0.59250110304351467</v>
      </c>
      <c r="G13" s="87">
        <f>S59</f>
        <v>4.8122824141228086E-2</v>
      </c>
      <c r="H13" s="33"/>
      <c r="AB13" s="43"/>
      <c r="AG13" s="119"/>
    </row>
    <row r="14" spans="1:33" ht="37.5" customHeight="1" thickBot="1" x14ac:dyDescent="0.65">
      <c r="A14" s="33"/>
      <c r="B14" s="134" t="s">
        <v>80</v>
      </c>
      <c r="C14" s="135"/>
      <c r="D14" s="135"/>
      <c r="E14" s="135"/>
      <c r="F14" s="35"/>
      <c r="G14" s="136"/>
      <c r="H14" s="33"/>
      <c r="AB14" s="43"/>
    </row>
    <row r="15" spans="1:33" ht="26.25" x14ac:dyDescent="0.2">
      <c r="A15" s="33"/>
      <c r="B15" s="137" t="s">
        <v>32</v>
      </c>
      <c r="C15" s="270" t="s">
        <v>31</v>
      </c>
      <c r="D15" s="138"/>
      <c r="E15" s="273" t="s">
        <v>130</v>
      </c>
      <c r="F15" s="132"/>
      <c r="G15" s="275" t="s">
        <v>14</v>
      </c>
      <c r="H15" s="33"/>
      <c r="AB15" s="44"/>
    </row>
    <row r="16" spans="1:33" x14ac:dyDescent="0.2">
      <c r="A16" s="33"/>
      <c r="B16" s="264" t="s">
        <v>33</v>
      </c>
      <c r="C16" s="271"/>
      <c r="D16" s="75" t="s">
        <v>44</v>
      </c>
      <c r="E16" s="274"/>
      <c r="F16" s="75" t="s">
        <v>44</v>
      </c>
      <c r="G16" s="276"/>
      <c r="H16" s="33"/>
      <c r="AE16" s="48"/>
    </row>
    <row r="17" spans="1:31" ht="21" thickBot="1" x14ac:dyDescent="0.35">
      <c r="A17" s="33"/>
      <c r="B17" s="265"/>
      <c r="C17" s="272"/>
      <c r="D17" s="139"/>
      <c r="E17" s="277"/>
      <c r="F17" s="133"/>
      <c r="G17" s="140">
        <v>300</v>
      </c>
      <c r="H17" s="33"/>
      <c r="I17" s="49"/>
      <c r="AD17" s="35"/>
      <c r="AE17" s="50"/>
    </row>
    <row r="18" spans="1:31" x14ac:dyDescent="0.3">
      <c r="A18" s="33"/>
      <c r="B18" s="242" t="s">
        <v>26</v>
      </c>
      <c r="C18" s="243">
        <v>5</v>
      </c>
      <c r="D18" s="94" t="str">
        <f>B18</f>
        <v xml:space="preserve">Flint </v>
      </c>
      <c r="E18" s="95">
        <f t="shared" ref="E18:E29" si="0">C18/$Y$56*100</f>
        <v>3.225806451612903</v>
      </c>
      <c r="F18" s="94" t="str">
        <f>B18</f>
        <v xml:space="preserve">Flint </v>
      </c>
      <c r="G18" s="95">
        <f t="shared" ref="G18:G29" si="1">E18*$G$17/100</f>
        <v>9.6774193548387082</v>
      </c>
      <c r="H18" s="33"/>
      <c r="AD18" s="35"/>
      <c r="AE18" s="50"/>
    </row>
    <row r="19" spans="1:31" x14ac:dyDescent="0.3">
      <c r="A19" s="33"/>
      <c r="B19" s="242" t="s">
        <v>25</v>
      </c>
      <c r="C19" s="243">
        <v>5</v>
      </c>
      <c r="D19" s="96" t="str">
        <f t="shared" ref="D19:D29" si="2">B19</f>
        <v>OM4</v>
      </c>
      <c r="E19" s="97">
        <f t="shared" si="0"/>
        <v>3.225806451612903</v>
      </c>
      <c r="F19" s="96" t="str">
        <f>B19</f>
        <v>OM4</v>
      </c>
      <c r="G19" s="97">
        <f t="shared" si="1"/>
        <v>9.6774193548387082</v>
      </c>
      <c r="H19" s="33"/>
      <c r="AE19" s="50"/>
    </row>
    <row r="20" spans="1:31" ht="18.75" customHeight="1" x14ac:dyDescent="0.3">
      <c r="A20" s="33"/>
      <c r="B20" s="242" t="s">
        <v>67</v>
      </c>
      <c r="C20" s="243">
        <v>60</v>
      </c>
      <c r="D20" s="96" t="str">
        <f t="shared" si="2"/>
        <v>Red Art</v>
      </c>
      <c r="E20" s="97">
        <f t="shared" si="0"/>
        <v>38.70967741935484</v>
      </c>
      <c r="F20" s="96" t="str">
        <f t="shared" ref="F20:F29" si="3">B20</f>
        <v>Red Art</v>
      </c>
      <c r="G20" s="97">
        <f t="shared" si="1"/>
        <v>116.12903225806453</v>
      </c>
      <c r="H20" s="33"/>
      <c r="AE20" s="50"/>
    </row>
    <row r="21" spans="1:31" x14ac:dyDescent="0.3">
      <c r="A21" s="33"/>
      <c r="B21" s="242" t="s">
        <v>84</v>
      </c>
      <c r="C21" s="243">
        <v>45</v>
      </c>
      <c r="D21" s="96" t="str">
        <f>B21</f>
        <v>Manganese Dioxide</v>
      </c>
      <c r="E21" s="97">
        <f t="shared" si="0"/>
        <v>29.032258064516132</v>
      </c>
      <c r="F21" s="96" t="str">
        <f t="shared" si="3"/>
        <v>Manganese Dioxide</v>
      </c>
      <c r="G21" s="97">
        <f t="shared" si="1"/>
        <v>87.096774193548384</v>
      </c>
      <c r="H21" s="33"/>
      <c r="AE21" s="50"/>
    </row>
    <row r="22" spans="1:31" ht="20.25" customHeight="1" x14ac:dyDescent="0.3">
      <c r="A22" s="33"/>
      <c r="B22" s="242" t="s">
        <v>90</v>
      </c>
      <c r="C22" s="243">
        <v>5</v>
      </c>
      <c r="D22" s="96" t="str">
        <f t="shared" si="2"/>
        <v>Copper Carbonate</v>
      </c>
      <c r="E22" s="97">
        <f t="shared" si="0"/>
        <v>3.225806451612903</v>
      </c>
      <c r="F22" s="96" t="str">
        <f t="shared" si="3"/>
        <v>Copper Carbonate</v>
      </c>
      <c r="G22" s="97">
        <f t="shared" si="1"/>
        <v>9.6774193548387082</v>
      </c>
      <c r="H22" s="33"/>
      <c r="AC22" s="35"/>
      <c r="AE22" s="50"/>
    </row>
    <row r="23" spans="1:31" x14ac:dyDescent="0.3">
      <c r="A23" s="33"/>
      <c r="B23" s="242" t="s">
        <v>91</v>
      </c>
      <c r="C23" s="243">
        <v>5</v>
      </c>
      <c r="D23" s="96" t="str">
        <f t="shared" si="2"/>
        <v>Cobalt Carbonate</v>
      </c>
      <c r="E23" s="97">
        <f t="shared" si="0"/>
        <v>3.225806451612903</v>
      </c>
      <c r="F23" s="96" t="str">
        <f t="shared" si="3"/>
        <v>Cobalt Carbonate</v>
      </c>
      <c r="G23" s="97">
        <f t="shared" si="1"/>
        <v>9.6774193548387082</v>
      </c>
      <c r="H23" s="33"/>
      <c r="I23" s="51"/>
      <c r="AC23" s="35"/>
      <c r="AE23" s="50"/>
    </row>
    <row r="24" spans="1:31" x14ac:dyDescent="0.3">
      <c r="A24" s="33"/>
      <c r="B24" s="91" t="s">
        <v>201</v>
      </c>
      <c r="C24" s="92">
        <v>30</v>
      </c>
      <c r="D24" s="96" t="str">
        <f t="shared" si="2"/>
        <v>CI FRITT 1103=3124</v>
      </c>
      <c r="E24" s="97">
        <f t="shared" si="0"/>
        <v>19.35483870967742</v>
      </c>
      <c r="F24" s="96" t="str">
        <f t="shared" si="3"/>
        <v>CI FRITT 1103=3124</v>
      </c>
      <c r="G24" s="97">
        <f t="shared" si="1"/>
        <v>58.064516129032263</v>
      </c>
      <c r="H24" s="52"/>
      <c r="I24" s="51"/>
      <c r="AC24" s="35"/>
      <c r="AE24" s="50"/>
    </row>
    <row r="25" spans="1:31" ht="21" customHeight="1" x14ac:dyDescent="0.3">
      <c r="A25" s="33"/>
      <c r="B25" s="91">
        <v>0</v>
      </c>
      <c r="C25" s="92">
        <v>0</v>
      </c>
      <c r="D25" s="96">
        <f t="shared" si="2"/>
        <v>0</v>
      </c>
      <c r="E25" s="97">
        <f t="shared" si="0"/>
        <v>0</v>
      </c>
      <c r="F25" s="96">
        <f t="shared" si="3"/>
        <v>0</v>
      </c>
      <c r="G25" s="97">
        <f t="shared" si="1"/>
        <v>0</v>
      </c>
      <c r="H25" s="33"/>
      <c r="I25" s="10"/>
      <c r="AC25" s="35"/>
      <c r="AE25" s="50"/>
    </row>
    <row r="26" spans="1:31" ht="19.5" customHeight="1" x14ac:dyDescent="0.3">
      <c r="A26" s="33"/>
      <c r="B26" s="91">
        <v>0</v>
      </c>
      <c r="C26" s="92">
        <v>0</v>
      </c>
      <c r="D26" s="96">
        <f t="shared" si="2"/>
        <v>0</v>
      </c>
      <c r="E26" s="97">
        <f t="shared" si="0"/>
        <v>0</v>
      </c>
      <c r="F26" s="96">
        <f t="shared" si="3"/>
        <v>0</v>
      </c>
      <c r="G26" s="97">
        <f t="shared" si="1"/>
        <v>0</v>
      </c>
      <c r="H26" s="33"/>
      <c r="I26" s="18"/>
      <c r="AC26" s="35"/>
      <c r="AE26" s="50"/>
    </row>
    <row r="27" spans="1:31" ht="20.25" customHeight="1" x14ac:dyDescent="0.3">
      <c r="A27" s="33"/>
      <c r="B27" s="91">
        <v>0</v>
      </c>
      <c r="C27" s="92">
        <v>0</v>
      </c>
      <c r="D27" s="96">
        <f t="shared" si="2"/>
        <v>0</v>
      </c>
      <c r="E27" s="97">
        <f t="shared" si="0"/>
        <v>0</v>
      </c>
      <c r="F27" s="96">
        <f t="shared" si="3"/>
        <v>0</v>
      </c>
      <c r="G27" s="97">
        <f t="shared" si="1"/>
        <v>0</v>
      </c>
      <c r="H27" s="33"/>
      <c r="I27" s="18"/>
      <c r="AC27" s="35"/>
      <c r="AE27" s="50"/>
    </row>
    <row r="28" spans="1:31" x14ac:dyDescent="0.3">
      <c r="A28" s="33"/>
      <c r="B28" s="91">
        <v>0</v>
      </c>
      <c r="C28" s="92">
        <v>0</v>
      </c>
      <c r="D28" s="96">
        <f t="shared" si="2"/>
        <v>0</v>
      </c>
      <c r="E28" s="97">
        <f t="shared" si="0"/>
        <v>0</v>
      </c>
      <c r="F28" s="96">
        <f t="shared" si="3"/>
        <v>0</v>
      </c>
      <c r="G28" s="97">
        <f t="shared" si="1"/>
        <v>0</v>
      </c>
      <c r="H28" s="33"/>
      <c r="I28" s="18"/>
      <c r="AC28" s="35"/>
      <c r="AE28" s="50"/>
    </row>
    <row r="29" spans="1:31" x14ac:dyDescent="0.3">
      <c r="A29" s="33"/>
      <c r="B29" s="91">
        <v>0</v>
      </c>
      <c r="C29" s="92">
        <v>0</v>
      </c>
      <c r="D29" s="96">
        <f t="shared" si="2"/>
        <v>0</v>
      </c>
      <c r="E29" s="97">
        <f t="shared" si="0"/>
        <v>0</v>
      </c>
      <c r="F29" s="96">
        <f t="shared" si="3"/>
        <v>0</v>
      </c>
      <c r="G29" s="97">
        <f t="shared" si="1"/>
        <v>0</v>
      </c>
      <c r="H29" s="33"/>
      <c r="I29" s="18"/>
      <c r="AC29" s="35"/>
      <c r="AE29" s="50"/>
    </row>
    <row r="30" spans="1:31" x14ac:dyDescent="0.3">
      <c r="A30" s="33"/>
      <c r="B30" s="91">
        <v>0</v>
      </c>
      <c r="C30" s="93">
        <v>0</v>
      </c>
      <c r="D30" s="96">
        <f t="shared" ref="D30:D33" si="4">B30</f>
        <v>0</v>
      </c>
      <c r="E30" s="97">
        <f t="shared" ref="E30:E33" si="5">C30/$Y$56*100</f>
        <v>0</v>
      </c>
      <c r="F30" s="96">
        <f t="shared" ref="F30:F33" si="6">B30</f>
        <v>0</v>
      </c>
      <c r="G30" s="97">
        <f t="shared" ref="G30:G33" si="7">E30*$G$17/100</f>
        <v>0</v>
      </c>
      <c r="H30" s="54"/>
      <c r="I30" s="18"/>
      <c r="AE30" s="50"/>
    </row>
    <row r="31" spans="1:31" x14ac:dyDescent="0.3">
      <c r="A31" s="33"/>
      <c r="B31" s="91">
        <v>0</v>
      </c>
      <c r="C31" s="92">
        <v>0</v>
      </c>
      <c r="D31" s="96">
        <f t="shared" si="4"/>
        <v>0</v>
      </c>
      <c r="E31" s="97">
        <f t="shared" si="5"/>
        <v>0</v>
      </c>
      <c r="F31" s="96">
        <f t="shared" si="6"/>
        <v>0</v>
      </c>
      <c r="G31" s="97">
        <f t="shared" si="7"/>
        <v>0</v>
      </c>
      <c r="H31" s="55"/>
      <c r="AE31" s="50"/>
    </row>
    <row r="32" spans="1:31" x14ac:dyDescent="0.3">
      <c r="A32" s="33"/>
      <c r="B32" s="91">
        <v>0</v>
      </c>
      <c r="C32" s="92">
        <v>0</v>
      </c>
      <c r="D32" s="96">
        <f t="shared" si="4"/>
        <v>0</v>
      </c>
      <c r="E32" s="97">
        <f t="shared" si="5"/>
        <v>0</v>
      </c>
      <c r="F32" s="96">
        <f t="shared" si="6"/>
        <v>0</v>
      </c>
      <c r="G32" s="97">
        <f t="shared" si="7"/>
        <v>0</v>
      </c>
      <c r="H32" s="55"/>
      <c r="AD32" s="50"/>
    </row>
    <row r="33" spans="1:35" x14ac:dyDescent="0.3">
      <c r="A33" s="33"/>
      <c r="B33" s="91">
        <v>0</v>
      </c>
      <c r="C33" s="92">
        <v>0</v>
      </c>
      <c r="D33" s="96">
        <f t="shared" si="4"/>
        <v>0</v>
      </c>
      <c r="E33" s="97">
        <f t="shared" si="5"/>
        <v>0</v>
      </c>
      <c r="F33" s="96">
        <f t="shared" si="6"/>
        <v>0</v>
      </c>
      <c r="G33" s="97">
        <f t="shared" si="7"/>
        <v>0</v>
      </c>
      <c r="H33" s="55"/>
      <c r="AD33" s="50"/>
    </row>
    <row r="34" spans="1:35" x14ac:dyDescent="0.3">
      <c r="A34" s="33"/>
      <c r="B34" s="33"/>
      <c r="C34" s="34"/>
      <c r="D34" s="34"/>
      <c r="E34" s="34"/>
      <c r="F34" s="34"/>
      <c r="G34" s="54"/>
      <c r="H34" s="55"/>
      <c r="AD34" s="50"/>
    </row>
    <row r="35" spans="1:35" ht="21" thickBot="1" x14ac:dyDescent="0.35">
      <c r="A35" s="33"/>
      <c r="B35" s="33"/>
      <c r="C35" s="34"/>
      <c r="D35" s="34"/>
      <c r="E35" s="34"/>
      <c r="F35" s="34"/>
      <c r="G35" s="54"/>
      <c r="H35" s="54"/>
      <c r="I35" s="38"/>
      <c r="AE35" s="50"/>
    </row>
    <row r="36" spans="1:35" ht="18.75" x14ac:dyDescent="0.35">
      <c r="A36" s="33"/>
      <c r="B36" s="45" t="s">
        <v>0</v>
      </c>
      <c r="C36" s="24" t="s">
        <v>1</v>
      </c>
      <c r="D36" s="24" t="s">
        <v>2</v>
      </c>
      <c r="E36" s="24" t="s">
        <v>11</v>
      </c>
      <c r="F36" s="71" t="s">
        <v>139</v>
      </c>
      <c r="G36" s="24" t="s">
        <v>3</v>
      </c>
      <c r="H36" s="24" t="s">
        <v>4</v>
      </c>
      <c r="I36" s="24" t="s">
        <v>5</v>
      </c>
      <c r="J36" s="71" t="s">
        <v>138</v>
      </c>
      <c r="K36" s="71" t="s">
        <v>142</v>
      </c>
      <c r="L36" s="24" t="s">
        <v>6</v>
      </c>
      <c r="M36" s="24" t="s">
        <v>7</v>
      </c>
      <c r="N36" s="24" t="s">
        <v>8</v>
      </c>
      <c r="O36" s="24" t="s">
        <v>29</v>
      </c>
      <c r="P36" s="24" t="s">
        <v>10</v>
      </c>
      <c r="Q36" s="236" t="s">
        <v>183</v>
      </c>
      <c r="R36" s="24" t="s">
        <v>131</v>
      </c>
      <c r="S36" s="24" t="s">
        <v>141</v>
      </c>
      <c r="T36" s="24" t="s">
        <v>128</v>
      </c>
      <c r="U36" s="24" t="s">
        <v>158</v>
      </c>
      <c r="V36" s="24" t="s">
        <v>157</v>
      </c>
      <c r="W36" s="237" t="s">
        <v>161</v>
      </c>
      <c r="X36" s="46" t="s">
        <v>76</v>
      </c>
      <c r="Y36" s="47"/>
      <c r="Z36" s="35"/>
      <c r="AE36"/>
      <c r="AF36"/>
      <c r="AG36"/>
      <c r="AH36"/>
      <c r="AI36" s="50"/>
    </row>
    <row r="37" spans="1:35" ht="16.5" thickBot="1" x14ac:dyDescent="0.3">
      <c r="A37" s="33"/>
      <c r="B37" s="238">
        <v>60.09</v>
      </c>
      <c r="C37" s="239">
        <v>69.62</v>
      </c>
      <c r="D37" s="240">
        <v>101.96</v>
      </c>
      <c r="E37" s="240">
        <v>79.866</v>
      </c>
      <c r="F37" s="72">
        <v>74.692799999999991</v>
      </c>
      <c r="G37" s="240">
        <v>29.88</v>
      </c>
      <c r="H37" s="240">
        <v>61.98</v>
      </c>
      <c r="I37" s="240">
        <v>94.2</v>
      </c>
      <c r="J37" s="72">
        <v>79.545000000000002</v>
      </c>
      <c r="K37" s="72">
        <v>465.96</v>
      </c>
      <c r="L37" s="240">
        <v>40.31</v>
      </c>
      <c r="M37" s="240">
        <v>56.08</v>
      </c>
      <c r="N37" s="240">
        <v>103.62</v>
      </c>
      <c r="O37" s="240">
        <v>153.69999999999999</v>
      </c>
      <c r="P37" s="240">
        <v>81.39</v>
      </c>
      <c r="Q37" s="240">
        <v>71.84</v>
      </c>
      <c r="R37" s="240">
        <v>86.94</v>
      </c>
      <c r="S37" s="240">
        <v>74.930000000000007</v>
      </c>
      <c r="T37" s="240">
        <v>223.2</v>
      </c>
      <c r="U37" s="240">
        <v>150.69999999999999</v>
      </c>
      <c r="V37" s="240">
        <v>141.94</v>
      </c>
      <c r="W37" s="240">
        <v>152</v>
      </c>
      <c r="X37" s="241">
        <v>214.44</v>
      </c>
      <c r="Y37" s="44"/>
      <c r="Z37" s="35"/>
      <c r="AE37"/>
      <c r="AF37"/>
      <c r="AG37"/>
      <c r="AH37"/>
      <c r="AI37" s="50"/>
    </row>
    <row r="38" spans="1:35" ht="13.5" thickBot="1" x14ac:dyDescent="0.25">
      <c r="A38" s="33"/>
      <c r="B38" s="235">
        <f>IF(ISNA(VLOOKUP($B18,'Chemical Analysis'!$B$4:$Y$131,2,0)),"",(VLOOKUP($B18,'Chemical Analysis'!$B$4:$Y$131,2,0))*$E18/100)</f>
        <v>3.1787096774193548</v>
      </c>
      <c r="C38" s="235">
        <f>IF(ISNA(VLOOKUP($B18,'Chemical Analysis'!$B$4:$Y$131,3,0)),"",(VLOOKUP($B18,'Chemical Analysis'!$B$4:$Y$131,3,0))*$E18/100)</f>
        <v>0</v>
      </c>
      <c r="D38" s="235">
        <f>IF(ISNA(VLOOKUP($B18,'Chemical Analysis'!$B$4:$Y$131,4,0)),"",(VLOOKUP($B18,'Chemical Analysis'!$B$4:$Y$131,4,0))*$E18/100)</f>
        <v>1.3548387096774193E-2</v>
      </c>
      <c r="E38" s="235">
        <f>IF(ISNA(VLOOKUP($B18,'Chemical Analysis'!$B$4:$Y$131,5,0)),"",(VLOOKUP($B18,'Chemical Analysis'!$B$4:$Y$131,5,0))*$E18/100)</f>
        <v>1.9354838709677419E-3</v>
      </c>
      <c r="F38" s="235">
        <f>IF(ISNA(VLOOKUP($B18,'Chemical Analysis'!$B$4:$Y$131,6,0)),"",(VLOOKUP($B18,'Chemical Analysis'!$B$4:$Y$131,6,0))*$E18/100)</f>
        <v>0</v>
      </c>
      <c r="G38" s="235">
        <f>IF(ISNA(VLOOKUP($B18,'Chemical Analysis'!$B$4:$Y$131,7,0)),"",(VLOOKUP($B18,'Chemical Analysis'!$B$4:$Y$131,7,0))*$E18/100)</f>
        <v>0</v>
      </c>
      <c r="H38" s="235">
        <f>IF(ISNA(VLOOKUP($B18,'Chemical Analysis'!$B$4:$Y$131,8,0)),"",(VLOOKUP($B18,'Chemical Analysis'!$B$4:$Y$131,8,0))*$E18/100)</f>
        <v>0</v>
      </c>
      <c r="I38" s="235">
        <f>IF(ISNA(VLOOKUP($B18,'Chemical Analysis'!$B$4:$Y$131,9,0)),"",(VLOOKUP($B18,'Chemical Analysis'!$B$4:$Y$131,9,0))*$E18/100)</f>
        <v>0</v>
      </c>
      <c r="J38" s="235">
        <f>IF(ISNA(VLOOKUP($B18,'Chemical Analysis'!$B$4:$Y$131,10,0)),"",(VLOOKUP($B18,'Chemical Analysis'!$B$4:$Y$131,10,0))*$E18/100)</f>
        <v>0</v>
      </c>
      <c r="K38" s="235">
        <f>IF(ISNA(VLOOKUP($B18,'Chemical Analysis'!$B$4:$Y$131,11,0)),"",(VLOOKUP($B18,'Chemical Analysis'!$B$4:$Y$131,11,0))*$E18/100)</f>
        <v>0</v>
      </c>
      <c r="L38" s="235">
        <f>IF(ISNA(VLOOKUP($B18,'Chemical Analysis'!$B$4:$Y$131,12,0)),"",(VLOOKUP($B18,'Chemical Analysis'!$B$4:$Y$131,12,0))*$E18/100)</f>
        <v>3.2258064516129032E-4</v>
      </c>
      <c r="M38" s="235">
        <f>IF(ISNA(VLOOKUP($B18,'Chemical Analysis'!$B$4:$Y$131,13,0)),"",(VLOOKUP($B18,'Chemical Analysis'!$B$4:$Y$131,13,0))*$E18/100)</f>
        <v>3.2258064516129032E-4</v>
      </c>
      <c r="N38" s="235">
        <f>IF(ISNA(VLOOKUP($B18,'Chemical Analysis'!$B$4:$Y$131,14,0)),"",(VLOOKUP($B18,'Chemical Analysis'!$B$4:$Y$131,14,0))*$E18/100)</f>
        <v>0</v>
      </c>
      <c r="O38" s="235">
        <f>IF(ISNA(VLOOKUP($B18,'Chemical Analysis'!$B$4:$Y$131,15,0)),"",(VLOOKUP($B18,'Chemical Analysis'!$B$4:$Y$131,15,0))*$E18/100)</f>
        <v>0</v>
      </c>
      <c r="P38" s="235">
        <f>IF(ISNA(VLOOKUP($B18,'Chemical Analysis'!$B$4:$Y$131,16,0)),"",(VLOOKUP($B18,'Chemical Analysis'!$B$4:$Y$131,16,0))*$E18/100)</f>
        <v>0</v>
      </c>
      <c r="Q38" s="235">
        <f>IF(ISNA(VLOOKUP($B18,'Chemical Analysis'!$B$4:$Y$131,17,0)),"",(VLOOKUP($B18,'Chemical Analysis'!$B$4:$Y$131,17,0))*$E18/100)</f>
        <v>3.4516129032258064E-3</v>
      </c>
      <c r="R38" s="235">
        <f>IF(ISNA(VLOOKUP($B18,'Chemical Analysis'!$B$4:$Y$131,18,0)),"",(VLOOKUP($B18,'Chemical Analysis'!$B$4:$Y$131,18,0))*$E18/100)</f>
        <v>0</v>
      </c>
      <c r="S38" s="235">
        <f>IF(ISNA(VLOOKUP($B18,'Chemical Analysis'!$B$4:$Y$131,19,0)),"",(VLOOKUP($B18,'Chemical Analysis'!$B$4:$Y$131,19,0))*$E18/100)</f>
        <v>0</v>
      </c>
      <c r="T38" s="235">
        <f>IF(ISNA(VLOOKUP($B18,'Chemical Analysis'!$B$4:$Y$131,20,0)),"",(VLOOKUP($B18,'Chemical Analysis'!$B$4:$Y$131,20,0))*$E18/100)</f>
        <v>0</v>
      </c>
      <c r="U38" s="235">
        <f>IF(ISNA(VLOOKUP($B18,'Chemical Analysis'!$B$4:$Y$131,21,0)),"",(VLOOKUP($B18,'Chemical Analysis'!$B$4:$Y$131,21,0))*$E18/100)</f>
        <v>0</v>
      </c>
      <c r="V38" s="235">
        <f>IF(ISNA(VLOOKUP($B18,'Chemical Analysis'!$B$4:$Y$131,22,0)),"",(VLOOKUP($B18,'Chemical Analysis'!$B$4:$Y$131,22,0))*$E18/100)</f>
        <v>0</v>
      </c>
      <c r="W38" s="235">
        <f>IF(ISNA(VLOOKUP($B18,'Chemical Analysis'!$B$4:$Y$131,23,0)),"",(VLOOKUP($B18,'Chemical Analysis'!$B$4:$Y$131,23,0))*$E18/100)</f>
        <v>0</v>
      </c>
      <c r="X38" s="235">
        <f>IF(ISNA(VLOOKUP($B18,'Chemical Analysis'!$B$4:$Y$131,24,0)),"",(VLOOKUP($B18,'Chemical Analysis'!$B$4:$Y$131,24,0))*$E18/100)</f>
        <v>0</v>
      </c>
      <c r="Y38" s="44"/>
      <c r="Z38" s="35"/>
      <c r="AE38"/>
      <c r="AF38"/>
      <c r="AG38"/>
      <c r="AH38"/>
      <c r="AI38" s="50"/>
    </row>
    <row r="39" spans="1:35" ht="13.5" thickBot="1" x14ac:dyDescent="0.25">
      <c r="B39" s="29">
        <f>IF(ISNA(VLOOKUP($B19,'Chemical Analysis'!$B$4:$Y$131,2,0)),"",(VLOOKUP($B19,'Chemical Analysis'!$B$4:$Y$131,2,0))*$E19/100)</f>
        <v>1.7096774193548387</v>
      </c>
      <c r="C39" s="29">
        <f>IF(ISNA(VLOOKUP($B19,'Chemical Analysis'!$B$4:$Y$131,3,0)),"",(VLOOKUP($B19,'Chemical Analysis'!$B$4:$Y$131,3,0))*$E19/100)</f>
        <v>0</v>
      </c>
      <c r="D39" s="29">
        <f>IF(ISNA(VLOOKUP($B19,'Chemical Analysis'!$B$4:$Y$131,4,0)),"",(VLOOKUP($B19,'Chemical Analysis'!$B$4:$Y$131,4,0))*$E19/100)</f>
        <v>0.99354838709677407</v>
      </c>
      <c r="E39" s="29">
        <f>IF(ISNA(VLOOKUP($B19,'Chemical Analysis'!$B$4:$Y$131,5,0)),"",(VLOOKUP($B19,'Chemical Analysis'!$B$4:$Y$131,5,0))*$E19/100)</f>
        <v>0</v>
      </c>
      <c r="F39" s="29">
        <f>IF(ISNA(VLOOKUP($B19,'Chemical Analysis'!$B$4:$Y$131,6,0)),"",(VLOOKUP($B19,'Chemical Analysis'!$B$4:$Y$131,6,0))*$E19/100)</f>
        <v>0</v>
      </c>
      <c r="G39" s="29">
        <f>IF(ISNA(VLOOKUP($B19,'Chemical Analysis'!$B$4:$Y$131,7,0)),"",(VLOOKUP($B19,'Chemical Analysis'!$B$4:$Y$131,7,0))*$E19/100)</f>
        <v>0</v>
      </c>
      <c r="H39" s="29">
        <f>IF(ISNA(VLOOKUP($B19,'Chemical Analysis'!$B$4:$Y$131,8,0)),"",(VLOOKUP($B19,'Chemical Analysis'!$B$4:$Y$131,8,0))*$E19/100)</f>
        <v>9.6774193548387084E-3</v>
      </c>
      <c r="I39" s="29">
        <f>IF(ISNA(VLOOKUP($B19,'Chemical Analysis'!$B$4:$Y$131,9,0)),"",(VLOOKUP($B19,'Chemical Analysis'!$B$4:$Y$131,9,0))*$E19/100)</f>
        <v>9.1612903225806439E-2</v>
      </c>
      <c r="J39" s="29">
        <f>IF(ISNA(VLOOKUP($B19,'Chemical Analysis'!$B$4:$Y$131,10,0)),"",(VLOOKUP($B19,'Chemical Analysis'!$B$4:$Y$131,10,0))*$E19/100)</f>
        <v>0</v>
      </c>
      <c r="K39" s="29">
        <f>IF(ISNA(VLOOKUP($B19,'Chemical Analysis'!$B$4:$Y$131,11,0)),"",(VLOOKUP($B19,'Chemical Analysis'!$B$4:$Y$131,11,0))*$E19/100)</f>
        <v>0</v>
      </c>
      <c r="L39" s="29">
        <f>IF(ISNA(VLOOKUP($B19,'Chemical Analysis'!$B$4:$Y$131,12,0)),"",(VLOOKUP($B19,'Chemical Analysis'!$B$4:$Y$131,12,0))*$E19/100)</f>
        <v>9.6774193548387084E-3</v>
      </c>
      <c r="M39" s="29">
        <f>IF(ISNA(VLOOKUP($B19,'Chemical Analysis'!$B$4:$Y$131,13,0)),"",(VLOOKUP($B19,'Chemical Analysis'!$B$4:$Y$131,13,0))*$E19/100)</f>
        <v>1.2903225806451613E-2</v>
      </c>
      <c r="N39" s="29">
        <f>IF(ISNA(VLOOKUP($B19,'Chemical Analysis'!$B$4:$Y$131,14,0)),"",(VLOOKUP($B19,'Chemical Analysis'!$B$4:$Y$131,14,0))*$E19/100)</f>
        <v>0</v>
      </c>
      <c r="O39" s="29">
        <f>IF(ISNA(VLOOKUP($B19,'Chemical Analysis'!$B$4:$Y$131,15,0)),"",(VLOOKUP($B19,'Chemical Analysis'!$B$4:$Y$131,15,0))*$E19/100)</f>
        <v>0</v>
      </c>
      <c r="P39" s="29">
        <f>IF(ISNA(VLOOKUP($B19,'Chemical Analysis'!$B$4:$Y$131,16,0)),"",(VLOOKUP($B19,'Chemical Analysis'!$B$4:$Y$131,16,0))*$E19/100)</f>
        <v>0</v>
      </c>
      <c r="Q39" s="29">
        <f>IF(ISNA(VLOOKUP($B19,'Chemical Analysis'!$B$4:$Y$131,17,0)),"",(VLOOKUP($B19,'Chemical Analysis'!$B$4:$Y$131,17,0))*$E19/100)</f>
        <v>4.6129032258064508E-2</v>
      </c>
      <c r="R39" s="29">
        <f>IF(ISNA(VLOOKUP($B19,'Chemical Analysis'!$B$4:$Y$131,18,0)),"",(VLOOKUP($B19,'Chemical Analysis'!$B$4:$Y$131,18,0))*$E19/100)</f>
        <v>0</v>
      </c>
      <c r="S39" s="29">
        <f>IF(ISNA(VLOOKUP($B19,'Chemical Analysis'!$B$4:$Y$131,19,0)),"",(VLOOKUP($B19,'Chemical Analysis'!$B$4:$Y$131,19,0))*$E19/100)</f>
        <v>0</v>
      </c>
      <c r="T39" s="29">
        <f>IF(ISNA(VLOOKUP($B19,'Chemical Analysis'!$B$4:$Y$131,20,0)),"",(VLOOKUP($B19,'Chemical Analysis'!$B$4:$Y$131,20,0))*$E19/100)</f>
        <v>0</v>
      </c>
      <c r="U39" s="29">
        <f>IF(ISNA(VLOOKUP($B19,'Chemical Analysis'!$B$4:$Y$131,21,0)),"",(VLOOKUP($B19,'Chemical Analysis'!$B$4:$Y$131,21,0))*$E19/100)</f>
        <v>0</v>
      </c>
      <c r="V39" s="29">
        <f>IF(ISNA(VLOOKUP($B19,'Chemical Analysis'!$B$4:$Y$131,22,0)),"",(VLOOKUP($B19,'Chemical Analysis'!$B$4:$Y$131,22,0))*$E19/100)</f>
        <v>0</v>
      </c>
      <c r="W39" s="29">
        <f>IF(ISNA(VLOOKUP($B19,'Chemical Analysis'!$B$4:$Y$131,23,0)),"",(VLOOKUP($B19,'Chemical Analysis'!$B$4:$Y$131,23,0))*$E19/100)</f>
        <v>0</v>
      </c>
      <c r="X39" s="29">
        <f>IF(ISNA(VLOOKUP($B19,'Chemical Analysis'!$B$4:$Y$131,24,0)),"",(VLOOKUP($B19,'Chemical Analysis'!$B$4:$Y$131,24,0))*$E19/100)</f>
        <v>0</v>
      </c>
      <c r="Y39" s="44"/>
      <c r="Z39" s="35"/>
      <c r="AE39"/>
      <c r="AF39"/>
      <c r="AG39"/>
      <c r="AH39"/>
    </row>
    <row r="40" spans="1:35" ht="13.5" thickBot="1" x14ac:dyDescent="0.25">
      <c r="B40" s="29">
        <f>IF(ISNA(VLOOKUP($B20,'Chemical Analysis'!$B$4:$Y$131,2,0)),"",(VLOOKUP($B20,'Chemical Analysis'!$B$4:$Y$131,2,0))*$E20/100)</f>
        <v>21.019354838709678</v>
      </c>
      <c r="C40" s="29">
        <f>IF(ISNA(VLOOKUP($B20,'Chemical Analysis'!$B$4:$Y$131,3,0)),"",(VLOOKUP($B20,'Chemical Analysis'!$B$4:$Y$131,3,0))*$E20/100)</f>
        <v>0</v>
      </c>
      <c r="D40" s="29">
        <f>IF(ISNA(VLOOKUP($B20,'Chemical Analysis'!$B$4:$Y$131,4,0)),"",(VLOOKUP($B20,'Chemical Analysis'!$B$4:$Y$131,4,0))*$E20/100)</f>
        <v>6.3483870967741929</v>
      </c>
      <c r="E40" s="29">
        <f>IF(ISNA(VLOOKUP($B20,'Chemical Analysis'!$B$4:$Y$131,5,0)),"",(VLOOKUP($B20,'Chemical Analysis'!$B$4:$Y$131,5,0))*$E20/100)</f>
        <v>0</v>
      </c>
      <c r="F40" s="29">
        <f>IF(ISNA(VLOOKUP($B20,'Chemical Analysis'!$B$4:$Y$131,6,0)),"",(VLOOKUP($B20,'Chemical Analysis'!$B$4:$Y$131,6,0))*$E20/100)</f>
        <v>0</v>
      </c>
      <c r="G40" s="29">
        <f>IF(ISNA(VLOOKUP($B20,'Chemical Analysis'!$B$4:$Y$131,7,0)),"",(VLOOKUP($B20,'Chemical Analysis'!$B$4:$Y$131,7,0))*$E20/100)</f>
        <v>0</v>
      </c>
      <c r="H40" s="29">
        <f>IF(ISNA(VLOOKUP($B20,'Chemical Analysis'!$B$4:$Y$131,8,0)),"",(VLOOKUP($B20,'Chemical Analysis'!$B$4:$Y$131,8,0))*$E20/100)</f>
        <v>0.15483870967741936</v>
      </c>
      <c r="I40" s="29">
        <f>IF(ISNA(VLOOKUP($B20,'Chemical Analysis'!$B$4:$Y$131,9,0)),"",(VLOOKUP($B20,'Chemical Analysis'!$B$4:$Y$131,9,0))*$E20/100)</f>
        <v>1.5754838709677421</v>
      </c>
      <c r="J40" s="29">
        <f>IF(ISNA(VLOOKUP($B20,'Chemical Analysis'!$B$4:$Y$131,10,0)),"",(VLOOKUP($B20,'Chemical Analysis'!$B$4:$Y$131,10,0))*$E20/100)</f>
        <v>0</v>
      </c>
      <c r="K40" s="29">
        <f>IF(ISNA(VLOOKUP($B20,'Chemical Analysis'!$B$4:$Y$131,11,0)),"",(VLOOKUP($B20,'Chemical Analysis'!$B$4:$Y$131,11,0))*$E20/100)</f>
        <v>0</v>
      </c>
      <c r="L40" s="29">
        <f>IF(ISNA(VLOOKUP($B20,'Chemical Analysis'!$B$4:$Y$131,12,0)),"",(VLOOKUP($B20,'Chemical Analysis'!$B$4:$Y$131,12,0))*$E20/100)</f>
        <v>0.6</v>
      </c>
      <c r="M40" s="29">
        <f>IF(ISNA(VLOOKUP($B20,'Chemical Analysis'!$B$4:$Y$131,13,0)),"",(VLOOKUP($B20,'Chemical Analysis'!$B$4:$Y$131,13,0))*$E20/100)</f>
        <v>8.9032258064516145E-2</v>
      </c>
      <c r="N40" s="29">
        <f>IF(ISNA(VLOOKUP($B20,'Chemical Analysis'!$B$4:$Y$131,14,0)),"",(VLOOKUP($B20,'Chemical Analysis'!$B$4:$Y$131,14,0))*$E20/100)</f>
        <v>0</v>
      </c>
      <c r="O40" s="29">
        <f>IF(ISNA(VLOOKUP($B20,'Chemical Analysis'!$B$4:$Y$131,15,0)),"",(VLOOKUP($B20,'Chemical Analysis'!$B$4:$Y$131,15,0))*$E20/100)</f>
        <v>0</v>
      </c>
      <c r="P40" s="29">
        <f>IF(ISNA(VLOOKUP($B20,'Chemical Analysis'!$B$4:$Y$131,16,0)),"",(VLOOKUP($B20,'Chemical Analysis'!$B$4:$Y$131,16,0))*$E20/100)</f>
        <v>0</v>
      </c>
      <c r="Q40" s="29">
        <f>IF(ISNA(VLOOKUP($B20,'Chemical Analysis'!$B$4:$Y$131,17,0)),"",(VLOOKUP($B20,'Chemical Analysis'!$B$4:$Y$131,17,0))*$E20/100)</f>
        <v>4.9045161290322579</v>
      </c>
      <c r="R40" s="29">
        <f>IF(ISNA(VLOOKUP($B20,'Chemical Analysis'!$B$4:$Y$131,18,0)),"",(VLOOKUP($B20,'Chemical Analysis'!$B$4:$Y$131,18,0))*$E20/100)</f>
        <v>0</v>
      </c>
      <c r="S40" s="29">
        <f>IF(ISNA(VLOOKUP($B20,'Chemical Analysis'!$B$4:$Y$131,19,0)),"",(VLOOKUP($B20,'Chemical Analysis'!$B$4:$Y$131,19,0))*$E20/100)</f>
        <v>0</v>
      </c>
      <c r="T40" s="29">
        <f>IF(ISNA(VLOOKUP($B20,'Chemical Analysis'!$B$4:$Y$131,20,0)),"",(VLOOKUP($B20,'Chemical Analysis'!$B$4:$Y$131,20,0))*$E20/100)</f>
        <v>0</v>
      </c>
      <c r="U40" s="29">
        <f>IF(ISNA(VLOOKUP($B20,'Chemical Analysis'!$B$4:$Y$131,21,0)),"",(VLOOKUP($B20,'Chemical Analysis'!$B$4:$Y$131,21,0))*$E20/100)</f>
        <v>0</v>
      </c>
      <c r="V40" s="29">
        <f>IF(ISNA(VLOOKUP($B20,'Chemical Analysis'!$B$4:$Y$131,22,0)),"",(VLOOKUP($B20,'Chemical Analysis'!$B$4:$Y$131,22,0))*$E20/100)</f>
        <v>0</v>
      </c>
      <c r="W40" s="29">
        <f>IF(ISNA(VLOOKUP($B20,'Chemical Analysis'!$B$4:$Y$131,23,0)),"",(VLOOKUP($B20,'Chemical Analysis'!$B$4:$Y$131,23,0))*$E20/100)</f>
        <v>0</v>
      </c>
      <c r="X40" s="29">
        <f>IF(ISNA(VLOOKUP($B20,'Chemical Analysis'!$B$4:$Y$131,24,0)),"",(VLOOKUP($B20,'Chemical Analysis'!$B$4:$Y$131,24,0))*$E20/100)</f>
        <v>0</v>
      </c>
      <c r="Y40" s="44"/>
      <c r="Z40" s="35"/>
      <c r="AE40"/>
      <c r="AF40"/>
      <c r="AG40"/>
      <c r="AH40"/>
    </row>
    <row r="41" spans="1:35" ht="13.5" thickBot="1" x14ac:dyDescent="0.25">
      <c r="B41" s="29">
        <f>IF(ISNA(VLOOKUP($B21,'Chemical Analysis'!$B$4:$Y$131,2,0)),"",(VLOOKUP($B21,'Chemical Analysis'!$B$4:$Y$131,2,0))*$E21/100)</f>
        <v>0</v>
      </c>
      <c r="C41" s="29">
        <f>IF(ISNA(VLOOKUP($B21,'Chemical Analysis'!$B$4:$Y$131,3,0)),"",(VLOOKUP($B21,'Chemical Analysis'!$B$4:$Y$131,3,0))*$E21/100)</f>
        <v>0</v>
      </c>
      <c r="D41" s="29">
        <f>IF(ISNA(VLOOKUP($B21,'Chemical Analysis'!$B$4:$Y$131,4,0)),"",(VLOOKUP($B21,'Chemical Analysis'!$B$4:$Y$131,4,0))*$E21/100)</f>
        <v>0</v>
      </c>
      <c r="E41" s="29">
        <f>IF(ISNA(VLOOKUP($B21,'Chemical Analysis'!$B$4:$Y$131,5,0)),"",(VLOOKUP($B21,'Chemical Analysis'!$B$4:$Y$131,5,0))*$E21/100)</f>
        <v>0</v>
      </c>
      <c r="F41" s="29">
        <f>IF(ISNA(VLOOKUP($B21,'Chemical Analysis'!$B$4:$Y$131,6,0)),"",(VLOOKUP($B21,'Chemical Analysis'!$B$4:$Y$131,6,0))*$E21/100)</f>
        <v>0</v>
      </c>
      <c r="G41" s="29">
        <f>IF(ISNA(VLOOKUP($B21,'Chemical Analysis'!$B$4:$Y$131,7,0)),"",(VLOOKUP($B21,'Chemical Analysis'!$B$4:$Y$131,7,0))*$E21/100)</f>
        <v>0</v>
      </c>
      <c r="H41" s="29">
        <f>IF(ISNA(VLOOKUP($B21,'Chemical Analysis'!$B$4:$Y$131,8,0)),"",(VLOOKUP($B21,'Chemical Analysis'!$B$4:$Y$131,8,0))*$E21/100)</f>
        <v>0</v>
      </c>
      <c r="I41" s="29">
        <f>IF(ISNA(VLOOKUP($B21,'Chemical Analysis'!$B$4:$Y$131,9,0)),"",(VLOOKUP($B21,'Chemical Analysis'!$B$4:$Y$131,9,0))*$E21/100)</f>
        <v>0</v>
      </c>
      <c r="J41" s="29">
        <f>IF(ISNA(VLOOKUP($B21,'Chemical Analysis'!$B$4:$Y$131,10,0)),"",(VLOOKUP($B21,'Chemical Analysis'!$B$4:$Y$131,10,0))*$E21/100)</f>
        <v>0</v>
      </c>
      <c r="K41" s="29">
        <f>IF(ISNA(VLOOKUP($B21,'Chemical Analysis'!$B$4:$Y$131,11,0)),"",(VLOOKUP($B21,'Chemical Analysis'!$B$4:$Y$131,11,0))*$E21/100)</f>
        <v>0</v>
      </c>
      <c r="L41" s="29">
        <f>IF(ISNA(VLOOKUP($B21,'Chemical Analysis'!$B$4:$Y$131,12,0)),"",(VLOOKUP($B21,'Chemical Analysis'!$B$4:$Y$131,12,0))*$E21/100)</f>
        <v>0</v>
      </c>
      <c r="M41" s="29">
        <f>IF(ISNA(VLOOKUP($B21,'Chemical Analysis'!$B$4:$Y$131,13,0)),"",(VLOOKUP($B21,'Chemical Analysis'!$B$4:$Y$131,13,0))*$E21/100)</f>
        <v>0</v>
      </c>
      <c r="N41" s="29">
        <f>IF(ISNA(VLOOKUP($B21,'Chemical Analysis'!$B$4:$Y$131,14,0)),"",(VLOOKUP($B21,'Chemical Analysis'!$B$4:$Y$131,14,0))*$E21/100)</f>
        <v>0</v>
      </c>
      <c r="O41" s="29">
        <f>IF(ISNA(VLOOKUP($B21,'Chemical Analysis'!$B$4:$Y$131,15,0)),"",(VLOOKUP($B21,'Chemical Analysis'!$B$4:$Y$131,15,0))*$E21/100)</f>
        <v>0</v>
      </c>
      <c r="P41" s="29">
        <f>IF(ISNA(VLOOKUP($B21,'Chemical Analysis'!$B$4:$Y$131,16,0)),"",(VLOOKUP($B21,'Chemical Analysis'!$B$4:$Y$131,16,0))*$E21/100)</f>
        <v>0</v>
      </c>
      <c r="Q41" s="29">
        <f>IF(ISNA(VLOOKUP($B21,'Chemical Analysis'!$B$4:$Y$131,17,0)),"",(VLOOKUP($B21,'Chemical Analysis'!$B$4:$Y$131,17,0))*$E21/100)</f>
        <v>0</v>
      </c>
      <c r="R41" s="29">
        <f>IF(ISNA(VLOOKUP($B21,'Chemical Analysis'!$B$4:$Y$131,18,0)),"",(VLOOKUP($B21,'Chemical Analysis'!$B$4:$Y$131,18,0))*$E21/100)</f>
        <v>29.032258064516132</v>
      </c>
      <c r="S41" s="29">
        <f>IF(ISNA(VLOOKUP($B21,'Chemical Analysis'!$B$4:$Y$131,19,0)),"",(VLOOKUP($B21,'Chemical Analysis'!$B$4:$Y$131,19,0))*$E21/100)</f>
        <v>0</v>
      </c>
      <c r="T41" s="29">
        <f>IF(ISNA(VLOOKUP($B21,'Chemical Analysis'!$B$4:$Y$131,20,0)),"",(VLOOKUP($B21,'Chemical Analysis'!$B$4:$Y$131,20,0))*$E21/100)</f>
        <v>0</v>
      </c>
      <c r="U41" s="29">
        <f>IF(ISNA(VLOOKUP($B21,'Chemical Analysis'!$B$4:$Y$131,21,0)),"",(VLOOKUP($B21,'Chemical Analysis'!$B$4:$Y$131,21,0))*$E21/100)</f>
        <v>0</v>
      </c>
      <c r="V41" s="29">
        <f>IF(ISNA(VLOOKUP($B21,'Chemical Analysis'!$B$4:$Y$131,22,0)),"",(VLOOKUP($B21,'Chemical Analysis'!$B$4:$Y$131,22,0))*$E21/100)</f>
        <v>0</v>
      </c>
      <c r="W41" s="29">
        <f>IF(ISNA(VLOOKUP($B21,'Chemical Analysis'!$B$4:$Y$131,23,0)),"",(VLOOKUP($B21,'Chemical Analysis'!$B$4:$Y$131,23,0))*$E21/100)</f>
        <v>0</v>
      </c>
      <c r="X41" s="29">
        <f>IF(ISNA(VLOOKUP($B21,'Chemical Analysis'!$B$4:$Y$131,24,0)),"",(VLOOKUP($B21,'Chemical Analysis'!$B$4:$Y$131,24,0))*$E21/100)</f>
        <v>0</v>
      </c>
      <c r="Y41" s="44"/>
      <c r="Z41" s="35"/>
      <c r="AE41"/>
      <c r="AF41"/>
      <c r="AG41"/>
      <c r="AH41"/>
    </row>
    <row r="42" spans="1:35" ht="13.5" thickBot="1" x14ac:dyDescent="0.25">
      <c r="B42" s="29">
        <f>IF(ISNA(VLOOKUP($B22,'Chemical Analysis'!$B$4:$Y$131,2,0)),"",(VLOOKUP($B22,'Chemical Analysis'!$B$4:$Y$131,2,0))*$E22/100)</f>
        <v>0</v>
      </c>
      <c r="C42" s="29">
        <f>IF(ISNA(VLOOKUP($B22,'Chemical Analysis'!$B$4:$Y$131,3,0)),"",(VLOOKUP($B22,'Chemical Analysis'!$B$4:$Y$131,3,0))*$E22/100)</f>
        <v>0</v>
      </c>
      <c r="D42" s="29">
        <f>IF(ISNA(VLOOKUP($B22,'Chemical Analysis'!$B$4:$Y$131,4,0)),"",(VLOOKUP($B22,'Chemical Analysis'!$B$4:$Y$131,4,0))*$E22/100)</f>
        <v>0</v>
      </c>
      <c r="E42" s="29">
        <f>IF(ISNA(VLOOKUP($B22,'Chemical Analysis'!$B$4:$Y$131,5,0)),"",(VLOOKUP($B22,'Chemical Analysis'!$B$4:$Y$131,5,0))*$E22/100)</f>
        <v>0</v>
      </c>
      <c r="F42" s="29">
        <f>IF(ISNA(VLOOKUP($B22,'Chemical Analysis'!$B$4:$Y$131,6,0)),"",(VLOOKUP($B22,'Chemical Analysis'!$B$4:$Y$131,6,0))*$E22/100)</f>
        <v>0</v>
      </c>
      <c r="G42" s="29">
        <f>IF(ISNA(VLOOKUP($B22,'Chemical Analysis'!$B$4:$Y$131,7,0)),"",(VLOOKUP($B22,'Chemical Analysis'!$B$4:$Y$131,7,0))*$E22/100)</f>
        <v>0</v>
      </c>
      <c r="H42" s="29">
        <f>IF(ISNA(VLOOKUP($B22,'Chemical Analysis'!$B$4:$Y$131,8,0)),"",(VLOOKUP($B22,'Chemical Analysis'!$B$4:$Y$131,8,0))*$E22/100)</f>
        <v>0</v>
      </c>
      <c r="I42" s="29">
        <f>IF(ISNA(VLOOKUP($B22,'Chemical Analysis'!$B$4:$Y$131,9,0)),"",(VLOOKUP($B22,'Chemical Analysis'!$B$4:$Y$131,9,0))*$E22/100)</f>
        <v>0</v>
      </c>
      <c r="J42" s="29">
        <f>IF(ISNA(VLOOKUP($B22,'Chemical Analysis'!$B$4:$Y$131,10,0)),"",(VLOOKUP($B22,'Chemical Analysis'!$B$4:$Y$131,10,0))*$E22/100)</f>
        <v>2.0806451612903225</v>
      </c>
      <c r="K42" s="29">
        <f>IF(ISNA(VLOOKUP($B22,'Chemical Analysis'!$B$4:$Y$131,11,0)),"",(VLOOKUP($B22,'Chemical Analysis'!$B$4:$Y$131,11,0))*$E22/100)</f>
        <v>0</v>
      </c>
      <c r="L42" s="29">
        <f>IF(ISNA(VLOOKUP($B22,'Chemical Analysis'!$B$4:$Y$131,12,0)),"",(VLOOKUP($B22,'Chemical Analysis'!$B$4:$Y$131,12,0))*$E22/100)</f>
        <v>0</v>
      </c>
      <c r="M42" s="29">
        <f>IF(ISNA(VLOOKUP($B22,'Chemical Analysis'!$B$4:$Y$131,13,0)),"",(VLOOKUP($B22,'Chemical Analysis'!$B$4:$Y$131,13,0))*$E22/100)</f>
        <v>0</v>
      </c>
      <c r="N42" s="29">
        <f>IF(ISNA(VLOOKUP($B22,'Chemical Analysis'!$B$4:$Y$131,14,0)),"",(VLOOKUP($B22,'Chemical Analysis'!$B$4:$Y$131,14,0))*$E22/100)</f>
        <v>0</v>
      </c>
      <c r="O42" s="29">
        <f>IF(ISNA(VLOOKUP($B22,'Chemical Analysis'!$B$4:$Y$131,15,0)),"",(VLOOKUP($B22,'Chemical Analysis'!$B$4:$Y$131,15,0))*$E22/100)</f>
        <v>0</v>
      </c>
      <c r="P42" s="29">
        <f>IF(ISNA(VLOOKUP($B22,'Chemical Analysis'!$B$4:$Y$131,16,0)),"",(VLOOKUP($B22,'Chemical Analysis'!$B$4:$Y$131,16,0))*$E22/100)</f>
        <v>0</v>
      </c>
      <c r="Q42" s="29">
        <f>IF(ISNA(VLOOKUP($B22,'Chemical Analysis'!$B$4:$Y$131,17,0)),"",(VLOOKUP($B22,'Chemical Analysis'!$B$4:$Y$131,17,0))*$E22/100)</f>
        <v>0</v>
      </c>
      <c r="R42" s="29">
        <f>IF(ISNA(VLOOKUP($B22,'Chemical Analysis'!$B$4:$Y$131,18,0)),"",(VLOOKUP($B22,'Chemical Analysis'!$B$4:$Y$131,18,0))*$E22/100)</f>
        <v>0</v>
      </c>
      <c r="S42" s="29">
        <f>IF(ISNA(VLOOKUP($B22,'Chemical Analysis'!$B$4:$Y$131,19,0)),"",(VLOOKUP($B22,'Chemical Analysis'!$B$4:$Y$131,19,0))*$E22/100)</f>
        <v>0</v>
      </c>
      <c r="T42" s="29">
        <f>IF(ISNA(VLOOKUP($B22,'Chemical Analysis'!$B$4:$Y$131,20,0)),"",(VLOOKUP($B22,'Chemical Analysis'!$B$4:$Y$131,20,0))*$E22/100)</f>
        <v>0</v>
      </c>
      <c r="U42" s="29">
        <f>IF(ISNA(VLOOKUP($B22,'Chemical Analysis'!$B$4:$Y$131,21,0)),"",(VLOOKUP($B22,'Chemical Analysis'!$B$4:$Y$131,21,0))*$E22/100)</f>
        <v>0</v>
      </c>
      <c r="V42" s="29">
        <f>IF(ISNA(VLOOKUP($B22,'Chemical Analysis'!$B$4:$Y$131,22,0)),"",(VLOOKUP($B22,'Chemical Analysis'!$B$4:$Y$131,22,0))*$E22/100)</f>
        <v>0</v>
      </c>
      <c r="W42" s="29">
        <f>IF(ISNA(VLOOKUP($B22,'Chemical Analysis'!$B$4:$Y$131,23,0)),"",(VLOOKUP($B22,'Chemical Analysis'!$B$4:$Y$131,23,0))*$E22/100)</f>
        <v>0</v>
      </c>
      <c r="X42" s="29">
        <f>IF(ISNA(VLOOKUP($B22,'Chemical Analysis'!$B$4:$Y$131,24,0)),"",(VLOOKUP($B22,'Chemical Analysis'!$B$4:$Y$131,24,0))*$E22/100)</f>
        <v>0</v>
      </c>
      <c r="Y42" s="47"/>
      <c r="Z42" s="35"/>
      <c r="AE42"/>
      <c r="AF42"/>
      <c r="AG42"/>
      <c r="AH42"/>
    </row>
    <row r="43" spans="1:35" ht="13.5" thickBot="1" x14ac:dyDescent="0.25">
      <c r="B43" s="29">
        <f>IF(ISNA(VLOOKUP($B23,'Chemical Analysis'!$B$4:$Y$131,2,0)),"",(VLOOKUP($B23,'Chemical Analysis'!$B$4:$Y$131,2,0))*$E23/100)</f>
        <v>0</v>
      </c>
      <c r="C43" s="29">
        <f>IF(ISNA(VLOOKUP($B23,'Chemical Analysis'!$B$4:$Y$131,3,0)),"",(VLOOKUP($B23,'Chemical Analysis'!$B$4:$Y$131,3,0))*$E23/100)</f>
        <v>0</v>
      </c>
      <c r="D43" s="29">
        <f>IF(ISNA(VLOOKUP($B23,'Chemical Analysis'!$B$4:$Y$131,4,0)),"",(VLOOKUP($B23,'Chemical Analysis'!$B$4:$Y$131,4,0))*$E23/100)</f>
        <v>0</v>
      </c>
      <c r="E43" s="29">
        <f>IF(ISNA(VLOOKUP($B23,'Chemical Analysis'!$B$4:$Y$131,5,0)),"",(VLOOKUP($B23,'Chemical Analysis'!$B$4:$Y$131,5,0))*$E23/100)</f>
        <v>0</v>
      </c>
      <c r="F43" s="29">
        <f>IF(ISNA(VLOOKUP($B23,'Chemical Analysis'!$B$4:$Y$131,6,0)),"",(VLOOKUP($B23,'Chemical Analysis'!$B$4:$Y$131,6,0))*$E23/100)</f>
        <v>0</v>
      </c>
      <c r="G43" s="29">
        <f>IF(ISNA(VLOOKUP($B23,'Chemical Analysis'!$B$4:$Y$131,7,0)),"",(VLOOKUP($B23,'Chemical Analysis'!$B$4:$Y$131,7,0))*$E23/100)</f>
        <v>0</v>
      </c>
      <c r="H43" s="29">
        <f>IF(ISNA(VLOOKUP($B23,'Chemical Analysis'!$B$4:$Y$131,8,0)),"",(VLOOKUP($B23,'Chemical Analysis'!$B$4:$Y$131,8,0))*$E23/100)</f>
        <v>0</v>
      </c>
      <c r="I43" s="29">
        <f>IF(ISNA(VLOOKUP($B23,'Chemical Analysis'!$B$4:$Y$131,9,0)),"",(VLOOKUP($B23,'Chemical Analysis'!$B$4:$Y$131,9,0))*$E23/100)</f>
        <v>0</v>
      </c>
      <c r="J43" s="29">
        <f>IF(ISNA(VLOOKUP($B23,'Chemical Analysis'!$B$4:$Y$131,10,0)),"",(VLOOKUP($B23,'Chemical Analysis'!$B$4:$Y$131,10,0))*$E23/100)</f>
        <v>0</v>
      </c>
      <c r="K43" s="29">
        <f>IF(ISNA(VLOOKUP($B23,'Chemical Analysis'!$B$4:$Y$131,11,0)),"",(VLOOKUP($B23,'Chemical Analysis'!$B$4:$Y$131,11,0))*$E23/100)</f>
        <v>0</v>
      </c>
      <c r="L43" s="29">
        <f>IF(ISNA(VLOOKUP($B23,'Chemical Analysis'!$B$4:$Y$131,12,0)),"",(VLOOKUP($B23,'Chemical Analysis'!$B$4:$Y$131,12,0))*$E23/100)</f>
        <v>0</v>
      </c>
      <c r="M43" s="29">
        <f>IF(ISNA(VLOOKUP($B23,'Chemical Analysis'!$B$4:$Y$131,13,0)),"",(VLOOKUP($B23,'Chemical Analysis'!$B$4:$Y$131,13,0))*$E23/100)</f>
        <v>0</v>
      </c>
      <c r="N43" s="29">
        <f>IF(ISNA(VLOOKUP($B23,'Chemical Analysis'!$B$4:$Y$131,14,0)),"",(VLOOKUP($B23,'Chemical Analysis'!$B$4:$Y$131,14,0))*$E23/100)</f>
        <v>0</v>
      </c>
      <c r="O43" s="29">
        <f>IF(ISNA(VLOOKUP($B23,'Chemical Analysis'!$B$4:$Y$131,15,0)),"",(VLOOKUP($B23,'Chemical Analysis'!$B$4:$Y$131,15,0))*$E23/100)</f>
        <v>0</v>
      </c>
      <c r="P43" s="29">
        <f>IF(ISNA(VLOOKUP($B23,'Chemical Analysis'!$B$4:$Y$131,16,0)),"",(VLOOKUP($B23,'Chemical Analysis'!$B$4:$Y$131,16,0))*$E23/100)</f>
        <v>0</v>
      </c>
      <c r="Q43" s="29">
        <f>IF(ISNA(VLOOKUP($B23,'Chemical Analysis'!$B$4:$Y$131,17,0)),"",(VLOOKUP($B23,'Chemical Analysis'!$B$4:$Y$131,17,0))*$E23/100)</f>
        <v>0</v>
      </c>
      <c r="R43" s="29">
        <f>IF(ISNA(VLOOKUP($B23,'Chemical Analysis'!$B$4:$Y$131,18,0)),"",(VLOOKUP($B23,'Chemical Analysis'!$B$4:$Y$131,18,0))*$E23/100)</f>
        <v>0</v>
      </c>
      <c r="S43" s="29">
        <f>IF(ISNA(VLOOKUP($B23,'Chemical Analysis'!$B$4:$Y$131,19,0)),"",(VLOOKUP($B23,'Chemical Analysis'!$B$4:$Y$131,19,0))*$E23/100)</f>
        <v>2.032258064516129</v>
      </c>
      <c r="T43" s="29">
        <f>IF(ISNA(VLOOKUP($B23,'Chemical Analysis'!$B$4:$Y$131,20,0)),"",(VLOOKUP($B23,'Chemical Analysis'!$B$4:$Y$131,20,0))*$E23/100)</f>
        <v>0</v>
      </c>
      <c r="U43" s="29">
        <f>IF(ISNA(VLOOKUP($B23,'Chemical Analysis'!$B$4:$Y$131,21,0)),"",(VLOOKUP($B23,'Chemical Analysis'!$B$4:$Y$131,21,0))*$E23/100)</f>
        <v>0</v>
      </c>
      <c r="V43" s="29">
        <f>IF(ISNA(VLOOKUP($B23,'Chemical Analysis'!$B$4:$Y$131,22,0)),"",(VLOOKUP($B23,'Chemical Analysis'!$B$4:$Y$131,22,0))*$E23/100)</f>
        <v>0</v>
      </c>
      <c r="W43" s="29">
        <f>IF(ISNA(VLOOKUP($B23,'Chemical Analysis'!$B$4:$Y$131,23,0)),"",(VLOOKUP($B23,'Chemical Analysis'!$B$4:$Y$131,23,0))*$E23/100)</f>
        <v>0</v>
      </c>
      <c r="X43" s="29">
        <f>IF(ISNA(VLOOKUP($B23,'Chemical Analysis'!$B$4:$Y$131,24,0)),"",(VLOOKUP($B23,'Chemical Analysis'!$B$4:$Y$131,24,0))*$E23/100)</f>
        <v>0</v>
      </c>
      <c r="Y43" s="44"/>
      <c r="Z43" s="35"/>
      <c r="AE43"/>
      <c r="AF43"/>
      <c r="AG43"/>
      <c r="AH43"/>
    </row>
    <row r="44" spans="1:35" ht="13.5" thickBot="1" x14ac:dyDescent="0.25">
      <c r="B44" s="29">
        <f>IF(ISNA(VLOOKUP($B24,'Chemical Analysis'!$B$4:$Y$131,2,0)),"",(VLOOKUP($B24,'Chemical Analysis'!$B$4:$Y$131,2,0))*$E24/100)</f>
        <v>10.664516129032258</v>
      </c>
      <c r="C44" s="29">
        <f>IF(ISNA(VLOOKUP($B24,'Chemical Analysis'!$B$4:$Y$131,3,0)),"",(VLOOKUP($B24,'Chemical Analysis'!$B$4:$Y$131,3,0))*$E24/100)</f>
        <v>2.6709677419354843</v>
      </c>
      <c r="D44" s="29">
        <f>IF(ISNA(VLOOKUP($B24,'Chemical Analysis'!$B$4:$Y$131,4,0)),"",(VLOOKUP($B24,'Chemical Analysis'!$B$4:$Y$131,4,0))*$E24/100)</f>
        <v>1.9161290322580646</v>
      </c>
      <c r="E44" s="29">
        <f>IF(ISNA(VLOOKUP($B24,'Chemical Analysis'!$B$4:$Y$131,5,0)),"",(VLOOKUP($B24,'Chemical Analysis'!$B$4:$Y$131,5,0))*$E24/100)</f>
        <v>0</v>
      </c>
      <c r="F44" s="29">
        <f>IF(ISNA(VLOOKUP($B24,'Chemical Analysis'!$B$4:$Y$131,6,0)),"",(VLOOKUP($B24,'Chemical Analysis'!$B$4:$Y$131,6,0))*$E24/100)</f>
        <v>0</v>
      </c>
      <c r="G44" s="29">
        <f>IF(ISNA(VLOOKUP($B24,'Chemical Analysis'!$B$4:$Y$131,7,0)),"",(VLOOKUP($B24,'Chemical Analysis'!$B$4:$Y$131,7,0))*$E24/100)</f>
        <v>0</v>
      </c>
      <c r="H44" s="29">
        <f>IF(ISNA(VLOOKUP($B24,'Chemical Analysis'!$B$4:$Y$131,8,0)),"",(VLOOKUP($B24,'Chemical Analysis'!$B$4:$Y$131,8,0))*$E24/100)</f>
        <v>1.2193548387096775</v>
      </c>
      <c r="I44" s="29">
        <f>IF(ISNA(VLOOKUP($B24,'Chemical Analysis'!$B$4:$Y$131,9,0)),"",(VLOOKUP($B24,'Chemical Analysis'!$B$4:$Y$131,9,0))*$E24/100)</f>
        <v>0.13548387096774195</v>
      </c>
      <c r="J44" s="29">
        <f>IF(ISNA(VLOOKUP($B24,'Chemical Analysis'!$B$4:$Y$131,10,0)),"",(VLOOKUP($B24,'Chemical Analysis'!$B$4:$Y$131,10,0))*$E24/100)</f>
        <v>0</v>
      </c>
      <c r="K44" s="29">
        <f>IF(ISNA(VLOOKUP($B24,'Chemical Analysis'!$B$4:$Y$131,11,0)),"",(VLOOKUP($B24,'Chemical Analysis'!$B$4:$Y$131,11,0))*$E24/100)</f>
        <v>0</v>
      </c>
      <c r="L44" s="29">
        <f>IF(ISNA(VLOOKUP($B24,'Chemical Analysis'!$B$4:$Y$131,12,0)),"",(VLOOKUP($B24,'Chemical Analysis'!$B$4:$Y$131,12,0))*$E24/100)</f>
        <v>0</v>
      </c>
      <c r="M44" s="29">
        <f>IF(ISNA(VLOOKUP($B24,'Chemical Analysis'!$B$4:$Y$131,13,0)),"",(VLOOKUP($B24,'Chemical Analysis'!$B$4:$Y$131,13,0))*$E24/100)</f>
        <v>2.7483870967741932</v>
      </c>
      <c r="N44" s="29">
        <f>IF(ISNA(VLOOKUP($B24,'Chemical Analysis'!$B$4:$Y$131,14,0)),"",(VLOOKUP($B24,'Chemical Analysis'!$B$4:$Y$131,14,0))*$E24/100)</f>
        <v>0</v>
      </c>
      <c r="O44" s="29">
        <f>IF(ISNA(VLOOKUP($B24,'Chemical Analysis'!$B$4:$Y$131,15,0)),"",(VLOOKUP($B24,'Chemical Analysis'!$B$4:$Y$131,15,0))*$E24/100)</f>
        <v>0</v>
      </c>
      <c r="P44" s="29">
        <f>IF(ISNA(VLOOKUP($B24,'Chemical Analysis'!$B$4:$Y$131,16,0)),"",(VLOOKUP($B24,'Chemical Analysis'!$B$4:$Y$131,16,0))*$E24/100)</f>
        <v>0</v>
      </c>
      <c r="Q44" s="29">
        <f>IF(ISNA(VLOOKUP($B24,'Chemical Analysis'!$B$4:$Y$131,17,0)),"",(VLOOKUP($B24,'Chemical Analysis'!$B$4:$Y$131,17,0))*$E24/100)</f>
        <v>0</v>
      </c>
      <c r="R44" s="29">
        <f>IF(ISNA(VLOOKUP($B24,'Chemical Analysis'!$B$4:$Y$131,18,0)),"",(VLOOKUP($B24,'Chemical Analysis'!$B$4:$Y$131,18,0))*$E24/100)</f>
        <v>0</v>
      </c>
      <c r="S44" s="29">
        <f>IF(ISNA(VLOOKUP($B24,'Chemical Analysis'!$B$4:$Y$131,19,0)),"",(VLOOKUP($B24,'Chemical Analysis'!$B$4:$Y$131,19,0))*$E24/100)</f>
        <v>0</v>
      </c>
      <c r="T44" s="29">
        <f>IF(ISNA(VLOOKUP($B24,'Chemical Analysis'!$B$4:$Y$131,20,0)),"",(VLOOKUP($B24,'Chemical Analysis'!$B$4:$Y$131,20,0))*$E24/100)</f>
        <v>0</v>
      </c>
      <c r="U44" s="29">
        <f>IF(ISNA(VLOOKUP($B24,'Chemical Analysis'!$B$4:$Y$131,21,0)),"",(VLOOKUP($B24,'Chemical Analysis'!$B$4:$Y$131,21,0))*$E24/100)</f>
        <v>0</v>
      </c>
      <c r="V44" s="29">
        <f>IF(ISNA(VLOOKUP($B24,'Chemical Analysis'!$B$4:$Y$131,22,0)),"",(VLOOKUP($B24,'Chemical Analysis'!$B$4:$Y$131,22,0))*$E24/100)</f>
        <v>0</v>
      </c>
      <c r="W44" s="29">
        <f>IF(ISNA(VLOOKUP($B24,'Chemical Analysis'!$B$4:$Y$131,23,0)),"",(VLOOKUP($B24,'Chemical Analysis'!$B$4:$Y$131,23,0))*$E24/100)</f>
        <v>0</v>
      </c>
      <c r="X44" s="29">
        <f>IF(ISNA(VLOOKUP($B24,'Chemical Analysis'!$B$4:$Y$131,24,0)),"",(VLOOKUP($B24,'Chemical Analysis'!$B$4:$Y$131,24,0))*$E24/100)</f>
        <v>0</v>
      </c>
      <c r="Y44" s="44"/>
      <c r="Z44" s="35"/>
      <c r="AE44"/>
      <c r="AF44"/>
      <c r="AG44"/>
      <c r="AH44"/>
    </row>
    <row r="45" spans="1:35" ht="13.5" thickBot="1" x14ac:dyDescent="0.25">
      <c r="B45" s="29" t="str">
        <f>IF(ISNA(VLOOKUP($B25,'Chemical Analysis'!$B$4:$Y$131,2,0)),"",(VLOOKUP($B25,'Chemical Analysis'!$B$4:$Y$131,2,0))*$E25/100)</f>
        <v/>
      </c>
      <c r="C45" s="29" t="str">
        <f>IF(ISNA(VLOOKUP($B25,'Chemical Analysis'!$B$4:$Y$131,3,0)),"",(VLOOKUP($B25,'Chemical Analysis'!$B$4:$Y$131,3,0))*$E25/100)</f>
        <v/>
      </c>
      <c r="D45" s="29" t="str">
        <f>IF(ISNA(VLOOKUP($B25,'Chemical Analysis'!$B$4:$Y$131,4,0)),"",(VLOOKUP($B25,'Chemical Analysis'!$B$4:$Y$131,4,0))*$E25/100)</f>
        <v/>
      </c>
      <c r="E45" s="29" t="str">
        <f>IF(ISNA(VLOOKUP($B25,'Chemical Analysis'!$B$4:$Y$131,5,0)),"",(VLOOKUP($B25,'Chemical Analysis'!$B$4:$Y$131,5,0))*$E25/100)</f>
        <v/>
      </c>
      <c r="F45" s="29" t="str">
        <f>IF(ISNA(VLOOKUP($B25,'Chemical Analysis'!$B$4:$Y$131,6,0)),"",(VLOOKUP($B25,'Chemical Analysis'!$B$4:$Y$131,6,0))*$E25/100)</f>
        <v/>
      </c>
      <c r="G45" s="29" t="str">
        <f>IF(ISNA(VLOOKUP($B25,'Chemical Analysis'!$B$4:$Y$131,7,0)),"",(VLOOKUP($B25,'Chemical Analysis'!$B$4:$Y$131,7,0))*$E25/100)</f>
        <v/>
      </c>
      <c r="H45" s="29" t="str">
        <f>IF(ISNA(VLOOKUP($B25,'Chemical Analysis'!$B$4:$Y$131,8,0)),"",(VLOOKUP($B25,'Chemical Analysis'!$B$4:$Y$131,8,0))*$E25/100)</f>
        <v/>
      </c>
      <c r="I45" s="29" t="str">
        <f>IF(ISNA(VLOOKUP($B25,'Chemical Analysis'!$B$4:$Y$131,9,0)),"",(VLOOKUP($B25,'Chemical Analysis'!$B$4:$Y$131,9,0))*$E25/100)</f>
        <v/>
      </c>
      <c r="J45" s="29" t="str">
        <f>IF(ISNA(VLOOKUP($B25,'Chemical Analysis'!$B$4:$Y$131,10,0)),"",(VLOOKUP($B25,'Chemical Analysis'!$B$4:$Y$131,10,0))*$E25/100)</f>
        <v/>
      </c>
      <c r="K45" s="29" t="str">
        <f>IF(ISNA(VLOOKUP($B25,'Chemical Analysis'!$B$4:$Y$131,11,0)),"",(VLOOKUP($B25,'Chemical Analysis'!$B$4:$Y$131,11,0))*$E25/100)</f>
        <v/>
      </c>
      <c r="L45" s="29" t="str">
        <f>IF(ISNA(VLOOKUP($B25,'Chemical Analysis'!$B$4:$Y$131,12,0)),"",(VLOOKUP($B25,'Chemical Analysis'!$B$4:$Y$131,12,0))*$E25/100)</f>
        <v/>
      </c>
      <c r="M45" s="29" t="str">
        <f>IF(ISNA(VLOOKUP($B25,'Chemical Analysis'!$B$4:$Y$131,13,0)),"",(VLOOKUP($B25,'Chemical Analysis'!$B$4:$Y$131,13,0))*$E25/100)</f>
        <v/>
      </c>
      <c r="N45" s="29" t="str">
        <f>IF(ISNA(VLOOKUP($B25,'Chemical Analysis'!$B$4:$Y$131,14,0)),"",(VLOOKUP($B25,'Chemical Analysis'!$B$4:$Y$131,14,0))*$E25/100)</f>
        <v/>
      </c>
      <c r="O45" s="29" t="str">
        <f>IF(ISNA(VLOOKUP($B25,'Chemical Analysis'!$B$4:$Y$131,15,0)),"",(VLOOKUP($B25,'Chemical Analysis'!$B$4:$Y$131,15,0))*$E25/100)</f>
        <v/>
      </c>
      <c r="P45" s="29" t="str">
        <f>IF(ISNA(VLOOKUP($B25,'Chemical Analysis'!$B$4:$Y$131,16,0)),"",(VLOOKUP($B25,'Chemical Analysis'!$B$4:$Y$131,16,0))*$E25/100)</f>
        <v/>
      </c>
      <c r="Q45" s="29" t="str">
        <f>IF(ISNA(VLOOKUP($B25,'Chemical Analysis'!$B$4:$Y$131,17,0)),"",(VLOOKUP($B25,'Chemical Analysis'!$B$4:$Y$131,17,0))*$E25/100)</f>
        <v/>
      </c>
      <c r="R45" s="29" t="str">
        <f>IF(ISNA(VLOOKUP($B25,'Chemical Analysis'!$B$4:$Y$131,18,0)),"",(VLOOKUP($B25,'Chemical Analysis'!$B$4:$Y$131,18,0))*$E25/100)</f>
        <v/>
      </c>
      <c r="S45" s="29" t="str">
        <f>IF(ISNA(VLOOKUP($B25,'Chemical Analysis'!$B$4:$Y$131,19,0)),"",(VLOOKUP($B25,'Chemical Analysis'!$B$4:$Y$131,19,0))*$E25/100)</f>
        <v/>
      </c>
      <c r="T45" s="29" t="str">
        <f>IF(ISNA(VLOOKUP($B25,'Chemical Analysis'!$B$4:$Y$131,20,0)),"",(VLOOKUP($B25,'Chemical Analysis'!$B$4:$Y$131,20,0))*$E25/100)</f>
        <v/>
      </c>
      <c r="U45" s="29" t="str">
        <f>IF(ISNA(VLOOKUP($B25,'Chemical Analysis'!$B$4:$Y$131,21,0)),"",(VLOOKUP($B25,'Chemical Analysis'!$B$4:$Y$131,21,0))*$E25/100)</f>
        <v/>
      </c>
      <c r="V45" s="29" t="str">
        <f>IF(ISNA(VLOOKUP($B25,'Chemical Analysis'!$B$4:$Y$131,22,0)),"",(VLOOKUP($B25,'Chemical Analysis'!$B$4:$Y$131,22,0))*$E25/100)</f>
        <v/>
      </c>
      <c r="W45" s="29" t="str">
        <f>IF(ISNA(VLOOKUP($B25,'Chemical Analysis'!$B$4:$Y$131,23,0)),"",(VLOOKUP($B25,'Chemical Analysis'!$B$4:$Y$131,23,0))*$E25/100)</f>
        <v/>
      </c>
      <c r="X45" s="29" t="str">
        <f>IF(ISNA(VLOOKUP($B25,'Chemical Analysis'!$B$4:$Y$131,24,0)),"",(VLOOKUP($B25,'Chemical Analysis'!$B$4:$Y$131,24,0))*$E25/100)</f>
        <v/>
      </c>
      <c r="Y45" s="44"/>
      <c r="Z45" s="35"/>
      <c r="AE45"/>
      <c r="AF45"/>
      <c r="AG45"/>
      <c r="AH45"/>
    </row>
    <row r="46" spans="1:35" ht="13.5" thickBot="1" x14ac:dyDescent="0.25">
      <c r="B46" s="29" t="str">
        <f>IF(ISNA(VLOOKUP($B26,'Chemical Analysis'!$B$4:$Y$131,2,0)),"",(VLOOKUP($B26,'Chemical Analysis'!$B$4:$Y$131,2,0))*$E26/100)</f>
        <v/>
      </c>
      <c r="C46" s="29" t="str">
        <f>IF(ISNA(VLOOKUP($B26,'Chemical Analysis'!$B$4:$Y$131,3,0)),"",(VLOOKUP($B26,'Chemical Analysis'!$B$4:$Y$131,3,0))*$E26/100)</f>
        <v/>
      </c>
      <c r="D46" s="29" t="str">
        <f>IF(ISNA(VLOOKUP($B26,'Chemical Analysis'!$B$4:$Y$131,4,0)),"",(VLOOKUP($B26,'Chemical Analysis'!$B$4:$Y$131,4,0))*$E26/100)</f>
        <v/>
      </c>
      <c r="E46" s="29" t="str">
        <f>IF(ISNA(VLOOKUP($B26,'Chemical Analysis'!$B$4:$Y$131,5,0)),"",(VLOOKUP($B26,'Chemical Analysis'!$B$4:$Y$131,5,0))*$E26/100)</f>
        <v/>
      </c>
      <c r="F46" s="29" t="str">
        <f>IF(ISNA(VLOOKUP($B26,'Chemical Analysis'!$B$4:$Y$131,6,0)),"",(VLOOKUP($B26,'Chemical Analysis'!$B$4:$Y$131,6,0))*$E26/100)</f>
        <v/>
      </c>
      <c r="G46" s="29" t="str">
        <f>IF(ISNA(VLOOKUP($B26,'Chemical Analysis'!$B$4:$Y$131,7,0)),"",(VLOOKUP($B26,'Chemical Analysis'!$B$4:$Y$131,7,0))*$E26/100)</f>
        <v/>
      </c>
      <c r="H46" s="29" t="str">
        <f>IF(ISNA(VLOOKUP($B26,'Chemical Analysis'!$B$4:$Y$131,8,0)),"",(VLOOKUP($B26,'Chemical Analysis'!$B$4:$Y$131,8,0))*$E26/100)</f>
        <v/>
      </c>
      <c r="I46" s="29" t="str">
        <f>IF(ISNA(VLOOKUP($B26,'Chemical Analysis'!$B$4:$Y$131,9,0)),"",(VLOOKUP($B26,'Chemical Analysis'!$B$4:$Y$131,9,0))*$E26/100)</f>
        <v/>
      </c>
      <c r="J46" s="29" t="str">
        <f>IF(ISNA(VLOOKUP($B26,'Chemical Analysis'!$B$4:$Y$131,10,0)),"",(VLOOKUP($B26,'Chemical Analysis'!$B$4:$Y$131,10,0))*$E26/100)</f>
        <v/>
      </c>
      <c r="K46" s="29" t="str">
        <f>IF(ISNA(VLOOKUP($B26,'Chemical Analysis'!$B$4:$Y$131,11,0)),"",(VLOOKUP($B26,'Chemical Analysis'!$B$4:$Y$131,11,0))*$E26/100)</f>
        <v/>
      </c>
      <c r="L46" s="29" t="str">
        <f>IF(ISNA(VLOOKUP($B26,'Chemical Analysis'!$B$4:$Y$131,12,0)),"",(VLOOKUP($B26,'Chemical Analysis'!$B$4:$Y$131,12,0))*$E26/100)</f>
        <v/>
      </c>
      <c r="M46" s="29" t="str">
        <f>IF(ISNA(VLOOKUP($B26,'Chemical Analysis'!$B$4:$Y$131,13,0)),"",(VLOOKUP($B26,'Chemical Analysis'!$B$4:$Y$131,13,0))*$E26/100)</f>
        <v/>
      </c>
      <c r="N46" s="29" t="str">
        <f>IF(ISNA(VLOOKUP($B26,'Chemical Analysis'!$B$4:$Y$131,14,0)),"",(VLOOKUP($B26,'Chemical Analysis'!$B$4:$Y$131,14,0))*$E26/100)</f>
        <v/>
      </c>
      <c r="O46" s="29" t="str">
        <f>IF(ISNA(VLOOKUP($B26,'Chemical Analysis'!$B$4:$Y$131,15,0)),"",(VLOOKUP($B26,'Chemical Analysis'!$B$4:$Y$131,15,0))*$E26/100)</f>
        <v/>
      </c>
      <c r="P46" s="29" t="str">
        <f>IF(ISNA(VLOOKUP($B26,'Chemical Analysis'!$B$4:$Y$131,16,0)),"",(VLOOKUP($B26,'Chemical Analysis'!$B$4:$Y$131,16,0))*$E26/100)</f>
        <v/>
      </c>
      <c r="Q46" s="29" t="str">
        <f>IF(ISNA(VLOOKUP($B26,'Chemical Analysis'!$B$4:$Y$131,17,0)),"",(VLOOKUP($B26,'Chemical Analysis'!$B$4:$Y$131,17,0))*$E26/100)</f>
        <v/>
      </c>
      <c r="R46" s="29" t="str">
        <f>IF(ISNA(VLOOKUP($B26,'Chemical Analysis'!$B$4:$Y$131,18,0)),"",(VLOOKUP($B26,'Chemical Analysis'!$B$4:$Y$131,18,0))*$E26/100)</f>
        <v/>
      </c>
      <c r="S46" s="29" t="str">
        <f>IF(ISNA(VLOOKUP($B26,'Chemical Analysis'!$B$4:$Y$131,19,0)),"",(VLOOKUP($B26,'Chemical Analysis'!$B$4:$Y$131,19,0))*$E26/100)</f>
        <v/>
      </c>
      <c r="T46" s="29" t="str">
        <f>IF(ISNA(VLOOKUP($B26,'Chemical Analysis'!$B$4:$Y$131,20,0)),"",(VLOOKUP($B26,'Chemical Analysis'!$B$4:$Y$131,20,0))*$E26/100)</f>
        <v/>
      </c>
      <c r="U46" s="29" t="str">
        <f>IF(ISNA(VLOOKUP($B26,'Chemical Analysis'!$B$4:$Y$131,21,0)),"",(VLOOKUP($B26,'Chemical Analysis'!$B$4:$Y$131,21,0))*$E26/100)</f>
        <v/>
      </c>
      <c r="V46" s="29" t="str">
        <f>IF(ISNA(VLOOKUP($B26,'Chemical Analysis'!$B$4:$Y$131,22,0)),"",(VLOOKUP($B26,'Chemical Analysis'!$B$4:$Y$131,22,0))*$E26/100)</f>
        <v/>
      </c>
      <c r="W46" s="29" t="str">
        <f>IF(ISNA(VLOOKUP($B26,'Chemical Analysis'!$B$4:$Y$131,23,0)),"",(VLOOKUP($B26,'Chemical Analysis'!$B$4:$Y$131,23,0))*$E26/100)</f>
        <v/>
      </c>
      <c r="X46" s="29" t="str">
        <f>IF(ISNA(VLOOKUP($B26,'Chemical Analysis'!$B$4:$Y$131,24,0)),"",(VLOOKUP($B26,'Chemical Analysis'!$B$4:$Y$131,24,0))*$E26/100)</f>
        <v/>
      </c>
      <c r="Y46" s="44"/>
      <c r="Z46" s="35"/>
      <c r="AE46"/>
      <c r="AF46"/>
      <c r="AG46"/>
      <c r="AH46"/>
    </row>
    <row r="47" spans="1:35" ht="13.5" thickBot="1" x14ac:dyDescent="0.25">
      <c r="B47" s="29" t="str">
        <f>IF(ISNA(VLOOKUP($B27,'Chemical Analysis'!$B$4:$Y$131,2,0)),"",(VLOOKUP($B27,'Chemical Analysis'!$B$4:$Y$131,2,0))*$E27/100)</f>
        <v/>
      </c>
      <c r="C47" s="29" t="str">
        <f>IF(ISNA(VLOOKUP($B27,'Chemical Analysis'!$B$4:$Y$131,3,0)),"",(VLOOKUP($B27,'Chemical Analysis'!$B$4:$Y$131,3,0))*$E27/100)</f>
        <v/>
      </c>
      <c r="D47" s="29" t="str">
        <f>IF(ISNA(VLOOKUP($B27,'Chemical Analysis'!$B$4:$Y$131,4,0)),"",(VLOOKUP($B27,'Chemical Analysis'!$B$4:$Y$131,4,0))*$E27/100)</f>
        <v/>
      </c>
      <c r="E47" s="29" t="str">
        <f>IF(ISNA(VLOOKUP($B27,'Chemical Analysis'!$B$4:$Y$131,5,0)),"",(VLOOKUP($B27,'Chemical Analysis'!$B$4:$Y$131,5,0))*$E27/100)</f>
        <v/>
      </c>
      <c r="F47" s="29" t="str">
        <f>IF(ISNA(VLOOKUP($B27,'Chemical Analysis'!$B$4:$Y$131,6,0)),"",(VLOOKUP($B27,'Chemical Analysis'!$B$4:$Y$131,6,0))*$E27/100)</f>
        <v/>
      </c>
      <c r="G47" s="29" t="str">
        <f>IF(ISNA(VLOOKUP($B27,'Chemical Analysis'!$B$4:$Y$131,7,0)),"",(VLOOKUP($B27,'Chemical Analysis'!$B$4:$Y$131,7,0))*$E27/100)</f>
        <v/>
      </c>
      <c r="H47" s="29" t="str">
        <f>IF(ISNA(VLOOKUP($B27,'Chemical Analysis'!$B$4:$Y$131,8,0)),"",(VLOOKUP($B27,'Chemical Analysis'!$B$4:$Y$131,8,0))*$E27/100)</f>
        <v/>
      </c>
      <c r="I47" s="29" t="str">
        <f>IF(ISNA(VLOOKUP($B27,'Chemical Analysis'!$B$4:$Y$131,9,0)),"",(VLOOKUP($B27,'Chemical Analysis'!$B$4:$Y$131,9,0))*$E27/100)</f>
        <v/>
      </c>
      <c r="J47" s="29" t="str">
        <f>IF(ISNA(VLOOKUP($B27,'Chemical Analysis'!$B$4:$Y$131,10,0)),"",(VLOOKUP($B27,'Chemical Analysis'!$B$4:$Y$131,10,0))*$E27/100)</f>
        <v/>
      </c>
      <c r="K47" s="29" t="str">
        <f>IF(ISNA(VLOOKUP($B27,'Chemical Analysis'!$B$4:$Y$131,11,0)),"",(VLOOKUP($B27,'Chemical Analysis'!$B$4:$Y$131,11,0))*$E27/100)</f>
        <v/>
      </c>
      <c r="L47" s="29" t="str">
        <f>IF(ISNA(VLOOKUP($B27,'Chemical Analysis'!$B$4:$Y$131,12,0)),"",(VLOOKUP($B27,'Chemical Analysis'!$B$4:$Y$131,12,0))*$E27/100)</f>
        <v/>
      </c>
      <c r="M47" s="29" t="str">
        <f>IF(ISNA(VLOOKUP($B27,'Chemical Analysis'!$B$4:$Y$131,13,0)),"",(VLOOKUP($B27,'Chemical Analysis'!$B$4:$Y$131,13,0))*$E27/100)</f>
        <v/>
      </c>
      <c r="N47" s="29" t="str">
        <f>IF(ISNA(VLOOKUP($B27,'Chemical Analysis'!$B$4:$Y$131,14,0)),"",(VLOOKUP($B27,'Chemical Analysis'!$B$4:$Y$131,14,0))*$E27/100)</f>
        <v/>
      </c>
      <c r="O47" s="29" t="str">
        <f>IF(ISNA(VLOOKUP($B27,'Chemical Analysis'!$B$4:$Y$131,15,0)),"",(VLOOKUP($B27,'Chemical Analysis'!$B$4:$Y$131,15,0))*$E27/100)</f>
        <v/>
      </c>
      <c r="P47" s="29" t="str">
        <f>IF(ISNA(VLOOKUP($B27,'Chemical Analysis'!$B$4:$Y$131,16,0)),"",(VLOOKUP($B27,'Chemical Analysis'!$B$4:$Y$131,16,0))*$E27/100)</f>
        <v/>
      </c>
      <c r="Q47" s="29" t="str">
        <f>IF(ISNA(VLOOKUP($B27,'Chemical Analysis'!$B$4:$Y$131,17,0)),"",(VLOOKUP($B27,'Chemical Analysis'!$B$4:$Y$131,17,0))*$E27/100)</f>
        <v/>
      </c>
      <c r="R47" s="29" t="str">
        <f>IF(ISNA(VLOOKUP($B27,'Chemical Analysis'!$B$4:$Y$131,18,0)),"",(VLOOKUP($B27,'Chemical Analysis'!$B$4:$Y$131,18,0))*$E27/100)</f>
        <v/>
      </c>
      <c r="S47" s="29" t="str">
        <f>IF(ISNA(VLOOKUP($B27,'Chemical Analysis'!$B$4:$Y$131,19,0)),"",(VLOOKUP($B27,'Chemical Analysis'!$B$4:$Y$131,19,0))*$E27/100)</f>
        <v/>
      </c>
      <c r="T47" s="29" t="str">
        <f>IF(ISNA(VLOOKUP($B27,'Chemical Analysis'!$B$4:$Y$131,20,0)),"",(VLOOKUP($B27,'Chemical Analysis'!$B$4:$Y$131,20,0))*$E27/100)</f>
        <v/>
      </c>
      <c r="U47" s="29" t="str">
        <f>IF(ISNA(VLOOKUP($B27,'Chemical Analysis'!$B$4:$Y$131,21,0)),"",(VLOOKUP($B27,'Chemical Analysis'!$B$4:$Y$131,21,0))*$E27/100)</f>
        <v/>
      </c>
      <c r="V47" s="29" t="str">
        <f>IF(ISNA(VLOOKUP($B27,'Chemical Analysis'!$B$4:$Y$131,22,0)),"",(VLOOKUP($B27,'Chemical Analysis'!$B$4:$Y$131,22,0))*$E27/100)</f>
        <v/>
      </c>
      <c r="W47" s="29" t="str">
        <f>IF(ISNA(VLOOKUP($B27,'Chemical Analysis'!$B$4:$Y$131,23,0)),"",(VLOOKUP($B27,'Chemical Analysis'!$B$4:$Y$131,23,0))*$E27/100)</f>
        <v/>
      </c>
      <c r="X47" s="29" t="str">
        <f>IF(ISNA(VLOOKUP($B27,'Chemical Analysis'!$B$4:$Y$131,24,0)),"",(VLOOKUP($B27,'Chemical Analysis'!$B$4:$Y$131,24,0))*$E27/100)</f>
        <v/>
      </c>
      <c r="Y47" s="43"/>
      <c r="Z47" s="35"/>
      <c r="AE47"/>
      <c r="AF47"/>
      <c r="AG47"/>
      <c r="AH47"/>
    </row>
    <row r="48" spans="1:35" ht="13.5" thickBot="1" x14ac:dyDescent="0.25">
      <c r="B48" s="29" t="str">
        <f>IF(ISNA(VLOOKUP($B28,'Chemical Analysis'!$B$4:$Y$131,2,0)),"",(VLOOKUP($B28,'Chemical Analysis'!$B$4:$Y$131,2,0))*$E28/100)</f>
        <v/>
      </c>
      <c r="C48" s="29" t="str">
        <f>IF(ISNA(VLOOKUP($B28,'Chemical Analysis'!$B$4:$Y$131,3,0)),"",(VLOOKUP($B28,'Chemical Analysis'!$B$4:$Y$131,3,0))*$E28/100)</f>
        <v/>
      </c>
      <c r="D48" s="29" t="str">
        <f>IF(ISNA(VLOOKUP($B28,'Chemical Analysis'!$B$4:$Y$131,4,0)),"",(VLOOKUP($B28,'Chemical Analysis'!$B$4:$Y$131,4,0))*$E28/100)</f>
        <v/>
      </c>
      <c r="E48" s="29" t="str">
        <f>IF(ISNA(VLOOKUP($B28,'Chemical Analysis'!$B$4:$Y$131,5,0)),"",(VLOOKUP($B28,'Chemical Analysis'!$B$4:$Y$131,5,0))*$E28/100)</f>
        <v/>
      </c>
      <c r="F48" s="29" t="str">
        <f>IF(ISNA(VLOOKUP($B28,'Chemical Analysis'!$B$4:$Y$131,6,0)),"",(VLOOKUP($B28,'Chemical Analysis'!$B$4:$Y$131,6,0))*$E28/100)</f>
        <v/>
      </c>
      <c r="G48" s="29" t="str">
        <f>IF(ISNA(VLOOKUP($B28,'Chemical Analysis'!$B$4:$Y$131,7,0)),"",(VLOOKUP($B28,'Chemical Analysis'!$B$4:$Y$131,7,0))*$E28/100)</f>
        <v/>
      </c>
      <c r="H48" s="29" t="str">
        <f>IF(ISNA(VLOOKUP($B28,'Chemical Analysis'!$B$4:$Y$131,8,0)),"",(VLOOKUP($B28,'Chemical Analysis'!$B$4:$Y$131,8,0))*$E28/100)</f>
        <v/>
      </c>
      <c r="I48" s="29" t="str">
        <f>IF(ISNA(VLOOKUP($B28,'Chemical Analysis'!$B$4:$Y$131,9,0)),"",(VLOOKUP($B28,'Chemical Analysis'!$B$4:$Y$131,9,0))*$E28/100)</f>
        <v/>
      </c>
      <c r="J48" s="29" t="str">
        <f>IF(ISNA(VLOOKUP($B28,'Chemical Analysis'!$B$4:$Y$131,10,0)),"",(VLOOKUP($B28,'Chemical Analysis'!$B$4:$Y$131,10,0))*$E28/100)</f>
        <v/>
      </c>
      <c r="K48" s="29" t="str">
        <f>IF(ISNA(VLOOKUP($B28,'Chemical Analysis'!$B$4:$Y$131,11,0)),"",(VLOOKUP($B28,'Chemical Analysis'!$B$4:$Y$131,11,0))*$E28/100)</f>
        <v/>
      </c>
      <c r="L48" s="29" t="str">
        <f>IF(ISNA(VLOOKUP($B28,'Chemical Analysis'!$B$4:$Y$131,12,0)),"",(VLOOKUP($B28,'Chemical Analysis'!$B$4:$Y$131,12,0))*$E28/100)</f>
        <v/>
      </c>
      <c r="M48" s="29" t="str">
        <f>IF(ISNA(VLOOKUP($B28,'Chemical Analysis'!$B$4:$Y$131,13,0)),"",(VLOOKUP($B28,'Chemical Analysis'!$B$4:$Y$131,13,0))*$E28/100)</f>
        <v/>
      </c>
      <c r="N48" s="29" t="str">
        <f>IF(ISNA(VLOOKUP($B28,'Chemical Analysis'!$B$4:$Y$131,14,0)),"",(VLOOKUP($B28,'Chemical Analysis'!$B$4:$Y$131,14,0))*$E28/100)</f>
        <v/>
      </c>
      <c r="O48" s="29" t="str">
        <f>IF(ISNA(VLOOKUP($B28,'Chemical Analysis'!$B$4:$Y$131,15,0)),"",(VLOOKUP($B28,'Chemical Analysis'!$B$4:$Y$131,15,0))*$E28/100)</f>
        <v/>
      </c>
      <c r="P48" s="29" t="str">
        <f>IF(ISNA(VLOOKUP($B28,'Chemical Analysis'!$B$4:$Y$131,16,0)),"",(VLOOKUP($B28,'Chemical Analysis'!$B$4:$Y$131,16,0))*$E28/100)</f>
        <v/>
      </c>
      <c r="Q48" s="29" t="str">
        <f>IF(ISNA(VLOOKUP($B28,'Chemical Analysis'!$B$4:$Y$131,17,0)),"",(VLOOKUP($B28,'Chemical Analysis'!$B$4:$Y$131,17,0))*$E28/100)</f>
        <v/>
      </c>
      <c r="R48" s="29" t="str">
        <f>IF(ISNA(VLOOKUP($B28,'Chemical Analysis'!$B$4:$Y$131,18,0)),"",(VLOOKUP($B28,'Chemical Analysis'!$B$4:$Y$131,18,0))*$E28/100)</f>
        <v/>
      </c>
      <c r="S48" s="29" t="str">
        <f>IF(ISNA(VLOOKUP($B28,'Chemical Analysis'!$B$4:$Y$131,19,0)),"",(VLOOKUP($B28,'Chemical Analysis'!$B$4:$Y$131,19,0))*$E28/100)</f>
        <v/>
      </c>
      <c r="T48" s="29" t="str">
        <f>IF(ISNA(VLOOKUP($B28,'Chemical Analysis'!$B$4:$Y$131,20,0)),"",(VLOOKUP($B28,'Chemical Analysis'!$B$4:$Y$131,20,0))*$E28/100)</f>
        <v/>
      </c>
      <c r="U48" s="29" t="str">
        <f>IF(ISNA(VLOOKUP($B28,'Chemical Analysis'!$B$4:$Y$131,21,0)),"",(VLOOKUP($B28,'Chemical Analysis'!$B$4:$Y$131,21,0))*$E28/100)</f>
        <v/>
      </c>
      <c r="V48" s="29" t="str">
        <f>IF(ISNA(VLOOKUP($B28,'Chemical Analysis'!$B$4:$Y$131,22,0)),"",(VLOOKUP($B28,'Chemical Analysis'!$B$4:$Y$131,22,0))*$E28/100)</f>
        <v/>
      </c>
      <c r="W48" s="29" t="str">
        <f>IF(ISNA(VLOOKUP($B28,'Chemical Analysis'!$B$4:$Y$131,23,0)),"",(VLOOKUP($B28,'Chemical Analysis'!$B$4:$Y$131,23,0))*$E28/100)</f>
        <v/>
      </c>
      <c r="X48" s="29" t="str">
        <f>IF(ISNA(VLOOKUP($B28,'Chemical Analysis'!$B$4:$Y$131,24,0)),"",(VLOOKUP($B28,'Chemical Analysis'!$B$4:$Y$131,24,0))*$E28/100)</f>
        <v/>
      </c>
      <c r="Y48" s="43"/>
      <c r="Z48" s="35"/>
      <c r="AE48"/>
      <c r="AF48"/>
      <c r="AG48"/>
      <c r="AH48"/>
    </row>
    <row r="49" spans="2:34" ht="13.5" thickBot="1" x14ac:dyDescent="0.25">
      <c r="B49" s="29" t="str">
        <f>IF(ISNA(VLOOKUP($B29,'Chemical Analysis'!$B$4:$Y$131,2,0)),"",(VLOOKUP($B29,'Chemical Analysis'!$B$4:$Y$131,2,0))*$E29/100)</f>
        <v/>
      </c>
      <c r="C49" s="29" t="str">
        <f>IF(ISNA(VLOOKUP($B29,'Chemical Analysis'!$B$4:$Y$131,3,0)),"",(VLOOKUP($B29,'Chemical Analysis'!$B$4:$Y$131,3,0))*$E29/100)</f>
        <v/>
      </c>
      <c r="D49" s="29" t="str">
        <f>IF(ISNA(VLOOKUP($B29,'Chemical Analysis'!$B$4:$Y$131,4,0)),"",(VLOOKUP($B29,'Chemical Analysis'!$B$4:$Y$131,4,0))*$E29/100)</f>
        <v/>
      </c>
      <c r="E49" s="29" t="str">
        <f>IF(ISNA(VLOOKUP($B29,'Chemical Analysis'!$B$4:$Y$131,5,0)),"",(VLOOKUP($B29,'Chemical Analysis'!$B$4:$Y$131,5,0))*$E29/100)</f>
        <v/>
      </c>
      <c r="F49" s="29" t="str">
        <f>IF(ISNA(VLOOKUP($B29,'Chemical Analysis'!$B$4:$Y$131,6,0)),"",(VLOOKUP($B29,'Chemical Analysis'!$B$4:$Y$131,6,0))*$E29/100)</f>
        <v/>
      </c>
      <c r="G49" s="29" t="str">
        <f>IF(ISNA(VLOOKUP($B29,'Chemical Analysis'!$B$4:$Y$131,7,0)),"",(VLOOKUP($B29,'Chemical Analysis'!$B$4:$Y$131,7,0))*$E29/100)</f>
        <v/>
      </c>
      <c r="H49" s="29" t="str">
        <f>IF(ISNA(VLOOKUP($B29,'Chemical Analysis'!$B$4:$Y$131,8,0)),"",(VLOOKUP($B29,'Chemical Analysis'!$B$4:$Y$131,8,0))*$E29/100)</f>
        <v/>
      </c>
      <c r="I49" s="29" t="str">
        <f>IF(ISNA(VLOOKUP($B29,'Chemical Analysis'!$B$4:$Y$131,9,0)),"",(VLOOKUP($B29,'Chemical Analysis'!$B$4:$Y$131,9,0))*$E29/100)</f>
        <v/>
      </c>
      <c r="J49" s="29" t="str">
        <f>IF(ISNA(VLOOKUP($B29,'Chemical Analysis'!$B$4:$Y$131,10,0)),"",(VLOOKUP($B29,'Chemical Analysis'!$B$4:$Y$131,10,0))*$E29/100)</f>
        <v/>
      </c>
      <c r="K49" s="29" t="str">
        <f>IF(ISNA(VLOOKUP($B29,'Chemical Analysis'!$B$4:$Y$131,11,0)),"",(VLOOKUP($B29,'Chemical Analysis'!$B$4:$Y$131,11,0))*$E29/100)</f>
        <v/>
      </c>
      <c r="L49" s="29" t="str">
        <f>IF(ISNA(VLOOKUP($B29,'Chemical Analysis'!$B$4:$Y$131,12,0)),"",(VLOOKUP($B29,'Chemical Analysis'!$B$4:$Y$131,12,0))*$E29/100)</f>
        <v/>
      </c>
      <c r="M49" s="29" t="str">
        <f>IF(ISNA(VLOOKUP($B29,'Chemical Analysis'!$B$4:$Y$131,13,0)),"",(VLOOKUP($B29,'Chemical Analysis'!$B$4:$Y$131,13,0))*$E29/100)</f>
        <v/>
      </c>
      <c r="N49" s="29" t="str">
        <f>IF(ISNA(VLOOKUP($B29,'Chemical Analysis'!$B$4:$Y$131,14,0)),"",(VLOOKUP($B29,'Chemical Analysis'!$B$4:$Y$131,14,0))*$E29/100)</f>
        <v/>
      </c>
      <c r="O49" s="29" t="str">
        <f>IF(ISNA(VLOOKUP($B29,'Chemical Analysis'!$B$4:$Y$131,15,0)),"",(VLOOKUP($B29,'Chemical Analysis'!$B$4:$Y$131,15,0))*$E29/100)</f>
        <v/>
      </c>
      <c r="P49" s="29" t="str">
        <f>IF(ISNA(VLOOKUP($B29,'Chemical Analysis'!$B$4:$Y$131,16,0)),"",(VLOOKUP($B29,'Chemical Analysis'!$B$4:$Y$131,16,0))*$E29/100)</f>
        <v/>
      </c>
      <c r="Q49" s="29" t="str">
        <f>IF(ISNA(VLOOKUP($B29,'Chemical Analysis'!$B$4:$Y$131,17,0)),"",(VLOOKUP($B29,'Chemical Analysis'!$B$4:$Y$131,17,0))*$E29/100)</f>
        <v/>
      </c>
      <c r="R49" s="29" t="str">
        <f>IF(ISNA(VLOOKUP($B29,'Chemical Analysis'!$B$4:$Y$131,18,0)),"",(VLOOKUP($B29,'Chemical Analysis'!$B$4:$Y$131,18,0))*$E29/100)</f>
        <v/>
      </c>
      <c r="S49" s="29" t="str">
        <f>IF(ISNA(VLOOKUP($B29,'Chemical Analysis'!$B$4:$Y$131,19,0)),"",(VLOOKUP($B29,'Chemical Analysis'!$B$4:$Y$131,19,0))*$E29/100)</f>
        <v/>
      </c>
      <c r="T49" s="29" t="str">
        <f>IF(ISNA(VLOOKUP($B29,'Chemical Analysis'!$B$4:$Y$131,20,0)),"",(VLOOKUP($B29,'Chemical Analysis'!$B$4:$Y$131,20,0))*$E29/100)</f>
        <v/>
      </c>
      <c r="U49" s="29" t="str">
        <f>IF(ISNA(VLOOKUP($B29,'Chemical Analysis'!$B$4:$Y$131,21,0)),"",(VLOOKUP($B29,'Chemical Analysis'!$B$4:$Y$131,21,0))*$E29/100)</f>
        <v/>
      </c>
      <c r="V49" s="29" t="str">
        <f>IF(ISNA(VLOOKUP($B29,'Chemical Analysis'!$B$4:$Y$131,22,0)),"",(VLOOKUP($B29,'Chemical Analysis'!$B$4:$Y$131,22,0))*$E29/100)</f>
        <v/>
      </c>
      <c r="W49" s="29" t="str">
        <f>IF(ISNA(VLOOKUP($B29,'Chemical Analysis'!$B$4:$Y$131,23,0)),"",(VLOOKUP($B29,'Chemical Analysis'!$B$4:$Y$131,23,0))*$E29/100)</f>
        <v/>
      </c>
      <c r="X49" s="29" t="str">
        <f>IF(ISNA(VLOOKUP($B29,'Chemical Analysis'!$B$4:$Y$131,24,0)),"",(VLOOKUP($B29,'Chemical Analysis'!$B$4:$Y$131,24,0))*$E29/100)</f>
        <v/>
      </c>
      <c r="Y49" s="43"/>
      <c r="Z49" s="35"/>
      <c r="AE49"/>
      <c r="AF49"/>
      <c r="AG49"/>
      <c r="AH49"/>
    </row>
    <row r="50" spans="2:34" ht="13.5" thickBot="1" x14ac:dyDescent="0.25">
      <c r="B50" s="29" t="str">
        <f>IF(ISNA(VLOOKUP($B30,'Chemical Analysis'!$B$4:$Y$131,2,0)),"",(VLOOKUP($B30,'Chemical Analysis'!$B$4:$Y$131,2,0))*$E30/100)</f>
        <v/>
      </c>
      <c r="C50" s="29" t="str">
        <f>IF(ISNA(VLOOKUP($B30,'Chemical Analysis'!$B$4:$Y$131,3,0)),"",(VLOOKUP($B30,'Chemical Analysis'!$B$4:$Y$131,3,0))*$E30/100)</f>
        <v/>
      </c>
      <c r="D50" s="29" t="str">
        <f>IF(ISNA(VLOOKUP($B30,'Chemical Analysis'!$B$4:$Y$131,4,0)),"",(VLOOKUP($B30,'Chemical Analysis'!$B$4:$Y$131,4,0))*$E30/100)</f>
        <v/>
      </c>
      <c r="E50" s="29" t="str">
        <f>IF(ISNA(VLOOKUP($B30,'Chemical Analysis'!$B$4:$Y$131,5,0)),"",(VLOOKUP($B30,'Chemical Analysis'!$B$4:$Y$131,5,0))*$E30/100)</f>
        <v/>
      </c>
      <c r="F50" s="29" t="str">
        <f>IF(ISNA(VLOOKUP($B30,'Chemical Analysis'!$B$4:$Y$131,6,0)),"",(VLOOKUP($B30,'Chemical Analysis'!$B$4:$Y$131,6,0))*$E30/100)</f>
        <v/>
      </c>
      <c r="G50" s="29" t="str">
        <f>IF(ISNA(VLOOKUP($B30,'Chemical Analysis'!$B$4:$Y$131,7,0)),"",(VLOOKUP($B30,'Chemical Analysis'!$B$4:$Y$131,7,0))*$E30/100)</f>
        <v/>
      </c>
      <c r="H50" s="29" t="str">
        <f>IF(ISNA(VLOOKUP($B30,'Chemical Analysis'!$B$4:$Y$131,8,0)),"",(VLOOKUP($B30,'Chemical Analysis'!$B$4:$Y$131,8,0))*$E30/100)</f>
        <v/>
      </c>
      <c r="I50" s="29" t="str">
        <f>IF(ISNA(VLOOKUP($B30,'Chemical Analysis'!$B$4:$Y$131,9,0)),"",(VLOOKUP($B30,'Chemical Analysis'!$B$4:$Y$131,9,0))*$E30/100)</f>
        <v/>
      </c>
      <c r="J50" s="29" t="str">
        <f>IF(ISNA(VLOOKUP($B30,'Chemical Analysis'!$B$4:$Y$131,10,0)),"",(VLOOKUP($B30,'Chemical Analysis'!$B$4:$Y$131,10,0))*$E30/100)</f>
        <v/>
      </c>
      <c r="K50" s="29" t="str">
        <f>IF(ISNA(VLOOKUP($B30,'Chemical Analysis'!$B$4:$Y$131,11,0)),"",(VLOOKUP($B30,'Chemical Analysis'!$B$4:$Y$131,11,0))*$E30/100)</f>
        <v/>
      </c>
      <c r="L50" s="29" t="str">
        <f>IF(ISNA(VLOOKUP($B30,'Chemical Analysis'!$B$4:$Y$131,12,0)),"",(VLOOKUP($B30,'Chemical Analysis'!$B$4:$Y$131,12,0))*$E30/100)</f>
        <v/>
      </c>
      <c r="M50" s="29" t="str">
        <f>IF(ISNA(VLOOKUP($B30,'Chemical Analysis'!$B$4:$Y$131,13,0)),"",(VLOOKUP($B30,'Chemical Analysis'!$B$4:$Y$131,13,0))*$E30/100)</f>
        <v/>
      </c>
      <c r="N50" s="29" t="str">
        <f>IF(ISNA(VLOOKUP($B30,'Chemical Analysis'!$B$4:$Y$131,14,0)),"",(VLOOKUP($B30,'Chemical Analysis'!$B$4:$Y$131,14,0))*$E30/100)</f>
        <v/>
      </c>
      <c r="O50" s="29" t="str">
        <f>IF(ISNA(VLOOKUP($B30,'Chemical Analysis'!$B$4:$Y$131,15,0)),"",(VLOOKUP($B30,'Chemical Analysis'!$B$4:$Y$131,15,0))*$E30/100)</f>
        <v/>
      </c>
      <c r="P50" s="29" t="str">
        <f>IF(ISNA(VLOOKUP($B30,'Chemical Analysis'!$B$4:$Y$131,16,0)),"",(VLOOKUP($B30,'Chemical Analysis'!$B$4:$Y$131,16,0))*$E30/100)</f>
        <v/>
      </c>
      <c r="Q50" s="29" t="str">
        <f>IF(ISNA(VLOOKUP($B30,'Chemical Analysis'!$B$4:$Y$131,17,0)),"",(VLOOKUP($B30,'Chemical Analysis'!$B$4:$Y$131,17,0))*$E30/100)</f>
        <v/>
      </c>
      <c r="R50" s="29" t="str">
        <f>IF(ISNA(VLOOKUP($B30,'Chemical Analysis'!$B$4:$Y$131,18,0)),"",(VLOOKUP($B30,'Chemical Analysis'!$B$4:$Y$131,18,0))*$E30/100)</f>
        <v/>
      </c>
      <c r="S50" s="29" t="str">
        <f>IF(ISNA(VLOOKUP($B30,'Chemical Analysis'!$B$4:$Y$131,19,0)),"",(VLOOKUP($B30,'Chemical Analysis'!$B$4:$Y$131,19,0))*$E30/100)</f>
        <v/>
      </c>
      <c r="T50" s="29" t="str">
        <f>IF(ISNA(VLOOKUP($B30,'Chemical Analysis'!$B$4:$Y$131,20,0)),"",(VLOOKUP($B30,'Chemical Analysis'!$B$4:$Y$131,20,0))*$E30/100)</f>
        <v/>
      </c>
      <c r="U50" s="29" t="str">
        <f>IF(ISNA(VLOOKUP($B30,'Chemical Analysis'!$B$4:$Y$131,21,0)),"",(VLOOKUP($B30,'Chemical Analysis'!$B$4:$Y$131,21,0))*$E30/100)</f>
        <v/>
      </c>
      <c r="V50" s="29" t="str">
        <f>IF(ISNA(VLOOKUP($B30,'Chemical Analysis'!$B$4:$Y$131,22,0)),"",(VLOOKUP($B30,'Chemical Analysis'!$B$4:$Y$131,22,0))*$E30/100)</f>
        <v/>
      </c>
      <c r="W50" s="29" t="str">
        <f>IF(ISNA(VLOOKUP($B30,'Chemical Analysis'!$B$4:$Y$131,23,0)),"",(VLOOKUP($B30,'Chemical Analysis'!$B$4:$Y$131,23,0))*$E30/100)</f>
        <v/>
      </c>
      <c r="X50" s="29" t="str">
        <f>IF(ISNA(VLOOKUP($B30,'Chemical Analysis'!$B$4:$Y$131,24,0)),"",(VLOOKUP($B30,'Chemical Analysis'!$B$4:$Y$131,24,0))*$E30/100)</f>
        <v/>
      </c>
      <c r="Y50" s="43"/>
      <c r="Z50" s="35"/>
      <c r="AE50"/>
      <c r="AF50"/>
      <c r="AG50"/>
      <c r="AH50"/>
    </row>
    <row r="51" spans="2:34" ht="13.5" thickBot="1" x14ac:dyDescent="0.25">
      <c r="B51" s="29" t="str">
        <f>IF(ISNA(VLOOKUP($B31,'Chemical Analysis'!$B$4:$Y$131,2,0)),"",(VLOOKUP($B31,'Chemical Analysis'!$B$4:$Y$131,2,0))*$E31/100)</f>
        <v/>
      </c>
      <c r="C51" s="29" t="str">
        <f>IF(ISNA(VLOOKUP($B31,'Chemical Analysis'!$B$4:$Y$131,3,0)),"",(VLOOKUP($B31,'Chemical Analysis'!$B$4:$Y$131,3,0))*$E31/100)</f>
        <v/>
      </c>
      <c r="D51" s="29" t="str">
        <f>IF(ISNA(VLOOKUP($B31,'Chemical Analysis'!$B$4:$Y$131,4,0)),"",(VLOOKUP($B31,'Chemical Analysis'!$B$4:$Y$131,4,0))*$E31/100)</f>
        <v/>
      </c>
      <c r="E51" s="29" t="str">
        <f>IF(ISNA(VLOOKUP($B31,'Chemical Analysis'!$B$4:$Y$131,5,0)),"",(VLOOKUP($B31,'Chemical Analysis'!$B$4:$Y$131,5,0))*$E31/100)</f>
        <v/>
      </c>
      <c r="F51" s="29" t="str">
        <f>IF(ISNA(VLOOKUP($B31,'Chemical Analysis'!$B$4:$Y$131,6,0)),"",(VLOOKUP($B31,'Chemical Analysis'!$B$4:$Y$131,6,0))*$E31/100)</f>
        <v/>
      </c>
      <c r="G51" s="29" t="str">
        <f>IF(ISNA(VLOOKUP($B31,'Chemical Analysis'!$B$4:$Y$131,7,0)),"",(VLOOKUP($B31,'Chemical Analysis'!$B$4:$Y$131,7,0))*$E31/100)</f>
        <v/>
      </c>
      <c r="H51" s="29" t="str">
        <f>IF(ISNA(VLOOKUP($B31,'Chemical Analysis'!$B$4:$Y$131,8,0)),"",(VLOOKUP($B31,'Chemical Analysis'!$B$4:$Y$131,8,0))*$E31/100)</f>
        <v/>
      </c>
      <c r="I51" s="29" t="str">
        <f>IF(ISNA(VLOOKUP($B31,'Chemical Analysis'!$B$4:$Y$131,9,0)),"",(VLOOKUP($B31,'Chemical Analysis'!$B$4:$Y$131,9,0))*$E31/100)</f>
        <v/>
      </c>
      <c r="J51" s="29" t="str">
        <f>IF(ISNA(VLOOKUP($B31,'Chemical Analysis'!$B$4:$Y$131,10,0)),"",(VLOOKUP($B31,'Chemical Analysis'!$B$4:$Y$131,10,0))*$E31/100)</f>
        <v/>
      </c>
      <c r="K51" s="29" t="str">
        <f>IF(ISNA(VLOOKUP($B31,'Chemical Analysis'!$B$4:$Y$131,11,0)),"",(VLOOKUP($B31,'Chemical Analysis'!$B$4:$Y$131,11,0))*$E31/100)</f>
        <v/>
      </c>
      <c r="L51" s="29" t="str">
        <f>IF(ISNA(VLOOKUP($B31,'Chemical Analysis'!$B$4:$Y$131,12,0)),"",(VLOOKUP($B31,'Chemical Analysis'!$B$4:$Y$131,12,0))*$E31/100)</f>
        <v/>
      </c>
      <c r="M51" s="29" t="str">
        <f>IF(ISNA(VLOOKUP($B31,'Chemical Analysis'!$B$4:$Y$131,13,0)),"",(VLOOKUP($B31,'Chemical Analysis'!$B$4:$Y$131,13,0))*$E31/100)</f>
        <v/>
      </c>
      <c r="N51" s="29" t="str">
        <f>IF(ISNA(VLOOKUP($B31,'Chemical Analysis'!$B$4:$Y$131,14,0)),"",(VLOOKUP($B31,'Chemical Analysis'!$B$4:$Y$131,14,0))*$E31/100)</f>
        <v/>
      </c>
      <c r="O51" s="29" t="str">
        <f>IF(ISNA(VLOOKUP($B31,'Chemical Analysis'!$B$4:$Y$131,15,0)),"",(VLOOKUP($B31,'Chemical Analysis'!$B$4:$Y$131,15,0))*$E31/100)</f>
        <v/>
      </c>
      <c r="P51" s="29" t="str">
        <f>IF(ISNA(VLOOKUP($B31,'Chemical Analysis'!$B$4:$Y$131,16,0)),"",(VLOOKUP($B31,'Chemical Analysis'!$B$4:$Y$131,16,0))*$E31/100)</f>
        <v/>
      </c>
      <c r="Q51" s="29" t="str">
        <f>IF(ISNA(VLOOKUP($B31,'Chemical Analysis'!$B$4:$Y$131,17,0)),"",(VLOOKUP($B31,'Chemical Analysis'!$B$4:$Y$131,17,0))*$E31/100)</f>
        <v/>
      </c>
      <c r="R51" s="29" t="str">
        <f>IF(ISNA(VLOOKUP($B31,'Chemical Analysis'!$B$4:$Y$131,18,0)),"",(VLOOKUP($B31,'Chemical Analysis'!$B$4:$Y$131,18,0))*$E31/100)</f>
        <v/>
      </c>
      <c r="S51" s="29" t="str">
        <f>IF(ISNA(VLOOKUP($B31,'Chemical Analysis'!$B$4:$Y$131,19,0)),"",(VLOOKUP($B31,'Chemical Analysis'!$B$4:$Y$131,19,0))*$E31/100)</f>
        <v/>
      </c>
      <c r="T51" s="29" t="str">
        <f>IF(ISNA(VLOOKUP($B31,'Chemical Analysis'!$B$4:$Y$131,20,0)),"",(VLOOKUP($B31,'Chemical Analysis'!$B$4:$Y$131,20,0))*$E31/100)</f>
        <v/>
      </c>
      <c r="U51" s="29" t="str">
        <f>IF(ISNA(VLOOKUP($B31,'Chemical Analysis'!$B$4:$Y$131,21,0)),"",(VLOOKUP($B31,'Chemical Analysis'!$B$4:$Y$131,21,0))*$E31/100)</f>
        <v/>
      </c>
      <c r="V51" s="29" t="str">
        <f>IF(ISNA(VLOOKUP($B31,'Chemical Analysis'!$B$4:$Y$131,22,0)),"",(VLOOKUP($B31,'Chemical Analysis'!$B$4:$Y$131,22,0))*$E31/100)</f>
        <v/>
      </c>
      <c r="W51" s="29" t="str">
        <f>IF(ISNA(VLOOKUP($B31,'Chemical Analysis'!$B$4:$Y$131,23,0)),"",(VLOOKUP($B31,'Chemical Analysis'!$B$4:$Y$131,23,0))*$E31/100)</f>
        <v/>
      </c>
      <c r="X51" s="29" t="str">
        <f>IF(ISNA(VLOOKUP($B31,'Chemical Analysis'!$B$4:$Y$131,24,0)),"",(VLOOKUP($B31,'Chemical Analysis'!$B$4:$Y$131,24,0))*$E31/100)</f>
        <v/>
      </c>
      <c r="Y51" s="43"/>
      <c r="Z51" s="35"/>
      <c r="AE51"/>
      <c r="AF51"/>
      <c r="AG51"/>
      <c r="AH51"/>
    </row>
    <row r="52" spans="2:34" ht="13.5" thickBot="1" x14ac:dyDescent="0.25">
      <c r="B52" s="29" t="str">
        <f>IF(ISNA(VLOOKUP($B32,'Chemical Analysis'!$B$4:$Y$131,2,0)),"",(VLOOKUP($B32,'Chemical Analysis'!$B$4:$Y$131,2,0))*$E32/100)</f>
        <v/>
      </c>
      <c r="C52" s="29" t="str">
        <f>IF(ISNA(VLOOKUP($B32,'Chemical Analysis'!$B$4:$Y$131,3,0)),"",(VLOOKUP($B32,'Chemical Analysis'!$B$4:$Y$131,3,0))*$E32/100)</f>
        <v/>
      </c>
      <c r="D52" s="29" t="str">
        <f>IF(ISNA(VLOOKUP($B32,'Chemical Analysis'!$B$4:$Y$131,4,0)),"",(VLOOKUP($B32,'Chemical Analysis'!$B$4:$Y$131,4,0))*$E32/100)</f>
        <v/>
      </c>
      <c r="E52" s="29" t="str">
        <f>IF(ISNA(VLOOKUP($B32,'Chemical Analysis'!$B$4:$Y$131,5,0)),"",(VLOOKUP($B32,'Chemical Analysis'!$B$4:$Y$131,5,0))*$E32/100)</f>
        <v/>
      </c>
      <c r="F52" s="29" t="str">
        <f>IF(ISNA(VLOOKUP($B32,'Chemical Analysis'!$B$4:$Y$131,6,0)),"",(VLOOKUP($B32,'Chemical Analysis'!$B$4:$Y$131,6,0))*$E32/100)</f>
        <v/>
      </c>
      <c r="G52" s="29" t="str">
        <f>IF(ISNA(VLOOKUP($B32,'Chemical Analysis'!$B$4:$Y$131,7,0)),"",(VLOOKUP($B32,'Chemical Analysis'!$B$4:$Y$131,7,0))*$E32/100)</f>
        <v/>
      </c>
      <c r="H52" s="29" t="str">
        <f>IF(ISNA(VLOOKUP($B32,'Chemical Analysis'!$B$4:$Y$131,8,0)),"",(VLOOKUP($B32,'Chemical Analysis'!$B$4:$Y$131,8,0))*$E32/100)</f>
        <v/>
      </c>
      <c r="I52" s="29" t="str">
        <f>IF(ISNA(VLOOKUP($B32,'Chemical Analysis'!$B$4:$Y$131,9,0)),"",(VLOOKUP($B32,'Chemical Analysis'!$B$4:$Y$131,9,0))*$E32/100)</f>
        <v/>
      </c>
      <c r="J52" s="29" t="str">
        <f>IF(ISNA(VLOOKUP($B32,'Chemical Analysis'!$B$4:$Y$131,10,0)),"",(VLOOKUP($B32,'Chemical Analysis'!$B$4:$Y$131,10,0))*$E32/100)</f>
        <v/>
      </c>
      <c r="K52" s="29" t="str">
        <f>IF(ISNA(VLOOKUP($B32,'Chemical Analysis'!$B$4:$Y$131,11,0)),"",(VLOOKUP($B32,'Chemical Analysis'!$B$4:$Y$131,11,0))*$E32/100)</f>
        <v/>
      </c>
      <c r="L52" s="29" t="str">
        <f>IF(ISNA(VLOOKUP($B32,'Chemical Analysis'!$B$4:$Y$131,12,0)),"",(VLOOKUP($B32,'Chemical Analysis'!$B$4:$Y$131,12,0))*$E32/100)</f>
        <v/>
      </c>
      <c r="M52" s="29" t="str">
        <f>IF(ISNA(VLOOKUP($B32,'Chemical Analysis'!$B$4:$Y$131,13,0)),"",(VLOOKUP($B32,'Chemical Analysis'!$B$4:$Y$131,13,0))*$E32/100)</f>
        <v/>
      </c>
      <c r="N52" s="29" t="str">
        <f>IF(ISNA(VLOOKUP($B32,'Chemical Analysis'!$B$4:$Y$131,14,0)),"",(VLOOKUP($B32,'Chemical Analysis'!$B$4:$Y$131,14,0))*$E32/100)</f>
        <v/>
      </c>
      <c r="O52" s="29" t="str">
        <f>IF(ISNA(VLOOKUP($B32,'Chemical Analysis'!$B$4:$Y$131,15,0)),"",(VLOOKUP($B32,'Chemical Analysis'!$B$4:$Y$131,15,0))*$E32/100)</f>
        <v/>
      </c>
      <c r="P52" s="29" t="str">
        <f>IF(ISNA(VLOOKUP($B32,'Chemical Analysis'!$B$4:$Y$131,16,0)),"",(VLOOKUP($B32,'Chemical Analysis'!$B$4:$Y$131,16,0))*$E32/100)</f>
        <v/>
      </c>
      <c r="Q52" s="29" t="str">
        <f>IF(ISNA(VLOOKUP($B32,'Chemical Analysis'!$B$4:$Y$131,17,0)),"",(VLOOKUP($B32,'Chemical Analysis'!$B$4:$Y$131,17,0))*$E32/100)</f>
        <v/>
      </c>
      <c r="R52" s="29" t="str">
        <f>IF(ISNA(VLOOKUP($B32,'Chemical Analysis'!$B$4:$Y$131,18,0)),"",(VLOOKUP($B32,'Chemical Analysis'!$B$4:$Y$131,18,0))*$E32/100)</f>
        <v/>
      </c>
      <c r="S52" s="29" t="str">
        <f>IF(ISNA(VLOOKUP($B32,'Chemical Analysis'!$B$4:$Y$131,19,0)),"",(VLOOKUP($B32,'Chemical Analysis'!$B$4:$Y$131,19,0))*$E32/100)</f>
        <v/>
      </c>
      <c r="T52" s="29" t="str">
        <f>IF(ISNA(VLOOKUP($B32,'Chemical Analysis'!$B$4:$Y$131,20,0)),"",(VLOOKUP($B32,'Chemical Analysis'!$B$4:$Y$131,20,0))*$E32/100)</f>
        <v/>
      </c>
      <c r="U52" s="29" t="str">
        <f>IF(ISNA(VLOOKUP($B32,'Chemical Analysis'!$B$4:$Y$131,21,0)),"",(VLOOKUP($B32,'Chemical Analysis'!$B$4:$Y$131,21,0))*$E32/100)</f>
        <v/>
      </c>
      <c r="V52" s="29" t="str">
        <f>IF(ISNA(VLOOKUP($B32,'Chemical Analysis'!$B$4:$Y$131,22,0)),"",(VLOOKUP($B32,'Chemical Analysis'!$B$4:$Y$131,22,0))*$E32/100)</f>
        <v/>
      </c>
      <c r="W52" s="29" t="str">
        <f>IF(ISNA(VLOOKUP($B32,'Chemical Analysis'!$B$4:$Y$131,23,0)),"",(VLOOKUP($B32,'Chemical Analysis'!$B$4:$Y$131,23,0))*$E32/100)</f>
        <v/>
      </c>
      <c r="X52" s="29" t="str">
        <f>IF(ISNA(VLOOKUP($B32,'Chemical Analysis'!$B$4:$Y$131,24,0)),"",(VLOOKUP($B32,'Chemical Analysis'!$B$4:$Y$131,24,0))*$E32/100)</f>
        <v/>
      </c>
      <c r="Y52" s="43"/>
      <c r="Z52" s="35"/>
      <c r="AE52"/>
      <c r="AF52"/>
      <c r="AG52"/>
      <c r="AH52"/>
    </row>
    <row r="53" spans="2:34" ht="13.5" thickBot="1" x14ac:dyDescent="0.25">
      <c r="B53" s="29" t="str">
        <f>IF(ISNA(VLOOKUP($B33,'Chemical Analysis'!$B$4:$Y$131,2,0)),"",(VLOOKUP($B33,'Chemical Analysis'!$B$4:$Y$131,2,0))*$E33/100)</f>
        <v/>
      </c>
      <c r="C53" s="29" t="str">
        <f>IF(ISNA(VLOOKUP($B33,'Chemical Analysis'!$B$4:$Y$131,3,0)),"",(VLOOKUP($B33,'Chemical Analysis'!$B$4:$Y$131,3,0))*$E33/100)</f>
        <v/>
      </c>
      <c r="D53" s="29" t="str">
        <f>IF(ISNA(VLOOKUP($B33,'Chemical Analysis'!$B$4:$Y$131,4,0)),"",(VLOOKUP($B33,'Chemical Analysis'!$B$4:$Y$131,4,0))*$E33/100)</f>
        <v/>
      </c>
      <c r="E53" s="29" t="str">
        <f>IF(ISNA(VLOOKUP($B33,'Chemical Analysis'!$B$4:$Y$131,5,0)),"",(VLOOKUP($B33,'Chemical Analysis'!$B$4:$Y$131,5,0))*$E33/100)</f>
        <v/>
      </c>
      <c r="F53" s="29" t="str">
        <f>IF(ISNA(VLOOKUP($B33,'Chemical Analysis'!$B$4:$Y$131,6,0)),"",(VLOOKUP($B33,'Chemical Analysis'!$B$4:$Y$131,6,0))*$E33/100)</f>
        <v/>
      </c>
      <c r="G53" s="29" t="str">
        <f>IF(ISNA(VLOOKUP($B33,'Chemical Analysis'!$B$4:$Y$131,7,0)),"",(VLOOKUP($B33,'Chemical Analysis'!$B$4:$Y$131,7,0))*$E33/100)</f>
        <v/>
      </c>
      <c r="H53" s="29" t="str">
        <f>IF(ISNA(VLOOKUP($B33,'Chemical Analysis'!$B$4:$Y$131,8,0)),"",(VLOOKUP($B33,'Chemical Analysis'!$B$4:$Y$131,8,0))*$E33/100)</f>
        <v/>
      </c>
      <c r="I53" s="29" t="str">
        <f>IF(ISNA(VLOOKUP($B33,'Chemical Analysis'!$B$4:$Y$131,9,0)),"",(VLOOKUP($B33,'Chemical Analysis'!$B$4:$Y$131,9,0))*$E33/100)</f>
        <v/>
      </c>
      <c r="J53" s="29" t="str">
        <f>IF(ISNA(VLOOKUP($B33,'Chemical Analysis'!$B$4:$Y$131,10,0)),"",(VLOOKUP($B33,'Chemical Analysis'!$B$4:$Y$131,10,0))*$E33/100)</f>
        <v/>
      </c>
      <c r="K53" s="29" t="str">
        <f>IF(ISNA(VLOOKUP($B33,'Chemical Analysis'!$B$4:$Y$131,11,0)),"",(VLOOKUP($B33,'Chemical Analysis'!$B$4:$Y$131,11,0))*$E33/100)</f>
        <v/>
      </c>
      <c r="L53" s="29" t="str">
        <f>IF(ISNA(VLOOKUP($B33,'Chemical Analysis'!$B$4:$Y$131,12,0)),"",(VLOOKUP($B33,'Chemical Analysis'!$B$4:$Y$131,12,0))*$E33/100)</f>
        <v/>
      </c>
      <c r="M53" s="29" t="str">
        <f>IF(ISNA(VLOOKUP($B33,'Chemical Analysis'!$B$4:$Y$131,13,0)),"",(VLOOKUP($B33,'Chemical Analysis'!$B$4:$Y$131,13,0))*$E33/100)</f>
        <v/>
      </c>
      <c r="N53" s="29" t="str">
        <f>IF(ISNA(VLOOKUP($B33,'Chemical Analysis'!$B$4:$Y$131,14,0)),"",(VLOOKUP($B33,'Chemical Analysis'!$B$4:$Y$131,14,0))*$E33/100)</f>
        <v/>
      </c>
      <c r="O53" s="29" t="str">
        <f>IF(ISNA(VLOOKUP($B33,'Chemical Analysis'!$B$4:$Y$131,15,0)),"",(VLOOKUP($B33,'Chemical Analysis'!$B$4:$Y$131,15,0))*$E33/100)</f>
        <v/>
      </c>
      <c r="P53" s="29" t="str">
        <f>IF(ISNA(VLOOKUP($B33,'Chemical Analysis'!$B$4:$Y$131,16,0)),"",(VLOOKUP($B33,'Chemical Analysis'!$B$4:$Y$131,16,0))*$E33/100)</f>
        <v/>
      </c>
      <c r="Q53" s="29" t="str">
        <f>IF(ISNA(VLOOKUP($B33,'Chemical Analysis'!$B$4:$Y$131,17,0)),"",(VLOOKUP($B33,'Chemical Analysis'!$B$4:$Y$131,17,0))*$E33/100)</f>
        <v/>
      </c>
      <c r="R53" s="29" t="str">
        <f>IF(ISNA(VLOOKUP($B33,'Chemical Analysis'!$B$4:$Y$131,18,0)),"",(VLOOKUP($B33,'Chemical Analysis'!$B$4:$Y$131,18,0))*$E33/100)</f>
        <v/>
      </c>
      <c r="S53" s="29" t="str">
        <f>IF(ISNA(VLOOKUP($B33,'Chemical Analysis'!$B$4:$Y$131,19,0)),"",(VLOOKUP($B33,'Chemical Analysis'!$B$4:$Y$131,19,0))*$E33/100)</f>
        <v/>
      </c>
      <c r="T53" s="29" t="str">
        <f>IF(ISNA(VLOOKUP($B33,'Chemical Analysis'!$B$4:$Y$131,20,0)),"",(VLOOKUP($B33,'Chemical Analysis'!$B$4:$Y$131,20,0))*$E33/100)</f>
        <v/>
      </c>
      <c r="U53" s="29" t="str">
        <f>IF(ISNA(VLOOKUP($B33,'Chemical Analysis'!$B$4:$Y$131,21,0)),"",(VLOOKUP($B33,'Chemical Analysis'!$B$4:$Y$131,21,0))*$E33/100)</f>
        <v/>
      </c>
      <c r="V53" s="29" t="str">
        <f>IF(ISNA(VLOOKUP($B33,'Chemical Analysis'!$B$4:$Y$131,22,0)),"",(VLOOKUP($B33,'Chemical Analysis'!$B$4:$Y$131,22,0))*$E33/100)</f>
        <v/>
      </c>
      <c r="W53" s="29" t="str">
        <f>IF(ISNA(VLOOKUP($B33,'Chemical Analysis'!$B$4:$Y$131,23,0)),"",(VLOOKUP($B33,'Chemical Analysis'!$B$4:$Y$131,23,0))*$E33/100)</f>
        <v/>
      </c>
      <c r="X53" s="29" t="str">
        <f>IF(ISNA(VLOOKUP($B33,'Chemical Analysis'!$B$4:$Y$131,24,0)),"",(VLOOKUP($B33,'Chemical Analysis'!$B$4:$Y$131,24,0))*$E33/100)</f>
        <v/>
      </c>
      <c r="Y53" s="44"/>
      <c r="Z53" s="35"/>
      <c r="AE53"/>
      <c r="AF53"/>
      <c r="AG53"/>
      <c r="AH53"/>
    </row>
    <row r="54" spans="2:34" ht="13.5" thickBot="1" x14ac:dyDescent="0.25">
      <c r="B54" s="53">
        <f>SUM(B38:B53)</f>
        <v>36.572258064516127</v>
      </c>
      <c r="C54" s="53">
        <f t="shared" ref="C54:W54" si="8">SUM(C38:C53)</f>
        <v>2.6709677419354843</v>
      </c>
      <c r="D54" s="53">
        <f t="shared" si="8"/>
        <v>9.2716129032258063</v>
      </c>
      <c r="E54" s="53">
        <f t="shared" si="8"/>
        <v>1.9354838709677419E-3</v>
      </c>
      <c r="F54" s="53">
        <f t="shared" si="8"/>
        <v>0</v>
      </c>
      <c r="G54" s="53">
        <f t="shared" si="8"/>
        <v>0</v>
      </c>
      <c r="H54" s="53">
        <f t="shared" si="8"/>
        <v>1.3838709677419356</v>
      </c>
      <c r="I54" s="53">
        <f t="shared" si="8"/>
        <v>1.8025806451612905</v>
      </c>
      <c r="J54" s="53">
        <f t="shared" si="8"/>
        <v>2.0806451612903225</v>
      </c>
      <c r="K54" s="53">
        <f t="shared" si="8"/>
        <v>0</v>
      </c>
      <c r="L54" s="53">
        <f t="shared" si="8"/>
        <v>0.61</v>
      </c>
      <c r="M54" s="53">
        <f t="shared" si="8"/>
        <v>2.8506451612903221</v>
      </c>
      <c r="N54" s="53">
        <f t="shared" si="8"/>
        <v>0</v>
      </c>
      <c r="O54" s="53">
        <f t="shared" si="8"/>
        <v>0</v>
      </c>
      <c r="P54" s="53">
        <f t="shared" si="8"/>
        <v>0</v>
      </c>
      <c r="Q54" s="53">
        <f t="shared" si="8"/>
        <v>4.9540967741935482</v>
      </c>
      <c r="R54" s="53">
        <f t="shared" si="8"/>
        <v>29.032258064516132</v>
      </c>
      <c r="S54" s="53">
        <f t="shared" si="8"/>
        <v>2.032258064516129</v>
      </c>
      <c r="T54" s="53">
        <f t="shared" si="8"/>
        <v>0</v>
      </c>
      <c r="U54" s="53">
        <f t="shared" si="8"/>
        <v>0</v>
      </c>
      <c r="V54" s="53">
        <f t="shared" si="8"/>
        <v>0</v>
      </c>
      <c r="W54" s="53">
        <f t="shared" si="8"/>
        <v>0</v>
      </c>
      <c r="X54" s="53">
        <f>SUM(X38:X53)</f>
        <v>0</v>
      </c>
      <c r="Z54" s="35"/>
      <c r="AE54"/>
      <c r="AF54"/>
      <c r="AG54"/>
      <c r="AH54"/>
    </row>
    <row r="55" spans="2:34" ht="19.5" thickBot="1" x14ac:dyDescent="0.4">
      <c r="B55" s="227" t="s">
        <v>0</v>
      </c>
      <c r="C55" s="228" t="s">
        <v>1</v>
      </c>
      <c r="D55" s="228" t="s">
        <v>2</v>
      </c>
      <c r="E55" s="228" t="s">
        <v>11</v>
      </c>
      <c r="F55" s="229" t="s">
        <v>139</v>
      </c>
      <c r="G55" s="228" t="s">
        <v>3</v>
      </c>
      <c r="H55" s="228" t="s">
        <v>4</v>
      </c>
      <c r="I55" s="228" t="s">
        <v>5</v>
      </c>
      <c r="J55" s="230" t="s">
        <v>138</v>
      </c>
      <c r="K55" s="230" t="s">
        <v>142</v>
      </c>
      <c r="L55" s="228" t="s">
        <v>6</v>
      </c>
      <c r="M55" s="228" t="s">
        <v>7</v>
      </c>
      <c r="N55" s="228" t="s">
        <v>8</v>
      </c>
      <c r="O55" s="228" t="s">
        <v>29</v>
      </c>
      <c r="P55" s="228" t="s">
        <v>10</v>
      </c>
      <c r="Q55" s="231" t="s">
        <v>183</v>
      </c>
      <c r="R55" s="228" t="s">
        <v>131</v>
      </c>
      <c r="S55" s="228" t="s">
        <v>141</v>
      </c>
      <c r="T55" s="228" t="s">
        <v>128</v>
      </c>
      <c r="U55" s="232" t="s">
        <v>158</v>
      </c>
      <c r="V55" s="232" t="s">
        <v>157</v>
      </c>
      <c r="W55" s="79" t="s">
        <v>161</v>
      </c>
      <c r="X55" s="233" t="s">
        <v>76</v>
      </c>
      <c r="Z55" s="35"/>
      <c r="AE55"/>
      <c r="AF55"/>
      <c r="AG55"/>
      <c r="AH55"/>
    </row>
    <row r="56" spans="2:34" ht="21" thickBot="1" x14ac:dyDescent="0.35">
      <c r="B56" s="191">
        <v>60.09</v>
      </c>
      <c r="C56" s="192">
        <v>69.62</v>
      </c>
      <c r="D56" s="193">
        <v>101.96</v>
      </c>
      <c r="E56" s="193">
        <v>80.900000000000006</v>
      </c>
      <c r="F56" s="193">
        <v>74.692799999999991</v>
      </c>
      <c r="G56" s="193">
        <v>29.88</v>
      </c>
      <c r="H56" s="193">
        <v>61.98</v>
      </c>
      <c r="I56" s="193">
        <v>94.2</v>
      </c>
      <c r="J56" s="193">
        <v>79.545000000000002</v>
      </c>
      <c r="K56" s="193">
        <v>465.96</v>
      </c>
      <c r="L56" s="193">
        <v>40.31</v>
      </c>
      <c r="M56" s="193">
        <v>56.08</v>
      </c>
      <c r="N56" s="193">
        <v>103.62</v>
      </c>
      <c r="O56" s="193">
        <v>153.69999999999999</v>
      </c>
      <c r="P56" s="193">
        <v>81.39</v>
      </c>
      <c r="Q56" s="234">
        <v>71.84</v>
      </c>
      <c r="R56" s="193">
        <v>86.94</v>
      </c>
      <c r="S56" s="193">
        <v>74.930000000000007</v>
      </c>
      <c r="T56" s="194">
        <v>223.2</v>
      </c>
      <c r="U56" s="193">
        <v>150.69999999999999</v>
      </c>
      <c r="V56" s="193">
        <v>141.94</v>
      </c>
      <c r="W56" s="193">
        <v>152</v>
      </c>
      <c r="X56" s="195">
        <v>214.44</v>
      </c>
      <c r="Y56" s="119">
        <f>SUM(C18:C33)</f>
        <v>155</v>
      </c>
      <c r="Z56" s="35"/>
      <c r="AE56"/>
      <c r="AF56"/>
      <c r="AG56"/>
      <c r="AH56"/>
    </row>
    <row r="57" spans="2:34" ht="13.5" thickBot="1" x14ac:dyDescent="0.25">
      <c r="B57" s="188">
        <f t="shared" ref="B57:X57" si="9">B$54/B$56</f>
        <v>0.6086246973625582</v>
      </c>
      <c r="C57" s="189">
        <f t="shared" si="9"/>
        <v>3.8364948893069295E-2</v>
      </c>
      <c r="D57" s="189">
        <f t="shared" si="9"/>
        <v>9.0933826041838042E-2</v>
      </c>
      <c r="E57" s="189">
        <f t="shared" si="9"/>
        <v>2.3924398899477648E-5</v>
      </c>
      <c r="F57" s="189">
        <f t="shared" si="9"/>
        <v>0</v>
      </c>
      <c r="G57" s="189">
        <f t="shared" si="9"/>
        <v>0</v>
      </c>
      <c r="H57" s="189">
        <f t="shared" si="9"/>
        <v>2.2327701964213225E-2</v>
      </c>
      <c r="I57" s="189">
        <f t="shared" si="9"/>
        <v>1.9135675638654887E-2</v>
      </c>
      <c r="J57" s="189">
        <f t="shared" si="9"/>
        <v>2.6156831495258312E-2</v>
      </c>
      <c r="K57" s="189">
        <f t="shared" si="9"/>
        <v>0</v>
      </c>
      <c r="L57" s="189">
        <f t="shared" si="9"/>
        <v>1.5132721409079631E-2</v>
      </c>
      <c r="M57" s="189">
        <f t="shared" si="9"/>
        <v>5.0831761078643407E-2</v>
      </c>
      <c r="N57" s="189">
        <f t="shared" si="9"/>
        <v>0</v>
      </c>
      <c r="O57" s="189">
        <f t="shared" si="9"/>
        <v>0</v>
      </c>
      <c r="P57" s="189">
        <f t="shared" si="9"/>
        <v>0</v>
      </c>
      <c r="Q57" s="189">
        <f t="shared" si="9"/>
        <v>6.8960144406925786E-2</v>
      </c>
      <c r="R57" s="189">
        <f t="shared" si="9"/>
        <v>0.33393441528083889</v>
      </c>
      <c r="S57" s="189">
        <f t="shared" si="9"/>
        <v>2.7122088142481366E-2</v>
      </c>
      <c r="T57" s="189">
        <f t="shared" si="9"/>
        <v>0</v>
      </c>
      <c r="U57" s="189">
        <f t="shared" si="9"/>
        <v>0</v>
      </c>
      <c r="V57" s="189">
        <f t="shared" si="9"/>
        <v>0</v>
      </c>
      <c r="W57" s="189">
        <f t="shared" si="9"/>
        <v>0</v>
      </c>
      <c r="X57" s="190">
        <f t="shared" si="9"/>
        <v>0</v>
      </c>
      <c r="Y57" s="100">
        <f>SUM(B57:X57)</f>
        <v>1.3015487361124605</v>
      </c>
      <c r="Z57" s="35"/>
      <c r="AE57"/>
      <c r="AF57"/>
      <c r="AG57"/>
      <c r="AH57"/>
    </row>
    <row r="58" spans="2:34" ht="13.5" thickBot="1" x14ac:dyDescent="0.25">
      <c r="B58" s="183">
        <f t="shared" ref="B58:X58" si="10">B57/$Y$57*100</f>
        <v>46.761575688700901</v>
      </c>
      <c r="C58" s="30">
        <f t="shared" si="10"/>
        <v>2.9476382888019925</v>
      </c>
      <c r="D58" s="30">
        <f t="shared" si="10"/>
        <v>6.9865863274120903</v>
      </c>
      <c r="E58" s="30">
        <f t="shared" si="10"/>
        <v>1.8381485253434612E-3</v>
      </c>
      <c r="F58" s="30">
        <f t="shared" si="10"/>
        <v>0</v>
      </c>
      <c r="G58" s="30">
        <f t="shared" si="10"/>
        <v>0</v>
      </c>
      <c r="H58" s="30">
        <f t="shared" si="10"/>
        <v>1.7154718332640289</v>
      </c>
      <c r="I58" s="30">
        <f t="shared" si="10"/>
        <v>1.4702235196978031</v>
      </c>
      <c r="J58" s="30">
        <f t="shared" si="10"/>
        <v>2.0096697702911239</v>
      </c>
      <c r="K58" s="30">
        <f t="shared" si="10"/>
        <v>0</v>
      </c>
      <c r="L58" s="30">
        <f t="shared" si="10"/>
        <v>1.1626703625619814</v>
      </c>
      <c r="M58" s="30">
        <f t="shared" si="10"/>
        <v>3.9054827274828443</v>
      </c>
      <c r="N58" s="30">
        <f t="shared" si="10"/>
        <v>0</v>
      </c>
      <c r="O58" s="30">
        <f t="shared" si="10"/>
        <v>0</v>
      </c>
      <c r="P58" s="30">
        <f t="shared" si="10"/>
        <v>0</v>
      </c>
      <c r="Q58" s="30">
        <f t="shared" si="10"/>
        <v>5.2983144229312416</v>
      </c>
      <c r="R58" s="30">
        <f t="shared" si="10"/>
        <v>25.65669698072568</v>
      </c>
      <c r="S58" s="30">
        <f t="shared" si="10"/>
        <v>2.0838319296049685</v>
      </c>
      <c r="T58" s="30">
        <f t="shared" si="10"/>
        <v>0</v>
      </c>
      <c r="U58" s="30">
        <f t="shared" si="10"/>
        <v>0</v>
      </c>
      <c r="V58" s="30">
        <f t="shared" si="10"/>
        <v>0</v>
      </c>
      <c r="W58" s="30">
        <f t="shared" si="10"/>
        <v>0</v>
      </c>
      <c r="X58" s="184">
        <f t="shared" si="10"/>
        <v>0</v>
      </c>
      <c r="Y58" s="100">
        <f>SUM(G58:U58)</f>
        <v>43.302361546559673</v>
      </c>
      <c r="Z58" s="35"/>
      <c r="AE58"/>
      <c r="AF58"/>
      <c r="AG58"/>
      <c r="AH58"/>
    </row>
    <row r="59" spans="2:34" ht="13.5" thickBot="1" x14ac:dyDescent="0.25">
      <c r="B59" s="185">
        <f t="shared" ref="B59:X59" si="11">B58/$Y$58</f>
        <v>1.079885115236078</v>
      </c>
      <c r="C59" s="186">
        <f t="shared" si="11"/>
        <v>6.8071074729553163E-2</v>
      </c>
      <c r="D59" s="186">
        <f t="shared" si="11"/>
        <v>0.16134423338320603</v>
      </c>
      <c r="E59" s="186">
        <f t="shared" si="11"/>
        <v>4.2449151955997657E-5</v>
      </c>
      <c r="F59" s="186">
        <f t="shared" si="11"/>
        <v>0</v>
      </c>
      <c r="G59" s="186">
        <f t="shared" si="11"/>
        <v>0</v>
      </c>
      <c r="H59" s="186">
        <f t="shared" si="11"/>
        <v>3.9616126511241537E-2</v>
      </c>
      <c r="I59" s="186">
        <f t="shared" si="11"/>
        <v>3.3952502061971507E-2</v>
      </c>
      <c r="J59" s="186">
        <f t="shared" si="11"/>
        <v>4.6410165601021132E-2</v>
      </c>
      <c r="K59" s="186">
        <f t="shared" si="11"/>
        <v>0</v>
      </c>
      <c r="L59" s="186">
        <f t="shared" si="11"/>
        <v>2.6850045148504247E-2</v>
      </c>
      <c r="M59" s="186">
        <f t="shared" si="11"/>
        <v>9.0190987003874637E-2</v>
      </c>
      <c r="N59" s="186">
        <f t="shared" si="11"/>
        <v>0</v>
      </c>
      <c r="O59" s="186">
        <f t="shared" si="11"/>
        <v>0</v>
      </c>
      <c r="P59" s="186">
        <f t="shared" si="11"/>
        <v>0</v>
      </c>
      <c r="Q59" s="186">
        <f t="shared" si="11"/>
        <v>0.12235624648864415</v>
      </c>
      <c r="R59" s="186">
        <f t="shared" si="11"/>
        <v>0.59250110304351467</v>
      </c>
      <c r="S59" s="186">
        <f t="shared" si="11"/>
        <v>4.8122824141228086E-2</v>
      </c>
      <c r="T59" s="186">
        <f t="shared" si="11"/>
        <v>0</v>
      </c>
      <c r="U59" s="186">
        <f t="shared" si="11"/>
        <v>0</v>
      </c>
      <c r="V59" s="186">
        <f t="shared" si="11"/>
        <v>0</v>
      </c>
      <c r="W59" s="186">
        <f t="shared" si="11"/>
        <v>0</v>
      </c>
      <c r="X59" s="187">
        <f t="shared" si="11"/>
        <v>0</v>
      </c>
      <c r="Y59" s="182">
        <f>IF(ISNA(VLOOKUP($G3,'Chemical Analysis'!$AA$4:$AB$39,2,0)),"",(VLOOKUP($G3,'Chemical Analysis'!$AA$4:$AB$39,2,0)))</f>
        <v>1243</v>
      </c>
      <c r="Z59" s="35"/>
      <c r="AE59"/>
      <c r="AF59"/>
      <c r="AG59"/>
      <c r="AH59"/>
    </row>
    <row r="60" spans="2:34" ht="15.75" x14ac:dyDescent="0.25">
      <c r="B60" s="56"/>
      <c r="C60" s="57"/>
      <c r="D60" s="18"/>
      <c r="E60" s="18"/>
      <c r="F60" s="18"/>
      <c r="G60" s="18"/>
      <c r="H60" s="18"/>
      <c r="I60" s="38"/>
      <c r="J60" s="38"/>
      <c r="K60" s="38"/>
      <c r="L60" s="38"/>
      <c r="M60" s="56"/>
      <c r="N60" s="2"/>
      <c r="O60" s="2"/>
      <c r="P60" s="57"/>
      <c r="Q60" s="58"/>
      <c r="R60" s="58"/>
      <c r="S60" s="58"/>
      <c r="T60" s="58"/>
      <c r="U60" s="58"/>
      <c r="V60" s="58"/>
      <c r="W60" s="58"/>
      <c r="X60" s="58"/>
      <c r="Y60" s="58"/>
      <c r="Z60" s="35"/>
      <c r="AE60"/>
      <c r="AF60"/>
      <c r="AG60"/>
      <c r="AH60"/>
    </row>
    <row r="61" spans="2:34" ht="15.75" x14ac:dyDescent="0.25">
      <c r="B61" s="57"/>
      <c r="C61" s="57"/>
      <c r="D61" s="57"/>
      <c r="E61" s="57"/>
      <c r="F61" s="57"/>
      <c r="G61" s="57"/>
      <c r="H61" s="18"/>
      <c r="I61" s="38"/>
      <c r="J61" s="38"/>
      <c r="K61" s="38"/>
      <c r="L61" s="38"/>
      <c r="M61" s="57"/>
      <c r="N61" s="38"/>
      <c r="O61" s="58"/>
      <c r="P61" s="57"/>
      <c r="Q61" s="58"/>
      <c r="R61" s="58"/>
      <c r="S61" s="58"/>
      <c r="T61" s="58"/>
      <c r="U61" s="58"/>
      <c r="V61" s="58"/>
      <c r="W61" s="58"/>
      <c r="X61" s="58"/>
      <c r="Y61" s="58"/>
      <c r="Z61" s="35"/>
      <c r="AE61"/>
      <c r="AF61"/>
      <c r="AG61"/>
      <c r="AH61"/>
    </row>
    <row r="62" spans="2:34" ht="12.75" x14ac:dyDescent="0.2">
      <c r="B62"/>
      <c r="C62"/>
      <c r="D62"/>
      <c r="E62"/>
      <c r="F62"/>
      <c r="G62"/>
      <c r="H62"/>
      <c r="M62" s="61"/>
      <c r="N62" s="61"/>
      <c r="O62" s="61"/>
      <c r="Z62" s="35"/>
      <c r="AE62"/>
      <c r="AF62"/>
      <c r="AG62"/>
      <c r="AH62"/>
    </row>
    <row r="63" spans="2:34" ht="12.75" x14ac:dyDescent="0.2">
      <c r="B63"/>
      <c r="C63"/>
      <c r="D63"/>
      <c r="E63"/>
      <c r="F63"/>
      <c r="G63"/>
      <c r="H63"/>
      <c r="Z63" s="35"/>
      <c r="AE63"/>
      <c r="AF63"/>
      <c r="AG63"/>
      <c r="AH63"/>
    </row>
    <row r="64" spans="2:34" x14ac:dyDescent="0.3">
      <c r="AE64"/>
      <c r="AF64"/>
    </row>
    <row r="65" spans="31:31" x14ac:dyDescent="0.3">
      <c r="AE65"/>
    </row>
  </sheetData>
  <mergeCells count="20">
    <mergeCell ref="B16:B17"/>
    <mergeCell ref="C2:E2"/>
    <mergeCell ref="F2:G2"/>
    <mergeCell ref="B3:E3"/>
    <mergeCell ref="B4:C4"/>
    <mergeCell ref="D4:E4"/>
    <mergeCell ref="F4:G4"/>
    <mergeCell ref="D5:E5"/>
    <mergeCell ref="F5:G5"/>
    <mergeCell ref="C15:C17"/>
    <mergeCell ref="E15:E17"/>
    <mergeCell ref="G15:G16"/>
    <mergeCell ref="W6:X8"/>
    <mergeCell ref="AC6:AD8"/>
    <mergeCell ref="W4:X5"/>
    <mergeCell ref="Y4:Y5"/>
    <mergeCell ref="AA4:AB5"/>
    <mergeCell ref="AC4:AC5"/>
    <mergeCell ref="Y6:Z8"/>
    <mergeCell ref="AA6:AB8"/>
  </mergeCells>
  <dataValidations count="4">
    <dataValidation type="list" allowBlank="1" showInputMessage="1" showErrorMessage="1" sqref="IN3 SJ3 ACF3 AMB3 AVX3 BFT3 BPP3 BZL3 CJH3 CTD3 DCZ3 DMV3 DWR3 EGN3 EQJ3 FAF3 FKB3 FTX3 GDT3 GNP3 GXL3 HHH3 HRD3 IAZ3 IKV3 IUR3 JEN3 JOJ3 JYF3 KIB3 KRX3 LBT3 LLP3 LVL3 MFH3 MPD3 MYZ3 NIV3 NSR3 OCN3 OMJ3 OWF3 PGB3 PPX3 PZT3 QJP3 QTL3 RDH3 RND3 RWZ3 SGV3 SQR3 TAN3 TKJ3 TUF3 UEB3 UNX3 UXT3 VHP3 VRL3 WBH3 WLD3 WUZ3 G65445 IN65445 SJ65445 ACF65445 AMB65445 AVX65445 BFT65445 BPP65445 BZL65445 CJH65445 CTD65445 DCZ65445 DMV65445 DWR65445 EGN65445 EQJ65445 FAF65445 FKB65445 FTX65445 GDT65445 GNP65445 GXL65445 HHH65445 HRD65445 IAZ65445 IKV65445 IUR65445 JEN65445 JOJ65445 JYF65445 KIB65445 KRX65445 LBT65445 LLP65445 LVL65445 MFH65445 MPD65445 MYZ65445 NIV65445 NSR65445 OCN65445 OMJ65445 OWF65445 PGB65445 PPX65445 PZT65445 QJP65445 QTL65445 RDH65445 RND65445 RWZ65445 SGV65445 SQR65445 TAN65445 TKJ65445 TUF65445 UEB65445 UNX65445 UXT65445 VHP65445 VRL65445 WBH65445 WLD65445 WUZ65445 G130981 IN130981 SJ130981 ACF130981 AMB130981 AVX130981 BFT130981 BPP130981 BZL130981 CJH130981 CTD130981 DCZ130981 DMV130981 DWR130981 EGN130981 EQJ130981 FAF130981 FKB130981 FTX130981 GDT130981 GNP130981 GXL130981 HHH130981 HRD130981 IAZ130981 IKV130981 IUR130981 JEN130981 JOJ130981 JYF130981 KIB130981 KRX130981 LBT130981 LLP130981 LVL130981 MFH130981 MPD130981 MYZ130981 NIV130981 NSR130981 OCN130981 OMJ130981 OWF130981 PGB130981 PPX130981 PZT130981 QJP130981 QTL130981 RDH130981 RND130981 RWZ130981 SGV130981 SQR130981 TAN130981 TKJ130981 TUF130981 UEB130981 UNX130981 UXT130981 VHP130981 VRL130981 WBH130981 WLD130981 WUZ130981 G196517 IN196517 SJ196517 ACF196517 AMB196517 AVX196517 BFT196517 BPP196517 BZL196517 CJH196517 CTD196517 DCZ196517 DMV196517 DWR196517 EGN196517 EQJ196517 FAF196517 FKB196517 FTX196517 GDT196517 GNP196517 GXL196517 HHH196517 HRD196517 IAZ196517 IKV196517 IUR196517 JEN196517 JOJ196517 JYF196517 KIB196517 KRX196517 LBT196517 LLP196517 LVL196517 MFH196517 MPD196517 MYZ196517 NIV196517 NSR196517 OCN196517 OMJ196517 OWF196517 PGB196517 PPX196517 PZT196517 QJP196517 QTL196517 RDH196517 RND196517 RWZ196517 SGV196517 SQR196517 TAN196517 TKJ196517 TUF196517 UEB196517 UNX196517 UXT196517 VHP196517 VRL196517 WBH196517 WLD196517 WUZ196517 G262053 IN262053 SJ262053 ACF262053 AMB262053 AVX262053 BFT262053 BPP262053 BZL262053 CJH262053 CTD262053 DCZ262053 DMV262053 DWR262053 EGN262053 EQJ262053 FAF262053 FKB262053 FTX262053 GDT262053 GNP262053 GXL262053 HHH262053 HRD262053 IAZ262053 IKV262053 IUR262053 JEN262053 JOJ262053 JYF262053 KIB262053 KRX262053 LBT262053 LLP262053 LVL262053 MFH262053 MPD262053 MYZ262053 NIV262053 NSR262053 OCN262053 OMJ262053 OWF262053 PGB262053 PPX262053 PZT262053 QJP262053 QTL262053 RDH262053 RND262053 RWZ262053 SGV262053 SQR262053 TAN262053 TKJ262053 TUF262053 UEB262053 UNX262053 UXT262053 VHP262053 VRL262053 WBH262053 WLD262053 WUZ262053 G327589 IN327589 SJ327589 ACF327589 AMB327589 AVX327589 BFT327589 BPP327589 BZL327589 CJH327589 CTD327589 DCZ327589 DMV327589 DWR327589 EGN327589 EQJ327589 FAF327589 FKB327589 FTX327589 GDT327589 GNP327589 GXL327589 HHH327589 HRD327589 IAZ327589 IKV327589 IUR327589 JEN327589 JOJ327589 JYF327589 KIB327589 KRX327589 LBT327589 LLP327589 LVL327589 MFH327589 MPD327589 MYZ327589 NIV327589 NSR327589 OCN327589 OMJ327589 OWF327589 PGB327589 PPX327589 PZT327589 QJP327589 QTL327589 RDH327589 RND327589 RWZ327589 SGV327589 SQR327589 TAN327589 TKJ327589 TUF327589 UEB327589 UNX327589 UXT327589 VHP327589 VRL327589 WBH327589 WLD327589 WUZ327589 G393125 IN393125 SJ393125 ACF393125 AMB393125 AVX393125 BFT393125 BPP393125 BZL393125 CJH393125 CTD393125 DCZ393125 DMV393125 DWR393125 EGN393125 EQJ393125 FAF393125 FKB393125 FTX393125 GDT393125 GNP393125 GXL393125 HHH393125 HRD393125 IAZ393125 IKV393125 IUR393125 JEN393125 JOJ393125 JYF393125 KIB393125 KRX393125 LBT393125 LLP393125 LVL393125 MFH393125 MPD393125 MYZ393125 NIV393125 NSR393125 OCN393125 OMJ393125 OWF393125 PGB393125 PPX393125 PZT393125 QJP393125 QTL393125 RDH393125 RND393125 RWZ393125 SGV393125 SQR393125 TAN393125 TKJ393125 TUF393125 UEB393125 UNX393125 UXT393125 VHP393125 VRL393125 WBH393125 WLD393125 WUZ393125 G458661 IN458661 SJ458661 ACF458661 AMB458661 AVX458661 BFT458661 BPP458661 BZL458661 CJH458661 CTD458661 DCZ458661 DMV458661 DWR458661 EGN458661 EQJ458661 FAF458661 FKB458661 FTX458661 GDT458661 GNP458661 GXL458661 HHH458661 HRD458661 IAZ458661 IKV458661 IUR458661 JEN458661 JOJ458661 JYF458661 KIB458661 KRX458661 LBT458661 LLP458661 LVL458661 MFH458661 MPD458661 MYZ458661 NIV458661 NSR458661 OCN458661 OMJ458661 OWF458661 PGB458661 PPX458661 PZT458661 QJP458661 QTL458661 RDH458661 RND458661 RWZ458661 SGV458661 SQR458661 TAN458661 TKJ458661 TUF458661 UEB458661 UNX458661 UXT458661 VHP458661 VRL458661 WBH458661 WLD458661 WUZ458661 G524197 IN524197 SJ524197 ACF524197 AMB524197 AVX524197 BFT524197 BPP524197 BZL524197 CJH524197 CTD524197 DCZ524197 DMV524197 DWR524197 EGN524197 EQJ524197 FAF524197 FKB524197 FTX524197 GDT524197 GNP524197 GXL524197 HHH524197 HRD524197 IAZ524197 IKV524197 IUR524197 JEN524197 JOJ524197 JYF524197 KIB524197 KRX524197 LBT524197 LLP524197 LVL524197 MFH524197 MPD524197 MYZ524197 NIV524197 NSR524197 OCN524197 OMJ524197 OWF524197 PGB524197 PPX524197 PZT524197 QJP524197 QTL524197 RDH524197 RND524197 RWZ524197 SGV524197 SQR524197 TAN524197 TKJ524197 TUF524197 UEB524197 UNX524197 UXT524197 VHP524197 VRL524197 WBH524197 WLD524197 WUZ524197 G589733 IN589733 SJ589733 ACF589733 AMB589733 AVX589733 BFT589733 BPP589733 BZL589733 CJH589733 CTD589733 DCZ589733 DMV589733 DWR589733 EGN589733 EQJ589733 FAF589733 FKB589733 FTX589733 GDT589733 GNP589733 GXL589733 HHH589733 HRD589733 IAZ589733 IKV589733 IUR589733 JEN589733 JOJ589733 JYF589733 KIB589733 KRX589733 LBT589733 LLP589733 LVL589733 MFH589733 MPD589733 MYZ589733 NIV589733 NSR589733 OCN589733 OMJ589733 OWF589733 PGB589733 PPX589733 PZT589733 QJP589733 QTL589733 RDH589733 RND589733 RWZ589733 SGV589733 SQR589733 TAN589733 TKJ589733 TUF589733 UEB589733 UNX589733 UXT589733 VHP589733 VRL589733 WBH589733 WLD589733 WUZ589733 G655269 IN655269 SJ655269 ACF655269 AMB655269 AVX655269 BFT655269 BPP655269 BZL655269 CJH655269 CTD655269 DCZ655269 DMV655269 DWR655269 EGN655269 EQJ655269 FAF655269 FKB655269 FTX655269 GDT655269 GNP655269 GXL655269 HHH655269 HRD655269 IAZ655269 IKV655269 IUR655269 JEN655269 JOJ655269 JYF655269 KIB655269 KRX655269 LBT655269 LLP655269 LVL655269 MFH655269 MPD655269 MYZ655269 NIV655269 NSR655269 OCN655269 OMJ655269 OWF655269 PGB655269 PPX655269 PZT655269 QJP655269 QTL655269 RDH655269 RND655269 RWZ655269 SGV655269 SQR655269 TAN655269 TKJ655269 TUF655269 UEB655269 UNX655269 UXT655269 VHP655269 VRL655269 WBH655269 WLD655269 WUZ655269 G720805 IN720805 SJ720805 ACF720805 AMB720805 AVX720805 BFT720805 BPP720805 BZL720805 CJH720805 CTD720805 DCZ720805 DMV720805 DWR720805 EGN720805 EQJ720805 FAF720805 FKB720805 FTX720805 GDT720805 GNP720805 GXL720805 HHH720805 HRD720805 IAZ720805 IKV720805 IUR720805 JEN720805 JOJ720805 JYF720805 KIB720805 KRX720805 LBT720805 LLP720805 LVL720805 MFH720805 MPD720805 MYZ720805 NIV720805 NSR720805 OCN720805 OMJ720805 OWF720805 PGB720805 PPX720805 PZT720805 QJP720805 QTL720805 RDH720805 RND720805 RWZ720805 SGV720805 SQR720805 TAN720805 TKJ720805 TUF720805 UEB720805 UNX720805 UXT720805 VHP720805 VRL720805 WBH720805 WLD720805 WUZ720805 G786341 IN786341 SJ786341 ACF786341 AMB786341 AVX786341 BFT786341 BPP786341 BZL786341 CJH786341 CTD786341 DCZ786341 DMV786341 DWR786341 EGN786341 EQJ786341 FAF786341 FKB786341 FTX786341 GDT786341 GNP786341 GXL786341 HHH786341 HRD786341 IAZ786341 IKV786341 IUR786341 JEN786341 JOJ786341 JYF786341 KIB786341 KRX786341 LBT786341 LLP786341 LVL786341 MFH786341 MPD786341 MYZ786341 NIV786341 NSR786341 OCN786341 OMJ786341 OWF786341 PGB786341 PPX786341 PZT786341 QJP786341 QTL786341 RDH786341 RND786341 RWZ786341 SGV786341 SQR786341 TAN786341 TKJ786341 TUF786341 UEB786341 UNX786341 UXT786341 VHP786341 VRL786341 WBH786341 WLD786341 WUZ786341 G851877 IN851877 SJ851877 ACF851877 AMB851877 AVX851877 BFT851877 BPP851877 BZL851877 CJH851877 CTD851877 DCZ851877 DMV851877 DWR851877 EGN851877 EQJ851877 FAF851877 FKB851877 FTX851877 GDT851877 GNP851877 GXL851877 HHH851877 HRD851877 IAZ851877 IKV851877 IUR851877 JEN851877 JOJ851877 JYF851877 KIB851877 KRX851877 LBT851877 LLP851877 LVL851877 MFH851877 MPD851877 MYZ851877 NIV851877 NSR851877 OCN851877 OMJ851877 OWF851877 PGB851877 PPX851877 PZT851877 QJP851877 QTL851877 RDH851877 RND851877 RWZ851877 SGV851877 SQR851877 TAN851877 TKJ851877 TUF851877 UEB851877 UNX851877 UXT851877 VHP851877 VRL851877 WBH851877 WLD851877 WUZ851877 G917413 IN917413 SJ917413 ACF917413 AMB917413 AVX917413 BFT917413 BPP917413 BZL917413 CJH917413 CTD917413 DCZ917413 DMV917413 DWR917413 EGN917413 EQJ917413 FAF917413 FKB917413 FTX917413 GDT917413 GNP917413 GXL917413 HHH917413 HRD917413 IAZ917413 IKV917413 IUR917413 JEN917413 JOJ917413 JYF917413 KIB917413 KRX917413 LBT917413 LLP917413 LVL917413 MFH917413 MPD917413 MYZ917413 NIV917413 NSR917413 OCN917413 OMJ917413 OWF917413 PGB917413 PPX917413 PZT917413 QJP917413 QTL917413 RDH917413 RND917413 RWZ917413 SGV917413 SQR917413 TAN917413 TKJ917413 TUF917413 UEB917413 UNX917413 UXT917413 VHP917413 VRL917413 WBH917413 WLD917413 WUZ917413 G982949 IN982949 SJ982949 ACF982949 AMB982949 AVX982949 BFT982949 BPP982949 BZL982949 CJH982949 CTD982949 DCZ982949 DMV982949 DWR982949 EGN982949 EQJ982949 FAF982949 FKB982949 FTX982949 GDT982949 GNP982949 GXL982949 HHH982949 HRD982949 IAZ982949 IKV982949 IUR982949 JEN982949 JOJ982949 JYF982949 KIB982949 KRX982949 LBT982949 LLP982949 LVL982949 MFH982949 MPD982949 MYZ982949 NIV982949 NSR982949 OCN982949 OMJ982949 OWF982949 PGB982949 PPX982949 PZT982949 QJP982949 QTL982949 RDH982949 RND982949 RWZ982949 SGV982949 SQR982949 TAN982949 TKJ982949 TUF982949 UEB982949 UNX982949 UXT982949 VHP982949 VRL982949 WBH982949 WLD982949 WUZ982949" xr:uid="{B0382CA8-1C54-4846-A38E-D5795AEB98A2}">
      <formula1>#REF!</formula1>
    </dataValidation>
    <dataValidation type="list" allowBlank="1" showInputMessage="1" showErrorMessage="1" sqref="WUU982977:WUU982980 WKY982977:WKY982980 WBC982977:WBC982980 VRG982977:VRG982980 VHK982977:VHK982980 UXO982977:UXO982980 UNS982977:UNS982980 UDW982977:UDW982980 TUA982977:TUA982980 TKE982977:TKE982980 TAI982977:TAI982980 SQM982977:SQM982980 SGQ982977:SGQ982980 RWU982977:RWU982980 RMY982977:RMY982980 RDC982977:RDC982980 QTG982977:QTG982980 QJK982977:QJK982980 PZO982977:PZO982980 PPS982977:PPS982980 PFW982977:PFW982980 OWA982977:OWA982980 OME982977:OME982980 OCI982977:OCI982980 NSM982977:NSM982980 NIQ982977:NIQ982980 MYU982977:MYU982980 MOY982977:MOY982980 MFC982977:MFC982980 LVG982977:LVG982980 LLK982977:LLK982980 LBO982977:LBO982980 KRS982977:KRS982980 KHW982977:KHW982980 JYA982977:JYA982980 JOE982977:JOE982980 JEI982977:JEI982980 IUM982977:IUM982980 IKQ982977:IKQ982980 IAU982977:IAU982980 HQY982977:HQY982980 HHC982977:HHC982980 GXG982977:GXG982980 GNK982977:GNK982980 GDO982977:GDO982980 FTS982977:FTS982980 FJW982977:FJW982980 FAA982977:FAA982980 EQE982977:EQE982980 EGI982977:EGI982980 DWM982977:DWM982980 DMQ982977:DMQ982980 DCU982977:DCU982980 CSY982977:CSY982980 CJC982977:CJC982980 BZG982977:BZG982980 BPK982977:BPK982980 BFO982977:BFO982980 AVS982977:AVS982980 ALW982977:ALW982980 ACA982977:ACA982980 SE982977:SE982980 II982977:II982980 B982977:B982980 WUU917441:WUU917444 WKY917441:WKY917444 WBC917441:WBC917444 VRG917441:VRG917444 VHK917441:VHK917444 UXO917441:UXO917444 UNS917441:UNS917444 UDW917441:UDW917444 TUA917441:TUA917444 TKE917441:TKE917444 TAI917441:TAI917444 SQM917441:SQM917444 SGQ917441:SGQ917444 RWU917441:RWU917444 RMY917441:RMY917444 RDC917441:RDC917444 QTG917441:QTG917444 QJK917441:QJK917444 PZO917441:PZO917444 PPS917441:PPS917444 PFW917441:PFW917444 OWA917441:OWA917444 OME917441:OME917444 OCI917441:OCI917444 NSM917441:NSM917444 NIQ917441:NIQ917444 MYU917441:MYU917444 MOY917441:MOY917444 MFC917441:MFC917444 LVG917441:LVG917444 LLK917441:LLK917444 LBO917441:LBO917444 KRS917441:KRS917444 KHW917441:KHW917444 JYA917441:JYA917444 JOE917441:JOE917444 JEI917441:JEI917444 IUM917441:IUM917444 IKQ917441:IKQ917444 IAU917441:IAU917444 HQY917441:HQY917444 HHC917441:HHC917444 GXG917441:GXG917444 GNK917441:GNK917444 GDO917441:GDO917444 FTS917441:FTS917444 FJW917441:FJW917444 FAA917441:FAA917444 EQE917441:EQE917444 EGI917441:EGI917444 DWM917441:DWM917444 DMQ917441:DMQ917444 DCU917441:DCU917444 CSY917441:CSY917444 CJC917441:CJC917444 BZG917441:BZG917444 BPK917441:BPK917444 BFO917441:BFO917444 AVS917441:AVS917444 ALW917441:ALW917444 ACA917441:ACA917444 SE917441:SE917444 II917441:II917444 B917441:B917444 WUU851905:WUU851908 WKY851905:WKY851908 WBC851905:WBC851908 VRG851905:VRG851908 VHK851905:VHK851908 UXO851905:UXO851908 UNS851905:UNS851908 UDW851905:UDW851908 TUA851905:TUA851908 TKE851905:TKE851908 TAI851905:TAI851908 SQM851905:SQM851908 SGQ851905:SGQ851908 RWU851905:RWU851908 RMY851905:RMY851908 RDC851905:RDC851908 QTG851905:QTG851908 QJK851905:QJK851908 PZO851905:PZO851908 PPS851905:PPS851908 PFW851905:PFW851908 OWA851905:OWA851908 OME851905:OME851908 OCI851905:OCI851908 NSM851905:NSM851908 NIQ851905:NIQ851908 MYU851905:MYU851908 MOY851905:MOY851908 MFC851905:MFC851908 LVG851905:LVG851908 LLK851905:LLK851908 LBO851905:LBO851908 KRS851905:KRS851908 KHW851905:KHW851908 JYA851905:JYA851908 JOE851905:JOE851908 JEI851905:JEI851908 IUM851905:IUM851908 IKQ851905:IKQ851908 IAU851905:IAU851908 HQY851905:HQY851908 HHC851905:HHC851908 GXG851905:GXG851908 GNK851905:GNK851908 GDO851905:GDO851908 FTS851905:FTS851908 FJW851905:FJW851908 FAA851905:FAA851908 EQE851905:EQE851908 EGI851905:EGI851908 DWM851905:DWM851908 DMQ851905:DMQ851908 DCU851905:DCU851908 CSY851905:CSY851908 CJC851905:CJC851908 BZG851905:BZG851908 BPK851905:BPK851908 BFO851905:BFO851908 AVS851905:AVS851908 ALW851905:ALW851908 ACA851905:ACA851908 SE851905:SE851908 II851905:II851908 B851905:B851908 WUU786369:WUU786372 WKY786369:WKY786372 WBC786369:WBC786372 VRG786369:VRG786372 VHK786369:VHK786372 UXO786369:UXO786372 UNS786369:UNS786372 UDW786369:UDW786372 TUA786369:TUA786372 TKE786369:TKE786372 TAI786369:TAI786372 SQM786369:SQM786372 SGQ786369:SGQ786372 RWU786369:RWU786372 RMY786369:RMY786372 RDC786369:RDC786372 QTG786369:QTG786372 QJK786369:QJK786372 PZO786369:PZO786372 PPS786369:PPS786372 PFW786369:PFW786372 OWA786369:OWA786372 OME786369:OME786372 OCI786369:OCI786372 NSM786369:NSM786372 NIQ786369:NIQ786372 MYU786369:MYU786372 MOY786369:MOY786372 MFC786369:MFC786372 LVG786369:LVG786372 LLK786369:LLK786372 LBO786369:LBO786372 KRS786369:KRS786372 KHW786369:KHW786372 JYA786369:JYA786372 JOE786369:JOE786372 JEI786369:JEI786372 IUM786369:IUM786372 IKQ786369:IKQ786372 IAU786369:IAU786372 HQY786369:HQY786372 HHC786369:HHC786372 GXG786369:GXG786372 GNK786369:GNK786372 GDO786369:GDO786372 FTS786369:FTS786372 FJW786369:FJW786372 FAA786369:FAA786372 EQE786369:EQE786372 EGI786369:EGI786372 DWM786369:DWM786372 DMQ786369:DMQ786372 DCU786369:DCU786372 CSY786369:CSY786372 CJC786369:CJC786372 BZG786369:BZG786372 BPK786369:BPK786372 BFO786369:BFO786372 AVS786369:AVS786372 ALW786369:ALW786372 ACA786369:ACA786372 SE786369:SE786372 II786369:II786372 B786369:B786372 WUU720833:WUU720836 WKY720833:WKY720836 WBC720833:WBC720836 VRG720833:VRG720836 VHK720833:VHK720836 UXO720833:UXO720836 UNS720833:UNS720836 UDW720833:UDW720836 TUA720833:TUA720836 TKE720833:TKE720836 TAI720833:TAI720836 SQM720833:SQM720836 SGQ720833:SGQ720836 RWU720833:RWU720836 RMY720833:RMY720836 RDC720833:RDC720836 QTG720833:QTG720836 QJK720833:QJK720836 PZO720833:PZO720836 PPS720833:PPS720836 PFW720833:PFW720836 OWA720833:OWA720836 OME720833:OME720836 OCI720833:OCI720836 NSM720833:NSM720836 NIQ720833:NIQ720836 MYU720833:MYU720836 MOY720833:MOY720836 MFC720833:MFC720836 LVG720833:LVG720836 LLK720833:LLK720836 LBO720833:LBO720836 KRS720833:KRS720836 KHW720833:KHW720836 JYA720833:JYA720836 JOE720833:JOE720836 JEI720833:JEI720836 IUM720833:IUM720836 IKQ720833:IKQ720836 IAU720833:IAU720836 HQY720833:HQY720836 HHC720833:HHC720836 GXG720833:GXG720836 GNK720833:GNK720836 GDO720833:GDO720836 FTS720833:FTS720836 FJW720833:FJW720836 FAA720833:FAA720836 EQE720833:EQE720836 EGI720833:EGI720836 DWM720833:DWM720836 DMQ720833:DMQ720836 DCU720833:DCU720836 CSY720833:CSY720836 CJC720833:CJC720836 BZG720833:BZG720836 BPK720833:BPK720836 BFO720833:BFO720836 AVS720833:AVS720836 ALW720833:ALW720836 ACA720833:ACA720836 SE720833:SE720836 II720833:II720836 B720833:B720836 WUU655297:WUU655300 WKY655297:WKY655300 WBC655297:WBC655300 VRG655297:VRG655300 VHK655297:VHK655300 UXO655297:UXO655300 UNS655297:UNS655300 UDW655297:UDW655300 TUA655297:TUA655300 TKE655297:TKE655300 TAI655297:TAI655300 SQM655297:SQM655300 SGQ655297:SGQ655300 RWU655297:RWU655300 RMY655297:RMY655300 RDC655297:RDC655300 QTG655297:QTG655300 QJK655297:QJK655300 PZO655297:PZO655300 PPS655297:PPS655300 PFW655297:PFW655300 OWA655297:OWA655300 OME655297:OME655300 OCI655297:OCI655300 NSM655297:NSM655300 NIQ655297:NIQ655300 MYU655297:MYU655300 MOY655297:MOY655300 MFC655297:MFC655300 LVG655297:LVG655300 LLK655297:LLK655300 LBO655297:LBO655300 KRS655297:KRS655300 KHW655297:KHW655300 JYA655297:JYA655300 JOE655297:JOE655300 JEI655297:JEI655300 IUM655297:IUM655300 IKQ655297:IKQ655300 IAU655297:IAU655300 HQY655297:HQY655300 HHC655297:HHC655300 GXG655297:GXG655300 GNK655297:GNK655300 GDO655297:GDO655300 FTS655297:FTS655300 FJW655297:FJW655300 FAA655297:FAA655300 EQE655297:EQE655300 EGI655297:EGI655300 DWM655297:DWM655300 DMQ655297:DMQ655300 DCU655297:DCU655300 CSY655297:CSY655300 CJC655297:CJC655300 BZG655297:BZG655300 BPK655297:BPK655300 BFO655297:BFO655300 AVS655297:AVS655300 ALW655297:ALW655300 ACA655297:ACA655300 SE655297:SE655300 II655297:II655300 B655297:B655300 WUU589761:WUU589764 WKY589761:WKY589764 WBC589761:WBC589764 VRG589761:VRG589764 VHK589761:VHK589764 UXO589761:UXO589764 UNS589761:UNS589764 UDW589761:UDW589764 TUA589761:TUA589764 TKE589761:TKE589764 TAI589761:TAI589764 SQM589761:SQM589764 SGQ589761:SGQ589764 RWU589761:RWU589764 RMY589761:RMY589764 RDC589761:RDC589764 QTG589761:QTG589764 QJK589761:QJK589764 PZO589761:PZO589764 PPS589761:PPS589764 PFW589761:PFW589764 OWA589761:OWA589764 OME589761:OME589764 OCI589761:OCI589764 NSM589761:NSM589764 NIQ589761:NIQ589764 MYU589761:MYU589764 MOY589761:MOY589764 MFC589761:MFC589764 LVG589761:LVG589764 LLK589761:LLK589764 LBO589761:LBO589764 KRS589761:KRS589764 KHW589761:KHW589764 JYA589761:JYA589764 JOE589761:JOE589764 JEI589761:JEI589764 IUM589761:IUM589764 IKQ589761:IKQ589764 IAU589761:IAU589764 HQY589761:HQY589764 HHC589761:HHC589764 GXG589761:GXG589764 GNK589761:GNK589764 GDO589761:GDO589764 FTS589761:FTS589764 FJW589761:FJW589764 FAA589761:FAA589764 EQE589761:EQE589764 EGI589761:EGI589764 DWM589761:DWM589764 DMQ589761:DMQ589764 DCU589761:DCU589764 CSY589761:CSY589764 CJC589761:CJC589764 BZG589761:BZG589764 BPK589761:BPK589764 BFO589761:BFO589764 AVS589761:AVS589764 ALW589761:ALW589764 ACA589761:ACA589764 SE589761:SE589764 II589761:II589764 B589761:B589764 WUU524225:WUU524228 WKY524225:WKY524228 WBC524225:WBC524228 VRG524225:VRG524228 VHK524225:VHK524228 UXO524225:UXO524228 UNS524225:UNS524228 UDW524225:UDW524228 TUA524225:TUA524228 TKE524225:TKE524228 TAI524225:TAI524228 SQM524225:SQM524228 SGQ524225:SGQ524228 RWU524225:RWU524228 RMY524225:RMY524228 RDC524225:RDC524228 QTG524225:QTG524228 QJK524225:QJK524228 PZO524225:PZO524228 PPS524225:PPS524228 PFW524225:PFW524228 OWA524225:OWA524228 OME524225:OME524228 OCI524225:OCI524228 NSM524225:NSM524228 NIQ524225:NIQ524228 MYU524225:MYU524228 MOY524225:MOY524228 MFC524225:MFC524228 LVG524225:LVG524228 LLK524225:LLK524228 LBO524225:LBO524228 KRS524225:KRS524228 KHW524225:KHW524228 JYA524225:JYA524228 JOE524225:JOE524228 JEI524225:JEI524228 IUM524225:IUM524228 IKQ524225:IKQ524228 IAU524225:IAU524228 HQY524225:HQY524228 HHC524225:HHC524228 GXG524225:GXG524228 GNK524225:GNK524228 GDO524225:GDO524228 FTS524225:FTS524228 FJW524225:FJW524228 FAA524225:FAA524228 EQE524225:EQE524228 EGI524225:EGI524228 DWM524225:DWM524228 DMQ524225:DMQ524228 DCU524225:DCU524228 CSY524225:CSY524228 CJC524225:CJC524228 BZG524225:BZG524228 BPK524225:BPK524228 BFO524225:BFO524228 AVS524225:AVS524228 ALW524225:ALW524228 ACA524225:ACA524228 SE524225:SE524228 II524225:II524228 B524225:B524228 WUU458689:WUU458692 WKY458689:WKY458692 WBC458689:WBC458692 VRG458689:VRG458692 VHK458689:VHK458692 UXO458689:UXO458692 UNS458689:UNS458692 UDW458689:UDW458692 TUA458689:TUA458692 TKE458689:TKE458692 TAI458689:TAI458692 SQM458689:SQM458692 SGQ458689:SGQ458692 RWU458689:RWU458692 RMY458689:RMY458692 RDC458689:RDC458692 QTG458689:QTG458692 QJK458689:QJK458692 PZO458689:PZO458692 PPS458689:PPS458692 PFW458689:PFW458692 OWA458689:OWA458692 OME458689:OME458692 OCI458689:OCI458692 NSM458689:NSM458692 NIQ458689:NIQ458692 MYU458689:MYU458692 MOY458689:MOY458692 MFC458689:MFC458692 LVG458689:LVG458692 LLK458689:LLK458692 LBO458689:LBO458692 KRS458689:KRS458692 KHW458689:KHW458692 JYA458689:JYA458692 JOE458689:JOE458692 JEI458689:JEI458692 IUM458689:IUM458692 IKQ458689:IKQ458692 IAU458689:IAU458692 HQY458689:HQY458692 HHC458689:HHC458692 GXG458689:GXG458692 GNK458689:GNK458692 GDO458689:GDO458692 FTS458689:FTS458692 FJW458689:FJW458692 FAA458689:FAA458692 EQE458689:EQE458692 EGI458689:EGI458692 DWM458689:DWM458692 DMQ458689:DMQ458692 DCU458689:DCU458692 CSY458689:CSY458692 CJC458689:CJC458692 BZG458689:BZG458692 BPK458689:BPK458692 BFO458689:BFO458692 AVS458689:AVS458692 ALW458689:ALW458692 ACA458689:ACA458692 SE458689:SE458692 II458689:II458692 B458689:B458692 WUU393153:WUU393156 WKY393153:WKY393156 WBC393153:WBC393156 VRG393153:VRG393156 VHK393153:VHK393156 UXO393153:UXO393156 UNS393153:UNS393156 UDW393153:UDW393156 TUA393153:TUA393156 TKE393153:TKE393156 TAI393153:TAI393156 SQM393153:SQM393156 SGQ393153:SGQ393156 RWU393153:RWU393156 RMY393153:RMY393156 RDC393153:RDC393156 QTG393153:QTG393156 QJK393153:QJK393156 PZO393153:PZO393156 PPS393153:PPS393156 PFW393153:PFW393156 OWA393153:OWA393156 OME393153:OME393156 OCI393153:OCI393156 NSM393153:NSM393156 NIQ393153:NIQ393156 MYU393153:MYU393156 MOY393153:MOY393156 MFC393153:MFC393156 LVG393153:LVG393156 LLK393153:LLK393156 LBO393153:LBO393156 KRS393153:KRS393156 KHW393153:KHW393156 JYA393153:JYA393156 JOE393153:JOE393156 JEI393153:JEI393156 IUM393153:IUM393156 IKQ393153:IKQ393156 IAU393153:IAU393156 HQY393153:HQY393156 HHC393153:HHC393156 GXG393153:GXG393156 GNK393153:GNK393156 GDO393153:GDO393156 FTS393153:FTS393156 FJW393153:FJW393156 FAA393153:FAA393156 EQE393153:EQE393156 EGI393153:EGI393156 DWM393153:DWM393156 DMQ393153:DMQ393156 DCU393153:DCU393156 CSY393153:CSY393156 CJC393153:CJC393156 BZG393153:BZG393156 BPK393153:BPK393156 BFO393153:BFO393156 AVS393153:AVS393156 ALW393153:ALW393156 ACA393153:ACA393156 SE393153:SE393156 II393153:II393156 B393153:B393156 WUU327617:WUU327620 WKY327617:WKY327620 WBC327617:WBC327620 VRG327617:VRG327620 VHK327617:VHK327620 UXO327617:UXO327620 UNS327617:UNS327620 UDW327617:UDW327620 TUA327617:TUA327620 TKE327617:TKE327620 TAI327617:TAI327620 SQM327617:SQM327620 SGQ327617:SGQ327620 RWU327617:RWU327620 RMY327617:RMY327620 RDC327617:RDC327620 QTG327617:QTG327620 QJK327617:QJK327620 PZO327617:PZO327620 PPS327617:PPS327620 PFW327617:PFW327620 OWA327617:OWA327620 OME327617:OME327620 OCI327617:OCI327620 NSM327617:NSM327620 NIQ327617:NIQ327620 MYU327617:MYU327620 MOY327617:MOY327620 MFC327617:MFC327620 LVG327617:LVG327620 LLK327617:LLK327620 LBO327617:LBO327620 KRS327617:KRS327620 KHW327617:KHW327620 JYA327617:JYA327620 JOE327617:JOE327620 JEI327617:JEI327620 IUM327617:IUM327620 IKQ327617:IKQ327620 IAU327617:IAU327620 HQY327617:HQY327620 HHC327617:HHC327620 GXG327617:GXG327620 GNK327617:GNK327620 GDO327617:GDO327620 FTS327617:FTS327620 FJW327617:FJW327620 FAA327617:FAA327620 EQE327617:EQE327620 EGI327617:EGI327620 DWM327617:DWM327620 DMQ327617:DMQ327620 DCU327617:DCU327620 CSY327617:CSY327620 CJC327617:CJC327620 BZG327617:BZG327620 BPK327617:BPK327620 BFO327617:BFO327620 AVS327617:AVS327620 ALW327617:ALW327620 ACA327617:ACA327620 SE327617:SE327620 II327617:II327620 B327617:B327620 WUU262081:WUU262084 WKY262081:WKY262084 WBC262081:WBC262084 VRG262081:VRG262084 VHK262081:VHK262084 UXO262081:UXO262084 UNS262081:UNS262084 UDW262081:UDW262084 TUA262081:TUA262084 TKE262081:TKE262084 TAI262081:TAI262084 SQM262081:SQM262084 SGQ262081:SGQ262084 RWU262081:RWU262084 RMY262081:RMY262084 RDC262081:RDC262084 QTG262081:QTG262084 QJK262081:QJK262084 PZO262081:PZO262084 PPS262081:PPS262084 PFW262081:PFW262084 OWA262081:OWA262084 OME262081:OME262084 OCI262081:OCI262084 NSM262081:NSM262084 NIQ262081:NIQ262084 MYU262081:MYU262084 MOY262081:MOY262084 MFC262081:MFC262084 LVG262081:LVG262084 LLK262081:LLK262084 LBO262081:LBO262084 KRS262081:KRS262084 KHW262081:KHW262084 JYA262081:JYA262084 JOE262081:JOE262084 JEI262081:JEI262084 IUM262081:IUM262084 IKQ262081:IKQ262084 IAU262081:IAU262084 HQY262081:HQY262084 HHC262081:HHC262084 GXG262081:GXG262084 GNK262081:GNK262084 GDO262081:GDO262084 FTS262081:FTS262084 FJW262081:FJW262084 FAA262081:FAA262084 EQE262081:EQE262084 EGI262081:EGI262084 DWM262081:DWM262084 DMQ262081:DMQ262084 DCU262081:DCU262084 CSY262081:CSY262084 CJC262081:CJC262084 BZG262081:BZG262084 BPK262081:BPK262084 BFO262081:BFO262084 AVS262081:AVS262084 ALW262081:ALW262084 ACA262081:ACA262084 SE262081:SE262084 II262081:II262084 B262081:B262084 WUU196545:WUU196548 WKY196545:WKY196548 WBC196545:WBC196548 VRG196545:VRG196548 VHK196545:VHK196548 UXO196545:UXO196548 UNS196545:UNS196548 UDW196545:UDW196548 TUA196545:TUA196548 TKE196545:TKE196548 TAI196545:TAI196548 SQM196545:SQM196548 SGQ196545:SGQ196548 RWU196545:RWU196548 RMY196545:RMY196548 RDC196545:RDC196548 QTG196545:QTG196548 QJK196545:QJK196548 PZO196545:PZO196548 PPS196545:PPS196548 PFW196545:PFW196548 OWA196545:OWA196548 OME196545:OME196548 OCI196545:OCI196548 NSM196545:NSM196548 NIQ196545:NIQ196548 MYU196545:MYU196548 MOY196545:MOY196548 MFC196545:MFC196548 LVG196545:LVG196548 LLK196545:LLK196548 LBO196545:LBO196548 KRS196545:KRS196548 KHW196545:KHW196548 JYA196545:JYA196548 JOE196545:JOE196548 JEI196545:JEI196548 IUM196545:IUM196548 IKQ196545:IKQ196548 IAU196545:IAU196548 HQY196545:HQY196548 HHC196545:HHC196548 GXG196545:GXG196548 GNK196545:GNK196548 GDO196545:GDO196548 FTS196545:FTS196548 FJW196545:FJW196548 FAA196545:FAA196548 EQE196545:EQE196548 EGI196545:EGI196548 DWM196545:DWM196548 DMQ196545:DMQ196548 DCU196545:DCU196548 CSY196545:CSY196548 CJC196545:CJC196548 BZG196545:BZG196548 BPK196545:BPK196548 BFO196545:BFO196548 AVS196545:AVS196548 ALW196545:ALW196548 ACA196545:ACA196548 SE196545:SE196548 II196545:II196548 B196545:B196548 WUU131009:WUU131012 WKY131009:WKY131012 WBC131009:WBC131012 VRG131009:VRG131012 VHK131009:VHK131012 UXO131009:UXO131012 UNS131009:UNS131012 UDW131009:UDW131012 TUA131009:TUA131012 TKE131009:TKE131012 TAI131009:TAI131012 SQM131009:SQM131012 SGQ131009:SGQ131012 RWU131009:RWU131012 RMY131009:RMY131012 RDC131009:RDC131012 QTG131009:QTG131012 QJK131009:QJK131012 PZO131009:PZO131012 PPS131009:PPS131012 PFW131009:PFW131012 OWA131009:OWA131012 OME131009:OME131012 OCI131009:OCI131012 NSM131009:NSM131012 NIQ131009:NIQ131012 MYU131009:MYU131012 MOY131009:MOY131012 MFC131009:MFC131012 LVG131009:LVG131012 LLK131009:LLK131012 LBO131009:LBO131012 KRS131009:KRS131012 KHW131009:KHW131012 JYA131009:JYA131012 JOE131009:JOE131012 JEI131009:JEI131012 IUM131009:IUM131012 IKQ131009:IKQ131012 IAU131009:IAU131012 HQY131009:HQY131012 HHC131009:HHC131012 GXG131009:GXG131012 GNK131009:GNK131012 GDO131009:GDO131012 FTS131009:FTS131012 FJW131009:FJW131012 FAA131009:FAA131012 EQE131009:EQE131012 EGI131009:EGI131012 DWM131009:DWM131012 DMQ131009:DMQ131012 DCU131009:DCU131012 CSY131009:CSY131012 CJC131009:CJC131012 BZG131009:BZG131012 BPK131009:BPK131012 BFO131009:BFO131012 AVS131009:AVS131012 ALW131009:ALW131012 ACA131009:ACA131012 SE131009:SE131012 II131009:II131012 B131009:B131012 WUU65473:WUU65476 WKY65473:WKY65476 WBC65473:WBC65476 VRG65473:VRG65476 VHK65473:VHK65476 UXO65473:UXO65476 UNS65473:UNS65476 UDW65473:UDW65476 TUA65473:TUA65476 TKE65473:TKE65476 TAI65473:TAI65476 SQM65473:SQM65476 SGQ65473:SGQ65476 RWU65473:RWU65476 RMY65473:RMY65476 RDC65473:RDC65476 QTG65473:QTG65476 QJK65473:QJK65476 PZO65473:PZO65476 PPS65473:PPS65476 PFW65473:PFW65476 OWA65473:OWA65476 OME65473:OME65476 OCI65473:OCI65476 NSM65473:NSM65476 NIQ65473:NIQ65476 MYU65473:MYU65476 MOY65473:MOY65476 MFC65473:MFC65476 LVG65473:LVG65476 LLK65473:LLK65476 LBO65473:LBO65476 KRS65473:KRS65476 KHW65473:KHW65476 JYA65473:JYA65476 JOE65473:JOE65476 JEI65473:JEI65476 IUM65473:IUM65476 IKQ65473:IKQ65476 IAU65473:IAU65476 HQY65473:HQY65476 HHC65473:HHC65476 GXG65473:GXG65476 GNK65473:GNK65476 GDO65473:GDO65476 FTS65473:FTS65476 FJW65473:FJW65476 FAA65473:FAA65476 EQE65473:EQE65476 EGI65473:EGI65476 DWM65473:DWM65476 DMQ65473:DMQ65476 DCU65473:DCU65476 CSY65473:CSY65476 CJC65473:CJC65476 BZG65473:BZG65476 BPK65473:BPK65476 BFO65473:BFO65476 AVS65473:AVS65476 ALW65473:ALW65476 ACA65473:ACA65476 SE65473:SE65476 II65473:II65476 B65473:B65476 II30:II31 SD32:SD33 SE30:SE31 ABZ32:ABZ33 ACA30:ACA31 ALV32:ALV33 ALW30:ALW31 AVR32:AVR33 AVS30:AVS31 BFN32:BFN33 BFO30:BFO31 BPJ32:BPJ33 BPK30:BPK31 BZF32:BZF33 BZG30:BZG31 CJB32:CJB33 CJC30:CJC31 CSX32:CSX33 CSY30:CSY31 DCT32:DCT33 DCU30:DCU31 DMP32:DMP33 DMQ30:DMQ31 DWL32:DWL33 DWM30:DWM31 EGH32:EGH33 EGI30:EGI31 EQD32:EQD33 EQE30:EQE31 EZZ32:EZZ33 FAA30:FAA31 FJV32:FJV33 FJW30:FJW31 FTR32:FTR33 FTS30:FTS31 GDN32:GDN33 GDO30:GDO31 GNJ32:GNJ33 GNK30:GNK31 GXF32:GXF33 GXG30:GXG31 HHB32:HHB33 HHC30:HHC31 HQX32:HQX33 HQY30:HQY31 IAT32:IAT33 IAU30:IAU31 IKP32:IKP33 IKQ30:IKQ31 IUL32:IUL33 IUM30:IUM31 JEH32:JEH33 JEI30:JEI31 JOD32:JOD33 JOE30:JOE31 JXZ32:JXZ33 JYA30:JYA31 KHV32:KHV33 KHW30:KHW31 KRR32:KRR33 KRS30:KRS31 LBN32:LBN33 LBO30:LBO31 LLJ32:LLJ33 LLK30:LLK31 LVF32:LVF33 LVG30:LVG31 MFB32:MFB33 MFC30:MFC31 MOX32:MOX33 MOY30:MOY31 MYT32:MYT33 MYU30:MYU31 NIP32:NIP33 NIQ30:NIQ31 NSL32:NSL33 NSM30:NSM31 OCH32:OCH33 OCI30:OCI31 OMD32:OMD33 OME30:OME31 OVZ32:OVZ33 OWA30:OWA31 PFV32:PFV33 PFW30:PFW31 PPR32:PPR33 PPS30:PPS31 PZN32:PZN33 PZO30:PZO31 QJJ32:QJJ33 QJK30:QJK31 QTF32:QTF33 QTG30:QTG31 RDB32:RDB33 RDC30:RDC31 RMX32:RMX33 RMY30:RMY31 RWT32:RWT33 RWU30:RWU31 SGP32:SGP33 SGQ30:SGQ31 SQL32:SQL33 SQM30:SQM31 TAH32:TAH33 TAI30:TAI31 TKD32:TKD33 TKE30:TKE31 TTZ32:TTZ33 TUA30:TUA31 UDV32:UDV33 UDW30:UDW31 UNR32:UNR33 UNS30:UNS31 UXN32:UXN33 UXO30:UXO31 VHJ32:VHJ33 VHK30:VHK31 VRF32:VRF33 VRG30:VRG31 WBB32:WBB33 WBC30:WBC31 WKX32:WKX33 WKY30:WKY31 WUT32:WUT33 WUU30:WUU31 IH32:IH33 WVV982950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AC65445 JJ65446 TF65446 ADB65446 AMX65446 AWT65446 BGP65446 BQL65446 CAH65446 CKD65446 CTZ65446 DDV65446 DNR65446 DXN65446 EHJ65446 ERF65446 FBB65446 FKX65446 FUT65446 GEP65446 GOL65446 GYH65446 HID65446 HRZ65446 IBV65446 ILR65446 IVN65446 JFJ65446 JPF65446 JZB65446 KIX65446 KST65446 LCP65446 LML65446 LWH65446 MGD65446 MPZ65446 MZV65446 NJR65446 NTN65446 ODJ65446 ONF65446 OXB65446 PGX65446 PQT65446 QAP65446 QKL65446 QUH65446 RED65446 RNZ65446 RXV65446 SHR65446 SRN65446 TBJ65446 TLF65446 TVB65446 UEX65446 UOT65446 UYP65446 VIL65446 VSH65446 WCD65446 WLZ65446 WVV65446 AC130981 JJ130982 TF130982 ADB130982 AMX130982 AWT130982 BGP130982 BQL130982 CAH130982 CKD130982 CTZ130982 DDV130982 DNR130982 DXN130982 EHJ130982 ERF130982 FBB130982 FKX130982 FUT130982 GEP130982 GOL130982 GYH130982 HID130982 HRZ130982 IBV130982 ILR130982 IVN130982 JFJ130982 JPF130982 JZB130982 KIX130982 KST130982 LCP130982 LML130982 LWH130982 MGD130982 MPZ130982 MZV130982 NJR130982 NTN130982 ODJ130982 ONF130982 OXB130982 PGX130982 PQT130982 QAP130982 QKL130982 QUH130982 RED130982 RNZ130982 RXV130982 SHR130982 SRN130982 TBJ130982 TLF130982 TVB130982 UEX130982 UOT130982 UYP130982 VIL130982 VSH130982 WCD130982 WLZ130982 WVV130982 AC196517 JJ196518 TF196518 ADB196518 AMX196518 AWT196518 BGP196518 BQL196518 CAH196518 CKD196518 CTZ196518 DDV196518 DNR196518 DXN196518 EHJ196518 ERF196518 FBB196518 FKX196518 FUT196518 GEP196518 GOL196518 GYH196518 HID196518 HRZ196518 IBV196518 ILR196518 IVN196518 JFJ196518 JPF196518 JZB196518 KIX196518 KST196518 LCP196518 LML196518 LWH196518 MGD196518 MPZ196518 MZV196518 NJR196518 NTN196518 ODJ196518 ONF196518 OXB196518 PGX196518 PQT196518 QAP196518 QKL196518 QUH196518 RED196518 RNZ196518 RXV196518 SHR196518 SRN196518 TBJ196518 TLF196518 TVB196518 UEX196518 UOT196518 UYP196518 VIL196518 VSH196518 WCD196518 WLZ196518 WVV196518 AC262053 JJ262054 TF262054 ADB262054 AMX262054 AWT262054 BGP262054 BQL262054 CAH262054 CKD262054 CTZ262054 DDV262054 DNR262054 DXN262054 EHJ262054 ERF262054 FBB262054 FKX262054 FUT262054 GEP262054 GOL262054 GYH262054 HID262054 HRZ262054 IBV262054 ILR262054 IVN262054 JFJ262054 JPF262054 JZB262054 KIX262054 KST262054 LCP262054 LML262054 LWH262054 MGD262054 MPZ262054 MZV262054 NJR262054 NTN262054 ODJ262054 ONF262054 OXB262054 PGX262054 PQT262054 QAP262054 QKL262054 QUH262054 RED262054 RNZ262054 RXV262054 SHR262054 SRN262054 TBJ262054 TLF262054 TVB262054 UEX262054 UOT262054 UYP262054 VIL262054 VSH262054 WCD262054 WLZ262054 WVV262054 AC327589 JJ327590 TF327590 ADB327590 AMX327590 AWT327590 BGP327590 BQL327590 CAH327590 CKD327590 CTZ327590 DDV327590 DNR327590 DXN327590 EHJ327590 ERF327590 FBB327590 FKX327590 FUT327590 GEP327590 GOL327590 GYH327590 HID327590 HRZ327590 IBV327590 ILR327590 IVN327590 JFJ327590 JPF327590 JZB327590 KIX327590 KST327590 LCP327590 LML327590 LWH327590 MGD327590 MPZ327590 MZV327590 NJR327590 NTN327590 ODJ327590 ONF327590 OXB327590 PGX327590 PQT327590 QAP327590 QKL327590 QUH327590 RED327590 RNZ327590 RXV327590 SHR327590 SRN327590 TBJ327590 TLF327590 TVB327590 UEX327590 UOT327590 UYP327590 VIL327590 VSH327590 WCD327590 WLZ327590 WVV327590 AC393125 JJ393126 TF393126 ADB393126 AMX393126 AWT393126 BGP393126 BQL393126 CAH393126 CKD393126 CTZ393126 DDV393126 DNR393126 DXN393126 EHJ393126 ERF393126 FBB393126 FKX393126 FUT393126 GEP393126 GOL393126 GYH393126 HID393126 HRZ393126 IBV393126 ILR393126 IVN393126 JFJ393126 JPF393126 JZB393126 KIX393126 KST393126 LCP393126 LML393126 LWH393126 MGD393126 MPZ393126 MZV393126 NJR393126 NTN393126 ODJ393126 ONF393126 OXB393126 PGX393126 PQT393126 QAP393126 QKL393126 QUH393126 RED393126 RNZ393126 RXV393126 SHR393126 SRN393126 TBJ393126 TLF393126 TVB393126 UEX393126 UOT393126 UYP393126 VIL393126 VSH393126 WCD393126 WLZ393126 WVV393126 AC458661 JJ458662 TF458662 ADB458662 AMX458662 AWT458662 BGP458662 BQL458662 CAH458662 CKD458662 CTZ458662 DDV458662 DNR458662 DXN458662 EHJ458662 ERF458662 FBB458662 FKX458662 FUT458662 GEP458662 GOL458662 GYH458662 HID458662 HRZ458662 IBV458662 ILR458662 IVN458662 JFJ458662 JPF458662 JZB458662 KIX458662 KST458662 LCP458662 LML458662 LWH458662 MGD458662 MPZ458662 MZV458662 NJR458662 NTN458662 ODJ458662 ONF458662 OXB458662 PGX458662 PQT458662 QAP458662 QKL458662 QUH458662 RED458662 RNZ458662 RXV458662 SHR458662 SRN458662 TBJ458662 TLF458662 TVB458662 UEX458662 UOT458662 UYP458662 VIL458662 VSH458662 WCD458662 WLZ458662 WVV458662 AC524197 JJ524198 TF524198 ADB524198 AMX524198 AWT524198 BGP524198 BQL524198 CAH524198 CKD524198 CTZ524198 DDV524198 DNR524198 DXN524198 EHJ524198 ERF524198 FBB524198 FKX524198 FUT524198 GEP524198 GOL524198 GYH524198 HID524198 HRZ524198 IBV524198 ILR524198 IVN524198 JFJ524198 JPF524198 JZB524198 KIX524198 KST524198 LCP524198 LML524198 LWH524198 MGD524198 MPZ524198 MZV524198 NJR524198 NTN524198 ODJ524198 ONF524198 OXB524198 PGX524198 PQT524198 QAP524198 QKL524198 QUH524198 RED524198 RNZ524198 RXV524198 SHR524198 SRN524198 TBJ524198 TLF524198 TVB524198 UEX524198 UOT524198 UYP524198 VIL524198 VSH524198 WCD524198 WLZ524198 WVV524198 AC589733 JJ589734 TF589734 ADB589734 AMX589734 AWT589734 BGP589734 BQL589734 CAH589734 CKD589734 CTZ589734 DDV589734 DNR589734 DXN589734 EHJ589734 ERF589734 FBB589734 FKX589734 FUT589734 GEP589734 GOL589734 GYH589734 HID589734 HRZ589734 IBV589734 ILR589734 IVN589734 JFJ589734 JPF589734 JZB589734 KIX589734 KST589734 LCP589734 LML589734 LWH589734 MGD589734 MPZ589734 MZV589734 NJR589734 NTN589734 ODJ589734 ONF589734 OXB589734 PGX589734 PQT589734 QAP589734 QKL589734 QUH589734 RED589734 RNZ589734 RXV589734 SHR589734 SRN589734 TBJ589734 TLF589734 TVB589734 UEX589734 UOT589734 UYP589734 VIL589734 VSH589734 WCD589734 WLZ589734 WVV589734 AC655269 JJ655270 TF655270 ADB655270 AMX655270 AWT655270 BGP655270 BQL655270 CAH655270 CKD655270 CTZ655270 DDV655270 DNR655270 DXN655270 EHJ655270 ERF655270 FBB655270 FKX655270 FUT655270 GEP655270 GOL655270 GYH655270 HID655270 HRZ655270 IBV655270 ILR655270 IVN655270 JFJ655270 JPF655270 JZB655270 KIX655270 KST655270 LCP655270 LML655270 LWH655270 MGD655270 MPZ655270 MZV655270 NJR655270 NTN655270 ODJ655270 ONF655270 OXB655270 PGX655270 PQT655270 QAP655270 QKL655270 QUH655270 RED655270 RNZ655270 RXV655270 SHR655270 SRN655270 TBJ655270 TLF655270 TVB655270 UEX655270 UOT655270 UYP655270 VIL655270 VSH655270 WCD655270 WLZ655270 WVV655270 AC720805 JJ720806 TF720806 ADB720806 AMX720806 AWT720806 BGP720806 BQL720806 CAH720806 CKD720806 CTZ720806 DDV720806 DNR720806 DXN720806 EHJ720806 ERF720806 FBB720806 FKX720806 FUT720806 GEP720806 GOL720806 GYH720806 HID720806 HRZ720806 IBV720806 ILR720806 IVN720806 JFJ720806 JPF720806 JZB720806 KIX720806 KST720806 LCP720806 LML720806 LWH720806 MGD720806 MPZ720806 MZV720806 NJR720806 NTN720806 ODJ720806 ONF720806 OXB720806 PGX720806 PQT720806 QAP720806 QKL720806 QUH720806 RED720806 RNZ720806 RXV720806 SHR720806 SRN720806 TBJ720806 TLF720806 TVB720806 UEX720806 UOT720806 UYP720806 VIL720806 VSH720806 WCD720806 WLZ720806 WVV720806 AC786341 JJ786342 TF786342 ADB786342 AMX786342 AWT786342 BGP786342 BQL786342 CAH786342 CKD786342 CTZ786342 DDV786342 DNR786342 DXN786342 EHJ786342 ERF786342 FBB786342 FKX786342 FUT786342 GEP786342 GOL786342 GYH786342 HID786342 HRZ786342 IBV786342 ILR786342 IVN786342 JFJ786342 JPF786342 JZB786342 KIX786342 KST786342 LCP786342 LML786342 LWH786342 MGD786342 MPZ786342 MZV786342 NJR786342 NTN786342 ODJ786342 ONF786342 OXB786342 PGX786342 PQT786342 QAP786342 QKL786342 QUH786342 RED786342 RNZ786342 RXV786342 SHR786342 SRN786342 TBJ786342 TLF786342 TVB786342 UEX786342 UOT786342 UYP786342 VIL786342 VSH786342 WCD786342 WLZ786342 WVV786342 AC851877 JJ851878 TF851878 ADB851878 AMX851878 AWT851878 BGP851878 BQL851878 CAH851878 CKD851878 CTZ851878 DDV851878 DNR851878 DXN851878 EHJ851878 ERF851878 FBB851878 FKX851878 FUT851878 GEP851878 GOL851878 GYH851878 HID851878 HRZ851878 IBV851878 ILR851878 IVN851878 JFJ851878 JPF851878 JZB851878 KIX851878 KST851878 LCP851878 LML851878 LWH851878 MGD851878 MPZ851878 MZV851878 NJR851878 NTN851878 ODJ851878 ONF851878 OXB851878 PGX851878 PQT851878 QAP851878 QKL851878 QUH851878 RED851878 RNZ851878 RXV851878 SHR851878 SRN851878 TBJ851878 TLF851878 TVB851878 UEX851878 UOT851878 UYP851878 VIL851878 VSH851878 WCD851878 WLZ851878 WVV851878 AC917413 JJ917414 TF917414 ADB917414 AMX917414 AWT917414 BGP917414 BQL917414 CAH917414 CKD917414 CTZ917414 DDV917414 DNR917414 DXN917414 EHJ917414 ERF917414 FBB917414 FKX917414 FUT917414 GEP917414 GOL917414 GYH917414 HID917414 HRZ917414 IBV917414 ILR917414 IVN917414 JFJ917414 JPF917414 JZB917414 KIX917414 KST917414 LCP917414 LML917414 LWH917414 MGD917414 MPZ917414 MZV917414 NJR917414 NTN917414 ODJ917414 ONF917414 OXB917414 PGX917414 PQT917414 QAP917414 QKL917414 QUH917414 RED917414 RNZ917414 RXV917414 SHR917414 SRN917414 TBJ917414 TLF917414 TVB917414 UEX917414 UOT917414 UYP917414 VIL917414 VSH917414 WCD917414 WLZ917414 WVV917414 AC982949 JJ982950 TF982950 ADB982950 AMX982950 AWT982950 BGP982950 BQL982950 CAH982950 CKD982950 CTZ982950 DDV982950 DNR982950 DXN982950 EHJ982950 ERF982950 FBB982950 FKX982950 FUT982950 GEP982950 GOL982950 GYH982950 HID982950 HRZ982950 IBV982950 ILR982950 IVN982950 JFJ982950 JPF982950 JZB982950 KIX982950 KST982950 LCP982950 LML982950 LWH982950 MGD982950 MPZ982950 MZV982950 NJR982950 NTN982950 ODJ982950 ONF982950 OXB982950 PGX982950 PQT982950 QAP982950 QKL982950 QUH982950 RED982950 RNZ982950 RXV982950 SHR982950 SRN982950 TBJ982950 TLF982950 TVB982950 UEX982950 UOT982950 UYP982950 VIL982950 VSH982950 WCD982950 WLZ982950 AC4 WVN982950:WVR982951 WLR982950:WLV982951 WBV982950:WBZ982951 VRZ982950:VSD982951 VID982950:VIH982951 UYH982950:UYL982951 UOL982950:UOP982951 UEP982950:UET982951 TUT982950:TUX982951 TKX982950:TLB982951 TBB982950:TBF982951 SRF982950:SRJ982951 SHJ982950:SHN982951 RXN982950:RXR982951 RNR982950:RNV982951 RDV982950:RDZ982951 QTZ982950:QUD982951 QKD982950:QKH982951 QAH982950:QAL982951 PQL982950:PQP982951 PGP982950:PGT982951 OWT982950:OWX982951 OMX982950:ONB982951 ODB982950:ODF982951 NTF982950:NTJ982951 NJJ982950:NJN982951 MZN982950:MZR982951 MPR982950:MPV982951 MFV982950:MFZ982951 LVZ982950:LWD982951 LMD982950:LMH982951 LCH982950:LCL982951 KSL982950:KSP982951 KIP982950:KIT982951 JYT982950:JYX982951 JOX982950:JPB982951 JFB982950:JFF982951 IVF982950:IVJ982951 ILJ982950:ILN982951 IBN982950:IBR982951 HRR982950:HRV982951 HHV982950:HHZ982951 GXZ982950:GYD982951 GOD982950:GOH982951 GEH982950:GEL982951 FUL982950:FUP982951 FKP982950:FKT982951 FAT982950:FAX982951 EQX982950:ERB982951 EHB982950:EHF982951 DXF982950:DXJ982951 DNJ982950:DNN982951 DDN982950:DDR982951 CTR982950:CTV982951 CJV982950:CJZ982951 BZZ982950:CAD982951 BQD982950:BQH982951 BGH982950:BGL982951 AWL982950:AWP982951 AMP982950:AMT982951 ACT982950:ACX982951 SX982950:TB982951 JB982950:JF982951 WVN917414:WVR917415 WLR917414:WLV917415 WBV917414:WBZ917415 VRZ917414:VSD917415 VID917414:VIH917415 UYH917414:UYL917415 UOL917414:UOP917415 UEP917414:UET917415 TUT917414:TUX917415 TKX917414:TLB917415 TBB917414:TBF917415 SRF917414:SRJ917415 SHJ917414:SHN917415 RXN917414:RXR917415 RNR917414:RNV917415 RDV917414:RDZ917415 QTZ917414:QUD917415 QKD917414:QKH917415 QAH917414:QAL917415 PQL917414:PQP917415 PGP917414:PGT917415 OWT917414:OWX917415 OMX917414:ONB917415 ODB917414:ODF917415 NTF917414:NTJ917415 NJJ917414:NJN917415 MZN917414:MZR917415 MPR917414:MPV917415 MFV917414:MFZ917415 LVZ917414:LWD917415 LMD917414:LMH917415 LCH917414:LCL917415 KSL917414:KSP917415 KIP917414:KIT917415 JYT917414:JYX917415 JOX917414:JPB917415 JFB917414:JFF917415 IVF917414:IVJ917415 ILJ917414:ILN917415 IBN917414:IBR917415 HRR917414:HRV917415 HHV917414:HHZ917415 GXZ917414:GYD917415 GOD917414:GOH917415 GEH917414:GEL917415 FUL917414:FUP917415 FKP917414:FKT917415 FAT917414:FAX917415 EQX917414:ERB917415 EHB917414:EHF917415 DXF917414:DXJ917415 DNJ917414:DNN917415 DDN917414:DDR917415 CTR917414:CTV917415 CJV917414:CJZ917415 BZZ917414:CAD917415 BQD917414:BQH917415 BGH917414:BGL917415 AWL917414:AWP917415 AMP917414:AMT917415 ACT917414:ACX917415 SX917414:TB917415 JB917414:JF917415 WVN851878:WVR851879 WLR851878:WLV851879 WBV851878:WBZ851879 VRZ851878:VSD851879 VID851878:VIH851879 UYH851878:UYL851879 UOL851878:UOP851879 UEP851878:UET851879 TUT851878:TUX851879 TKX851878:TLB851879 TBB851878:TBF851879 SRF851878:SRJ851879 SHJ851878:SHN851879 RXN851878:RXR851879 RNR851878:RNV851879 RDV851878:RDZ851879 QTZ851878:QUD851879 QKD851878:QKH851879 QAH851878:QAL851879 PQL851878:PQP851879 PGP851878:PGT851879 OWT851878:OWX851879 OMX851878:ONB851879 ODB851878:ODF851879 NTF851878:NTJ851879 NJJ851878:NJN851879 MZN851878:MZR851879 MPR851878:MPV851879 MFV851878:MFZ851879 LVZ851878:LWD851879 LMD851878:LMH851879 LCH851878:LCL851879 KSL851878:KSP851879 KIP851878:KIT851879 JYT851878:JYX851879 JOX851878:JPB851879 JFB851878:JFF851879 IVF851878:IVJ851879 ILJ851878:ILN851879 IBN851878:IBR851879 HRR851878:HRV851879 HHV851878:HHZ851879 GXZ851878:GYD851879 GOD851878:GOH851879 GEH851878:GEL851879 FUL851878:FUP851879 FKP851878:FKT851879 FAT851878:FAX851879 EQX851878:ERB851879 EHB851878:EHF851879 DXF851878:DXJ851879 DNJ851878:DNN851879 DDN851878:DDR851879 CTR851878:CTV851879 CJV851878:CJZ851879 BZZ851878:CAD851879 BQD851878:BQH851879 BGH851878:BGL851879 AWL851878:AWP851879 AMP851878:AMT851879 ACT851878:ACX851879 SX851878:TB851879 JB851878:JF851879 WVN786342:WVR786343 WLR786342:WLV786343 WBV786342:WBZ786343 VRZ786342:VSD786343 VID786342:VIH786343 UYH786342:UYL786343 UOL786342:UOP786343 UEP786342:UET786343 TUT786342:TUX786343 TKX786342:TLB786343 TBB786342:TBF786343 SRF786342:SRJ786343 SHJ786342:SHN786343 RXN786342:RXR786343 RNR786342:RNV786343 RDV786342:RDZ786343 QTZ786342:QUD786343 QKD786342:QKH786343 QAH786342:QAL786343 PQL786342:PQP786343 PGP786342:PGT786343 OWT786342:OWX786343 OMX786342:ONB786343 ODB786342:ODF786343 NTF786342:NTJ786343 NJJ786342:NJN786343 MZN786342:MZR786343 MPR786342:MPV786343 MFV786342:MFZ786343 LVZ786342:LWD786343 LMD786342:LMH786343 LCH786342:LCL786343 KSL786342:KSP786343 KIP786342:KIT786343 JYT786342:JYX786343 JOX786342:JPB786343 JFB786342:JFF786343 IVF786342:IVJ786343 ILJ786342:ILN786343 IBN786342:IBR786343 HRR786342:HRV786343 HHV786342:HHZ786343 GXZ786342:GYD786343 GOD786342:GOH786343 GEH786342:GEL786343 FUL786342:FUP786343 FKP786342:FKT786343 FAT786342:FAX786343 EQX786342:ERB786343 EHB786342:EHF786343 DXF786342:DXJ786343 DNJ786342:DNN786343 DDN786342:DDR786343 CTR786342:CTV786343 CJV786342:CJZ786343 BZZ786342:CAD786343 BQD786342:BQH786343 BGH786342:BGL786343 AWL786342:AWP786343 AMP786342:AMT786343 ACT786342:ACX786343 SX786342:TB786343 JB786342:JF786343 WVN720806:WVR720807 WLR720806:WLV720807 WBV720806:WBZ720807 VRZ720806:VSD720807 VID720806:VIH720807 UYH720806:UYL720807 UOL720806:UOP720807 UEP720806:UET720807 TUT720806:TUX720807 TKX720806:TLB720807 TBB720806:TBF720807 SRF720806:SRJ720807 SHJ720806:SHN720807 RXN720806:RXR720807 RNR720806:RNV720807 RDV720806:RDZ720807 QTZ720806:QUD720807 QKD720806:QKH720807 QAH720806:QAL720807 PQL720806:PQP720807 PGP720806:PGT720807 OWT720806:OWX720807 OMX720806:ONB720807 ODB720806:ODF720807 NTF720806:NTJ720807 NJJ720806:NJN720807 MZN720806:MZR720807 MPR720806:MPV720807 MFV720806:MFZ720807 LVZ720806:LWD720807 LMD720806:LMH720807 LCH720806:LCL720807 KSL720806:KSP720807 KIP720806:KIT720807 JYT720806:JYX720807 JOX720806:JPB720807 JFB720806:JFF720807 IVF720806:IVJ720807 ILJ720806:ILN720807 IBN720806:IBR720807 HRR720806:HRV720807 HHV720806:HHZ720807 GXZ720806:GYD720807 GOD720806:GOH720807 GEH720806:GEL720807 FUL720806:FUP720807 FKP720806:FKT720807 FAT720806:FAX720807 EQX720806:ERB720807 EHB720806:EHF720807 DXF720806:DXJ720807 DNJ720806:DNN720807 DDN720806:DDR720807 CTR720806:CTV720807 CJV720806:CJZ720807 BZZ720806:CAD720807 BQD720806:BQH720807 BGH720806:BGL720807 AWL720806:AWP720807 AMP720806:AMT720807 ACT720806:ACX720807 SX720806:TB720807 JB720806:JF720807 WVN655270:WVR655271 WLR655270:WLV655271 WBV655270:WBZ655271 VRZ655270:VSD655271 VID655270:VIH655271 UYH655270:UYL655271 UOL655270:UOP655271 UEP655270:UET655271 TUT655270:TUX655271 TKX655270:TLB655271 TBB655270:TBF655271 SRF655270:SRJ655271 SHJ655270:SHN655271 RXN655270:RXR655271 RNR655270:RNV655271 RDV655270:RDZ655271 QTZ655270:QUD655271 QKD655270:QKH655271 QAH655270:QAL655271 PQL655270:PQP655271 PGP655270:PGT655271 OWT655270:OWX655271 OMX655270:ONB655271 ODB655270:ODF655271 NTF655270:NTJ655271 NJJ655270:NJN655271 MZN655270:MZR655271 MPR655270:MPV655271 MFV655270:MFZ655271 LVZ655270:LWD655271 LMD655270:LMH655271 LCH655270:LCL655271 KSL655270:KSP655271 KIP655270:KIT655271 JYT655270:JYX655271 JOX655270:JPB655271 JFB655270:JFF655271 IVF655270:IVJ655271 ILJ655270:ILN655271 IBN655270:IBR655271 HRR655270:HRV655271 HHV655270:HHZ655271 GXZ655270:GYD655271 GOD655270:GOH655271 GEH655270:GEL655271 FUL655270:FUP655271 FKP655270:FKT655271 FAT655270:FAX655271 EQX655270:ERB655271 EHB655270:EHF655271 DXF655270:DXJ655271 DNJ655270:DNN655271 DDN655270:DDR655271 CTR655270:CTV655271 CJV655270:CJZ655271 BZZ655270:CAD655271 BQD655270:BQH655271 BGH655270:BGL655271 AWL655270:AWP655271 AMP655270:AMT655271 ACT655270:ACX655271 SX655270:TB655271 JB655270:JF655271 WVN589734:WVR589735 WLR589734:WLV589735 WBV589734:WBZ589735 VRZ589734:VSD589735 VID589734:VIH589735 UYH589734:UYL589735 UOL589734:UOP589735 UEP589734:UET589735 TUT589734:TUX589735 TKX589734:TLB589735 TBB589734:TBF589735 SRF589734:SRJ589735 SHJ589734:SHN589735 RXN589734:RXR589735 RNR589734:RNV589735 RDV589734:RDZ589735 QTZ589734:QUD589735 QKD589734:QKH589735 QAH589734:QAL589735 PQL589734:PQP589735 PGP589734:PGT589735 OWT589734:OWX589735 OMX589734:ONB589735 ODB589734:ODF589735 NTF589734:NTJ589735 NJJ589734:NJN589735 MZN589734:MZR589735 MPR589734:MPV589735 MFV589734:MFZ589735 LVZ589734:LWD589735 LMD589734:LMH589735 LCH589734:LCL589735 KSL589734:KSP589735 KIP589734:KIT589735 JYT589734:JYX589735 JOX589734:JPB589735 JFB589734:JFF589735 IVF589734:IVJ589735 ILJ589734:ILN589735 IBN589734:IBR589735 HRR589734:HRV589735 HHV589734:HHZ589735 GXZ589734:GYD589735 GOD589734:GOH589735 GEH589734:GEL589735 FUL589734:FUP589735 FKP589734:FKT589735 FAT589734:FAX589735 EQX589734:ERB589735 EHB589734:EHF589735 DXF589734:DXJ589735 DNJ589734:DNN589735 DDN589734:DDR589735 CTR589734:CTV589735 CJV589734:CJZ589735 BZZ589734:CAD589735 BQD589734:BQH589735 BGH589734:BGL589735 AWL589734:AWP589735 AMP589734:AMT589735 ACT589734:ACX589735 SX589734:TB589735 JB589734:JF589735 WVN524198:WVR524199 WLR524198:WLV524199 WBV524198:WBZ524199 VRZ524198:VSD524199 VID524198:VIH524199 UYH524198:UYL524199 UOL524198:UOP524199 UEP524198:UET524199 TUT524198:TUX524199 TKX524198:TLB524199 TBB524198:TBF524199 SRF524198:SRJ524199 SHJ524198:SHN524199 RXN524198:RXR524199 RNR524198:RNV524199 RDV524198:RDZ524199 QTZ524198:QUD524199 QKD524198:QKH524199 QAH524198:QAL524199 PQL524198:PQP524199 PGP524198:PGT524199 OWT524198:OWX524199 OMX524198:ONB524199 ODB524198:ODF524199 NTF524198:NTJ524199 NJJ524198:NJN524199 MZN524198:MZR524199 MPR524198:MPV524199 MFV524198:MFZ524199 LVZ524198:LWD524199 LMD524198:LMH524199 LCH524198:LCL524199 KSL524198:KSP524199 KIP524198:KIT524199 JYT524198:JYX524199 JOX524198:JPB524199 JFB524198:JFF524199 IVF524198:IVJ524199 ILJ524198:ILN524199 IBN524198:IBR524199 HRR524198:HRV524199 HHV524198:HHZ524199 GXZ524198:GYD524199 GOD524198:GOH524199 GEH524198:GEL524199 FUL524198:FUP524199 FKP524198:FKT524199 FAT524198:FAX524199 EQX524198:ERB524199 EHB524198:EHF524199 DXF524198:DXJ524199 DNJ524198:DNN524199 DDN524198:DDR524199 CTR524198:CTV524199 CJV524198:CJZ524199 BZZ524198:CAD524199 BQD524198:BQH524199 BGH524198:BGL524199 AWL524198:AWP524199 AMP524198:AMT524199 ACT524198:ACX524199 SX524198:TB524199 JB524198:JF524199 WVN458662:WVR458663 WLR458662:WLV458663 WBV458662:WBZ458663 VRZ458662:VSD458663 VID458662:VIH458663 UYH458662:UYL458663 UOL458662:UOP458663 UEP458662:UET458663 TUT458662:TUX458663 TKX458662:TLB458663 TBB458662:TBF458663 SRF458662:SRJ458663 SHJ458662:SHN458663 RXN458662:RXR458663 RNR458662:RNV458663 RDV458662:RDZ458663 QTZ458662:QUD458663 QKD458662:QKH458663 QAH458662:QAL458663 PQL458662:PQP458663 PGP458662:PGT458663 OWT458662:OWX458663 OMX458662:ONB458663 ODB458662:ODF458663 NTF458662:NTJ458663 NJJ458662:NJN458663 MZN458662:MZR458663 MPR458662:MPV458663 MFV458662:MFZ458663 LVZ458662:LWD458663 LMD458662:LMH458663 LCH458662:LCL458663 KSL458662:KSP458663 KIP458662:KIT458663 JYT458662:JYX458663 JOX458662:JPB458663 JFB458662:JFF458663 IVF458662:IVJ458663 ILJ458662:ILN458663 IBN458662:IBR458663 HRR458662:HRV458663 HHV458662:HHZ458663 GXZ458662:GYD458663 GOD458662:GOH458663 GEH458662:GEL458663 FUL458662:FUP458663 FKP458662:FKT458663 FAT458662:FAX458663 EQX458662:ERB458663 EHB458662:EHF458663 DXF458662:DXJ458663 DNJ458662:DNN458663 DDN458662:DDR458663 CTR458662:CTV458663 CJV458662:CJZ458663 BZZ458662:CAD458663 BQD458662:BQH458663 BGH458662:BGL458663 AWL458662:AWP458663 AMP458662:AMT458663 ACT458662:ACX458663 SX458662:TB458663 JB458662:JF458663 WVN393126:WVR393127 WLR393126:WLV393127 WBV393126:WBZ393127 VRZ393126:VSD393127 VID393126:VIH393127 UYH393126:UYL393127 UOL393126:UOP393127 UEP393126:UET393127 TUT393126:TUX393127 TKX393126:TLB393127 TBB393126:TBF393127 SRF393126:SRJ393127 SHJ393126:SHN393127 RXN393126:RXR393127 RNR393126:RNV393127 RDV393126:RDZ393127 QTZ393126:QUD393127 QKD393126:QKH393127 QAH393126:QAL393127 PQL393126:PQP393127 PGP393126:PGT393127 OWT393126:OWX393127 OMX393126:ONB393127 ODB393126:ODF393127 NTF393126:NTJ393127 NJJ393126:NJN393127 MZN393126:MZR393127 MPR393126:MPV393127 MFV393126:MFZ393127 LVZ393126:LWD393127 LMD393126:LMH393127 LCH393126:LCL393127 KSL393126:KSP393127 KIP393126:KIT393127 JYT393126:JYX393127 JOX393126:JPB393127 JFB393126:JFF393127 IVF393126:IVJ393127 ILJ393126:ILN393127 IBN393126:IBR393127 HRR393126:HRV393127 HHV393126:HHZ393127 GXZ393126:GYD393127 GOD393126:GOH393127 GEH393126:GEL393127 FUL393126:FUP393127 FKP393126:FKT393127 FAT393126:FAX393127 EQX393126:ERB393127 EHB393126:EHF393127 DXF393126:DXJ393127 DNJ393126:DNN393127 DDN393126:DDR393127 CTR393126:CTV393127 CJV393126:CJZ393127 BZZ393126:CAD393127 BQD393126:BQH393127 BGH393126:BGL393127 AWL393126:AWP393127 AMP393126:AMT393127 ACT393126:ACX393127 SX393126:TB393127 JB393126:JF393127 WVN327590:WVR327591 WLR327590:WLV327591 WBV327590:WBZ327591 VRZ327590:VSD327591 VID327590:VIH327591 UYH327590:UYL327591 UOL327590:UOP327591 UEP327590:UET327591 TUT327590:TUX327591 TKX327590:TLB327591 TBB327590:TBF327591 SRF327590:SRJ327591 SHJ327590:SHN327591 RXN327590:RXR327591 RNR327590:RNV327591 RDV327590:RDZ327591 QTZ327590:QUD327591 QKD327590:QKH327591 QAH327590:QAL327591 PQL327590:PQP327591 PGP327590:PGT327591 OWT327590:OWX327591 OMX327590:ONB327591 ODB327590:ODF327591 NTF327590:NTJ327591 NJJ327590:NJN327591 MZN327590:MZR327591 MPR327590:MPV327591 MFV327590:MFZ327591 LVZ327590:LWD327591 LMD327590:LMH327591 LCH327590:LCL327591 KSL327590:KSP327591 KIP327590:KIT327591 JYT327590:JYX327591 JOX327590:JPB327591 JFB327590:JFF327591 IVF327590:IVJ327591 ILJ327590:ILN327591 IBN327590:IBR327591 HRR327590:HRV327591 HHV327590:HHZ327591 GXZ327590:GYD327591 GOD327590:GOH327591 GEH327590:GEL327591 FUL327590:FUP327591 FKP327590:FKT327591 FAT327590:FAX327591 EQX327590:ERB327591 EHB327590:EHF327591 DXF327590:DXJ327591 DNJ327590:DNN327591 DDN327590:DDR327591 CTR327590:CTV327591 CJV327590:CJZ327591 BZZ327590:CAD327591 BQD327590:BQH327591 BGH327590:BGL327591 AWL327590:AWP327591 AMP327590:AMT327591 ACT327590:ACX327591 SX327590:TB327591 JB327590:JF327591 WVN262054:WVR262055 WLR262054:WLV262055 WBV262054:WBZ262055 VRZ262054:VSD262055 VID262054:VIH262055 UYH262054:UYL262055 UOL262054:UOP262055 UEP262054:UET262055 TUT262054:TUX262055 TKX262054:TLB262055 TBB262054:TBF262055 SRF262054:SRJ262055 SHJ262054:SHN262055 RXN262054:RXR262055 RNR262054:RNV262055 RDV262054:RDZ262055 QTZ262054:QUD262055 QKD262054:QKH262055 QAH262054:QAL262055 PQL262054:PQP262055 PGP262054:PGT262055 OWT262054:OWX262055 OMX262054:ONB262055 ODB262054:ODF262055 NTF262054:NTJ262055 NJJ262054:NJN262055 MZN262054:MZR262055 MPR262054:MPV262055 MFV262054:MFZ262055 LVZ262054:LWD262055 LMD262054:LMH262055 LCH262054:LCL262055 KSL262054:KSP262055 KIP262054:KIT262055 JYT262054:JYX262055 JOX262054:JPB262055 JFB262054:JFF262055 IVF262054:IVJ262055 ILJ262054:ILN262055 IBN262054:IBR262055 HRR262054:HRV262055 HHV262054:HHZ262055 GXZ262054:GYD262055 GOD262054:GOH262055 GEH262054:GEL262055 FUL262054:FUP262055 FKP262054:FKT262055 FAT262054:FAX262055 EQX262054:ERB262055 EHB262054:EHF262055 DXF262054:DXJ262055 DNJ262054:DNN262055 DDN262054:DDR262055 CTR262054:CTV262055 CJV262054:CJZ262055 BZZ262054:CAD262055 BQD262054:BQH262055 BGH262054:BGL262055 AWL262054:AWP262055 AMP262054:AMT262055 ACT262054:ACX262055 SX262054:TB262055 JB262054:JF262055 WVN196518:WVR196519 WLR196518:WLV196519 WBV196518:WBZ196519 VRZ196518:VSD196519 VID196518:VIH196519 UYH196518:UYL196519 UOL196518:UOP196519 UEP196518:UET196519 TUT196518:TUX196519 TKX196518:TLB196519 TBB196518:TBF196519 SRF196518:SRJ196519 SHJ196518:SHN196519 RXN196518:RXR196519 RNR196518:RNV196519 RDV196518:RDZ196519 QTZ196518:QUD196519 QKD196518:QKH196519 QAH196518:QAL196519 PQL196518:PQP196519 PGP196518:PGT196519 OWT196518:OWX196519 OMX196518:ONB196519 ODB196518:ODF196519 NTF196518:NTJ196519 NJJ196518:NJN196519 MZN196518:MZR196519 MPR196518:MPV196519 MFV196518:MFZ196519 LVZ196518:LWD196519 LMD196518:LMH196519 LCH196518:LCL196519 KSL196518:KSP196519 KIP196518:KIT196519 JYT196518:JYX196519 JOX196518:JPB196519 JFB196518:JFF196519 IVF196518:IVJ196519 ILJ196518:ILN196519 IBN196518:IBR196519 HRR196518:HRV196519 HHV196518:HHZ196519 GXZ196518:GYD196519 GOD196518:GOH196519 GEH196518:GEL196519 FUL196518:FUP196519 FKP196518:FKT196519 FAT196518:FAX196519 EQX196518:ERB196519 EHB196518:EHF196519 DXF196518:DXJ196519 DNJ196518:DNN196519 DDN196518:DDR196519 CTR196518:CTV196519 CJV196518:CJZ196519 BZZ196518:CAD196519 BQD196518:BQH196519 BGH196518:BGL196519 AWL196518:AWP196519 AMP196518:AMT196519 ACT196518:ACX196519 SX196518:TB196519 JB196518:JF196519 WVN130982:WVR130983 WLR130982:WLV130983 WBV130982:WBZ130983 VRZ130982:VSD130983 VID130982:VIH130983 UYH130982:UYL130983 UOL130982:UOP130983 UEP130982:UET130983 TUT130982:TUX130983 TKX130982:TLB130983 TBB130982:TBF130983 SRF130982:SRJ130983 SHJ130982:SHN130983 RXN130982:RXR130983 RNR130982:RNV130983 RDV130982:RDZ130983 QTZ130982:QUD130983 QKD130982:QKH130983 QAH130982:QAL130983 PQL130982:PQP130983 PGP130982:PGT130983 OWT130982:OWX130983 OMX130982:ONB130983 ODB130982:ODF130983 NTF130982:NTJ130983 NJJ130982:NJN130983 MZN130982:MZR130983 MPR130982:MPV130983 MFV130982:MFZ130983 LVZ130982:LWD130983 LMD130982:LMH130983 LCH130982:LCL130983 KSL130982:KSP130983 KIP130982:KIT130983 JYT130982:JYX130983 JOX130982:JPB130983 JFB130982:JFF130983 IVF130982:IVJ130983 ILJ130982:ILN130983 IBN130982:IBR130983 HRR130982:HRV130983 HHV130982:HHZ130983 GXZ130982:GYD130983 GOD130982:GOH130983 GEH130982:GEL130983 FUL130982:FUP130983 FKP130982:FKT130983 FAT130982:FAX130983 EQX130982:ERB130983 EHB130982:EHF130983 DXF130982:DXJ130983 DNJ130982:DNN130983 DDN130982:DDR130983 CTR130982:CTV130983 CJV130982:CJZ130983 BZZ130982:CAD130983 BQD130982:BQH130983 BGH130982:BGL130983 AWL130982:AWP130983 AMP130982:AMT130983 ACT130982:ACX130983 SX130982:TB130983 JB130982:JF130983 WVN65446:WVR65447 WLR65446:WLV65447 WBV65446:WBZ65447 VRZ65446:VSD65447 VID65446:VIH65447 UYH65446:UYL65447 UOL65446:UOP65447 UEP65446:UET65447 TUT65446:TUX65447 TKX65446:TLB65447 TBB65446:TBF65447 SRF65446:SRJ65447 SHJ65446:SHN65447 RXN65446:RXR65447 RNR65446:RNV65447 RDV65446:RDZ65447 QTZ65446:QUD65447 QKD65446:QKH65447 QAH65446:QAL65447 PQL65446:PQP65447 PGP65446:PGT65447 OWT65446:OWX65447 OMX65446:ONB65447 ODB65446:ODF65447 NTF65446:NTJ65447 NJJ65446:NJN65447 MZN65446:MZR65447 MPR65446:MPV65447 MFV65446:MFZ65447 LVZ65446:LWD65447 LMD65446:LMH65447 LCH65446:LCL65447 KSL65446:KSP65447 KIP65446:KIT65447 JYT65446:JYX65447 JOX65446:JPB65447 JFB65446:JFF65447 IVF65446:IVJ65447 ILJ65446:ILN65447 IBN65446:IBR65447 HRR65446:HRV65447 HHV65446:HHZ65447 GXZ65446:GYD65447 GOD65446:GOH65447 GEH65446:GEL65447 FUL65446:FUP65447 FKP65446:FKT65447 FAT65446:FAX65447 EQX65446:ERB65447 EHB65446:EHF65447 DXF65446:DXJ65447 DNJ65446:DNN65447 DDN65446:DDR65447 CTR65446:CTV65447 CJV65446:CJZ65447 BZZ65446:CAD65447 BQD65446:BQH65447 BGH65446:BGL65447 AWL65446:AWP65447 AMP65446:AMT65447 ACT65446:ACX65447 SX65446:TB65447 JB65446:JF65447 WVN4:WVR5 WLR4:WLV5 WBV4:WBZ5 VRZ4:VSD5 VID4:VIH5 UYH4:UYL5 UOL4:UOP5 UEP4:UET5 TUT4:TUX5 TKX4:TLB5 TBB4:TBF5 SRF4:SRJ5 SHJ4:SHN5 RXN4:RXR5 RNR4:RNV5 RDV4:RDZ5 QTZ4:QUD5 QKD4:QKH5 QAH4:QAL5 PQL4:PQP5 PGP4:PGT5 OWT4:OWX5 OMX4:ONB5 ODB4:ODF5 NTF4:NTJ5 NJJ4:NJN5 MZN4:MZR5 MPR4:MPV5 MFV4:MFZ5 LVZ4:LWD5 LMD4:LMH5 LCH4:LCL5 KSL4:KSP5 KIP4:KIT5 JYT4:JYX5 JOX4:JPB5 JFB4:JFF5 IVF4:IVJ5 ILJ4:ILN5 IBN4:IBR5 HRR4:HRV5 HHV4:HHZ5 GXZ4:GYD5 GOD4:GOH5 GEH4:GEL5 FUL4:FUP5 FKP4:FKT5 FAT4:FAX5 EQX4:ERB5 EHB4:EHF5 DXF4:DXJ5 DNJ4:DNN5 DDN4:DDR5 CTR4:CTV5 CJV4:CJZ5 BZZ4:CAD5 BQD4:BQH5 BGH4:BGL5 AWL4:AWP5 AMP4:AMT5 ACT4:ACX5 SX4:TB5 JB4:JF5 Y4:Z5 Y982950:Z982951 Y917414:Z917415 Y851878:Z851879 Y786342:Z786343 Y720806:Z720807 Y655270:Z655271 Y589734:Z589735 Y524198:Z524199 Y458662:Z458663 Y393126:Z393127 Y327590:Z327591 Y262054:Z262055 Y196518:Z196519 Y130982:Z130983 Y65446:Z65447" xr:uid="{21B34D30-547E-4C57-AD2F-7AC0D2AF96A7}">
      <formula1>#REF!</formula1>
    </dataValidation>
    <dataValidation type="list" showInputMessage="1" showErrorMessage="1" sqref="WUU982964:WUU982975 ACA18:ACA29 ALW18:ALW29 AVS18:AVS29 BFO18:BFO29 BPK18:BPK29 BZG18:BZG29 CJC18:CJC29 CSY18:CSY29 DCU18:DCU29 DMQ18:DMQ29 DWM18:DWM29 EGI18:EGI29 EQE18:EQE29 FAA18:FAA29 FJW18:FJW29 FTS18:FTS29 GDO18:GDO29 GNK18:GNK29 GXG18:GXG29 HHC18:HHC29 HQY18:HQY29 IAU18:IAU29 IKQ18:IKQ29 IUM18:IUM29 JEI18:JEI29 JOE18:JOE29 JYA18:JYA29 KHW18:KHW29 KRS18:KRS29 LBO18:LBO29 LLK18:LLK29 LVG18:LVG29 MFC18:MFC29 MOY18:MOY29 MYU18:MYU29 NIQ18:NIQ29 NSM18:NSM29 OCI18:OCI29 OME18:OME29 OWA18:OWA29 PFW18:PFW29 PPS18:PPS29 PZO18:PZO29 QJK18:QJK29 QTG18:QTG29 RDC18:RDC29 RMY18:RMY29 RWU18:RWU29 SGQ18:SGQ29 SQM18:SQM29 TAI18:TAI29 TKE18:TKE29 TUA18:TUA29 UDW18:UDW29 UNS18:UNS29 UXO18:UXO29 VHK18:VHK29 VRG18:VRG29 WBC18:WBC29 WKY18:WKY29 WUU18:WUU29 B65460:B65471 II65460:II65471 SE65460:SE65471 ACA65460:ACA65471 ALW65460:ALW65471 AVS65460:AVS65471 BFO65460:BFO65471 BPK65460:BPK65471 BZG65460:BZG65471 CJC65460:CJC65471 CSY65460:CSY65471 DCU65460:DCU65471 DMQ65460:DMQ65471 DWM65460:DWM65471 EGI65460:EGI65471 EQE65460:EQE65471 FAA65460:FAA65471 FJW65460:FJW65471 FTS65460:FTS65471 GDO65460:GDO65471 GNK65460:GNK65471 GXG65460:GXG65471 HHC65460:HHC65471 HQY65460:HQY65471 IAU65460:IAU65471 IKQ65460:IKQ65471 IUM65460:IUM65471 JEI65460:JEI65471 JOE65460:JOE65471 JYA65460:JYA65471 KHW65460:KHW65471 KRS65460:KRS65471 LBO65460:LBO65471 LLK65460:LLK65471 LVG65460:LVG65471 MFC65460:MFC65471 MOY65460:MOY65471 MYU65460:MYU65471 NIQ65460:NIQ65471 NSM65460:NSM65471 OCI65460:OCI65471 OME65460:OME65471 OWA65460:OWA65471 PFW65460:PFW65471 PPS65460:PPS65471 PZO65460:PZO65471 QJK65460:QJK65471 QTG65460:QTG65471 RDC65460:RDC65471 RMY65460:RMY65471 RWU65460:RWU65471 SGQ65460:SGQ65471 SQM65460:SQM65471 TAI65460:TAI65471 TKE65460:TKE65471 TUA65460:TUA65471 UDW65460:UDW65471 UNS65460:UNS65471 UXO65460:UXO65471 VHK65460:VHK65471 VRG65460:VRG65471 WBC65460:WBC65471 WKY65460:WKY65471 WUU65460:WUU65471 B130996:B131007 II130996:II131007 SE130996:SE131007 ACA130996:ACA131007 ALW130996:ALW131007 AVS130996:AVS131007 BFO130996:BFO131007 BPK130996:BPK131007 BZG130996:BZG131007 CJC130996:CJC131007 CSY130996:CSY131007 DCU130996:DCU131007 DMQ130996:DMQ131007 DWM130996:DWM131007 EGI130996:EGI131007 EQE130996:EQE131007 FAA130996:FAA131007 FJW130996:FJW131007 FTS130996:FTS131007 GDO130996:GDO131007 GNK130996:GNK131007 GXG130996:GXG131007 HHC130996:HHC131007 HQY130996:HQY131007 IAU130996:IAU131007 IKQ130996:IKQ131007 IUM130996:IUM131007 JEI130996:JEI131007 JOE130996:JOE131007 JYA130996:JYA131007 KHW130996:KHW131007 KRS130996:KRS131007 LBO130996:LBO131007 LLK130996:LLK131007 LVG130996:LVG131007 MFC130996:MFC131007 MOY130996:MOY131007 MYU130996:MYU131007 NIQ130996:NIQ131007 NSM130996:NSM131007 OCI130996:OCI131007 OME130996:OME131007 OWA130996:OWA131007 PFW130996:PFW131007 PPS130996:PPS131007 PZO130996:PZO131007 QJK130996:QJK131007 QTG130996:QTG131007 RDC130996:RDC131007 RMY130996:RMY131007 RWU130996:RWU131007 SGQ130996:SGQ131007 SQM130996:SQM131007 TAI130996:TAI131007 TKE130996:TKE131007 TUA130996:TUA131007 UDW130996:UDW131007 UNS130996:UNS131007 UXO130996:UXO131007 VHK130996:VHK131007 VRG130996:VRG131007 WBC130996:WBC131007 WKY130996:WKY131007 WUU130996:WUU131007 B196532:B196543 II196532:II196543 SE196532:SE196543 ACA196532:ACA196543 ALW196532:ALW196543 AVS196532:AVS196543 BFO196532:BFO196543 BPK196532:BPK196543 BZG196532:BZG196543 CJC196532:CJC196543 CSY196532:CSY196543 DCU196532:DCU196543 DMQ196532:DMQ196543 DWM196532:DWM196543 EGI196532:EGI196543 EQE196532:EQE196543 FAA196532:FAA196543 FJW196532:FJW196543 FTS196532:FTS196543 GDO196532:GDO196543 GNK196532:GNK196543 GXG196532:GXG196543 HHC196532:HHC196543 HQY196532:HQY196543 IAU196532:IAU196543 IKQ196532:IKQ196543 IUM196532:IUM196543 JEI196532:JEI196543 JOE196532:JOE196543 JYA196532:JYA196543 KHW196532:KHW196543 KRS196532:KRS196543 LBO196532:LBO196543 LLK196532:LLK196543 LVG196532:LVG196543 MFC196532:MFC196543 MOY196532:MOY196543 MYU196532:MYU196543 NIQ196532:NIQ196543 NSM196532:NSM196543 OCI196532:OCI196543 OME196532:OME196543 OWA196532:OWA196543 PFW196532:PFW196543 PPS196532:PPS196543 PZO196532:PZO196543 QJK196532:QJK196543 QTG196532:QTG196543 RDC196532:RDC196543 RMY196532:RMY196543 RWU196532:RWU196543 SGQ196532:SGQ196543 SQM196532:SQM196543 TAI196532:TAI196543 TKE196532:TKE196543 TUA196532:TUA196543 UDW196532:UDW196543 UNS196532:UNS196543 UXO196532:UXO196543 VHK196532:VHK196543 VRG196532:VRG196543 WBC196532:WBC196543 WKY196532:WKY196543 WUU196532:WUU196543 B262068:B262079 II262068:II262079 SE262068:SE262079 ACA262068:ACA262079 ALW262068:ALW262079 AVS262068:AVS262079 BFO262068:BFO262079 BPK262068:BPK262079 BZG262068:BZG262079 CJC262068:CJC262079 CSY262068:CSY262079 DCU262068:DCU262079 DMQ262068:DMQ262079 DWM262068:DWM262079 EGI262068:EGI262079 EQE262068:EQE262079 FAA262068:FAA262079 FJW262068:FJW262079 FTS262068:FTS262079 GDO262068:GDO262079 GNK262068:GNK262079 GXG262068:GXG262079 HHC262068:HHC262079 HQY262068:HQY262079 IAU262068:IAU262079 IKQ262068:IKQ262079 IUM262068:IUM262079 JEI262068:JEI262079 JOE262068:JOE262079 JYA262068:JYA262079 KHW262068:KHW262079 KRS262068:KRS262079 LBO262068:LBO262079 LLK262068:LLK262079 LVG262068:LVG262079 MFC262068:MFC262079 MOY262068:MOY262079 MYU262068:MYU262079 NIQ262068:NIQ262079 NSM262068:NSM262079 OCI262068:OCI262079 OME262068:OME262079 OWA262068:OWA262079 PFW262068:PFW262079 PPS262068:PPS262079 PZO262068:PZO262079 QJK262068:QJK262079 QTG262068:QTG262079 RDC262068:RDC262079 RMY262068:RMY262079 RWU262068:RWU262079 SGQ262068:SGQ262079 SQM262068:SQM262079 TAI262068:TAI262079 TKE262068:TKE262079 TUA262068:TUA262079 UDW262068:UDW262079 UNS262068:UNS262079 UXO262068:UXO262079 VHK262068:VHK262079 VRG262068:VRG262079 WBC262068:WBC262079 WKY262068:WKY262079 WUU262068:WUU262079 B327604:B327615 II327604:II327615 SE327604:SE327615 ACA327604:ACA327615 ALW327604:ALW327615 AVS327604:AVS327615 BFO327604:BFO327615 BPK327604:BPK327615 BZG327604:BZG327615 CJC327604:CJC327615 CSY327604:CSY327615 DCU327604:DCU327615 DMQ327604:DMQ327615 DWM327604:DWM327615 EGI327604:EGI327615 EQE327604:EQE327615 FAA327604:FAA327615 FJW327604:FJW327615 FTS327604:FTS327615 GDO327604:GDO327615 GNK327604:GNK327615 GXG327604:GXG327615 HHC327604:HHC327615 HQY327604:HQY327615 IAU327604:IAU327615 IKQ327604:IKQ327615 IUM327604:IUM327615 JEI327604:JEI327615 JOE327604:JOE327615 JYA327604:JYA327615 KHW327604:KHW327615 KRS327604:KRS327615 LBO327604:LBO327615 LLK327604:LLK327615 LVG327604:LVG327615 MFC327604:MFC327615 MOY327604:MOY327615 MYU327604:MYU327615 NIQ327604:NIQ327615 NSM327604:NSM327615 OCI327604:OCI327615 OME327604:OME327615 OWA327604:OWA327615 PFW327604:PFW327615 PPS327604:PPS327615 PZO327604:PZO327615 QJK327604:QJK327615 QTG327604:QTG327615 RDC327604:RDC327615 RMY327604:RMY327615 RWU327604:RWU327615 SGQ327604:SGQ327615 SQM327604:SQM327615 TAI327604:TAI327615 TKE327604:TKE327615 TUA327604:TUA327615 UDW327604:UDW327615 UNS327604:UNS327615 UXO327604:UXO327615 VHK327604:VHK327615 VRG327604:VRG327615 WBC327604:WBC327615 WKY327604:WKY327615 WUU327604:WUU327615 B393140:B393151 II393140:II393151 SE393140:SE393151 ACA393140:ACA393151 ALW393140:ALW393151 AVS393140:AVS393151 BFO393140:BFO393151 BPK393140:BPK393151 BZG393140:BZG393151 CJC393140:CJC393151 CSY393140:CSY393151 DCU393140:DCU393151 DMQ393140:DMQ393151 DWM393140:DWM393151 EGI393140:EGI393151 EQE393140:EQE393151 FAA393140:FAA393151 FJW393140:FJW393151 FTS393140:FTS393151 GDO393140:GDO393151 GNK393140:GNK393151 GXG393140:GXG393151 HHC393140:HHC393151 HQY393140:HQY393151 IAU393140:IAU393151 IKQ393140:IKQ393151 IUM393140:IUM393151 JEI393140:JEI393151 JOE393140:JOE393151 JYA393140:JYA393151 KHW393140:KHW393151 KRS393140:KRS393151 LBO393140:LBO393151 LLK393140:LLK393151 LVG393140:LVG393151 MFC393140:MFC393151 MOY393140:MOY393151 MYU393140:MYU393151 NIQ393140:NIQ393151 NSM393140:NSM393151 OCI393140:OCI393151 OME393140:OME393151 OWA393140:OWA393151 PFW393140:PFW393151 PPS393140:PPS393151 PZO393140:PZO393151 QJK393140:QJK393151 QTG393140:QTG393151 RDC393140:RDC393151 RMY393140:RMY393151 RWU393140:RWU393151 SGQ393140:SGQ393151 SQM393140:SQM393151 TAI393140:TAI393151 TKE393140:TKE393151 TUA393140:TUA393151 UDW393140:UDW393151 UNS393140:UNS393151 UXO393140:UXO393151 VHK393140:VHK393151 VRG393140:VRG393151 WBC393140:WBC393151 WKY393140:WKY393151 WUU393140:WUU393151 B458676:B458687 II458676:II458687 SE458676:SE458687 ACA458676:ACA458687 ALW458676:ALW458687 AVS458676:AVS458687 BFO458676:BFO458687 BPK458676:BPK458687 BZG458676:BZG458687 CJC458676:CJC458687 CSY458676:CSY458687 DCU458676:DCU458687 DMQ458676:DMQ458687 DWM458676:DWM458687 EGI458676:EGI458687 EQE458676:EQE458687 FAA458676:FAA458687 FJW458676:FJW458687 FTS458676:FTS458687 GDO458676:GDO458687 GNK458676:GNK458687 GXG458676:GXG458687 HHC458676:HHC458687 HQY458676:HQY458687 IAU458676:IAU458687 IKQ458676:IKQ458687 IUM458676:IUM458687 JEI458676:JEI458687 JOE458676:JOE458687 JYA458676:JYA458687 KHW458676:KHW458687 KRS458676:KRS458687 LBO458676:LBO458687 LLK458676:LLK458687 LVG458676:LVG458687 MFC458676:MFC458687 MOY458676:MOY458687 MYU458676:MYU458687 NIQ458676:NIQ458687 NSM458676:NSM458687 OCI458676:OCI458687 OME458676:OME458687 OWA458676:OWA458687 PFW458676:PFW458687 PPS458676:PPS458687 PZO458676:PZO458687 QJK458676:QJK458687 QTG458676:QTG458687 RDC458676:RDC458687 RMY458676:RMY458687 RWU458676:RWU458687 SGQ458676:SGQ458687 SQM458676:SQM458687 TAI458676:TAI458687 TKE458676:TKE458687 TUA458676:TUA458687 UDW458676:UDW458687 UNS458676:UNS458687 UXO458676:UXO458687 VHK458676:VHK458687 VRG458676:VRG458687 WBC458676:WBC458687 WKY458676:WKY458687 WUU458676:WUU458687 B524212:B524223 II524212:II524223 SE524212:SE524223 ACA524212:ACA524223 ALW524212:ALW524223 AVS524212:AVS524223 BFO524212:BFO524223 BPK524212:BPK524223 BZG524212:BZG524223 CJC524212:CJC524223 CSY524212:CSY524223 DCU524212:DCU524223 DMQ524212:DMQ524223 DWM524212:DWM524223 EGI524212:EGI524223 EQE524212:EQE524223 FAA524212:FAA524223 FJW524212:FJW524223 FTS524212:FTS524223 GDO524212:GDO524223 GNK524212:GNK524223 GXG524212:GXG524223 HHC524212:HHC524223 HQY524212:HQY524223 IAU524212:IAU524223 IKQ524212:IKQ524223 IUM524212:IUM524223 JEI524212:JEI524223 JOE524212:JOE524223 JYA524212:JYA524223 KHW524212:KHW524223 KRS524212:KRS524223 LBO524212:LBO524223 LLK524212:LLK524223 LVG524212:LVG524223 MFC524212:MFC524223 MOY524212:MOY524223 MYU524212:MYU524223 NIQ524212:NIQ524223 NSM524212:NSM524223 OCI524212:OCI524223 OME524212:OME524223 OWA524212:OWA524223 PFW524212:PFW524223 PPS524212:PPS524223 PZO524212:PZO524223 QJK524212:QJK524223 QTG524212:QTG524223 RDC524212:RDC524223 RMY524212:RMY524223 RWU524212:RWU524223 SGQ524212:SGQ524223 SQM524212:SQM524223 TAI524212:TAI524223 TKE524212:TKE524223 TUA524212:TUA524223 UDW524212:UDW524223 UNS524212:UNS524223 UXO524212:UXO524223 VHK524212:VHK524223 VRG524212:VRG524223 WBC524212:WBC524223 WKY524212:WKY524223 WUU524212:WUU524223 B589748:B589759 II589748:II589759 SE589748:SE589759 ACA589748:ACA589759 ALW589748:ALW589759 AVS589748:AVS589759 BFO589748:BFO589759 BPK589748:BPK589759 BZG589748:BZG589759 CJC589748:CJC589759 CSY589748:CSY589759 DCU589748:DCU589759 DMQ589748:DMQ589759 DWM589748:DWM589759 EGI589748:EGI589759 EQE589748:EQE589759 FAA589748:FAA589759 FJW589748:FJW589759 FTS589748:FTS589759 GDO589748:GDO589759 GNK589748:GNK589759 GXG589748:GXG589759 HHC589748:HHC589759 HQY589748:HQY589759 IAU589748:IAU589759 IKQ589748:IKQ589759 IUM589748:IUM589759 JEI589748:JEI589759 JOE589748:JOE589759 JYA589748:JYA589759 KHW589748:KHW589759 KRS589748:KRS589759 LBO589748:LBO589759 LLK589748:LLK589759 LVG589748:LVG589759 MFC589748:MFC589759 MOY589748:MOY589759 MYU589748:MYU589759 NIQ589748:NIQ589759 NSM589748:NSM589759 OCI589748:OCI589759 OME589748:OME589759 OWA589748:OWA589759 PFW589748:PFW589759 PPS589748:PPS589759 PZO589748:PZO589759 QJK589748:QJK589759 QTG589748:QTG589759 RDC589748:RDC589759 RMY589748:RMY589759 RWU589748:RWU589759 SGQ589748:SGQ589759 SQM589748:SQM589759 TAI589748:TAI589759 TKE589748:TKE589759 TUA589748:TUA589759 UDW589748:UDW589759 UNS589748:UNS589759 UXO589748:UXO589759 VHK589748:VHK589759 VRG589748:VRG589759 WBC589748:WBC589759 WKY589748:WKY589759 WUU589748:WUU589759 B655284:B655295 II655284:II655295 SE655284:SE655295 ACA655284:ACA655295 ALW655284:ALW655295 AVS655284:AVS655295 BFO655284:BFO655295 BPK655284:BPK655295 BZG655284:BZG655295 CJC655284:CJC655295 CSY655284:CSY655295 DCU655284:DCU655295 DMQ655284:DMQ655295 DWM655284:DWM655295 EGI655284:EGI655295 EQE655284:EQE655295 FAA655284:FAA655295 FJW655284:FJW655295 FTS655284:FTS655295 GDO655284:GDO655295 GNK655284:GNK655295 GXG655284:GXG655295 HHC655284:HHC655295 HQY655284:HQY655295 IAU655284:IAU655295 IKQ655284:IKQ655295 IUM655284:IUM655295 JEI655284:JEI655295 JOE655284:JOE655295 JYA655284:JYA655295 KHW655284:KHW655295 KRS655284:KRS655295 LBO655284:LBO655295 LLK655284:LLK655295 LVG655284:LVG655295 MFC655284:MFC655295 MOY655284:MOY655295 MYU655284:MYU655295 NIQ655284:NIQ655295 NSM655284:NSM655295 OCI655284:OCI655295 OME655284:OME655295 OWA655284:OWA655295 PFW655284:PFW655295 PPS655284:PPS655295 PZO655284:PZO655295 QJK655284:QJK655295 QTG655284:QTG655295 RDC655284:RDC655295 RMY655284:RMY655295 RWU655284:RWU655295 SGQ655284:SGQ655295 SQM655284:SQM655295 TAI655284:TAI655295 TKE655284:TKE655295 TUA655284:TUA655295 UDW655284:UDW655295 UNS655284:UNS655295 UXO655284:UXO655295 VHK655284:VHK655295 VRG655284:VRG655295 WBC655284:WBC655295 WKY655284:WKY655295 WUU655284:WUU655295 B720820:B720831 II720820:II720831 SE720820:SE720831 ACA720820:ACA720831 ALW720820:ALW720831 AVS720820:AVS720831 BFO720820:BFO720831 BPK720820:BPK720831 BZG720820:BZG720831 CJC720820:CJC720831 CSY720820:CSY720831 DCU720820:DCU720831 DMQ720820:DMQ720831 DWM720820:DWM720831 EGI720820:EGI720831 EQE720820:EQE720831 FAA720820:FAA720831 FJW720820:FJW720831 FTS720820:FTS720831 GDO720820:GDO720831 GNK720820:GNK720831 GXG720820:GXG720831 HHC720820:HHC720831 HQY720820:HQY720831 IAU720820:IAU720831 IKQ720820:IKQ720831 IUM720820:IUM720831 JEI720820:JEI720831 JOE720820:JOE720831 JYA720820:JYA720831 KHW720820:KHW720831 KRS720820:KRS720831 LBO720820:LBO720831 LLK720820:LLK720831 LVG720820:LVG720831 MFC720820:MFC720831 MOY720820:MOY720831 MYU720820:MYU720831 NIQ720820:NIQ720831 NSM720820:NSM720831 OCI720820:OCI720831 OME720820:OME720831 OWA720820:OWA720831 PFW720820:PFW720831 PPS720820:PPS720831 PZO720820:PZO720831 QJK720820:QJK720831 QTG720820:QTG720831 RDC720820:RDC720831 RMY720820:RMY720831 RWU720820:RWU720831 SGQ720820:SGQ720831 SQM720820:SQM720831 TAI720820:TAI720831 TKE720820:TKE720831 TUA720820:TUA720831 UDW720820:UDW720831 UNS720820:UNS720831 UXO720820:UXO720831 VHK720820:VHK720831 VRG720820:VRG720831 WBC720820:WBC720831 WKY720820:WKY720831 WUU720820:WUU720831 B786356:B786367 II786356:II786367 SE786356:SE786367 ACA786356:ACA786367 ALW786356:ALW786367 AVS786356:AVS786367 BFO786356:BFO786367 BPK786356:BPK786367 BZG786356:BZG786367 CJC786356:CJC786367 CSY786356:CSY786367 DCU786356:DCU786367 DMQ786356:DMQ786367 DWM786356:DWM786367 EGI786356:EGI786367 EQE786356:EQE786367 FAA786356:FAA786367 FJW786356:FJW786367 FTS786356:FTS786367 GDO786356:GDO786367 GNK786356:GNK786367 GXG786356:GXG786367 HHC786356:HHC786367 HQY786356:HQY786367 IAU786356:IAU786367 IKQ786356:IKQ786367 IUM786356:IUM786367 JEI786356:JEI786367 JOE786356:JOE786367 JYA786356:JYA786367 KHW786356:KHW786367 KRS786356:KRS786367 LBO786356:LBO786367 LLK786356:LLK786367 LVG786356:LVG786367 MFC786356:MFC786367 MOY786356:MOY786367 MYU786356:MYU786367 NIQ786356:NIQ786367 NSM786356:NSM786367 OCI786356:OCI786367 OME786356:OME786367 OWA786356:OWA786367 PFW786356:PFW786367 PPS786356:PPS786367 PZO786356:PZO786367 QJK786356:QJK786367 QTG786356:QTG786367 RDC786356:RDC786367 RMY786356:RMY786367 RWU786356:RWU786367 SGQ786356:SGQ786367 SQM786356:SQM786367 TAI786356:TAI786367 TKE786356:TKE786367 TUA786356:TUA786367 UDW786356:UDW786367 UNS786356:UNS786367 UXO786356:UXO786367 VHK786356:VHK786367 VRG786356:VRG786367 WBC786356:WBC786367 WKY786356:WKY786367 WUU786356:WUU786367 B851892:B851903 II851892:II851903 SE851892:SE851903 ACA851892:ACA851903 ALW851892:ALW851903 AVS851892:AVS851903 BFO851892:BFO851903 BPK851892:BPK851903 BZG851892:BZG851903 CJC851892:CJC851903 CSY851892:CSY851903 DCU851892:DCU851903 DMQ851892:DMQ851903 DWM851892:DWM851903 EGI851892:EGI851903 EQE851892:EQE851903 FAA851892:FAA851903 FJW851892:FJW851903 FTS851892:FTS851903 GDO851892:GDO851903 GNK851892:GNK851903 GXG851892:GXG851903 HHC851892:HHC851903 HQY851892:HQY851903 IAU851892:IAU851903 IKQ851892:IKQ851903 IUM851892:IUM851903 JEI851892:JEI851903 JOE851892:JOE851903 JYA851892:JYA851903 KHW851892:KHW851903 KRS851892:KRS851903 LBO851892:LBO851903 LLK851892:LLK851903 LVG851892:LVG851903 MFC851892:MFC851903 MOY851892:MOY851903 MYU851892:MYU851903 NIQ851892:NIQ851903 NSM851892:NSM851903 OCI851892:OCI851903 OME851892:OME851903 OWA851892:OWA851903 PFW851892:PFW851903 PPS851892:PPS851903 PZO851892:PZO851903 QJK851892:QJK851903 QTG851892:QTG851903 RDC851892:RDC851903 RMY851892:RMY851903 RWU851892:RWU851903 SGQ851892:SGQ851903 SQM851892:SQM851903 TAI851892:TAI851903 TKE851892:TKE851903 TUA851892:TUA851903 UDW851892:UDW851903 UNS851892:UNS851903 UXO851892:UXO851903 VHK851892:VHK851903 VRG851892:VRG851903 WBC851892:WBC851903 WKY851892:WKY851903 WUU851892:WUU851903 B917428:B917439 II917428:II917439 SE917428:SE917439 ACA917428:ACA917439 ALW917428:ALW917439 AVS917428:AVS917439 BFO917428:BFO917439 BPK917428:BPK917439 BZG917428:BZG917439 CJC917428:CJC917439 CSY917428:CSY917439 DCU917428:DCU917439 DMQ917428:DMQ917439 DWM917428:DWM917439 EGI917428:EGI917439 EQE917428:EQE917439 FAA917428:FAA917439 FJW917428:FJW917439 FTS917428:FTS917439 GDO917428:GDO917439 GNK917428:GNK917439 GXG917428:GXG917439 HHC917428:HHC917439 HQY917428:HQY917439 IAU917428:IAU917439 IKQ917428:IKQ917439 IUM917428:IUM917439 JEI917428:JEI917439 JOE917428:JOE917439 JYA917428:JYA917439 KHW917428:KHW917439 KRS917428:KRS917439 LBO917428:LBO917439 LLK917428:LLK917439 LVG917428:LVG917439 MFC917428:MFC917439 MOY917428:MOY917439 MYU917428:MYU917439 NIQ917428:NIQ917439 NSM917428:NSM917439 OCI917428:OCI917439 OME917428:OME917439 OWA917428:OWA917439 PFW917428:PFW917439 PPS917428:PPS917439 PZO917428:PZO917439 QJK917428:QJK917439 QTG917428:QTG917439 RDC917428:RDC917439 RMY917428:RMY917439 RWU917428:RWU917439 SGQ917428:SGQ917439 SQM917428:SQM917439 TAI917428:TAI917439 TKE917428:TKE917439 TUA917428:TUA917439 UDW917428:UDW917439 UNS917428:UNS917439 UXO917428:UXO917439 VHK917428:VHK917439 VRG917428:VRG917439 WBC917428:WBC917439 WKY917428:WKY917439 WUU917428:WUU917439 B982964:B982975 II982964:II982975 SE982964:SE982975 ACA982964:ACA982975 ALW982964:ALW982975 AVS982964:AVS982975 BFO982964:BFO982975 BPK982964:BPK982975 BZG982964:BZG982975 CJC982964:CJC982975 CSY982964:CSY982975 DCU982964:DCU982975 DMQ982964:DMQ982975 DWM982964:DWM982975 EGI982964:EGI982975 EQE982964:EQE982975 FAA982964:FAA982975 FJW982964:FJW982975 FTS982964:FTS982975 GDO982964:GDO982975 GNK982964:GNK982975 GXG982964:GXG982975 HHC982964:HHC982975 HQY982964:HQY982975 IAU982964:IAU982975 IKQ982964:IKQ982975 IUM982964:IUM982975 JEI982964:JEI982975 JOE982964:JOE982975 JYA982964:JYA982975 KHW982964:KHW982975 KRS982964:KRS982975 LBO982964:LBO982975 LLK982964:LLK982975 LVG982964:LVG982975 MFC982964:MFC982975 MOY982964:MOY982975 MYU982964:MYU982975 NIQ982964:NIQ982975 NSM982964:NSM982975 OCI982964:OCI982975 OME982964:OME982975 OWA982964:OWA982975 PFW982964:PFW982975 PPS982964:PPS982975 PZO982964:PZO982975 QJK982964:QJK982975 QTG982964:QTG982975 RDC982964:RDC982975 RMY982964:RMY982975 RWU982964:RWU982975 SGQ982964:SGQ982975 SQM982964:SQM982975 TAI982964:TAI982975 TKE982964:TKE982975 TUA982964:TUA982975 UDW982964:UDW982975 UNS982964:UNS982975 UXO982964:UXO982975 VHK982964:VHK982975 VRG982964:VRG982975 WBC982964:WBC982975 WKY982964:WKY982975 SE18:SE29 II18:II29" xr:uid="{4E774A2E-81CB-43C1-A274-3EE3BB691D74}">
      <formula1>#REF!</formula1>
    </dataValidation>
    <dataValidation type="list" showInputMessage="1" showErrorMessage="1" sqref="B18:B33" xr:uid="{4B105247-3721-4C78-9EC7-94947C04B9ED}">
      <formula1>Chem</formula1>
    </dataValidation>
  </dataValidations>
  <pageMargins left="0.7" right="0.7" top="0.75" bottom="0.75" header="0.3" footer="0.3"/>
  <pageSetup paperSize="9" orientation="portrait" r:id="rId1"/>
  <ignoredErrors>
    <ignoredError sqref="B13 E11"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941987-00B4-4442-A9E7-8E6837878699}">
          <x14:formula1>
            <xm:f>'Chemical Analysis'!$AA$4:$AA$39</xm:f>
          </x14:formula1>
          <xm:sqref>G3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I65"/>
  <sheetViews>
    <sheetView showGridLines="0" showZeros="0" zoomScale="75" zoomScaleNormal="75" workbookViewId="0">
      <selection activeCell="F11" sqref="F11"/>
    </sheetView>
  </sheetViews>
  <sheetFormatPr defaultRowHeight="20.25" x14ac:dyDescent="0.3"/>
  <cols>
    <col min="1" max="1" width="2.85546875" style="35" customWidth="1"/>
    <col min="2" max="2" width="29.42578125" style="35" customWidth="1"/>
    <col min="3" max="3" width="22.28515625" style="59" customWidth="1"/>
    <col min="4" max="4" width="25.28515625" style="59" bestFit="1" customWidth="1"/>
    <col min="5" max="5" width="17.28515625" style="59" customWidth="1"/>
    <col min="6" max="6" width="25.28515625" style="59" bestFit="1" customWidth="1"/>
    <col min="7" max="7" width="28.28515625" style="35" bestFit="1" customWidth="1"/>
    <col min="8" max="8" width="7.5703125" style="35" bestFit="1" customWidth="1"/>
    <col min="9" max="9" width="7.140625" bestFit="1" customWidth="1"/>
    <col min="10" max="10" width="6.7109375" bestFit="1" customWidth="1"/>
    <col min="11" max="11" width="8" bestFit="1" customWidth="1"/>
    <col min="12" max="13" width="6.7109375" bestFit="1" customWidth="1"/>
    <col min="14" max="15" width="8" bestFit="1" customWidth="1"/>
    <col min="16" max="16" width="6.7109375" bestFit="1" customWidth="1"/>
    <col min="17" max="17" width="8" bestFit="1" customWidth="1"/>
    <col min="18" max="18" width="7.28515625" bestFit="1" customWidth="1"/>
    <col min="19" max="19" width="6.7109375" bestFit="1" customWidth="1"/>
    <col min="20" max="21" width="8" bestFit="1" customWidth="1"/>
    <col min="22" max="24" width="8.28515625" bestFit="1" customWidth="1"/>
    <col min="25" max="25" width="10.140625" bestFit="1" customWidth="1"/>
    <col min="26" max="26" width="16.140625" customWidth="1"/>
    <col min="27" max="27" width="10.140625" customWidth="1"/>
    <col min="28" max="28" width="14.42578125" customWidth="1"/>
    <col min="29" max="30" width="18.85546875" customWidth="1"/>
    <col min="31" max="31" width="14.7109375" style="35" customWidth="1"/>
    <col min="32" max="241" width="8.85546875" style="35"/>
    <col min="242" max="242" width="17.42578125" style="35" customWidth="1"/>
    <col min="243" max="243" width="30.7109375" style="35" customWidth="1"/>
    <col min="244" max="244" width="24.5703125" style="35" customWidth="1"/>
    <col min="245" max="245" width="30.5703125" style="35" customWidth="1"/>
    <col min="246" max="246" width="27.140625" style="35" customWidth="1"/>
    <col min="247" max="247" width="34" style="35" customWidth="1"/>
    <col min="248" max="248" width="31.42578125" style="35" customWidth="1"/>
    <col min="249" max="249" width="82.140625" style="35" customWidth="1"/>
    <col min="250" max="250" width="23.140625" style="35" customWidth="1"/>
    <col min="251" max="251" width="14.7109375" style="35" customWidth="1"/>
    <col min="252" max="252" width="10.140625" style="35" customWidth="1"/>
    <col min="253" max="253" width="15.85546875" style="35" customWidth="1"/>
    <col min="254" max="254" width="9.85546875" style="35" customWidth="1"/>
    <col min="255" max="255" width="14" style="35" customWidth="1"/>
    <col min="256" max="256" width="14.5703125" style="35" customWidth="1"/>
    <col min="257" max="257" width="9.5703125" style="35" customWidth="1"/>
    <col min="258" max="258" width="14.5703125" style="35" customWidth="1"/>
    <col min="259" max="260" width="16.28515625" style="35" customWidth="1"/>
    <col min="261" max="261" width="13.85546875" style="35" customWidth="1"/>
    <col min="262" max="266" width="16.140625" style="35" customWidth="1"/>
    <col min="267" max="267" width="14.42578125" style="35" customWidth="1"/>
    <col min="268" max="268" width="10.140625" style="35" customWidth="1"/>
    <col min="269" max="269" width="14.42578125" style="35" customWidth="1"/>
    <col min="270" max="271" width="18.85546875" style="35" customWidth="1"/>
    <col min="272" max="272" width="14.7109375" style="35" customWidth="1"/>
    <col min="273" max="273" width="9.28515625" style="35" customWidth="1"/>
    <col min="274" max="497" width="8.85546875" style="35"/>
    <col min="498" max="498" width="17.42578125" style="35" customWidth="1"/>
    <col min="499" max="499" width="30.7109375" style="35" customWidth="1"/>
    <col min="500" max="500" width="24.5703125" style="35" customWidth="1"/>
    <col min="501" max="501" width="30.5703125" style="35" customWidth="1"/>
    <col min="502" max="502" width="27.140625" style="35" customWidth="1"/>
    <col min="503" max="503" width="34" style="35" customWidth="1"/>
    <col min="504" max="504" width="31.42578125" style="35" customWidth="1"/>
    <col min="505" max="505" width="82.140625" style="35" customWidth="1"/>
    <col min="506" max="506" width="23.140625" style="35" customWidth="1"/>
    <col min="507" max="507" width="14.7109375" style="35" customWidth="1"/>
    <col min="508" max="508" width="10.140625" style="35" customWidth="1"/>
    <col min="509" max="509" width="15.85546875" style="35" customWidth="1"/>
    <col min="510" max="510" width="9.85546875" style="35" customWidth="1"/>
    <col min="511" max="511" width="14" style="35" customWidth="1"/>
    <col min="512" max="512" width="14.5703125" style="35" customWidth="1"/>
    <col min="513" max="513" width="9.5703125" style="35" customWidth="1"/>
    <col min="514" max="514" width="14.5703125" style="35" customWidth="1"/>
    <col min="515" max="516" width="16.28515625" style="35" customWidth="1"/>
    <col min="517" max="517" width="13.85546875" style="35" customWidth="1"/>
    <col min="518" max="522" width="16.140625" style="35" customWidth="1"/>
    <col min="523" max="523" width="14.42578125" style="35" customWidth="1"/>
    <col min="524" max="524" width="10.140625" style="35" customWidth="1"/>
    <col min="525" max="525" width="14.42578125" style="35" customWidth="1"/>
    <col min="526" max="527" width="18.85546875" style="35" customWidth="1"/>
    <col min="528" max="528" width="14.7109375" style="35" customWidth="1"/>
    <col min="529" max="529" width="9.28515625" style="35" customWidth="1"/>
    <col min="530" max="753" width="8.85546875" style="35"/>
    <col min="754" max="754" width="17.42578125" style="35" customWidth="1"/>
    <col min="755" max="755" width="30.7109375" style="35" customWidth="1"/>
    <col min="756" max="756" width="24.5703125" style="35" customWidth="1"/>
    <col min="757" max="757" width="30.5703125" style="35" customWidth="1"/>
    <col min="758" max="758" width="27.140625" style="35" customWidth="1"/>
    <col min="759" max="759" width="34" style="35" customWidth="1"/>
    <col min="760" max="760" width="31.42578125" style="35" customWidth="1"/>
    <col min="761" max="761" width="82.140625" style="35" customWidth="1"/>
    <col min="762" max="762" width="23.140625" style="35" customWidth="1"/>
    <col min="763" max="763" width="14.7109375" style="35" customWidth="1"/>
    <col min="764" max="764" width="10.140625" style="35" customWidth="1"/>
    <col min="765" max="765" width="15.85546875" style="35" customWidth="1"/>
    <col min="766" max="766" width="9.85546875" style="35" customWidth="1"/>
    <col min="767" max="767" width="14" style="35" customWidth="1"/>
    <col min="768" max="768" width="14.5703125" style="35" customWidth="1"/>
    <col min="769" max="769" width="9.5703125" style="35" customWidth="1"/>
    <col min="770" max="770" width="14.5703125" style="35" customWidth="1"/>
    <col min="771" max="772" width="16.28515625" style="35" customWidth="1"/>
    <col min="773" max="773" width="13.85546875" style="35" customWidth="1"/>
    <col min="774" max="778" width="16.140625" style="35" customWidth="1"/>
    <col min="779" max="779" width="14.42578125" style="35" customWidth="1"/>
    <col min="780" max="780" width="10.140625" style="35" customWidth="1"/>
    <col min="781" max="781" width="14.42578125" style="35" customWidth="1"/>
    <col min="782" max="783" width="18.85546875" style="35" customWidth="1"/>
    <col min="784" max="784" width="14.7109375" style="35" customWidth="1"/>
    <col min="785" max="785" width="9.28515625" style="35" customWidth="1"/>
    <col min="786" max="1009" width="8.85546875" style="35"/>
    <col min="1010" max="1010" width="17.42578125" style="35" customWidth="1"/>
    <col min="1011" max="1011" width="30.7109375" style="35" customWidth="1"/>
    <col min="1012" max="1012" width="24.5703125" style="35" customWidth="1"/>
    <col min="1013" max="1013" width="30.5703125" style="35" customWidth="1"/>
    <col min="1014" max="1014" width="27.140625" style="35" customWidth="1"/>
    <col min="1015" max="1015" width="34" style="35" customWidth="1"/>
    <col min="1016" max="1016" width="31.42578125" style="35" customWidth="1"/>
    <col min="1017" max="1017" width="82.140625" style="35" customWidth="1"/>
    <col min="1018" max="1018" width="23.140625" style="35" customWidth="1"/>
    <col min="1019" max="1019" width="14.7109375" style="35" customWidth="1"/>
    <col min="1020" max="1020" width="10.140625" style="35" customWidth="1"/>
    <col min="1021" max="1021" width="15.85546875" style="35" customWidth="1"/>
    <col min="1022" max="1022" width="9.85546875" style="35" customWidth="1"/>
    <col min="1023" max="1023" width="14" style="35" customWidth="1"/>
    <col min="1024" max="1024" width="14.5703125" style="35" customWidth="1"/>
    <col min="1025" max="1025" width="9.5703125" style="35" customWidth="1"/>
    <col min="1026" max="1026" width="14.5703125" style="35" customWidth="1"/>
    <col min="1027" max="1028" width="16.28515625" style="35" customWidth="1"/>
    <col min="1029" max="1029" width="13.85546875" style="35" customWidth="1"/>
    <col min="1030" max="1034" width="16.140625" style="35" customWidth="1"/>
    <col min="1035" max="1035" width="14.42578125" style="35" customWidth="1"/>
    <col min="1036" max="1036" width="10.140625" style="35" customWidth="1"/>
    <col min="1037" max="1037" width="14.42578125" style="35" customWidth="1"/>
    <col min="1038" max="1039" width="18.85546875" style="35" customWidth="1"/>
    <col min="1040" max="1040" width="14.7109375" style="35" customWidth="1"/>
    <col min="1041" max="1041" width="9.28515625" style="35" customWidth="1"/>
    <col min="1042" max="1265" width="8.85546875" style="35"/>
    <col min="1266" max="1266" width="17.42578125" style="35" customWidth="1"/>
    <col min="1267" max="1267" width="30.7109375" style="35" customWidth="1"/>
    <col min="1268" max="1268" width="24.5703125" style="35" customWidth="1"/>
    <col min="1269" max="1269" width="30.5703125" style="35" customWidth="1"/>
    <col min="1270" max="1270" width="27.140625" style="35" customWidth="1"/>
    <col min="1271" max="1271" width="34" style="35" customWidth="1"/>
    <col min="1272" max="1272" width="31.42578125" style="35" customWidth="1"/>
    <col min="1273" max="1273" width="82.140625" style="35" customWidth="1"/>
    <col min="1274" max="1274" width="23.140625" style="35" customWidth="1"/>
    <col min="1275" max="1275" width="14.7109375" style="35" customWidth="1"/>
    <col min="1276" max="1276" width="10.140625" style="35" customWidth="1"/>
    <col min="1277" max="1277" width="15.85546875" style="35" customWidth="1"/>
    <col min="1278" max="1278" width="9.85546875" style="35" customWidth="1"/>
    <col min="1279" max="1279" width="14" style="35" customWidth="1"/>
    <col min="1280" max="1280" width="14.5703125" style="35" customWidth="1"/>
    <col min="1281" max="1281" width="9.5703125" style="35" customWidth="1"/>
    <col min="1282" max="1282" width="14.5703125" style="35" customWidth="1"/>
    <col min="1283" max="1284" width="16.28515625" style="35" customWidth="1"/>
    <col min="1285" max="1285" width="13.85546875" style="35" customWidth="1"/>
    <col min="1286" max="1290" width="16.140625" style="35" customWidth="1"/>
    <col min="1291" max="1291" width="14.42578125" style="35" customWidth="1"/>
    <col min="1292" max="1292" width="10.140625" style="35" customWidth="1"/>
    <col min="1293" max="1293" width="14.42578125" style="35" customWidth="1"/>
    <col min="1294" max="1295" width="18.85546875" style="35" customWidth="1"/>
    <col min="1296" max="1296" width="14.7109375" style="35" customWidth="1"/>
    <col min="1297" max="1297" width="9.28515625" style="35" customWidth="1"/>
    <col min="1298" max="1521" width="8.85546875" style="35"/>
    <col min="1522" max="1522" width="17.42578125" style="35" customWidth="1"/>
    <col min="1523" max="1523" width="30.7109375" style="35" customWidth="1"/>
    <col min="1524" max="1524" width="24.5703125" style="35" customWidth="1"/>
    <col min="1525" max="1525" width="30.5703125" style="35" customWidth="1"/>
    <col min="1526" max="1526" width="27.140625" style="35" customWidth="1"/>
    <col min="1527" max="1527" width="34" style="35" customWidth="1"/>
    <col min="1528" max="1528" width="31.42578125" style="35" customWidth="1"/>
    <col min="1529" max="1529" width="82.140625" style="35" customWidth="1"/>
    <col min="1530" max="1530" width="23.140625" style="35" customWidth="1"/>
    <col min="1531" max="1531" width="14.7109375" style="35" customWidth="1"/>
    <col min="1532" max="1532" width="10.140625" style="35" customWidth="1"/>
    <col min="1533" max="1533" width="15.85546875" style="35" customWidth="1"/>
    <col min="1534" max="1534" width="9.85546875" style="35" customWidth="1"/>
    <col min="1535" max="1535" width="14" style="35" customWidth="1"/>
    <col min="1536" max="1536" width="14.5703125" style="35" customWidth="1"/>
    <col min="1537" max="1537" width="9.5703125" style="35" customWidth="1"/>
    <col min="1538" max="1538" width="14.5703125" style="35" customWidth="1"/>
    <col min="1539" max="1540" width="16.28515625" style="35" customWidth="1"/>
    <col min="1541" max="1541" width="13.85546875" style="35" customWidth="1"/>
    <col min="1542" max="1546" width="16.140625" style="35" customWidth="1"/>
    <col min="1547" max="1547" width="14.42578125" style="35" customWidth="1"/>
    <col min="1548" max="1548" width="10.140625" style="35" customWidth="1"/>
    <col min="1549" max="1549" width="14.42578125" style="35" customWidth="1"/>
    <col min="1550" max="1551" width="18.85546875" style="35" customWidth="1"/>
    <col min="1552" max="1552" width="14.7109375" style="35" customWidth="1"/>
    <col min="1553" max="1553" width="9.28515625" style="35" customWidth="1"/>
    <col min="1554" max="1777" width="8.85546875" style="35"/>
    <col min="1778" max="1778" width="17.42578125" style="35" customWidth="1"/>
    <col min="1779" max="1779" width="30.7109375" style="35" customWidth="1"/>
    <col min="1780" max="1780" width="24.5703125" style="35" customWidth="1"/>
    <col min="1781" max="1781" width="30.5703125" style="35" customWidth="1"/>
    <col min="1782" max="1782" width="27.140625" style="35" customWidth="1"/>
    <col min="1783" max="1783" width="34" style="35" customWidth="1"/>
    <col min="1784" max="1784" width="31.42578125" style="35" customWidth="1"/>
    <col min="1785" max="1785" width="82.140625" style="35" customWidth="1"/>
    <col min="1786" max="1786" width="23.140625" style="35" customWidth="1"/>
    <col min="1787" max="1787" width="14.7109375" style="35" customWidth="1"/>
    <col min="1788" max="1788" width="10.140625" style="35" customWidth="1"/>
    <col min="1789" max="1789" width="15.85546875" style="35" customWidth="1"/>
    <col min="1790" max="1790" width="9.85546875" style="35" customWidth="1"/>
    <col min="1791" max="1791" width="14" style="35" customWidth="1"/>
    <col min="1792" max="1792" width="14.5703125" style="35" customWidth="1"/>
    <col min="1793" max="1793" width="9.5703125" style="35" customWidth="1"/>
    <col min="1794" max="1794" width="14.5703125" style="35" customWidth="1"/>
    <col min="1795" max="1796" width="16.28515625" style="35" customWidth="1"/>
    <col min="1797" max="1797" width="13.85546875" style="35" customWidth="1"/>
    <col min="1798" max="1802" width="16.140625" style="35" customWidth="1"/>
    <col min="1803" max="1803" width="14.42578125" style="35" customWidth="1"/>
    <col min="1804" max="1804" width="10.140625" style="35" customWidth="1"/>
    <col min="1805" max="1805" width="14.42578125" style="35" customWidth="1"/>
    <col min="1806" max="1807" width="18.85546875" style="35" customWidth="1"/>
    <col min="1808" max="1808" width="14.7109375" style="35" customWidth="1"/>
    <col min="1809" max="1809" width="9.28515625" style="35" customWidth="1"/>
    <col min="1810" max="2033" width="8.85546875" style="35"/>
    <col min="2034" max="2034" width="17.42578125" style="35" customWidth="1"/>
    <col min="2035" max="2035" width="30.7109375" style="35" customWidth="1"/>
    <col min="2036" max="2036" width="24.5703125" style="35" customWidth="1"/>
    <col min="2037" max="2037" width="30.5703125" style="35" customWidth="1"/>
    <col min="2038" max="2038" width="27.140625" style="35" customWidth="1"/>
    <col min="2039" max="2039" width="34" style="35" customWidth="1"/>
    <col min="2040" max="2040" width="31.42578125" style="35" customWidth="1"/>
    <col min="2041" max="2041" width="82.140625" style="35" customWidth="1"/>
    <col min="2042" max="2042" width="23.140625" style="35" customWidth="1"/>
    <col min="2043" max="2043" width="14.7109375" style="35" customWidth="1"/>
    <col min="2044" max="2044" width="10.140625" style="35" customWidth="1"/>
    <col min="2045" max="2045" width="15.85546875" style="35" customWidth="1"/>
    <col min="2046" max="2046" width="9.85546875" style="35" customWidth="1"/>
    <col min="2047" max="2047" width="14" style="35" customWidth="1"/>
    <col min="2048" max="2048" width="14.5703125" style="35" customWidth="1"/>
    <col min="2049" max="2049" width="9.5703125" style="35" customWidth="1"/>
    <col min="2050" max="2050" width="14.5703125" style="35" customWidth="1"/>
    <col min="2051" max="2052" width="16.28515625" style="35" customWidth="1"/>
    <col min="2053" max="2053" width="13.85546875" style="35" customWidth="1"/>
    <col min="2054" max="2058" width="16.140625" style="35" customWidth="1"/>
    <col min="2059" max="2059" width="14.42578125" style="35" customWidth="1"/>
    <col min="2060" max="2060" width="10.140625" style="35" customWidth="1"/>
    <col min="2061" max="2061" width="14.42578125" style="35" customWidth="1"/>
    <col min="2062" max="2063" width="18.85546875" style="35" customWidth="1"/>
    <col min="2064" max="2064" width="14.7109375" style="35" customWidth="1"/>
    <col min="2065" max="2065" width="9.28515625" style="35" customWidth="1"/>
    <col min="2066" max="2289" width="8.85546875" style="35"/>
    <col min="2290" max="2290" width="17.42578125" style="35" customWidth="1"/>
    <col min="2291" max="2291" width="30.7109375" style="35" customWidth="1"/>
    <col min="2292" max="2292" width="24.5703125" style="35" customWidth="1"/>
    <col min="2293" max="2293" width="30.5703125" style="35" customWidth="1"/>
    <col min="2294" max="2294" width="27.140625" style="35" customWidth="1"/>
    <col min="2295" max="2295" width="34" style="35" customWidth="1"/>
    <col min="2296" max="2296" width="31.42578125" style="35" customWidth="1"/>
    <col min="2297" max="2297" width="82.140625" style="35" customWidth="1"/>
    <col min="2298" max="2298" width="23.140625" style="35" customWidth="1"/>
    <col min="2299" max="2299" width="14.7109375" style="35" customWidth="1"/>
    <col min="2300" max="2300" width="10.140625" style="35" customWidth="1"/>
    <col min="2301" max="2301" width="15.85546875" style="35" customWidth="1"/>
    <col min="2302" max="2302" width="9.85546875" style="35" customWidth="1"/>
    <col min="2303" max="2303" width="14" style="35" customWidth="1"/>
    <col min="2304" max="2304" width="14.5703125" style="35" customWidth="1"/>
    <col min="2305" max="2305" width="9.5703125" style="35" customWidth="1"/>
    <col min="2306" max="2306" width="14.5703125" style="35" customWidth="1"/>
    <col min="2307" max="2308" width="16.28515625" style="35" customWidth="1"/>
    <col min="2309" max="2309" width="13.85546875" style="35" customWidth="1"/>
    <col min="2310" max="2314" width="16.140625" style="35" customWidth="1"/>
    <col min="2315" max="2315" width="14.42578125" style="35" customWidth="1"/>
    <col min="2316" max="2316" width="10.140625" style="35" customWidth="1"/>
    <col min="2317" max="2317" width="14.42578125" style="35" customWidth="1"/>
    <col min="2318" max="2319" width="18.85546875" style="35" customWidth="1"/>
    <col min="2320" max="2320" width="14.7109375" style="35" customWidth="1"/>
    <col min="2321" max="2321" width="9.28515625" style="35" customWidth="1"/>
    <col min="2322" max="2545" width="8.85546875" style="35"/>
    <col min="2546" max="2546" width="17.42578125" style="35" customWidth="1"/>
    <col min="2547" max="2547" width="30.7109375" style="35" customWidth="1"/>
    <col min="2548" max="2548" width="24.5703125" style="35" customWidth="1"/>
    <col min="2549" max="2549" width="30.5703125" style="35" customWidth="1"/>
    <col min="2550" max="2550" width="27.140625" style="35" customWidth="1"/>
    <col min="2551" max="2551" width="34" style="35" customWidth="1"/>
    <col min="2552" max="2552" width="31.42578125" style="35" customWidth="1"/>
    <col min="2553" max="2553" width="82.140625" style="35" customWidth="1"/>
    <col min="2554" max="2554" width="23.140625" style="35" customWidth="1"/>
    <col min="2555" max="2555" width="14.7109375" style="35" customWidth="1"/>
    <col min="2556" max="2556" width="10.140625" style="35" customWidth="1"/>
    <col min="2557" max="2557" width="15.85546875" style="35" customWidth="1"/>
    <col min="2558" max="2558" width="9.85546875" style="35" customWidth="1"/>
    <col min="2559" max="2559" width="14" style="35" customWidth="1"/>
    <col min="2560" max="2560" width="14.5703125" style="35" customWidth="1"/>
    <col min="2561" max="2561" width="9.5703125" style="35" customWidth="1"/>
    <col min="2562" max="2562" width="14.5703125" style="35" customWidth="1"/>
    <col min="2563" max="2564" width="16.28515625" style="35" customWidth="1"/>
    <col min="2565" max="2565" width="13.85546875" style="35" customWidth="1"/>
    <col min="2566" max="2570" width="16.140625" style="35" customWidth="1"/>
    <col min="2571" max="2571" width="14.42578125" style="35" customWidth="1"/>
    <col min="2572" max="2572" width="10.140625" style="35" customWidth="1"/>
    <col min="2573" max="2573" width="14.42578125" style="35" customWidth="1"/>
    <col min="2574" max="2575" width="18.85546875" style="35" customWidth="1"/>
    <col min="2576" max="2576" width="14.7109375" style="35" customWidth="1"/>
    <col min="2577" max="2577" width="9.28515625" style="35" customWidth="1"/>
    <col min="2578" max="2801" width="8.85546875" style="35"/>
    <col min="2802" max="2802" width="17.42578125" style="35" customWidth="1"/>
    <col min="2803" max="2803" width="30.7109375" style="35" customWidth="1"/>
    <col min="2804" max="2804" width="24.5703125" style="35" customWidth="1"/>
    <col min="2805" max="2805" width="30.5703125" style="35" customWidth="1"/>
    <col min="2806" max="2806" width="27.140625" style="35" customWidth="1"/>
    <col min="2807" max="2807" width="34" style="35" customWidth="1"/>
    <col min="2808" max="2808" width="31.42578125" style="35" customWidth="1"/>
    <col min="2809" max="2809" width="82.140625" style="35" customWidth="1"/>
    <col min="2810" max="2810" width="23.140625" style="35" customWidth="1"/>
    <col min="2811" max="2811" width="14.7109375" style="35" customWidth="1"/>
    <col min="2812" max="2812" width="10.140625" style="35" customWidth="1"/>
    <col min="2813" max="2813" width="15.85546875" style="35" customWidth="1"/>
    <col min="2814" max="2814" width="9.85546875" style="35" customWidth="1"/>
    <col min="2815" max="2815" width="14" style="35" customWidth="1"/>
    <col min="2816" max="2816" width="14.5703125" style="35" customWidth="1"/>
    <col min="2817" max="2817" width="9.5703125" style="35" customWidth="1"/>
    <col min="2818" max="2818" width="14.5703125" style="35" customWidth="1"/>
    <col min="2819" max="2820" width="16.28515625" style="35" customWidth="1"/>
    <col min="2821" max="2821" width="13.85546875" style="35" customWidth="1"/>
    <col min="2822" max="2826" width="16.140625" style="35" customWidth="1"/>
    <col min="2827" max="2827" width="14.42578125" style="35" customWidth="1"/>
    <col min="2828" max="2828" width="10.140625" style="35" customWidth="1"/>
    <col min="2829" max="2829" width="14.42578125" style="35" customWidth="1"/>
    <col min="2830" max="2831" width="18.85546875" style="35" customWidth="1"/>
    <col min="2832" max="2832" width="14.7109375" style="35" customWidth="1"/>
    <col min="2833" max="2833" width="9.28515625" style="35" customWidth="1"/>
    <col min="2834" max="3057" width="8.85546875" style="35"/>
    <col min="3058" max="3058" width="17.42578125" style="35" customWidth="1"/>
    <col min="3059" max="3059" width="30.7109375" style="35" customWidth="1"/>
    <col min="3060" max="3060" width="24.5703125" style="35" customWidth="1"/>
    <col min="3061" max="3061" width="30.5703125" style="35" customWidth="1"/>
    <col min="3062" max="3062" width="27.140625" style="35" customWidth="1"/>
    <col min="3063" max="3063" width="34" style="35" customWidth="1"/>
    <col min="3064" max="3064" width="31.42578125" style="35" customWidth="1"/>
    <col min="3065" max="3065" width="82.140625" style="35" customWidth="1"/>
    <col min="3066" max="3066" width="23.140625" style="35" customWidth="1"/>
    <col min="3067" max="3067" width="14.7109375" style="35" customWidth="1"/>
    <col min="3068" max="3068" width="10.140625" style="35" customWidth="1"/>
    <col min="3069" max="3069" width="15.85546875" style="35" customWidth="1"/>
    <col min="3070" max="3070" width="9.85546875" style="35" customWidth="1"/>
    <col min="3071" max="3071" width="14" style="35" customWidth="1"/>
    <col min="3072" max="3072" width="14.5703125" style="35" customWidth="1"/>
    <col min="3073" max="3073" width="9.5703125" style="35" customWidth="1"/>
    <col min="3074" max="3074" width="14.5703125" style="35" customWidth="1"/>
    <col min="3075" max="3076" width="16.28515625" style="35" customWidth="1"/>
    <col min="3077" max="3077" width="13.85546875" style="35" customWidth="1"/>
    <col min="3078" max="3082" width="16.140625" style="35" customWidth="1"/>
    <col min="3083" max="3083" width="14.42578125" style="35" customWidth="1"/>
    <col min="3084" max="3084" width="10.140625" style="35" customWidth="1"/>
    <col min="3085" max="3085" width="14.42578125" style="35" customWidth="1"/>
    <col min="3086" max="3087" width="18.85546875" style="35" customWidth="1"/>
    <col min="3088" max="3088" width="14.7109375" style="35" customWidth="1"/>
    <col min="3089" max="3089" width="9.28515625" style="35" customWidth="1"/>
    <col min="3090" max="3313" width="8.85546875" style="35"/>
    <col min="3314" max="3314" width="17.42578125" style="35" customWidth="1"/>
    <col min="3315" max="3315" width="30.7109375" style="35" customWidth="1"/>
    <col min="3316" max="3316" width="24.5703125" style="35" customWidth="1"/>
    <col min="3317" max="3317" width="30.5703125" style="35" customWidth="1"/>
    <col min="3318" max="3318" width="27.140625" style="35" customWidth="1"/>
    <col min="3319" max="3319" width="34" style="35" customWidth="1"/>
    <col min="3320" max="3320" width="31.42578125" style="35" customWidth="1"/>
    <col min="3321" max="3321" width="82.140625" style="35" customWidth="1"/>
    <col min="3322" max="3322" width="23.140625" style="35" customWidth="1"/>
    <col min="3323" max="3323" width="14.7109375" style="35" customWidth="1"/>
    <col min="3324" max="3324" width="10.140625" style="35" customWidth="1"/>
    <col min="3325" max="3325" width="15.85546875" style="35" customWidth="1"/>
    <col min="3326" max="3326" width="9.85546875" style="35" customWidth="1"/>
    <col min="3327" max="3327" width="14" style="35" customWidth="1"/>
    <col min="3328" max="3328" width="14.5703125" style="35" customWidth="1"/>
    <col min="3329" max="3329" width="9.5703125" style="35" customWidth="1"/>
    <col min="3330" max="3330" width="14.5703125" style="35" customWidth="1"/>
    <col min="3331" max="3332" width="16.28515625" style="35" customWidth="1"/>
    <col min="3333" max="3333" width="13.85546875" style="35" customWidth="1"/>
    <col min="3334" max="3338" width="16.140625" style="35" customWidth="1"/>
    <col min="3339" max="3339" width="14.42578125" style="35" customWidth="1"/>
    <col min="3340" max="3340" width="10.140625" style="35" customWidth="1"/>
    <col min="3341" max="3341" width="14.42578125" style="35" customWidth="1"/>
    <col min="3342" max="3343" width="18.85546875" style="35" customWidth="1"/>
    <col min="3344" max="3344" width="14.7109375" style="35" customWidth="1"/>
    <col min="3345" max="3345" width="9.28515625" style="35" customWidth="1"/>
    <col min="3346" max="3569" width="8.85546875" style="35"/>
    <col min="3570" max="3570" width="17.42578125" style="35" customWidth="1"/>
    <col min="3571" max="3571" width="30.7109375" style="35" customWidth="1"/>
    <col min="3572" max="3572" width="24.5703125" style="35" customWidth="1"/>
    <col min="3573" max="3573" width="30.5703125" style="35" customWidth="1"/>
    <col min="3574" max="3574" width="27.140625" style="35" customWidth="1"/>
    <col min="3575" max="3575" width="34" style="35" customWidth="1"/>
    <col min="3576" max="3576" width="31.42578125" style="35" customWidth="1"/>
    <col min="3577" max="3577" width="82.140625" style="35" customWidth="1"/>
    <col min="3578" max="3578" width="23.140625" style="35" customWidth="1"/>
    <col min="3579" max="3579" width="14.7109375" style="35" customWidth="1"/>
    <col min="3580" max="3580" width="10.140625" style="35" customWidth="1"/>
    <col min="3581" max="3581" width="15.85546875" style="35" customWidth="1"/>
    <col min="3582" max="3582" width="9.85546875" style="35" customWidth="1"/>
    <col min="3583" max="3583" width="14" style="35" customWidth="1"/>
    <col min="3584" max="3584" width="14.5703125" style="35" customWidth="1"/>
    <col min="3585" max="3585" width="9.5703125" style="35" customWidth="1"/>
    <col min="3586" max="3586" width="14.5703125" style="35" customWidth="1"/>
    <col min="3587" max="3588" width="16.28515625" style="35" customWidth="1"/>
    <col min="3589" max="3589" width="13.85546875" style="35" customWidth="1"/>
    <col min="3590" max="3594" width="16.140625" style="35" customWidth="1"/>
    <col min="3595" max="3595" width="14.42578125" style="35" customWidth="1"/>
    <col min="3596" max="3596" width="10.140625" style="35" customWidth="1"/>
    <col min="3597" max="3597" width="14.42578125" style="35" customWidth="1"/>
    <col min="3598" max="3599" width="18.85546875" style="35" customWidth="1"/>
    <col min="3600" max="3600" width="14.7109375" style="35" customWidth="1"/>
    <col min="3601" max="3601" width="9.28515625" style="35" customWidth="1"/>
    <col min="3602" max="3825" width="8.85546875" style="35"/>
    <col min="3826" max="3826" width="17.42578125" style="35" customWidth="1"/>
    <col min="3827" max="3827" width="30.7109375" style="35" customWidth="1"/>
    <col min="3828" max="3828" width="24.5703125" style="35" customWidth="1"/>
    <col min="3829" max="3829" width="30.5703125" style="35" customWidth="1"/>
    <col min="3830" max="3830" width="27.140625" style="35" customWidth="1"/>
    <col min="3831" max="3831" width="34" style="35" customWidth="1"/>
    <col min="3832" max="3832" width="31.42578125" style="35" customWidth="1"/>
    <col min="3833" max="3833" width="82.140625" style="35" customWidth="1"/>
    <col min="3834" max="3834" width="23.140625" style="35" customWidth="1"/>
    <col min="3835" max="3835" width="14.7109375" style="35" customWidth="1"/>
    <col min="3836" max="3836" width="10.140625" style="35" customWidth="1"/>
    <col min="3837" max="3837" width="15.85546875" style="35" customWidth="1"/>
    <col min="3838" max="3838" width="9.85546875" style="35" customWidth="1"/>
    <col min="3839" max="3839" width="14" style="35" customWidth="1"/>
    <col min="3840" max="3840" width="14.5703125" style="35" customWidth="1"/>
    <col min="3841" max="3841" width="9.5703125" style="35" customWidth="1"/>
    <col min="3842" max="3842" width="14.5703125" style="35" customWidth="1"/>
    <col min="3843" max="3844" width="16.28515625" style="35" customWidth="1"/>
    <col min="3845" max="3845" width="13.85546875" style="35" customWidth="1"/>
    <col min="3846" max="3850" width="16.140625" style="35" customWidth="1"/>
    <col min="3851" max="3851" width="14.42578125" style="35" customWidth="1"/>
    <col min="3852" max="3852" width="10.140625" style="35" customWidth="1"/>
    <col min="3853" max="3853" width="14.42578125" style="35" customWidth="1"/>
    <col min="3854" max="3855" width="18.85546875" style="35" customWidth="1"/>
    <col min="3856" max="3856" width="14.7109375" style="35" customWidth="1"/>
    <col min="3857" max="3857" width="9.28515625" style="35" customWidth="1"/>
    <col min="3858" max="4081" width="8.85546875" style="35"/>
    <col min="4082" max="4082" width="17.42578125" style="35" customWidth="1"/>
    <col min="4083" max="4083" width="30.7109375" style="35" customWidth="1"/>
    <col min="4084" max="4084" width="24.5703125" style="35" customWidth="1"/>
    <col min="4085" max="4085" width="30.5703125" style="35" customWidth="1"/>
    <col min="4086" max="4086" width="27.140625" style="35" customWidth="1"/>
    <col min="4087" max="4087" width="34" style="35" customWidth="1"/>
    <col min="4088" max="4088" width="31.42578125" style="35" customWidth="1"/>
    <col min="4089" max="4089" width="82.140625" style="35" customWidth="1"/>
    <col min="4090" max="4090" width="23.140625" style="35" customWidth="1"/>
    <col min="4091" max="4091" width="14.7109375" style="35" customWidth="1"/>
    <col min="4092" max="4092" width="10.140625" style="35" customWidth="1"/>
    <col min="4093" max="4093" width="15.85546875" style="35" customWidth="1"/>
    <col min="4094" max="4094" width="9.85546875" style="35" customWidth="1"/>
    <col min="4095" max="4095" width="14" style="35" customWidth="1"/>
    <col min="4096" max="4096" width="14.5703125" style="35" customWidth="1"/>
    <col min="4097" max="4097" width="9.5703125" style="35" customWidth="1"/>
    <col min="4098" max="4098" width="14.5703125" style="35" customWidth="1"/>
    <col min="4099" max="4100" width="16.28515625" style="35" customWidth="1"/>
    <col min="4101" max="4101" width="13.85546875" style="35" customWidth="1"/>
    <col min="4102" max="4106" width="16.140625" style="35" customWidth="1"/>
    <col min="4107" max="4107" width="14.42578125" style="35" customWidth="1"/>
    <col min="4108" max="4108" width="10.140625" style="35" customWidth="1"/>
    <col min="4109" max="4109" width="14.42578125" style="35" customWidth="1"/>
    <col min="4110" max="4111" width="18.85546875" style="35" customWidth="1"/>
    <col min="4112" max="4112" width="14.7109375" style="35" customWidth="1"/>
    <col min="4113" max="4113" width="9.28515625" style="35" customWidth="1"/>
    <col min="4114" max="4337" width="8.85546875" style="35"/>
    <col min="4338" max="4338" width="17.42578125" style="35" customWidth="1"/>
    <col min="4339" max="4339" width="30.7109375" style="35" customWidth="1"/>
    <col min="4340" max="4340" width="24.5703125" style="35" customWidth="1"/>
    <col min="4341" max="4341" width="30.5703125" style="35" customWidth="1"/>
    <col min="4342" max="4342" width="27.140625" style="35" customWidth="1"/>
    <col min="4343" max="4343" width="34" style="35" customWidth="1"/>
    <col min="4344" max="4344" width="31.42578125" style="35" customWidth="1"/>
    <col min="4345" max="4345" width="82.140625" style="35" customWidth="1"/>
    <col min="4346" max="4346" width="23.140625" style="35" customWidth="1"/>
    <col min="4347" max="4347" width="14.7109375" style="35" customWidth="1"/>
    <col min="4348" max="4348" width="10.140625" style="35" customWidth="1"/>
    <col min="4349" max="4349" width="15.85546875" style="35" customWidth="1"/>
    <col min="4350" max="4350" width="9.85546875" style="35" customWidth="1"/>
    <col min="4351" max="4351" width="14" style="35" customWidth="1"/>
    <col min="4352" max="4352" width="14.5703125" style="35" customWidth="1"/>
    <col min="4353" max="4353" width="9.5703125" style="35" customWidth="1"/>
    <col min="4354" max="4354" width="14.5703125" style="35" customWidth="1"/>
    <col min="4355" max="4356" width="16.28515625" style="35" customWidth="1"/>
    <col min="4357" max="4357" width="13.85546875" style="35" customWidth="1"/>
    <col min="4358" max="4362" width="16.140625" style="35" customWidth="1"/>
    <col min="4363" max="4363" width="14.42578125" style="35" customWidth="1"/>
    <col min="4364" max="4364" width="10.140625" style="35" customWidth="1"/>
    <col min="4365" max="4365" width="14.42578125" style="35" customWidth="1"/>
    <col min="4366" max="4367" width="18.85546875" style="35" customWidth="1"/>
    <col min="4368" max="4368" width="14.7109375" style="35" customWidth="1"/>
    <col min="4369" max="4369" width="9.28515625" style="35" customWidth="1"/>
    <col min="4370" max="4593" width="8.85546875" style="35"/>
    <col min="4594" max="4594" width="17.42578125" style="35" customWidth="1"/>
    <col min="4595" max="4595" width="30.7109375" style="35" customWidth="1"/>
    <col min="4596" max="4596" width="24.5703125" style="35" customWidth="1"/>
    <col min="4597" max="4597" width="30.5703125" style="35" customWidth="1"/>
    <col min="4598" max="4598" width="27.140625" style="35" customWidth="1"/>
    <col min="4599" max="4599" width="34" style="35" customWidth="1"/>
    <col min="4600" max="4600" width="31.42578125" style="35" customWidth="1"/>
    <col min="4601" max="4601" width="82.140625" style="35" customWidth="1"/>
    <col min="4602" max="4602" width="23.140625" style="35" customWidth="1"/>
    <col min="4603" max="4603" width="14.7109375" style="35" customWidth="1"/>
    <col min="4604" max="4604" width="10.140625" style="35" customWidth="1"/>
    <col min="4605" max="4605" width="15.85546875" style="35" customWidth="1"/>
    <col min="4606" max="4606" width="9.85546875" style="35" customWidth="1"/>
    <col min="4607" max="4607" width="14" style="35" customWidth="1"/>
    <col min="4608" max="4608" width="14.5703125" style="35" customWidth="1"/>
    <col min="4609" max="4609" width="9.5703125" style="35" customWidth="1"/>
    <col min="4610" max="4610" width="14.5703125" style="35" customWidth="1"/>
    <col min="4611" max="4612" width="16.28515625" style="35" customWidth="1"/>
    <col min="4613" max="4613" width="13.85546875" style="35" customWidth="1"/>
    <col min="4614" max="4618" width="16.140625" style="35" customWidth="1"/>
    <col min="4619" max="4619" width="14.42578125" style="35" customWidth="1"/>
    <col min="4620" max="4620" width="10.140625" style="35" customWidth="1"/>
    <col min="4621" max="4621" width="14.42578125" style="35" customWidth="1"/>
    <col min="4622" max="4623" width="18.85546875" style="35" customWidth="1"/>
    <col min="4624" max="4624" width="14.7109375" style="35" customWidth="1"/>
    <col min="4625" max="4625" width="9.28515625" style="35" customWidth="1"/>
    <col min="4626" max="4849" width="8.85546875" style="35"/>
    <col min="4850" max="4850" width="17.42578125" style="35" customWidth="1"/>
    <col min="4851" max="4851" width="30.7109375" style="35" customWidth="1"/>
    <col min="4852" max="4852" width="24.5703125" style="35" customWidth="1"/>
    <col min="4853" max="4853" width="30.5703125" style="35" customWidth="1"/>
    <col min="4854" max="4854" width="27.140625" style="35" customWidth="1"/>
    <col min="4855" max="4855" width="34" style="35" customWidth="1"/>
    <col min="4856" max="4856" width="31.42578125" style="35" customWidth="1"/>
    <col min="4857" max="4857" width="82.140625" style="35" customWidth="1"/>
    <col min="4858" max="4858" width="23.140625" style="35" customWidth="1"/>
    <col min="4859" max="4859" width="14.7109375" style="35" customWidth="1"/>
    <col min="4860" max="4860" width="10.140625" style="35" customWidth="1"/>
    <col min="4861" max="4861" width="15.85546875" style="35" customWidth="1"/>
    <col min="4862" max="4862" width="9.85546875" style="35" customWidth="1"/>
    <col min="4863" max="4863" width="14" style="35" customWidth="1"/>
    <col min="4864" max="4864" width="14.5703125" style="35" customWidth="1"/>
    <col min="4865" max="4865" width="9.5703125" style="35" customWidth="1"/>
    <col min="4866" max="4866" width="14.5703125" style="35" customWidth="1"/>
    <col min="4867" max="4868" width="16.28515625" style="35" customWidth="1"/>
    <col min="4869" max="4869" width="13.85546875" style="35" customWidth="1"/>
    <col min="4870" max="4874" width="16.140625" style="35" customWidth="1"/>
    <col min="4875" max="4875" width="14.42578125" style="35" customWidth="1"/>
    <col min="4876" max="4876" width="10.140625" style="35" customWidth="1"/>
    <col min="4877" max="4877" width="14.42578125" style="35" customWidth="1"/>
    <col min="4878" max="4879" width="18.85546875" style="35" customWidth="1"/>
    <col min="4880" max="4880" width="14.7109375" style="35" customWidth="1"/>
    <col min="4881" max="4881" width="9.28515625" style="35" customWidth="1"/>
    <col min="4882" max="5105" width="8.85546875" style="35"/>
    <col min="5106" max="5106" width="17.42578125" style="35" customWidth="1"/>
    <col min="5107" max="5107" width="30.7109375" style="35" customWidth="1"/>
    <col min="5108" max="5108" width="24.5703125" style="35" customWidth="1"/>
    <col min="5109" max="5109" width="30.5703125" style="35" customWidth="1"/>
    <col min="5110" max="5110" width="27.140625" style="35" customWidth="1"/>
    <col min="5111" max="5111" width="34" style="35" customWidth="1"/>
    <col min="5112" max="5112" width="31.42578125" style="35" customWidth="1"/>
    <col min="5113" max="5113" width="82.140625" style="35" customWidth="1"/>
    <col min="5114" max="5114" width="23.140625" style="35" customWidth="1"/>
    <col min="5115" max="5115" width="14.7109375" style="35" customWidth="1"/>
    <col min="5116" max="5116" width="10.140625" style="35" customWidth="1"/>
    <col min="5117" max="5117" width="15.85546875" style="35" customWidth="1"/>
    <col min="5118" max="5118" width="9.85546875" style="35" customWidth="1"/>
    <col min="5119" max="5119" width="14" style="35" customWidth="1"/>
    <col min="5120" max="5120" width="14.5703125" style="35" customWidth="1"/>
    <col min="5121" max="5121" width="9.5703125" style="35" customWidth="1"/>
    <col min="5122" max="5122" width="14.5703125" style="35" customWidth="1"/>
    <col min="5123" max="5124" width="16.28515625" style="35" customWidth="1"/>
    <col min="5125" max="5125" width="13.85546875" style="35" customWidth="1"/>
    <col min="5126" max="5130" width="16.140625" style="35" customWidth="1"/>
    <col min="5131" max="5131" width="14.42578125" style="35" customWidth="1"/>
    <col min="5132" max="5132" width="10.140625" style="35" customWidth="1"/>
    <col min="5133" max="5133" width="14.42578125" style="35" customWidth="1"/>
    <col min="5134" max="5135" width="18.85546875" style="35" customWidth="1"/>
    <col min="5136" max="5136" width="14.7109375" style="35" customWidth="1"/>
    <col min="5137" max="5137" width="9.28515625" style="35" customWidth="1"/>
    <col min="5138" max="5361" width="8.85546875" style="35"/>
    <col min="5362" max="5362" width="17.42578125" style="35" customWidth="1"/>
    <col min="5363" max="5363" width="30.7109375" style="35" customWidth="1"/>
    <col min="5364" max="5364" width="24.5703125" style="35" customWidth="1"/>
    <col min="5365" max="5365" width="30.5703125" style="35" customWidth="1"/>
    <col min="5366" max="5366" width="27.140625" style="35" customWidth="1"/>
    <col min="5367" max="5367" width="34" style="35" customWidth="1"/>
    <col min="5368" max="5368" width="31.42578125" style="35" customWidth="1"/>
    <col min="5369" max="5369" width="82.140625" style="35" customWidth="1"/>
    <col min="5370" max="5370" width="23.140625" style="35" customWidth="1"/>
    <col min="5371" max="5371" width="14.7109375" style="35" customWidth="1"/>
    <col min="5372" max="5372" width="10.140625" style="35" customWidth="1"/>
    <col min="5373" max="5373" width="15.85546875" style="35" customWidth="1"/>
    <col min="5374" max="5374" width="9.85546875" style="35" customWidth="1"/>
    <col min="5375" max="5375" width="14" style="35" customWidth="1"/>
    <col min="5376" max="5376" width="14.5703125" style="35" customWidth="1"/>
    <col min="5377" max="5377" width="9.5703125" style="35" customWidth="1"/>
    <col min="5378" max="5378" width="14.5703125" style="35" customWidth="1"/>
    <col min="5379" max="5380" width="16.28515625" style="35" customWidth="1"/>
    <col min="5381" max="5381" width="13.85546875" style="35" customWidth="1"/>
    <col min="5382" max="5386" width="16.140625" style="35" customWidth="1"/>
    <col min="5387" max="5387" width="14.42578125" style="35" customWidth="1"/>
    <col min="5388" max="5388" width="10.140625" style="35" customWidth="1"/>
    <col min="5389" max="5389" width="14.42578125" style="35" customWidth="1"/>
    <col min="5390" max="5391" width="18.85546875" style="35" customWidth="1"/>
    <col min="5392" max="5392" width="14.7109375" style="35" customWidth="1"/>
    <col min="5393" max="5393" width="9.28515625" style="35" customWidth="1"/>
    <col min="5394" max="5617" width="8.85546875" style="35"/>
    <col min="5618" max="5618" width="17.42578125" style="35" customWidth="1"/>
    <col min="5619" max="5619" width="30.7109375" style="35" customWidth="1"/>
    <col min="5620" max="5620" width="24.5703125" style="35" customWidth="1"/>
    <col min="5621" max="5621" width="30.5703125" style="35" customWidth="1"/>
    <col min="5622" max="5622" width="27.140625" style="35" customWidth="1"/>
    <col min="5623" max="5623" width="34" style="35" customWidth="1"/>
    <col min="5624" max="5624" width="31.42578125" style="35" customWidth="1"/>
    <col min="5625" max="5625" width="82.140625" style="35" customWidth="1"/>
    <col min="5626" max="5626" width="23.140625" style="35" customWidth="1"/>
    <col min="5627" max="5627" width="14.7109375" style="35" customWidth="1"/>
    <col min="5628" max="5628" width="10.140625" style="35" customWidth="1"/>
    <col min="5629" max="5629" width="15.85546875" style="35" customWidth="1"/>
    <col min="5630" max="5630" width="9.85546875" style="35" customWidth="1"/>
    <col min="5631" max="5631" width="14" style="35" customWidth="1"/>
    <col min="5632" max="5632" width="14.5703125" style="35" customWidth="1"/>
    <col min="5633" max="5633" width="9.5703125" style="35" customWidth="1"/>
    <col min="5634" max="5634" width="14.5703125" style="35" customWidth="1"/>
    <col min="5635" max="5636" width="16.28515625" style="35" customWidth="1"/>
    <col min="5637" max="5637" width="13.85546875" style="35" customWidth="1"/>
    <col min="5638" max="5642" width="16.140625" style="35" customWidth="1"/>
    <col min="5643" max="5643" width="14.42578125" style="35" customWidth="1"/>
    <col min="5644" max="5644" width="10.140625" style="35" customWidth="1"/>
    <col min="5645" max="5645" width="14.42578125" style="35" customWidth="1"/>
    <col min="5646" max="5647" width="18.85546875" style="35" customWidth="1"/>
    <col min="5648" max="5648" width="14.7109375" style="35" customWidth="1"/>
    <col min="5649" max="5649" width="9.28515625" style="35" customWidth="1"/>
    <col min="5650" max="5873" width="8.85546875" style="35"/>
    <col min="5874" max="5874" width="17.42578125" style="35" customWidth="1"/>
    <col min="5875" max="5875" width="30.7109375" style="35" customWidth="1"/>
    <col min="5876" max="5876" width="24.5703125" style="35" customWidth="1"/>
    <col min="5877" max="5877" width="30.5703125" style="35" customWidth="1"/>
    <col min="5878" max="5878" width="27.140625" style="35" customWidth="1"/>
    <col min="5879" max="5879" width="34" style="35" customWidth="1"/>
    <col min="5880" max="5880" width="31.42578125" style="35" customWidth="1"/>
    <col min="5881" max="5881" width="82.140625" style="35" customWidth="1"/>
    <col min="5882" max="5882" width="23.140625" style="35" customWidth="1"/>
    <col min="5883" max="5883" width="14.7109375" style="35" customWidth="1"/>
    <col min="5884" max="5884" width="10.140625" style="35" customWidth="1"/>
    <col min="5885" max="5885" width="15.85546875" style="35" customWidth="1"/>
    <col min="5886" max="5886" width="9.85546875" style="35" customWidth="1"/>
    <col min="5887" max="5887" width="14" style="35" customWidth="1"/>
    <col min="5888" max="5888" width="14.5703125" style="35" customWidth="1"/>
    <col min="5889" max="5889" width="9.5703125" style="35" customWidth="1"/>
    <col min="5890" max="5890" width="14.5703125" style="35" customWidth="1"/>
    <col min="5891" max="5892" width="16.28515625" style="35" customWidth="1"/>
    <col min="5893" max="5893" width="13.85546875" style="35" customWidth="1"/>
    <col min="5894" max="5898" width="16.140625" style="35" customWidth="1"/>
    <col min="5899" max="5899" width="14.42578125" style="35" customWidth="1"/>
    <col min="5900" max="5900" width="10.140625" style="35" customWidth="1"/>
    <col min="5901" max="5901" width="14.42578125" style="35" customWidth="1"/>
    <col min="5902" max="5903" width="18.85546875" style="35" customWidth="1"/>
    <col min="5904" max="5904" width="14.7109375" style="35" customWidth="1"/>
    <col min="5905" max="5905" width="9.28515625" style="35" customWidth="1"/>
    <col min="5906" max="6129" width="8.85546875" style="35"/>
    <col min="6130" max="6130" width="17.42578125" style="35" customWidth="1"/>
    <col min="6131" max="6131" width="30.7109375" style="35" customWidth="1"/>
    <col min="6132" max="6132" width="24.5703125" style="35" customWidth="1"/>
    <col min="6133" max="6133" width="30.5703125" style="35" customWidth="1"/>
    <col min="6134" max="6134" width="27.140625" style="35" customWidth="1"/>
    <col min="6135" max="6135" width="34" style="35" customWidth="1"/>
    <col min="6136" max="6136" width="31.42578125" style="35" customWidth="1"/>
    <col min="6137" max="6137" width="82.140625" style="35" customWidth="1"/>
    <col min="6138" max="6138" width="23.140625" style="35" customWidth="1"/>
    <col min="6139" max="6139" width="14.7109375" style="35" customWidth="1"/>
    <col min="6140" max="6140" width="10.140625" style="35" customWidth="1"/>
    <col min="6141" max="6141" width="15.85546875" style="35" customWidth="1"/>
    <col min="6142" max="6142" width="9.85546875" style="35" customWidth="1"/>
    <col min="6143" max="6143" width="14" style="35" customWidth="1"/>
    <col min="6144" max="6144" width="14.5703125" style="35" customWidth="1"/>
    <col min="6145" max="6145" width="9.5703125" style="35" customWidth="1"/>
    <col min="6146" max="6146" width="14.5703125" style="35" customWidth="1"/>
    <col min="6147" max="6148" width="16.28515625" style="35" customWidth="1"/>
    <col min="6149" max="6149" width="13.85546875" style="35" customWidth="1"/>
    <col min="6150" max="6154" width="16.140625" style="35" customWidth="1"/>
    <col min="6155" max="6155" width="14.42578125" style="35" customWidth="1"/>
    <col min="6156" max="6156" width="10.140625" style="35" customWidth="1"/>
    <col min="6157" max="6157" width="14.42578125" style="35" customWidth="1"/>
    <col min="6158" max="6159" width="18.85546875" style="35" customWidth="1"/>
    <col min="6160" max="6160" width="14.7109375" style="35" customWidth="1"/>
    <col min="6161" max="6161" width="9.28515625" style="35" customWidth="1"/>
    <col min="6162" max="6385" width="8.85546875" style="35"/>
    <col min="6386" max="6386" width="17.42578125" style="35" customWidth="1"/>
    <col min="6387" max="6387" width="30.7109375" style="35" customWidth="1"/>
    <col min="6388" max="6388" width="24.5703125" style="35" customWidth="1"/>
    <col min="6389" max="6389" width="30.5703125" style="35" customWidth="1"/>
    <col min="6390" max="6390" width="27.140625" style="35" customWidth="1"/>
    <col min="6391" max="6391" width="34" style="35" customWidth="1"/>
    <col min="6392" max="6392" width="31.42578125" style="35" customWidth="1"/>
    <col min="6393" max="6393" width="82.140625" style="35" customWidth="1"/>
    <col min="6394" max="6394" width="23.140625" style="35" customWidth="1"/>
    <col min="6395" max="6395" width="14.7109375" style="35" customWidth="1"/>
    <col min="6396" max="6396" width="10.140625" style="35" customWidth="1"/>
    <col min="6397" max="6397" width="15.85546875" style="35" customWidth="1"/>
    <col min="6398" max="6398" width="9.85546875" style="35" customWidth="1"/>
    <col min="6399" max="6399" width="14" style="35" customWidth="1"/>
    <col min="6400" max="6400" width="14.5703125" style="35" customWidth="1"/>
    <col min="6401" max="6401" width="9.5703125" style="35" customWidth="1"/>
    <col min="6402" max="6402" width="14.5703125" style="35" customWidth="1"/>
    <col min="6403" max="6404" width="16.28515625" style="35" customWidth="1"/>
    <col min="6405" max="6405" width="13.85546875" style="35" customWidth="1"/>
    <col min="6406" max="6410" width="16.140625" style="35" customWidth="1"/>
    <col min="6411" max="6411" width="14.42578125" style="35" customWidth="1"/>
    <col min="6412" max="6412" width="10.140625" style="35" customWidth="1"/>
    <col min="6413" max="6413" width="14.42578125" style="35" customWidth="1"/>
    <col min="6414" max="6415" width="18.85546875" style="35" customWidth="1"/>
    <col min="6416" max="6416" width="14.7109375" style="35" customWidth="1"/>
    <col min="6417" max="6417" width="9.28515625" style="35" customWidth="1"/>
    <col min="6418" max="6641" width="8.85546875" style="35"/>
    <col min="6642" max="6642" width="17.42578125" style="35" customWidth="1"/>
    <col min="6643" max="6643" width="30.7109375" style="35" customWidth="1"/>
    <col min="6644" max="6644" width="24.5703125" style="35" customWidth="1"/>
    <col min="6645" max="6645" width="30.5703125" style="35" customWidth="1"/>
    <col min="6646" max="6646" width="27.140625" style="35" customWidth="1"/>
    <col min="6647" max="6647" width="34" style="35" customWidth="1"/>
    <col min="6648" max="6648" width="31.42578125" style="35" customWidth="1"/>
    <col min="6649" max="6649" width="82.140625" style="35" customWidth="1"/>
    <col min="6650" max="6650" width="23.140625" style="35" customWidth="1"/>
    <col min="6651" max="6651" width="14.7109375" style="35" customWidth="1"/>
    <col min="6652" max="6652" width="10.140625" style="35" customWidth="1"/>
    <col min="6653" max="6653" width="15.85546875" style="35" customWidth="1"/>
    <col min="6654" max="6654" width="9.85546875" style="35" customWidth="1"/>
    <col min="6655" max="6655" width="14" style="35" customWidth="1"/>
    <col min="6656" max="6656" width="14.5703125" style="35" customWidth="1"/>
    <col min="6657" max="6657" width="9.5703125" style="35" customWidth="1"/>
    <col min="6658" max="6658" width="14.5703125" style="35" customWidth="1"/>
    <col min="6659" max="6660" width="16.28515625" style="35" customWidth="1"/>
    <col min="6661" max="6661" width="13.85546875" style="35" customWidth="1"/>
    <col min="6662" max="6666" width="16.140625" style="35" customWidth="1"/>
    <col min="6667" max="6667" width="14.42578125" style="35" customWidth="1"/>
    <col min="6668" max="6668" width="10.140625" style="35" customWidth="1"/>
    <col min="6669" max="6669" width="14.42578125" style="35" customWidth="1"/>
    <col min="6670" max="6671" width="18.85546875" style="35" customWidth="1"/>
    <col min="6672" max="6672" width="14.7109375" style="35" customWidth="1"/>
    <col min="6673" max="6673" width="9.28515625" style="35" customWidth="1"/>
    <col min="6674" max="6897" width="8.85546875" style="35"/>
    <col min="6898" max="6898" width="17.42578125" style="35" customWidth="1"/>
    <col min="6899" max="6899" width="30.7109375" style="35" customWidth="1"/>
    <col min="6900" max="6900" width="24.5703125" style="35" customWidth="1"/>
    <col min="6901" max="6901" width="30.5703125" style="35" customWidth="1"/>
    <col min="6902" max="6902" width="27.140625" style="35" customWidth="1"/>
    <col min="6903" max="6903" width="34" style="35" customWidth="1"/>
    <col min="6904" max="6904" width="31.42578125" style="35" customWidth="1"/>
    <col min="6905" max="6905" width="82.140625" style="35" customWidth="1"/>
    <col min="6906" max="6906" width="23.140625" style="35" customWidth="1"/>
    <col min="6907" max="6907" width="14.7109375" style="35" customWidth="1"/>
    <col min="6908" max="6908" width="10.140625" style="35" customWidth="1"/>
    <col min="6909" max="6909" width="15.85546875" style="35" customWidth="1"/>
    <col min="6910" max="6910" width="9.85546875" style="35" customWidth="1"/>
    <col min="6911" max="6911" width="14" style="35" customWidth="1"/>
    <col min="6912" max="6912" width="14.5703125" style="35" customWidth="1"/>
    <col min="6913" max="6913" width="9.5703125" style="35" customWidth="1"/>
    <col min="6914" max="6914" width="14.5703125" style="35" customWidth="1"/>
    <col min="6915" max="6916" width="16.28515625" style="35" customWidth="1"/>
    <col min="6917" max="6917" width="13.85546875" style="35" customWidth="1"/>
    <col min="6918" max="6922" width="16.140625" style="35" customWidth="1"/>
    <col min="6923" max="6923" width="14.42578125" style="35" customWidth="1"/>
    <col min="6924" max="6924" width="10.140625" style="35" customWidth="1"/>
    <col min="6925" max="6925" width="14.42578125" style="35" customWidth="1"/>
    <col min="6926" max="6927" width="18.85546875" style="35" customWidth="1"/>
    <col min="6928" max="6928" width="14.7109375" style="35" customWidth="1"/>
    <col min="6929" max="6929" width="9.28515625" style="35" customWidth="1"/>
    <col min="6930" max="7153" width="8.85546875" style="35"/>
    <col min="7154" max="7154" width="17.42578125" style="35" customWidth="1"/>
    <col min="7155" max="7155" width="30.7109375" style="35" customWidth="1"/>
    <col min="7156" max="7156" width="24.5703125" style="35" customWidth="1"/>
    <col min="7157" max="7157" width="30.5703125" style="35" customWidth="1"/>
    <col min="7158" max="7158" width="27.140625" style="35" customWidth="1"/>
    <col min="7159" max="7159" width="34" style="35" customWidth="1"/>
    <col min="7160" max="7160" width="31.42578125" style="35" customWidth="1"/>
    <col min="7161" max="7161" width="82.140625" style="35" customWidth="1"/>
    <col min="7162" max="7162" width="23.140625" style="35" customWidth="1"/>
    <col min="7163" max="7163" width="14.7109375" style="35" customWidth="1"/>
    <col min="7164" max="7164" width="10.140625" style="35" customWidth="1"/>
    <col min="7165" max="7165" width="15.85546875" style="35" customWidth="1"/>
    <col min="7166" max="7166" width="9.85546875" style="35" customWidth="1"/>
    <col min="7167" max="7167" width="14" style="35" customWidth="1"/>
    <col min="7168" max="7168" width="14.5703125" style="35" customWidth="1"/>
    <col min="7169" max="7169" width="9.5703125" style="35" customWidth="1"/>
    <col min="7170" max="7170" width="14.5703125" style="35" customWidth="1"/>
    <col min="7171" max="7172" width="16.28515625" style="35" customWidth="1"/>
    <col min="7173" max="7173" width="13.85546875" style="35" customWidth="1"/>
    <col min="7174" max="7178" width="16.140625" style="35" customWidth="1"/>
    <col min="7179" max="7179" width="14.42578125" style="35" customWidth="1"/>
    <col min="7180" max="7180" width="10.140625" style="35" customWidth="1"/>
    <col min="7181" max="7181" width="14.42578125" style="35" customWidth="1"/>
    <col min="7182" max="7183" width="18.85546875" style="35" customWidth="1"/>
    <col min="7184" max="7184" width="14.7109375" style="35" customWidth="1"/>
    <col min="7185" max="7185" width="9.28515625" style="35" customWidth="1"/>
    <col min="7186" max="7409" width="8.85546875" style="35"/>
    <col min="7410" max="7410" width="17.42578125" style="35" customWidth="1"/>
    <col min="7411" max="7411" width="30.7109375" style="35" customWidth="1"/>
    <col min="7412" max="7412" width="24.5703125" style="35" customWidth="1"/>
    <col min="7413" max="7413" width="30.5703125" style="35" customWidth="1"/>
    <col min="7414" max="7414" width="27.140625" style="35" customWidth="1"/>
    <col min="7415" max="7415" width="34" style="35" customWidth="1"/>
    <col min="7416" max="7416" width="31.42578125" style="35" customWidth="1"/>
    <col min="7417" max="7417" width="82.140625" style="35" customWidth="1"/>
    <col min="7418" max="7418" width="23.140625" style="35" customWidth="1"/>
    <col min="7419" max="7419" width="14.7109375" style="35" customWidth="1"/>
    <col min="7420" max="7420" width="10.140625" style="35" customWidth="1"/>
    <col min="7421" max="7421" width="15.85546875" style="35" customWidth="1"/>
    <col min="7422" max="7422" width="9.85546875" style="35" customWidth="1"/>
    <col min="7423" max="7423" width="14" style="35" customWidth="1"/>
    <col min="7424" max="7424" width="14.5703125" style="35" customWidth="1"/>
    <col min="7425" max="7425" width="9.5703125" style="35" customWidth="1"/>
    <col min="7426" max="7426" width="14.5703125" style="35" customWidth="1"/>
    <col min="7427" max="7428" width="16.28515625" style="35" customWidth="1"/>
    <col min="7429" max="7429" width="13.85546875" style="35" customWidth="1"/>
    <col min="7430" max="7434" width="16.140625" style="35" customWidth="1"/>
    <col min="7435" max="7435" width="14.42578125" style="35" customWidth="1"/>
    <col min="7436" max="7436" width="10.140625" style="35" customWidth="1"/>
    <col min="7437" max="7437" width="14.42578125" style="35" customWidth="1"/>
    <col min="7438" max="7439" width="18.85546875" style="35" customWidth="1"/>
    <col min="7440" max="7440" width="14.7109375" style="35" customWidth="1"/>
    <col min="7441" max="7441" width="9.28515625" style="35" customWidth="1"/>
    <col min="7442" max="7665" width="8.85546875" style="35"/>
    <col min="7666" max="7666" width="17.42578125" style="35" customWidth="1"/>
    <col min="7667" max="7667" width="30.7109375" style="35" customWidth="1"/>
    <col min="7668" max="7668" width="24.5703125" style="35" customWidth="1"/>
    <col min="7669" max="7669" width="30.5703125" style="35" customWidth="1"/>
    <col min="7670" max="7670" width="27.140625" style="35" customWidth="1"/>
    <col min="7671" max="7671" width="34" style="35" customWidth="1"/>
    <col min="7672" max="7672" width="31.42578125" style="35" customWidth="1"/>
    <col min="7673" max="7673" width="82.140625" style="35" customWidth="1"/>
    <col min="7674" max="7674" width="23.140625" style="35" customWidth="1"/>
    <col min="7675" max="7675" width="14.7109375" style="35" customWidth="1"/>
    <col min="7676" max="7676" width="10.140625" style="35" customWidth="1"/>
    <col min="7677" max="7677" width="15.85546875" style="35" customWidth="1"/>
    <col min="7678" max="7678" width="9.85546875" style="35" customWidth="1"/>
    <col min="7679" max="7679" width="14" style="35" customWidth="1"/>
    <col min="7680" max="7680" width="14.5703125" style="35" customWidth="1"/>
    <col min="7681" max="7681" width="9.5703125" style="35" customWidth="1"/>
    <col min="7682" max="7682" width="14.5703125" style="35" customWidth="1"/>
    <col min="7683" max="7684" width="16.28515625" style="35" customWidth="1"/>
    <col min="7685" max="7685" width="13.85546875" style="35" customWidth="1"/>
    <col min="7686" max="7690" width="16.140625" style="35" customWidth="1"/>
    <col min="7691" max="7691" width="14.42578125" style="35" customWidth="1"/>
    <col min="7692" max="7692" width="10.140625" style="35" customWidth="1"/>
    <col min="7693" max="7693" width="14.42578125" style="35" customWidth="1"/>
    <col min="7694" max="7695" width="18.85546875" style="35" customWidth="1"/>
    <col min="7696" max="7696" width="14.7109375" style="35" customWidth="1"/>
    <col min="7697" max="7697" width="9.28515625" style="35" customWidth="1"/>
    <col min="7698" max="7921" width="8.85546875" style="35"/>
    <col min="7922" max="7922" width="17.42578125" style="35" customWidth="1"/>
    <col min="7923" max="7923" width="30.7109375" style="35" customWidth="1"/>
    <col min="7924" max="7924" width="24.5703125" style="35" customWidth="1"/>
    <col min="7925" max="7925" width="30.5703125" style="35" customWidth="1"/>
    <col min="7926" max="7926" width="27.140625" style="35" customWidth="1"/>
    <col min="7927" max="7927" width="34" style="35" customWidth="1"/>
    <col min="7928" max="7928" width="31.42578125" style="35" customWidth="1"/>
    <col min="7929" max="7929" width="82.140625" style="35" customWidth="1"/>
    <col min="7930" max="7930" width="23.140625" style="35" customWidth="1"/>
    <col min="7931" max="7931" width="14.7109375" style="35" customWidth="1"/>
    <col min="7932" max="7932" width="10.140625" style="35" customWidth="1"/>
    <col min="7933" max="7933" width="15.85546875" style="35" customWidth="1"/>
    <col min="7934" max="7934" width="9.85546875" style="35" customWidth="1"/>
    <col min="7935" max="7935" width="14" style="35" customWidth="1"/>
    <col min="7936" max="7936" width="14.5703125" style="35" customWidth="1"/>
    <col min="7937" max="7937" width="9.5703125" style="35" customWidth="1"/>
    <col min="7938" max="7938" width="14.5703125" style="35" customWidth="1"/>
    <col min="7939" max="7940" width="16.28515625" style="35" customWidth="1"/>
    <col min="7941" max="7941" width="13.85546875" style="35" customWidth="1"/>
    <col min="7942" max="7946" width="16.140625" style="35" customWidth="1"/>
    <col min="7947" max="7947" width="14.42578125" style="35" customWidth="1"/>
    <col min="7948" max="7948" width="10.140625" style="35" customWidth="1"/>
    <col min="7949" max="7949" width="14.42578125" style="35" customWidth="1"/>
    <col min="7950" max="7951" width="18.85546875" style="35" customWidth="1"/>
    <col min="7952" max="7952" width="14.7109375" style="35" customWidth="1"/>
    <col min="7953" max="7953" width="9.28515625" style="35" customWidth="1"/>
    <col min="7954" max="8177" width="8.85546875" style="35"/>
    <col min="8178" max="8178" width="17.42578125" style="35" customWidth="1"/>
    <col min="8179" max="8179" width="30.7109375" style="35" customWidth="1"/>
    <col min="8180" max="8180" width="24.5703125" style="35" customWidth="1"/>
    <col min="8181" max="8181" width="30.5703125" style="35" customWidth="1"/>
    <col min="8182" max="8182" width="27.140625" style="35" customWidth="1"/>
    <col min="8183" max="8183" width="34" style="35" customWidth="1"/>
    <col min="8184" max="8184" width="31.42578125" style="35" customWidth="1"/>
    <col min="8185" max="8185" width="82.140625" style="35" customWidth="1"/>
    <col min="8186" max="8186" width="23.140625" style="35" customWidth="1"/>
    <col min="8187" max="8187" width="14.7109375" style="35" customWidth="1"/>
    <col min="8188" max="8188" width="10.140625" style="35" customWidth="1"/>
    <col min="8189" max="8189" width="15.85546875" style="35" customWidth="1"/>
    <col min="8190" max="8190" width="9.85546875" style="35" customWidth="1"/>
    <col min="8191" max="8191" width="14" style="35" customWidth="1"/>
    <col min="8192" max="8192" width="14.5703125" style="35" customWidth="1"/>
    <col min="8193" max="8193" width="9.5703125" style="35" customWidth="1"/>
    <col min="8194" max="8194" width="14.5703125" style="35" customWidth="1"/>
    <col min="8195" max="8196" width="16.28515625" style="35" customWidth="1"/>
    <col min="8197" max="8197" width="13.85546875" style="35" customWidth="1"/>
    <col min="8198" max="8202" width="16.140625" style="35" customWidth="1"/>
    <col min="8203" max="8203" width="14.42578125" style="35" customWidth="1"/>
    <col min="8204" max="8204" width="10.140625" style="35" customWidth="1"/>
    <col min="8205" max="8205" width="14.42578125" style="35" customWidth="1"/>
    <col min="8206" max="8207" width="18.85546875" style="35" customWidth="1"/>
    <col min="8208" max="8208" width="14.7109375" style="35" customWidth="1"/>
    <col min="8209" max="8209" width="9.28515625" style="35" customWidth="1"/>
    <col min="8210" max="8433" width="8.85546875" style="35"/>
    <col min="8434" max="8434" width="17.42578125" style="35" customWidth="1"/>
    <col min="8435" max="8435" width="30.7109375" style="35" customWidth="1"/>
    <col min="8436" max="8436" width="24.5703125" style="35" customWidth="1"/>
    <col min="8437" max="8437" width="30.5703125" style="35" customWidth="1"/>
    <col min="8438" max="8438" width="27.140625" style="35" customWidth="1"/>
    <col min="8439" max="8439" width="34" style="35" customWidth="1"/>
    <col min="8440" max="8440" width="31.42578125" style="35" customWidth="1"/>
    <col min="8441" max="8441" width="82.140625" style="35" customWidth="1"/>
    <col min="8442" max="8442" width="23.140625" style="35" customWidth="1"/>
    <col min="8443" max="8443" width="14.7109375" style="35" customWidth="1"/>
    <col min="8444" max="8444" width="10.140625" style="35" customWidth="1"/>
    <col min="8445" max="8445" width="15.85546875" style="35" customWidth="1"/>
    <col min="8446" max="8446" width="9.85546875" style="35" customWidth="1"/>
    <col min="8447" max="8447" width="14" style="35" customWidth="1"/>
    <col min="8448" max="8448" width="14.5703125" style="35" customWidth="1"/>
    <col min="8449" max="8449" width="9.5703125" style="35" customWidth="1"/>
    <col min="8450" max="8450" width="14.5703125" style="35" customWidth="1"/>
    <col min="8451" max="8452" width="16.28515625" style="35" customWidth="1"/>
    <col min="8453" max="8453" width="13.85546875" style="35" customWidth="1"/>
    <col min="8454" max="8458" width="16.140625" style="35" customWidth="1"/>
    <col min="8459" max="8459" width="14.42578125" style="35" customWidth="1"/>
    <col min="8460" max="8460" width="10.140625" style="35" customWidth="1"/>
    <col min="8461" max="8461" width="14.42578125" style="35" customWidth="1"/>
    <col min="8462" max="8463" width="18.85546875" style="35" customWidth="1"/>
    <col min="8464" max="8464" width="14.7109375" style="35" customWidth="1"/>
    <col min="8465" max="8465" width="9.28515625" style="35" customWidth="1"/>
    <col min="8466" max="8689" width="8.85546875" style="35"/>
    <col min="8690" max="8690" width="17.42578125" style="35" customWidth="1"/>
    <col min="8691" max="8691" width="30.7109375" style="35" customWidth="1"/>
    <col min="8692" max="8692" width="24.5703125" style="35" customWidth="1"/>
    <col min="8693" max="8693" width="30.5703125" style="35" customWidth="1"/>
    <col min="8694" max="8694" width="27.140625" style="35" customWidth="1"/>
    <col min="8695" max="8695" width="34" style="35" customWidth="1"/>
    <col min="8696" max="8696" width="31.42578125" style="35" customWidth="1"/>
    <col min="8697" max="8697" width="82.140625" style="35" customWidth="1"/>
    <col min="8698" max="8698" width="23.140625" style="35" customWidth="1"/>
    <col min="8699" max="8699" width="14.7109375" style="35" customWidth="1"/>
    <col min="8700" max="8700" width="10.140625" style="35" customWidth="1"/>
    <col min="8701" max="8701" width="15.85546875" style="35" customWidth="1"/>
    <col min="8702" max="8702" width="9.85546875" style="35" customWidth="1"/>
    <col min="8703" max="8703" width="14" style="35" customWidth="1"/>
    <col min="8704" max="8704" width="14.5703125" style="35" customWidth="1"/>
    <col min="8705" max="8705" width="9.5703125" style="35" customWidth="1"/>
    <col min="8706" max="8706" width="14.5703125" style="35" customWidth="1"/>
    <col min="8707" max="8708" width="16.28515625" style="35" customWidth="1"/>
    <col min="8709" max="8709" width="13.85546875" style="35" customWidth="1"/>
    <col min="8710" max="8714" width="16.140625" style="35" customWidth="1"/>
    <col min="8715" max="8715" width="14.42578125" style="35" customWidth="1"/>
    <col min="8716" max="8716" width="10.140625" style="35" customWidth="1"/>
    <col min="8717" max="8717" width="14.42578125" style="35" customWidth="1"/>
    <col min="8718" max="8719" width="18.85546875" style="35" customWidth="1"/>
    <col min="8720" max="8720" width="14.7109375" style="35" customWidth="1"/>
    <col min="8721" max="8721" width="9.28515625" style="35" customWidth="1"/>
    <col min="8722" max="8945" width="8.85546875" style="35"/>
    <col min="8946" max="8946" width="17.42578125" style="35" customWidth="1"/>
    <col min="8947" max="8947" width="30.7109375" style="35" customWidth="1"/>
    <col min="8948" max="8948" width="24.5703125" style="35" customWidth="1"/>
    <col min="8949" max="8949" width="30.5703125" style="35" customWidth="1"/>
    <col min="8950" max="8950" width="27.140625" style="35" customWidth="1"/>
    <col min="8951" max="8951" width="34" style="35" customWidth="1"/>
    <col min="8952" max="8952" width="31.42578125" style="35" customWidth="1"/>
    <col min="8953" max="8953" width="82.140625" style="35" customWidth="1"/>
    <col min="8954" max="8954" width="23.140625" style="35" customWidth="1"/>
    <col min="8955" max="8955" width="14.7109375" style="35" customWidth="1"/>
    <col min="8956" max="8956" width="10.140625" style="35" customWidth="1"/>
    <col min="8957" max="8957" width="15.85546875" style="35" customWidth="1"/>
    <col min="8958" max="8958" width="9.85546875" style="35" customWidth="1"/>
    <col min="8959" max="8959" width="14" style="35" customWidth="1"/>
    <col min="8960" max="8960" width="14.5703125" style="35" customWidth="1"/>
    <col min="8961" max="8961" width="9.5703125" style="35" customWidth="1"/>
    <col min="8962" max="8962" width="14.5703125" style="35" customWidth="1"/>
    <col min="8963" max="8964" width="16.28515625" style="35" customWidth="1"/>
    <col min="8965" max="8965" width="13.85546875" style="35" customWidth="1"/>
    <col min="8966" max="8970" width="16.140625" style="35" customWidth="1"/>
    <col min="8971" max="8971" width="14.42578125" style="35" customWidth="1"/>
    <col min="8972" max="8972" width="10.140625" style="35" customWidth="1"/>
    <col min="8973" max="8973" width="14.42578125" style="35" customWidth="1"/>
    <col min="8974" max="8975" width="18.85546875" style="35" customWidth="1"/>
    <col min="8976" max="8976" width="14.7109375" style="35" customWidth="1"/>
    <col min="8977" max="8977" width="9.28515625" style="35" customWidth="1"/>
    <col min="8978" max="9201" width="8.85546875" style="35"/>
    <col min="9202" max="9202" width="17.42578125" style="35" customWidth="1"/>
    <col min="9203" max="9203" width="30.7109375" style="35" customWidth="1"/>
    <col min="9204" max="9204" width="24.5703125" style="35" customWidth="1"/>
    <col min="9205" max="9205" width="30.5703125" style="35" customWidth="1"/>
    <col min="9206" max="9206" width="27.140625" style="35" customWidth="1"/>
    <col min="9207" max="9207" width="34" style="35" customWidth="1"/>
    <col min="9208" max="9208" width="31.42578125" style="35" customWidth="1"/>
    <col min="9209" max="9209" width="82.140625" style="35" customWidth="1"/>
    <col min="9210" max="9210" width="23.140625" style="35" customWidth="1"/>
    <col min="9211" max="9211" width="14.7109375" style="35" customWidth="1"/>
    <col min="9212" max="9212" width="10.140625" style="35" customWidth="1"/>
    <col min="9213" max="9213" width="15.85546875" style="35" customWidth="1"/>
    <col min="9214" max="9214" width="9.85546875" style="35" customWidth="1"/>
    <col min="9215" max="9215" width="14" style="35" customWidth="1"/>
    <col min="9216" max="9216" width="14.5703125" style="35" customWidth="1"/>
    <col min="9217" max="9217" width="9.5703125" style="35" customWidth="1"/>
    <col min="9218" max="9218" width="14.5703125" style="35" customWidth="1"/>
    <col min="9219" max="9220" width="16.28515625" style="35" customWidth="1"/>
    <col min="9221" max="9221" width="13.85546875" style="35" customWidth="1"/>
    <col min="9222" max="9226" width="16.140625" style="35" customWidth="1"/>
    <col min="9227" max="9227" width="14.42578125" style="35" customWidth="1"/>
    <col min="9228" max="9228" width="10.140625" style="35" customWidth="1"/>
    <col min="9229" max="9229" width="14.42578125" style="35" customWidth="1"/>
    <col min="9230" max="9231" width="18.85546875" style="35" customWidth="1"/>
    <col min="9232" max="9232" width="14.7109375" style="35" customWidth="1"/>
    <col min="9233" max="9233" width="9.28515625" style="35" customWidth="1"/>
    <col min="9234" max="9457" width="8.85546875" style="35"/>
    <col min="9458" max="9458" width="17.42578125" style="35" customWidth="1"/>
    <col min="9459" max="9459" width="30.7109375" style="35" customWidth="1"/>
    <col min="9460" max="9460" width="24.5703125" style="35" customWidth="1"/>
    <col min="9461" max="9461" width="30.5703125" style="35" customWidth="1"/>
    <col min="9462" max="9462" width="27.140625" style="35" customWidth="1"/>
    <col min="9463" max="9463" width="34" style="35" customWidth="1"/>
    <col min="9464" max="9464" width="31.42578125" style="35" customWidth="1"/>
    <col min="9465" max="9465" width="82.140625" style="35" customWidth="1"/>
    <col min="9466" max="9466" width="23.140625" style="35" customWidth="1"/>
    <col min="9467" max="9467" width="14.7109375" style="35" customWidth="1"/>
    <col min="9468" max="9468" width="10.140625" style="35" customWidth="1"/>
    <col min="9469" max="9469" width="15.85546875" style="35" customWidth="1"/>
    <col min="9470" max="9470" width="9.85546875" style="35" customWidth="1"/>
    <col min="9471" max="9471" width="14" style="35" customWidth="1"/>
    <col min="9472" max="9472" width="14.5703125" style="35" customWidth="1"/>
    <col min="9473" max="9473" width="9.5703125" style="35" customWidth="1"/>
    <col min="9474" max="9474" width="14.5703125" style="35" customWidth="1"/>
    <col min="9475" max="9476" width="16.28515625" style="35" customWidth="1"/>
    <col min="9477" max="9477" width="13.85546875" style="35" customWidth="1"/>
    <col min="9478" max="9482" width="16.140625" style="35" customWidth="1"/>
    <col min="9483" max="9483" width="14.42578125" style="35" customWidth="1"/>
    <col min="9484" max="9484" width="10.140625" style="35" customWidth="1"/>
    <col min="9485" max="9485" width="14.42578125" style="35" customWidth="1"/>
    <col min="9486" max="9487" width="18.85546875" style="35" customWidth="1"/>
    <col min="9488" max="9488" width="14.7109375" style="35" customWidth="1"/>
    <col min="9489" max="9489" width="9.28515625" style="35" customWidth="1"/>
    <col min="9490" max="9713" width="8.85546875" style="35"/>
    <col min="9714" max="9714" width="17.42578125" style="35" customWidth="1"/>
    <col min="9715" max="9715" width="30.7109375" style="35" customWidth="1"/>
    <col min="9716" max="9716" width="24.5703125" style="35" customWidth="1"/>
    <col min="9717" max="9717" width="30.5703125" style="35" customWidth="1"/>
    <col min="9718" max="9718" width="27.140625" style="35" customWidth="1"/>
    <col min="9719" max="9719" width="34" style="35" customWidth="1"/>
    <col min="9720" max="9720" width="31.42578125" style="35" customWidth="1"/>
    <col min="9721" max="9721" width="82.140625" style="35" customWidth="1"/>
    <col min="9722" max="9722" width="23.140625" style="35" customWidth="1"/>
    <col min="9723" max="9723" width="14.7109375" style="35" customWidth="1"/>
    <col min="9724" max="9724" width="10.140625" style="35" customWidth="1"/>
    <col min="9725" max="9725" width="15.85546875" style="35" customWidth="1"/>
    <col min="9726" max="9726" width="9.85546875" style="35" customWidth="1"/>
    <col min="9727" max="9727" width="14" style="35" customWidth="1"/>
    <col min="9728" max="9728" width="14.5703125" style="35" customWidth="1"/>
    <col min="9729" max="9729" width="9.5703125" style="35" customWidth="1"/>
    <col min="9730" max="9730" width="14.5703125" style="35" customWidth="1"/>
    <col min="9731" max="9732" width="16.28515625" style="35" customWidth="1"/>
    <col min="9733" max="9733" width="13.85546875" style="35" customWidth="1"/>
    <col min="9734" max="9738" width="16.140625" style="35" customWidth="1"/>
    <col min="9739" max="9739" width="14.42578125" style="35" customWidth="1"/>
    <col min="9740" max="9740" width="10.140625" style="35" customWidth="1"/>
    <col min="9741" max="9741" width="14.42578125" style="35" customWidth="1"/>
    <col min="9742" max="9743" width="18.85546875" style="35" customWidth="1"/>
    <col min="9744" max="9744" width="14.7109375" style="35" customWidth="1"/>
    <col min="9745" max="9745" width="9.28515625" style="35" customWidth="1"/>
    <col min="9746" max="9969" width="8.85546875" style="35"/>
    <col min="9970" max="9970" width="17.42578125" style="35" customWidth="1"/>
    <col min="9971" max="9971" width="30.7109375" style="35" customWidth="1"/>
    <col min="9972" max="9972" width="24.5703125" style="35" customWidth="1"/>
    <col min="9973" max="9973" width="30.5703125" style="35" customWidth="1"/>
    <col min="9974" max="9974" width="27.140625" style="35" customWidth="1"/>
    <col min="9975" max="9975" width="34" style="35" customWidth="1"/>
    <col min="9976" max="9976" width="31.42578125" style="35" customWidth="1"/>
    <col min="9977" max="9977" width="82.140625" style="35" customWidth="1"/>
    <col min="9978" max="9978" width="23.140625" style="35" customWidth="1"/>
    <col min="9979" max="9979" width="14.7109375" style="35" customWidth="1"/>
    <col min="9980" max="9980" width="10.140625" style="35" customWidth="1"/>
    <col min="9981" max="9981" width="15.85546875" style="35" customWidth="1"/>
    <col min="9982" max="9982" width="9.85546875" style="35" customWidth="1"/>
    <col min="9983" max="9983" width="14" style="35" customWidth="1"/>
    <col min="9984" max="9984" width="14.5703125" style="35" customWidth="1"/>
    <col min="9985" max="9985" width="9.5703125" style="35" customWidth="1"/>
    <col min="9986" max="9986" width="14.5703125" style="35" customWidth="1"/>
    <col min="9987" max="9988" width="16.28515625" style="35" customWidth="1"/>
    <col min="9989" max="9989" width="13.85546875" style="35" customWidth="1"/>
    <col min="9990" max="9994" width="16.140625" style="35" customWidth="1"/>
    <col min="9995" max="9995" width="14.42578125" style="35" customWidth="1"/>
    <col min="9996" max="9996" width="10.140625" style="35" customWidth="1"/>
    <col min="9997" max="9997" width="14.42578125" style="35" customWidth="1"/>
    <col min="9998" max="9999" width="18.85546875" style="35" customWidth="1"/>
    <col min="10000" max="10000" width="14.7109375" style="35" customWidth="1"/>
    <col min="10001" max="10001" width="9.28515625" style="35" customWidth="1"/>
    <col min="10002" max="10225" width="8.85546875" style="35"/>
    <col min="10226" max="10226" width="17.42578125" style="35" customWidth="1"/>
    <col min="10227" max="10227" width="30.7109375" style="35" customWidth="1"/>
    <col min="10228" max="10228" width="24.5703125" style="35" customWidth="1"/>
    <col min="10229" max="10229" width="30.5703125" style="35" customWidth="1"/>
    <col min="10230" max="10230" width="27.140625" style="35" customWidth="1"/>
    <col min="10231" max="10231" width="34" style="35" customWidth="1"/>
    <col min="10232" max="10232" width="31.42578125" style="35" customWidth="1"/>
    <col min="10233" max="10233" width="82.140625" style="35" customWidth="1"/>
    <col min="10234" max="10234" width="23.140625" style="35" customWidth="1"/>
    <col min="10235" max="10235" width="14.7109375" style="35" customWidth="1"/>
    <col min="10236" max="10236" width="10.140625" style="35" customWidth="1"/>
    <col min="10237" max="10237" width="15.85546875" style="35" customWidth="1"/>
    <col min="10238" max="10238" width="9.85546875" style="35" customWidth="1"/>
    <col min="10239" max="10239" width="14" style="35" customWidth="1"/>
    <col min="10240" max="10240" width="14.5703125" style="35" customWidth="1"/>
    <col min="10241" max="10241" width="9.5703125" style="35" customWidth="1"/>
    <col min="10242" max="10242" width="14.5703125" style="35" customWidth="1"/>
    <col min="10243" max="10244" width="16.28515625" style="35" customWidth="1"/>
    <col min="10245" max="10245" width="13.85546875" style="35" customWidth="1"/>
    <col min="10246" max="10250" width="16.140625" style="35" customWidth="1"/>
    <col min="10251" max="10251" width="14.42578125" style="35" customWidth="1"/>
    <col min="10252" max="10252" width="10.140625" style="35" customWidth="1"/>
    <col min="10253" max="10253" width="14.42578125" style="35" customWidth="1"/>
    <col min="10254" max="10255" width="18.85546875" style="35" customWidth="1"/>
    <col min="10256" max="10256" width="14.7109375" style="35" customWidth="1"/>
    <col min="10257" max="10257" width="9.28515625" style="35" customWidth="1"/>
    <col min="10258" max="10481" width="8.85546875" style="35"/>
    <col min="10482" max="10482" width="17.42578125" style="35" customWidth="1"/>
    <col min="10483" max="10483" width="30.7109375" style="35" customWidth="1"/>
    <col min="10484" max="10484" width="24.5703125" style="35" customWidth="1"/>
    <col min="10485" max="10485" width="30.5703125" style="35" customWidth="1"/>
    <col min="10486" max="10486" width="27.140625" style="35" customWidth="1"/>
    <col min="10487" max="10487" width="34" style="35" customWidth="1"/>
    <col min="10488" max="10488" width="31.42578125" style="35" customWidth="1"/>
    <col min="10489" max="10489" width="82.140625" style="35" customWidth="1"/>
    <col min="10490" max="10490" width="23.140625" style="35" customWidth="1"/>
    <col min="10491" max="10491" width="14.7109375" style="35" customWidth="1"/>
    <col min="10492" max="10492" width="10.140625" style="35" customWidth="1"/>
    <col min="10493" max="10493" width="15.85546875" style="35" customWidth="1"/>
    <col min="10494" max="10494" width="9.85546875" style="35" customWidth="1"/>
    <col min="10495" max="10495" width="14" style="35" customWidth="1"/>
    <col min="10496" max="10496" width="14.5703125" style="35" customWidth="1"/>
    <col min="10497" max="10497" width="9.5703125" style="35" customWidth="1"/>
    <col min="10498" max="10498" width="14.5703125" style="35" customWidth="1"/>
    <col min="10499" max="10500" width="16.28515625" style="35" customWidth="1"/>
    <col min="10501" max="10501" width="13.85546875" style="35" customWidth="1"/>
    <col min="10502" max="10506" width="16.140625" style="35" customWidth="1"/>
    <col min="10507" max="10507" width="14.42578125" style="35" customWidth="1"/>
    <col min="10508" max="10508" width="10.140625" style="35" customWidth="1"/>
    <col min="10509" max="10509" width="14.42578125" style="35" customWidth="1"/>
    <col min="10510" max="10511" width="18.85546875" style="35" customWidth="1"/>
    <col min="10512" max="10512" width="14.7109375" style="35" customWidth="1"/>
    <col min="10513" max="10513" width="9.28515625" style="35" customWidth="1"/>
    <col min="10514" max="10737" width="8.85546875" style="35"/>
    <col min="10738" max="10738" width="17.42578125" style="35" customWidth="1"/>
    <col min="10739" max="10739" width="30.7109375" style="35" customWidth="1"/>
    <col min="10740" max="10740" width="24.5703125" style="35" customWidth="1"/>
    <col min="10741" max="10741" width="30.5703125" style="35" customWidth="1"/>
    <col min="10742" max="10742" width="27.140625" style="35" customWidth="1"/>
    <col min="10743" max="10743" width="34" style="35" customWidth="1"/>
    <col min="10744" max="10744" width="31.42578125" style="35" customWidth="1"/>
    <col min="10745" max="10745" width="82.140625" style="35" customWidth="1"/>
    <col min="10746" max="10746" width="23.140625" style="35" customWidth="1"/>
    <col min="10747" max="10747" width="14.7109375" style="35" customWidth="1"/>
    <col min="10748" max="10748" width="10.140625" style="35" customWidth="1"/>
    <col min="10749" max="10749" width="15.85546875" style="35" customWidth="1"/>
    <col min="10750" max="10750" width="9.85546875" style="35" customWidth="1"/>
    <col min="10751" max="10751" width="14" style="35" customWidth="1"/>
    <col min="10752" max="10752" width="14.5703125" style="35" customWidth="1"/>
    <col min="10753" max="10753" width="9.5703125" style="35" customWidth="1"/>
    <col min="10754" max="10754" width="14.5703125" style="35" customWidth="1"/>
    <col min="10755" max="10756" width="16.28515625" style="35" customWidth="1"/>
    <col min="10757" max="10757" width="13.85546875" style="35" customWidth="1"/>
    <col min="10758" max="10762" width="16.140625" style="35" customWidth="1"/>
    <col min="10763" max="10763" width="14.42578125" style="35" customWidth="1"/>
    <col min="10764" max="10764" width="10.140625" style="35" customWidth="1"/>
    <col min="10765" max="10765" width="14.42578125" style="35" customWidth="1"/>
    <col min="10766" max="10767" width="18.85546875" style="35" customWidth="1"/>
    <col min="10768" max="10768" width="14.7109375" style="35" customWidth="1"/>
    <col min="10769" max="10769" width="9.28515625" style="35" customWidth="1"/>
    <col min="10770" max="10993" width="8.85546875" style="35"/>
    <col min="10994" max="10994" width="17.42578125" style="35" customWidth="1"/>
    <col min="10995" max="10995" width="30.7109375" style="35" customWidth="1"/>
    <col min="10996" max="10996" width="24.5703125" style="35" customWidth="1"/>
    <col min="10997" max="10997" width="30.5703125" style="35" customWidth="1"/>
    <col min="10998" max="10998" width="27.140625" style="35" customWidth="1"/>
    <col min="10999" max="10999" width="34" style="35" customWidth="1"/>
    <col min="11000" max="11000" width="31.42578125" style="35" customWidth="1"/>
    <col min="11001" max="11001" width="82.140625" style="35" customWidth="1"/>
    <col min="11002" max="11002" width="23.140625" style="35" customWidth="1"/>
    <col min="11003" max="11003" width="14.7109375" style="35" customWidth="1"/>
    <col min="11004" max="11004" width="10.140625" style="35" customWidth="1"/>
    <col min="11005" max="11005" width="15.85546875" style="35" customWidth="1"/>
    <col min="11006" max="11006" width="9.85546875" style="35" customWidth="1"/>
    <col min="11007" max="11007" width="14" style="35" customWidth="1"/>
    <col min="11008" max="11008" width="14.5703125" style="35" customWidth="1"/>
    <col min="11009" max="11009" width="9.5703125" style="35" customWidth="1"/>
    <col min="11010" max="11010" width="14.5703125" style="35" customWidth="1"/>
    <col min="11011" max="11012" width="16.28515625" style="35" customWidth="1"/>
    <col min="11013" max="11013" width="13.85546875" style="35" customWidth="1"/>
    <col min="11014" max="11018" width="16.140625" style="35" customWidth="1"/>
    <col min="11019" max="11019" width="14.42578125" style="35" customWidth="1"/>
    <col min="11020" max="11020" width="10.140625" style="35" customWidth="1"/>
    <col min="11021" max="11021" width="14.42578125" style="35" customWidth="1"/>
    <col min="11022" max="11023" width="18.85546875" style="35" customWidth="1"/>
    <col min="11024" max="11024" width="14.7109375" style="35" customWidth="1"/>
    <col min="11025" max="11025" width="9.28515625" style="35" customWidth="1"/>
    <col min="11026" max="11249" width="8.85546875" style="35"/>
    <col min="11250" max="11250" width="17.42578125" style="35" customWidth="1"/>
    <col min="11251" max="11251" width="30.7109375" style="35" customWidth="1"/>
    <col min="11252" max="11252" width="24.5703125" style="35" customWidth="1"/>
    <col min="11253" max="11253" width="30.5703125" style="35" customWidth="1"/>
    <col min="11254" max="11254" width="27.140625" style="35" customWidth="1"/>
    <col min="11255" max="11255" width="34" style="35" customWidth="1"/>
    <col min="11256" max="11256" width="31.42578125" style="35" customWidth="1"/>
    <col min="11257" max="11257" width="82.140625" style="35" customWidth="1"/>
    <col min="11258" max="11258" width="23.140625" style="35" customWidth="1"/>
    <col min="11259" max="11259" width="14.7109375" style="35" customWidth="1"/>
    <col min="11260" max="11260" width="10.140625" style="35" customWidth="1"/>
    <col min="11261" max="11261" width="15.85546875" style="35" customWidth="1"/>
    <col min="11262" max="11262" width="9.85546875" style="35" customWidth="1"/>
    <col min="11263" max="11263" width="14" style="35" customWidth="1"/>
    <col min="11264" max="11264" width="14.5703125" style="35" customWidth="1"/>
    <col min="11265" max="11265" width="9.5703125" style="35" customWidth="1"/>
    <col min="11266" max="11266" width="14.5703125" style="35" customWidth="1"/>
    <col min="11267" max="11268" width="16.28515625" style="35" customWidth="1"/>
    <col min="11269" max="11269" width="13.85546875" style="35" customWidth="1"/>
    <col min="11270" max="11274" width="16.140625" style="35" customWidth="1"/>
    <col min="11275" max="11275" width="14.42578125" style="35" customWidth="1"/>
    <col min="11276" max="11276" width="10.140625" style="35" customWidth="1"/>
    <col min="11277" max="11277" width="14.42578125" style="35" customWidth="1"/>
    <col min="11278" max="11279" width="18.85546875" style="35" customWidth="1"/>
    <col min="11280" max="11280" width="14.7109375" style="35" customWidth="1"/>
    <col min="11281" max="11281" width="9.28515625" style="35" customWidth="1"/>
    <col min="11282" max="11505" width="8.85546875" style="35"/>
    <col min="11506" max="11506" width="17.42578125" style="35" customWidth="1"/>
    <col min="11507" max="11507" width="30.7109375" style="35" customWidth="1"/>
    <col min="11508" max="11508" width="24.5703125" style="35" customWidth="1"/>
    <col min="11509" max="11509" width="30.5703125" style="35" customWidth="1"/>
    <col min="11510" max="11510" width="27.140625" style="35" customWidth="1"/>
    <col min="11511" max="11511" width="34" style="35" customWidth="1"/>
    <col min="11512" max="11512" width="31.42578125" style="35" customWidth="1"/>
    <col min="11513" max="11513" width="82.140625" style="35" customWidth="1"/>
    <col min="11514" max="11514" width="23.140625" style="35" customWidth="1"/>
    <col min="11515" max="11515" width="14.7109375" style="35" customWidth="1"/>
    <col min="11516" max="11516" width="10.140625" style="35" customWidth="1"/>
    <col min="11517" max="11517" width="15.85546875" style="35" customWidth="1"/>
    <col min="11518" max="11518" width="9.85546875" style="35" customWidth="1"/>
    <col min="11519" max="11519" width="14" style="35" customWidth="1"/>
    <col min="11520" max="11520" width="14.5703125" style="35" customWidth="1"/>
    <col min="11521" max="11521" width="9.5703125" style="35" customWidth="1"/>
    <col min="11522" max="11522" width="14.5703125" style="35" customWidth="1"/>
    <col min="11523" max="11524" width="16.28515625" style="35" customWidth="1"/>
    <col min="11525" max="11525" width="13.85546875" style="35" customWidth="1"/>
    <col min="11526" max="11530" width="16.140625" style="35" customWidth="1"/>
    <col min="11531" max="11531" width="14.42578125" style="35" customWidth="1"/>
    <col min="11532" max="11532" width="10.140625" style="35" customWidth="1"/>
    <col min="11533" max="11533" width="14.42578125" style="35" customWidth="1"/>
    <col min="11534" max="11535" width="18.85546875" style="35" customWidth="1"/>
    <col min="11536" max="11536" width="14.7109375" style="35" customWidth="1"/>
    <col min="11537" max="11537" width="9.28515625" style="35" customWidth="1"/>
    <col min="11538" max="11761" width="8.85546875" style="35"/>
    <col min="11762" max="11762" width="17.42578125" style="35" customWidth="1"/>
    <col min="11763" max="11763" width="30.7109375" style="35" customWidth="1"/>
    <col min="11764" max="11764" width="24.5703125" style="35" customWidth="1"/>
    <col min="11765" max="11765" width="30.5703125" style="35" customWidth="1"/>
    <col min="11766" max="11766" width="27.140625" style="35" customWidth="1"/>
    <col min="11767" max="11767" width="34" style="35" customWidth="1"/>
    <col min="11768" max="11768" width="31.42578125" style="35" customWidth="1"/>
    <col min="11769" max="11769" width="82.140625" style="35" customWidth="1"/>
    <col min="11770" max="11770" width="23.140625" style="35" customWidth="1"/>
    <col min="11771" max="11771" width="14.7109375" style="35" customWidth="1"/>
    <col min="11772" max="11772" width="10.140625" style="35" customWidth="1"/>
    <col min="11773" max="11773" width="15.85546875" style="35" customWidth="1"/>
    <col min="11774" max="11774" width="9.85546875" style="35" customWidth="1"/>
    <col min="11775" max="11775" width="14" style="35" customWidth="1"/>
    <col min="11776" max="11776" width="14.5703125" style="35" customWidth="1"/>
    <col min="11777" max="11777" width="9.5703125" style="35" customWidth="1"/>
    <col min="11778" max="11778" width="14.5703125" style="35" customWidth="1"/>
    <col min="11779" max="11780" width="16.28515625" style="35" customWidth="1"/>
    <col min="11781" max="11781" width="13.85546875" style="35" customWidth="1"/>
    <col min="11782" max="11786" width="16.140625" style="35" customWidth="1"/>
    <col min="11787" max="11787" width="14.42578125" style="35" customWidth="1"/>
    <col min="11788" max="11788" width="10.140625" style="35" customWidth="1"/>
    <col min="11789" max="11789" width="14.42578125" style="35" customWidth="1"/>
    <col min="11790" max="11791" width="18.85546875" style="35" customWidth="1"/>
    <col min="11792" max="11792" width="14.7109375" style="35" customWidth="1"/>
    <col min="11793" max="11793" width="9.28515625" style="35" customWidth="1"/>
    <col min="11794" max="12017" width="8.85546875" style="35"/>
    <col min="12018" max="12018" width="17.42578125" style="35" customWidth="1"/>
    <col min="12019" max="12019" width="30.7109375" style="35" customWidth="1"/>
    <col min="12020" max="12020" width="24.5703125" style="35" customWidth="1"/>
    <col min="12021" max="12021" width="30.5703125" style="35" customWidth="1"/>
    <col min="12022" max="12022" width="27.140625" style="35" customWidth="1"/>
    <col min="12023" max="12023" width="34" style="35" customWidth="1"/>
    <col min="12024" max="12024" width="31.42578125" style="35" customWidth="1"/>
    <col min="12025" max="12025" width="82.140625" style="35" customWidth="1"/>
    <col min="12026" max="12026" width="23.140625" style="35" customWidth="1"/>
    <col min="12027" max="12027" width="14.7109375" style="35" customWidth="1"/>
    <col min="12028" max="12028" width="10.140625" style="35" customWidth="1"/>
    <col min="12029" max="12029" width="15.85546875" style="35" customWidth="1"/>
    <col min="12030" max="12030" width="9.85546875" style="35" customWidth="1"/>
    <col min="12031" max="12031" width="14" style="35" customWidth="1"/>
    <col min="12032" max="12032" width="14.5703125" style="35" customWidth="1"/>
    <col min="12033" max="12033" width="9.5703125" style="35" customWidth="1"/>
    <col min="12034" max="12034" width="14.5703125" style="35" customWidth="1"/>
    <col min="12035" max="12036" width="16.28515625" style="35" customWidth="1"/>
    <col min="12037" max="12037" width="13.85546875" style="35" customWidth="1"/>
    <col min="12038" max="12042" width="16.140625" style="35" customWidth="1"/>
    <col min="12043" max="12043" width="14.42578125" style="35" customWidth="1"/>
    <col min="12044" max="12044" width="10.140625" style="35" customWidth="1"/>
    <col min="12045" max="12045" width="14.42578125" style="35" customWidth="1"/>
    <col min="12046" max="12047" width="18.85546875" style="35" customWidth="1"/>
    <col min="12048" max="12048" width="14.7109375" style="35" customWidth="1"/>
    <col min="12049" max="12049" width="9.28515625" style="35" customWidth="1"/>
    <col min="12050" max="12273" width="8.85546875" style="35"/>
    <col min="12274" max="12274" width="17.42578125" style="35" customWidth="1"/>
    <col min="12275" max="12275" width="30.7109375" style="35" customWidth="1"/>
    <col min="12276" max="12276" width="24.5703125" style="35" customWidth="1"/>
    <col min="12277" max="12277" width="30.5703125" style="35" customWidth="1"/>
    <col min="12278" max="12278" width="27.140625" style="35" customWidth="1"/>
    <col min="12279" max="12279" width="34" style="35" customWidth="1"/>
    <col min="12280" max="12280" width="31.42578125" style="35" customWidth="1"/>
    <col min="12281" max="12281" width="82.140625" style="35" customWidth="1"/>
    <col min="12282" max="12282" width="23.140625" style="35" customWidth="1"/>
    <col min="12283" max="12283" width="14.7109375" style="35" customWidth="1"/>
    <col min="12284" max="12284" width="10.140625" style="35" customWidth="1"/>
    <col min="12285" max="12285" width="15.85546875" style="35" customWidth="1"/>
    <col min="12286" max="12286" width="9.85546875" style="35" customWidth="1"/>
    <col min="12287" max="12287" width="14" style="35" customWidth="1"/>
    <col min="12288" max="12288" width="14.5703125" style="35" customWidth="1"/>
    <col min="12289" max="12289" width="9.5703125" style="35" customWidth="1"/>
    <col min="12290" max="12290" width="14.5703125" style="35" customWidth="1"/>
    <col min="12291" max="12292" width="16.28515625" style="35" customWidth="1"/>
    <col min="12293" max="12293" width="13.85546875" style="35" customWidth="1"/>
    <col min="12294" max="12298" width="16.140625" style="35" customWidth="1"/>
    <col min="12299" max="12299" width="14.42578125" style="35" customWidth="1"/>
    <col min="12300" max="12300" width="10.140625" style="35" customWidth="1"/>
    <col min="12301" max="12301" width="14.42578125" style="35" customWidth="1"/>
    <col min="12302" max="12303" width="18.85546875" style="35" customWidth="1"/>
    <col min="12304" max="12304" width="14.7109375" style="35" customWidth="1"/>
    <col min="12305" max="12305" width="9.28515625" style="35" customWidth="1"/>
    <col min="12306" max="12529" width="8.85546875" style="35"/>
    <col min="12530" max="12530" width="17.42578125" style="35" customWidth="1"/>
    <col min="12531" max="12531" width="30.7109375" style="35" customWidth="1"/>
    <col min="12532" max="12532" width="24.5703125" style="35" customWidth="1"/>
    <col min="12533" max="12533" width="30.5703125" style="35" customWidth="1"/>
    <col min="12534" max="12534" width="27.140625" style="35" customWidth="1"/>
    <col min="12535" max="12535" width="34" style="35" customWidth="1"/>
    <col min="12536" max="12536" width="31.42578125" style="35" customWidth="1"/>
    <col min="12537" max="12537" width="82.140625" style="35" customWidth="1"/>
    <col min="12538" max="12538" width="23.140625" style="35" customWidth="1"/>
    <col min="12539" max="12539" width="14.7109375" style="35" customWidth="1"/>
    <col min="12540" max="12540" width="10.140625" style="35" customWidth="1"/>
    <col min="12541" max="12541" width="15.85546875" style="35" customWidth="1"/>
    <col min="12542" max="12542" width="9.85546875" style="35" customWidth="1"/>
    <col min="12543" max="12543" width="14" style="35" customWidth="1"/>
    <col min="12544" max="12544" width="14.5703125" style="35" customWidth="1"/>
    <col min="12545" max="12545" width="9.5703125" style="35" customWidth="1"/>
    <col min="12546" max="12546" width="14.5703125" style="35" customWidth="1"/>
    <col min="12547" max="12548" width="16.28515625" style="35" customWidth="1"/>
    <col min="12549" max="12549" width="13.85546875" style="35" customWidth="1"/>
    <col min="12550" max="12554" width="16.140625" style="35" customWidth="1"/>
    <col min="12555" max="12555" width="14.42578125" style="35" customWidth="1"/>
    <col min="12556" max="12556" width="10.140625" style="35" customWidth="1"/>
    <col min="12557" max="12557" width="14.42578125" style="35" customWidth="1"/>
    <col min="12558" max="12559" width="18.85546875" style="35" customWidth="1"/>
    <col min="12560" max="12560" width="14.7109375" style="35" customWidth="1"/>
    <col min="12561" max="12561" width="9.28515625" style="35" customWidth="1"/>
    <col min="12562" max="12785" width="8.85546875" style="35"/>
    <col min="12786" max="12786" width="17.42578125" style="35" customWidth="1"/>
    <col min="12787" max="12787" width="30.7109375" style="35" customWidth="1"/>
    <col min="12788" max="12788" width="24.5703125" style="35" customWidth="1"/>
    <col min="12789" max="12789" width="30.5703125" style="35" customWidth="1"/>
    <col min="12790" max="12790" width="27.140625" style="35" customWidth="1"/>
    <col min="12791" max="12791" width="34" style="35" customWidth="1"/>
    <col min="12792" max="12792" width="31.42578125" style="35" customWidth="1"/>
    <col min="12793" max="12793" width="82.140625" style="35" customWidth="1"/>
    <col min="12794" max="12794" width="23.140625" style="35" customWidth="1"/>
    <col min="12795" max="12795" width="14.7109375" style="35" customWidth="1"/>
    <col min="12796" max="12796" width="10.140625" style="35" customWidth="1"/>
    <col min="12797" max="12797" width="15.85546875" style="35" customWidth="1"/>
    <col min="12798" max="12798" width="9.85546875" style="35" customWidth="1"/>
    <col min="12799" max="12799" width="14" style="35" customWidth="1"/>
    <col min="12800" max="12800" width="14.5703125" style="35" customWidth="1"/>
    <col min="12801" max="12801" width="9.5703125" style="35" customWidth="1"/>
    <col min="12802" max="12802" width="14.5703125" style="35" customWidth="1"/>
    <col min="12803" max="12804" width="16.28515625" style="35" customWidth="1"/>
    <col min="12805" max="12805" width="13.85546875" style="35" customWidth="1"/>
    <col min="12806" max="12810" width="16.140625" style="35" customWidth="1"/>
    <col min="12811" max="12811" width="14.42578125" style="35" customWidth="1"/>
    <col min="12812" max="12812" width="10.140625" style="35" customWidth="1"/>
    <col min="12813" max="12813" width="14.42578125" style="35" customWidth="1"/>
    <col min="12814" max="12815" width="18.85546875" style="35" customWidth="1"/>
    <col min="12816" max="12816" width="14.7109375" style="35" customWidth="1"/>
    <col min="12817" max="12817" width="9.28515625" style="35" customWidth="1"/>
    <col min="12818" max="13041" width="8.85546875" style="35"/>
    <col min="13042" max="13042" width="17.42578125" style="35" customWidth="1"/>
    <col min="13043" max="13043" width="30.7109375" style="35" customWidth="1"/>
    <col min="13044" max="13044" width="24.5703125" style="35" customWidth="1"/>
    <col min="13045" max="13045" width="30.5703125" style="35" customWidth="1"/>
    <col min="13046" max="13046" width="27.140625" style="35" customWidth="1"/>
    <col min="13047" max="13047" width="34" style="35" customWidth="1"/>
    <col min="13048" max="13048" width="31.42578125" style="35" customWidth="1"/>
    <col min="13049" max="13049" width="82.140625" style="35" customWidth="1"/>
    <col min="13050" max="13050" width="23.140625" style="35" customWidth="1"/>
    <col min="13051" max="13051" width="14.7109375" style="35" customWidth="1"/>
    <col min="13052" max="13052" width="10.140625" style="35" customWidth="1"/>
    <col min="13053" max="13053" width="15.85546875" style="35" customWidth="1"/>
    <col min="13054" max="13054" width="9.85546875" style="35" customWidth="1"/>
    <col min="13055" max="13055" width="14" style="35" customWidth="1"/>
    <col min="13056" max="13056" width="14.5703125" style="35" customWidth="1"/>
    <col min="13057" max="13057" width="9.5703125" style="35" customWidth="1"/>
    <col min="13058" max="13058" width="14.5703125" style="35" customWidth="1"/>
    <col min="13059" max="13060" width="16.28515625" style="35" customWidth="1"/>
    <col min="13061" max="13061" width="13.85546875" style="35" customWidth="1"/>
    <col min="13062" max="13066" width="16.140625" style="35" customWidth="1"/>
    <col min="13067" max="13067" width="14.42578125" style="35" customWidth="1"/>
    <col min="13068" max="13068" width="10.140625" style="35" customWidth="1"/>
    <col min="13069" max="13069" width="14.42578125" style="35" customWidth="1"/>
    <col min="13070" max="13071" width="18.85546875" style="35" customWidth="1"/>
    <col min="13072" max="13072" width="14.7109375" style="35" customWidth="1"/>
    <col min="13073" max="13073" width="9.28515625" style="35" customWidth="1"/>
    <col min="13074" max="13297" width="8.85546875" style="35"/>
    <col min="13298" max="13298" width="17.42578125" style="35" customWidth="1"/>
    <col min="13299" max="13299" width="30.7109375" style="35" customWidth="1"/>
    <col min="13300" max="13300" width="24.5703125" style="35" customWidth="1"/>
    <col min="13301" max="13301" width="30.5703125" style="35" customWidth="1"/>
    <col min="13302" max="13302" width="27.140625" style="35" customWidth="1"/>
    <col min="13303" max="13303" width="34" style="35" customWidth="1"/>
    <col min="13304" max="13304" width="31.42578125" style="35" customWidth="1"/>
    <col min="13305" max="13305" width="82.140625" style="35" customWidth="1"/>
    <col min="13306" max="13306" width="23.140625" style="35" customWidth="1"/>
    <col min="13307" max="13307" width="14.7109375" style="35" customWidth="1"/>
    <col min="13308" max="13308" width="10.140625" style="35" customWidth="1"/>
    <col min="13309" max="13309" width="15.85546875" style="35" customWidth="1"/>
    <col min="13310" max="13310" width="9.85546875" style="35" customWidth="1"/>
    <col min="13311" max="13311" width="14" style="35" customWidth="1"/>
    <col min="13312" max="13312" width="14.5703125" style="35" customWidth="1"/>
    <col min="13313" max="13313" width="9.5703125" style="35" customWidth="1"/>
    <col min="13314" max="13314" width="14.5703125" style="35" customWidth="1"/>
    <col min="13315" max="13316" width="16.28515625" style="35" customWidth="1"/>
    <col min="13317" max="13317" width="13.85546875" style="35" customWidth="1"/>
    <col min="13318" max="13322" width="16.140625" style="35" customWidth="1"/>
    <col min="13323" max="13323" width="14.42578125" style="35" customWidth="1"/>
    <col min="13324" max="13324" width="10.140625" style="35" customWidth="1"/>
    <col min="13325" max="13325" width="14.42578125" style="35" customWidth="1"/>
    <col min="13326" max="13327" width="18.85546875" style="35" customWidth="1"/>
    <col min="13328" max="13328" width="14.7109375" style="35" customWidth="1"/>
    <col min="13329" max="13329" width="9.28515625" style="35" customWidth="1"/>
    <col min="13330" max="13553" width="8.85546875" style="35"/>
    <col min="13554" max="13554" width="17.42578125" style="35" customWidth="1"/>
    <col min="13555" max="13555" width="30.7109375" style="35" customWidth="1"/>
    <col min="13556" max="13556" width="24.5703125" style="35" customWidth="1"/>
    <col min="13557" max="13557" width="30.5703125" style="35" customWidth="1"/>
    <col min="13558" max="13558" width="27.140625" style="35" customWidth="1"/>
    <col min="13559" max="13559" width="34" style="35" customWidth="1"/>
    <col min="13560" max="13560" width="31.42578125" style="35" customWidth="1"/>
    <col min="13561" max="13561" width="82.140625" style="35" customWidth="1"/>
    <col min="13562" max="13562" width="23.140625" style="35" customWidth="1"/>
    <col min="13563" max="13563" width="14.7109375" style="35" customWidth="1"/>
    <col min="13564" max="13564" width="10.140625" style="35" customWidth="1"/>
    <col min="13565" max="13565" width="15.85546875" style="35" customWidth="1"/>
    <col min="13566" max="13566" width="9.85546875" style="35" customWidth="1"/>
    <col min="13567" max="13567" width="14" style="35" customWidth="1"/>
    <col min="13568" max="13568" width="14.5703125" style="35" customWidth="1"/>
    <col min="13569" max="13569" width="9.5703125" style="35" customWidth="1"/>
    <col min="13570" max="13570" width="14.5703125" style="35" customWidth="1"/>
    <col min="13571" max="13572" width="16.28515625" style="35" customWidth="1"/>
    <col min="13573" max="13573" width="13.85546875" style="35" customWidth="1"/>
    <col min="13574" max="13578" width="16.140625" style="35" customWidth="1"/>
    <col min="13579" max="13579" width="14.42578125" style="35" customWidth="1"/>
    <col min="13580" max="13580" width="10.140625" style="35" customWidth="1"/>
    <col min="13581" max="13581" width="14.42578125" style="35" customWidth="1"/>
    <col min="13582" max="13583" width="18.85546875" style="35" customWidth="1"/>
    <col min="13584" max="13584" width="14.7109375" style="35" customWidth="1"/>
    <col min="13585" max="13585" width="9.28515625" style="35" customWidth="1"/>
    <col min="13586" max="13809" width="8.85546875" style="35"/>
    <col min="13810" max="13810" width="17.42578125" style="35" customWidth="1"/>
    <col min="13811" max="13811" width="30.7109375" style="35" customWidth="1"/>
    <col min="13812" max="13812" width="24.5703125" style="35" customWidth="1"/>
    <col min="13813" max="13813" width="30.5703125" style="35" customWidth="1"/>
    <col min="13814" max="13814" width="27.140625" style="35" customWidth="1"/>
    <col min="13815" max="13815" width="34" style="35" customWidth="1"/>
    <col min="13816" max="13816" width="31.42578125" style="35" customWidth="1"/>
    <col min="13817" max="13817" width="82.140625" style="35" customWidth="1"/>
    <col min="13818" max="13818" width="23.140625" style="35" customWidth="1"/>
    <col min="13819" max="13819" width="14.7109375" style="35" customWidth="1"/>
    <col min="13820" max="13820" width="10.140625" style="35" customWidth="1"/>
    <col min="13821" max="13821" width="15.85546875" style="35" customWidth="1"/>
    <col min="13822" max="13822" width="9.85546875" style="35" customWidth="1"/>
    <col min="13823" max="13823" width="14" style="35" customWidth="1"/>
    <col min="13824" max="13824" width="14.5703125" style="35" customWidth="1"/>
    <col min="13825" max="13825" width="9.5703125" style="35" customWidth="1"/>
    <col min="13826" max="13826" width="14.5703125" style="35" customWidth="1"/>
    <col min="13827" max="13828" width="16.28515625" style="35" customWidth="1"/>
    <col min="13829" max="13829" width="13.85546875" style="35" customWidth="1"/>
    <col min="13830" max="13834" width="16.140625" style="35" customWidth="1"/>
    <col min="13835" max="13835" width="14.42578125" style="35" customWidth="1"/>
    <col min="13836" max="13836" width="10.140625" style="35" customWidth="1"/>
    <col min="13837" max="13837" width="14.42578125" style="35" customWidth="1"/>
    <col min="13838" max="13839" width="18.85546875" style="35" customWidth="1"/>
    <col min="13840" max="13840" width="14.7109375" style="35" customWidth="1"/>
    <col min="13841" max="13841" width="9.28515625" style="35" customWidth="1"/>
    <col min="13842" max="14065" width="8.85546875" style="35"/>
    <col min="14066" max="14066" width="17.42578125" style="35" customWidth="1"/>
    <col min="14067" max="14067" width="30.7109375" style="35" customWidth="1"/>
    <col min="14068" max="14068" width="24.5703125" style="35" customWidth="1"/>
    <col min="14069" max="14069" width="30.5703125" style="35" customWidth="1"/>
    <col min="14070" max="14070" width="27.140625" style="35" customWidth="1"/>
    <col min="14071" max="14071" width="34" style="35" customWidth="1"/>
    <col min="14072" max="14072" width="31.42578125" style="35" customWidth="1"/>
    <col min="14073" max="14073" width="82.140625" style="35" customWidth="1"/>
    <col min="14074" max="14074" width="23.140625" style="35" customWidth="1"/>
    <col min="14075" max="14075" width="14.7109375" style="35" customWidth="1"/>
    <col min="14076" max="14076" width="10.140625" style="35" customWidth="1"/>
    <col min="14077" max="14077" width="15.85546875" style="35" customWidth="1"/>
    <col min="14078" max="14078" width="9.85546875" style="35" customWidth="1"/>
    <col min="14079" max="14079" width="14" style="35" customWidth="1"/>
    <col min="14080" max="14080" width="14.5703125" style="35" customWidth="1"/>
    <col min="14081" max="14081" width="9.5703125" style="35" customWidth="1"/>
    <col min="14082" max="14082" width="14.5703125" style="35" customWidth="1"/>
    <col min="14083" max="14084" width="16.28515625" style="35" customWidth="1"/>
    <col min="14085" max="14085" width="13.85546875" style="35" customWidth="1"/>
    <col min="14086" max="14090" width="16.140625" style="35" customWidth="1"/>
    <col min="14091" max="14091" width="14.42578125" style="35" customWidth="1"/>
    <col min="14092" max="14092" width="10.140625" style="35" customWidth="1"/>
    <col min="14093" max="14093" width="14.42578125" style="35" customWidth="1"/>
    <col min="14094" max="14095" width="18.85546875" style="35" customWidth="1"/>
    <col min="14096" max="14096" width="14.7109375" style="35" customWidth="1"/>
    <col min="14097" max="14097" width="9.28515625" style="35" customWidth="1"/>
    <col min="14098" max="14321" width="8.85546875" style="35"/>
    <col min="14322" max="14322" width="17.42578125" style="35" customWidth="1"/>
    <col min="14323" max="14323" width="30.7109375" style="35" customWidth="1"/>
    <col min="14324" max="14324" width="24.5703125" style="35" customWidth="1"/>
    <col min="14325" max="14325" width="30.5703125" style="35" customWidth="1"/>
    <col min="14326" max="14326" width="27.140625" style="35" customWidth="1"/>
    <col min="14327" max="14327" width="34" style="35" customWidth="1"/>
    <col min="14328" max="14328" width="31.42578125" style="35" customWidth="1"/>
    <col min="14329" max="14329" width="82.140625" style="35" customWidth="1"/>
    <col min="14330" max="14330" width="23.140625" style="35" customWidth="1"/>
    <col min="14331" max="14331" width="14.7109375" style="35" customWidth="1"/>
    <col min="14332" max="14332" width="10.140625" style="35" customWidth="1"/>
    <col min="14333" max="14333" width="15.85546875" style="35" customWidth="1"/>
    <col min="14334" max="14334" width="9.85546875" style="35" customWidth="1"/>
    <col min="14335" max="14335" width="14" style="35" customWidth="1"/>
    <col min="14336" max="14336" width="14.5703125" style="35" customWidth="1"/>
    <col min="14337" max="14337" width="9.5703125" style="35" customWidth="1"/>
    <col min="14338" max="14338" width="14.5703125" style="35" customWidth="1"/>
    <col min="14339" max="14340" width="16.28515625" style="35" customWidth="1"/>
    <col min="14341" max="14341" width="13.85546875" style="35" customWidth="1"/>
    <col min="14342" max="14346" width="16.140625" style="35" customWidth="1"/>
    <col min="14347" max="14347" width="14.42578125" style="35" customWidth="1"/>
    <col min="14348" max="14348" width="10.140625" style="35" customWidth="1"/>
    <col min="14349" max="14349" width="14.42578125" style="35" customWidth="1"/>
    <col min="14350" max="14351" width="18.85546875" style="35" customWidth="1"/>
    <col min="14352" max="14352" width="14.7109375" style="35" customWidth="1"/>
    <col min="14353" max="14353" width="9.28515625" style="35" customWidth="1"/>
    <col min="14354" max="14577" width="8.85546875" style="35"/>
    <col min="14578" max="14578" width="17.42578125" style="35" customWidth="1"/>
    <col min="14579" max="14579" width="30.7109375" style="35" customWidth="1"/>
    <col min="14580" max="14580" width="24.5703125" style="35" customWidth="1"/>
    <col min="14581" max="14581" width="30.5703125" style="35" customWidth="1"/>
    <col min="14582" max="14582" width="27.140625" style="35" customWidth="1"/>
    <col min="14583" max="14583" width="34" style="35" customWidth="1"/>
    <col min="14584" max="14584" width="31.42578125" style="35" customWidth="1"/>
    <col min="14585" max="14585" width="82.140625" style="35" customWidth="1"/>
    <col min="14586" max="14586" width="23.140625" style="35" customWidth="1"/>
    <col min="14587" max="14587" width="14.7109375" style="35" customWidth="1"/>
    <col min="14588" max="14588" width="10.140625" style="35" customWidth="1"/>
    <col min="14589" max="14589" width="15.85546875" style="35" customWidth="1"/>
    <col min="14590" max="14590" width="9.85546875" style="35" customWidth="1"/>
    <col min="14591" max="14591" width="14" style="35" customWidth="1"/>
    <col min="14592" max="14592" width="14.5703125" style="35" customWidth="1"/>
    <col min="14593" max="14593" width="9.5703125" style="35" customWidth="1"/>
    <col min="14594" max="14594" width="14.5703125" style="35" customWidth="1"/>
    <col min="14595" max="14596" width="16.28515625" style="35" customWidth="1"/>
    <col min="14597" max="14597" width="13.85546875" style="35" customWidth="1"/>
    <col min="14598" max="14602" width="16.140625" style="35" customWidth="1"/>
    <col min="14603" max="14603" width="14.42578125" style="35" customWidth="1"/>
    <col min="14604" max="14604" width="10.140625" style="35" customWidth="1"/>
    <col min="14605" max="14605" width="14.42578125" style="35" customWidth="1"/>
    <col min="14606" max="14607" width="18.85546875" style="35" customWidth="1"/>
    <col min="14608" max="14608" width="14.7109375" style="35" customWidth="1"/>
    <col min="14609" max="14609" width="9.28515625" style="35" customWidth="1"/>
    <col min="14610" max="14833" width="8.85546875" style="35"/>
    <col min="14834" max="14834" width="17.42578125" style="35" customWidth="1"/>
    <col min="14835" max="14835" width="30.7109375" style="35" customWidth="1"/>
    <col min="14836" max="14836" width="24.5703125" style="35" customWidth="1"/>
    <col min="14837" max="14837" width="30.5703125" style="35" customWidth="1"/>
    <col min="14838" max="14838" width="27.140625" style="35" customWidth="1"/>
    <col min="14839" max="14839" width="34" style="35" customWidth="1"/>
    <col min="14840" max="14840" width="31.42578125" style="35" customWidth="1"/>
    <col min="14841" max="14841" width="82.140625" style="35" customWidth="1"/>
    <col min="14842" max="14842" width="23.140625" style="35" customWidth="1"/>
    <col min="14843" max="14843" width="14.7109375" style="35" customWidth="1"/>
    <col min="14844" max="14844" width="10.140625" style="35" customWidth="1"/>
    <col min="14845" max="14845" width="15.85546875" style="35" customWidth="1"/>
    <col min="14846" max="14846" width="9.85546875" style="35" customWidth="1"/>
    <col min="14847" max="14847" width="14" style="35" customWidth="1"/>
    <col min="14848" max="14848" width="14.5703125" style="35" customWidth="1"/>
    <col min="14849" max="14849" width="9.5703125" style="35" customWidth="1"/>
    <col min="14850" max="14850" width="14.5703125" style="35" customWidth="1"/>
    <col min="14851" max="14852" width="16.28515625" style="35" customWidth="1"/>
    <col min="14853" max="14853" width="13.85546875" style="35" customWidth="1"/>
    <col min="14854" max="14858" width="16.140625" style="35" customWidth="1"/>
    <col min="14859" max="14859" width="14.42578125" style="35" customWidth="1"/>
    <col min="14860" max="14860" width="10.140625" style="35" customWidth="1"/>
    <col min="14861" max="14861" width="14.42578125" style="35" customWidth="1"/>
    <col min="14862" max="14863" width="18.85546875" style="35" customWidth="1"/>
    <col min="14864" max="14864" width="14.7109375" style="35" customWidth="1"/>
    <col min="14865" max="14865" width="9.28515625" style="35" customWidth="1"/>
    <col min="14866" max="15089" width="8.85546875" style="35"/>
    <col min="15090" max="15090" width="17.42578125" style="35" customWidth="1"/>
    <col min="15091" max="15091" width="30.7109375" style="35" customWidth="1"/>
    <col min="15092" max="15092" width="24.5703125" style="35" customWidth="1"/>
    <col min="15093" max="15093" width="30.5703125" style="35" customWidth="1"/>
    <col min="15094" max="15094" width="27.140625" style="35" customWidth="1"/>
    <col min="15095" max="15095" width="34" style="35" customWidth="1"/>
    <col min="15096" max="15096" width="31.42578125" style="35" customWidth="1"/>
    <col min="15097" max="15097" width="82.140625" style="35" customWidth="1"/>
    <col min="15098" max="15098" width="23.140625" style="35" customWidth="1"/>
    <col min="15099" max="15099" width="14.7109375" style="35" customWidth="1"/>
    <col min="15100" max="15100" width="10.140625" style="35" customWidth="1"/>
    <col min="15101" max="15101" width="15.85546875" style="35" customWidth="1"/>
    <col min="15102" max="15102" width="9.85546875" style="35" customWidth="1"/>
    <col min="15103" max="15103" width="14" style="35" customWidth="1"/>
    <col min="15104" max="15104" width="14.5703125" style="35" customWidth="1"/>
    <col min="15105" max="15105" width="9.5703125" style="35" customWidth="1"/>
    <col min="15106" max="15106" width="14.5703125" style="35" customWidth="1"/>
    <col min="15107" max="15108" width="16.28515625" style="35" customWidth="1"/>
    <col min="15109" max="15109" width="13.85546875" style="35" customWidth="1"/>
    <col min="15110" max="15114" width="16.140625" style="35" customWidth="1"/>
    <col min="15115" max="15115" width="14.42578125" style="35" customWidth="1"/>
    <col min="15116" max="15116" width="10.140625" style="35" customWidth="1"/>
    <col min="15117" max="15117" width="14.42578125" style="35" customWidth="1"/>
    <col min="15118" max="15119" width="18.85546875" style="35" customWidth="1"/>
    <col min="15120" max="15120" width="14.7109375" style="35" customWidth="1"/>
    <col min="15121" max="15121" width="9.28515625" style="35" customWidth="1"/>
    <col min="15122" max="15345" width="8.85546875" style="35"/>
    <col min="15346" max="15346" width="17.42578125" style="35" customWidth="1"/>
    <col min="15347" max="15347" width="30.7109375" style="35" customWidth="1"/>
    <col min="15348" max="15348" width="24.5703125" style="35" customWidth="1"/>
    <col min="15349" max="15349" width="30.5703125" style="35" customWidth="1"/>
    <col min="15350" max="15350" width="27.140625" style="35" customWidth="1"/>
    <col min="15351" max="15351" width="34" style="35" customWidth="1"/>
    <col min="15352" max="15352" width="31.42578125" style="35" customWidth="1"/>
    <col min="15353" max="15353" width="82.140625" style="35" customWidth="1"/>
    <col min="15354" max="15354" width="23.140625" style="35" customWidth="1"/>
    <col min="15355" max="15355" width="14.7109375" style="35" customWidth="1"/>
    <col min="15356" max="15356" width="10.140625" style="35" customWidth="1"/>
    <col min="15357" max="15357" width="15.85546875" style="35" customWidth="1"/>
    <col min="15358" max="15358" width="9.85546875" style="35" customWidth="1"/>
    <col min="15359" max="15359" width="14" style="35" customWidth="1"/>
    <col min="15360" max="15360" width="14.5703125" style="35" customWidth="1"/>
    <col min="15361" max="15361" width="9.5703125" style="35" customWidth="1"/>
    <col min="15362" max="15362" width="14.5703125" style="35" customWidth="1"/>
    <col min="15363" max="15364" width="16.28515625" style="35" customWidth="1"/>
    <col min="15365" max="15365" width="13.85546875" style="35" customWidth="1"/>
    <col min="15366" max="15370" width="16.140625" style="35" customWidth="1"/>
    <col min="15371" max="15371" width="14.42578125" style="35" customWidth="1"/>
    <col min="15372" max="15372" width="10.140625" style="35" customWidth="1"/>
    <col min="15373" max="15373" width="14.42578125" style="35" customWidth="1"/>
    <col min="15374" max="15375" width="18.85546875" style="35" customWidth="1"/>
    <col min="15376" max="15376" width="14.7109375" style="35" customWidth="1"/>
    <col min="15377" max="15377" width="9.28515625" style="35" customWidth="1"/>
    <col min="15378" max="15601" width="8.85546875" style="35"/>
    <col min="15602" max="15602" width="17.42578125" style="35" customWidth="1"/>
    <col min="15603" max="15603" width="30.7109375" style="35" customWidth="1"/>
    <col min="15604" max="15604" width="24.5703125" style="35" customWidth="1"/>
    <col min="15605" max="15605" width="30.5703125" style="35" customWidth="1"/>
    <col min="15606" max="15606" width="27.140625" style="35" customWidth="1"/>
    <col min="15607" max="15607" width="34" style="35" customWidth="1"/>
    <col min="15608" max="15608" width="31.42578125" style="35" customWidth="1"/>
    <col min="15609" max="15609" width="82.140625" style="35" customWidth="1"/>
    <col min="15610" max="15610" width="23.140625" style="35" customWidth="1"/>
    <col min="15611" max="15611" width="14.7109375" style="35" customWidth="1"/>
    <col min="15612" max="15612" width="10.140625" style="35" customWidth="1"/>
    <col min="15613" max="15613" width="15.85546875" style="35" customWidth="1"/>
    <col min="15614" max="15614" width="9.85546875" style="35" customWidth="1"/>
    <col min="15615" max="15615" width="14" style="35" customWidth="1"/>
    <col min="15616" max="15616" width="14.5703125" style="35" customWidth="1"/>
    <col min="15617" max="15617" width="9.5703125" style="35" customWidth="1"/>
    <col min="15618" max="15618" width="14.5703125" style="35" customWidth="1"/>
    <col min="15619" max="15620" width="16.28515625" style="35" customWidth="1"/>
    <col min="15621" max="15621" width="13.85546875" style="35" customWidth="1"/>
    <col min="15622" max="15626" width="16.140625" style="35" customWidth="1"/>
    <col min="15627" max="15627" width="14.42578125" style="35" customWidth="1"/>
    <col min="15628" max="15628" width="10.140625" style="35" customWidth="1"/>
    <col min="15629" max="15629" width="14.42578125" style="35" customWidth="1"/>
    <col min="15630" max="15631" width="18.85546875" style="35" customWidth="1"/>
    <col min="15632" max="15632" width="14.7109375" style="35" customWidth="1"/>
    <col min="15633" max="15633" width="9.28515625" style="35" customWidth="1"/>
    <col min="15634" max="15857" width="8.85546875" style="35"/>
    <col min="15858" max="15858" width="17.42578125" style="35" customWidth="1"/>
    <col min="15859" max="15859" width="30.7109375" style="35" customWidth="1"/>
    <col min="15860" max="15860" width="24.5703125" style="35" customWidth="1"/>
    <col min="15861" max="15861" width="30.5703125" style="35" customWidth="1"/>
    <col min="15862" max="15862" width="27.140625" style="35" customWidth="1"/>
    <col min="15863" max="15863" width="34" style="35" customWidth="1"/>
    <col min="15864" max="15864" width="31.42578125" style="35" customWidth="1"/>
    <col min="15865" max="15865" width="82.140625" style="35" customWidth="1"/>
    <col min="15866" max="15866" width="23.140625" style="35" customWidth="1"/>
    <col min="15867" max="15867" width="14.7109375" style="35" customWidth="1"/>
    <col min="15868" max="15868" width="10.140625" style="35" customWidth="1"/>
    <col min="15869" max="15869" width="15.85546875" style="35" customWidth="1"/>
    <col min="15870" max="15870" width="9.85546875" style="35" customWidth="1"/>
    <col min="15871" max="15871" width="14" style="35" customWidth="1"/>
    <col min="15872" max="15872" width="14.5703125" style="35" customWidth="1"/>
    <col min="15873" max="15873" width="9.5703125" style="35" customWidth="1"/>
    <col min="15874" max="15874" width="14.5703125" style="35" customWidth="1"/>
    <col min="15875" max="15876" width="16.28515625" style="35" customWidth="1"/>
    <col min="15877" max="15877" width="13.85546875" style="35" customWidth="1"/>
    <col min="15878" max="15882" width="16.140625" style="35" customWidth="1"/>
    <col min="15883" max="15883" width="14.42578125" style="35" customWidth="1"/>
    <col min="15884" max="15884" width="10.140625" style="35" customWidth="1"/>
    <col min="15885" max="15885" width="14.42578125" style="35" customWidth="1"/>
    <col min="15886" max="15887" width="18.85546875" style="35" customWidth="1"/>
    <col min="15888" max="15888" width="14.7109375" style="35" customWidth="1"/>
    <col min="15889" max="15889" width="9.28515625" style="35" customWidth="1"/>
    <col min="15890" max="16113" width="8.85546875" style="35"/>
    <col min="16114" max="16114" width="17.42578125" style="35" customWidth="1"/>
    <col min="16115" max="16115" width="30.7109375" style="35" customWidth="1"/>
    <col min="16116" max="16116" width="24.5703125" style="35" customWidth="1"/>
    <col min="16117" max="16117" width="30.5703125" style="35" customWidth="1"/>
    <col min="16118" max="16118" width="27.140625" style="35" customWidth="1"/>
    <col min="16119" max="16119" width="34" style="35" customWidth="1"/>
    <col min="16120" max="16120" width="31.42578125" style="35" customWidth="1"/>
    <col min="16121" max="16121" width="82.140625" style="35" customWidth="1"/>
    <col min="16122" max="16122" width="23.140625" style="35" customWidth="1"/>
    <col min="16123" max="16123" width="14.7109375" style="35" customWidth="1"/>
    <col min="16124" max="16124" width="10.140625" style="35" customWidth="1"/>
    <col min="16125" max="16125" width="15.85546875" style="35" customWidth="1"/>
    <col min="16126" max="16126" width="9.85546875" style="35" customWidth="1"/>
    <col min="16127" max="16127" width="14" style="35" customWidth="1"/>
    <col min="16128" max="16128" width="14.5703125" style="35" customWidth="1"/>
    <col min="16129" max="16129" width="9.5703125" style="35" customWidth="1"/>
    <col min="16130" max="16130" width="14.5703125" style="35" customWidth="1"/>
    <col min="16131" max="16132" width="16.28515625" style="35" customWidth="1"/>
    <col min="16133" max="16133" width="13.85546875" style="35" customWidth="1"/>
    <col min="16134" max="16138" width="16.140625" style="35" customWidth="1"/>
    <col min="16139" max="16139" width="14.42578125" style="35" customWidth="1"/>
    <col min="16140" max="16140" width="10.140625" style="35" customWidth="1"/>
    <col min="16141" max="16141" width="14.42578125" style="35" customWidth="1"/>
    <col min="16142" max="16143" width="18.85546875" style="35" customWidth="1"/>
    <col min="16144" max="16144" width="14.7109375" style="35" customWidth="1"/>
    <col min="16145" max="16145" width="9.28515625" style="35" customWidth="1"/>
    <col min="16146" max="16360" width="8.85546875" style="35"/>
    <col min="16361" max="16384" width="9.140625" style="35" customWidth="1"/>
  </cols>
  <sheetData>
    <row r="1" spans="1:33" ht="15.4" customHeight="1" thickBot="1" x14ac:dyDescent="0.35">
      <c r="A1" s="33"/>
      <c r="B1" s="33"/>
      <c r="C1" s="34"/>
      <c r="D1" s="34"/>
      <c r="E1" s="34"/>
      <c r="F1" s="34"/>
      <c r="G1" s="33"/>
      <c r="H1" s="33"/>
    </row>
    <row r="2" spans="1:33" ht="33" customHeight="1" thickBot="1" x14ac:dyDescent="0.3">
      <c r="A2" s="33"/>
      <c r="B2" s="36" t="str">
        <f>Date!B2</f>
        <v>310822</v>
      </c>
      <c r="C2" s="251">
        <v>-6</v>
      </c>
      <c r="D2" s="251"/>
      <c r="E2" s="252"/>
      <c r="F2" s="253" t="s">
        <v>136</v>
      </c>
      <c r="G2" s="254"/>
      <c r="H2" s="37"/>
      <c r="AB2" s="38"/>
      <c r="AC2" s="2"/>
      <c r="AD2" s="21"/>
    </row>
    <row r="3" spans="1:33" ht="41.25" customHeight="1" thickBot="1" x14ac:dyDescent="0.55000000000000004">
      <c r="A3" s="33"/>
      <c r="B3" s="255" t="s">
        <v>209</v>
      </c>
      <c r="C3" s="256"/>
      <c r="D3" s="256"/>
      <c r="E3" s="257"/>
      <c r="F3" s="39" t="s">
        <v>100</v>
      </c>
      <c r="G3" s="40">
        <v>6</v>
      </c>
      <c r="H3" s="37"/>
      <c r="AB3" s="38"/>
      <c r="AC3" s="2"/>
      <c r="AD3" s="21"/>
    </row>
    <row r="4" spans="1:33" ht="33.75" x14ac:dyDescent="0.4">
      <c r="A4" s="33"/>
      <c r="B4" s="258" t="s">
        <v>113</v>
      </c>
      <c r="C4" s="259"/>
      <c r="D4" s="260" t="s">
        <v>12</v>
      </c>
      <c r="E4" s="261"/>
      <c r="F4" s="262" t="s">
        <v>181</v>
      </c>
      <c r="G4" s="263"/>
      <c r="H4" s="41"/>
      <c r="W4" s="248"/>
      <c r="X4" s="248"/>
      <c r="Y4" s="248"/>
      <c r="Z4" s="62"/>
      <c r="AA4" s="249"/>
      <c r="AB4" s="249"/>
      <c r="AC4" s="250"/>
    </row>
    <row r="5" spans="1:33" ht="18" customHeight="1" thickBot="1" x14ac:dyDescent="0.35">
      <c r="A5" s="33"/>
      <c r="B5" s="141">
        <f>SUM(B7/C7)</f>
        <v>5.8171591343343749</v>
      </c>
      <c r="C5" s="142" t="s">
        <v>13</v>
      </c>
      <c r="D5" s="266">
        <f>SUM(D7+E7+D9+E9+D11+E11)</f>
        <v>9.2140877267021123E-2</v>
      </c>
      <c r="E5" s="267"/>
      <c r="F5" s="268">
        <f>SUM(F7+G7+F9+G9+G13+F11+G11+F13+AG13)</f>
        <v>0.90785912273297886</v>
      </c>
      <c r="G5" s="269"/>
      <c r="H5" s="41"/>
      <c r="W5" s="248"/>
      <c r="X5" s="248"/>
      <c r="Y5" s="248"/>
      <c r="Z5" s="62"/>
      <c r="AA5" s="249"/>
      <c r="AB5" s="249"/>
      <c r="AC5" s="250"/>
    </row>
    <row r="6" spans="1:33" ht="24" customHeight="1" x14ac:dyDescent="0.2">
      <c r="A6" s="33"/>
      <c r="B6" s="69" t="s">
        <v>124</v>
      </c>
      <c r="C6" s="114" t="s">
        <v>171</v>
      </c>
      <c r="D6" s="80" t="s">
        <v>78</v>
      </c>
      <c r="E6" s="81" t="s">
        <v>79</v>
      </c>
      <c r="F6" s="89" t="s">
        <v>34</v>
      </c>
      <c r="G6" s="118" t="s">
        <v>35</v>
      </c>
      <c r="H6" s="41"/>
      <c r="W6" s="245"/>
      <c r="X6" s="245"/>
      <c r="Y6" s="246"/>
      <c r="Z6" s="246"/>
      <c r="AA6" s="245"/>
      <c r="AB6" s="245"/>
      <c r="AC6" s="247"/>
      <c r="AD6" s="247"/>
    </row>
    <row r="7" spans="1:33" ht="18" customHeight="1" thickBot="1" x14ac:dyDescent="0.35">
      <c r="A7" s="33"/>
      <c r="B7" s="70">
        <f>B59</f>
        <v>0.86980329387848987</v>
      </c>
      <c r="C7" s="99">
        <f>SUM(C9+B11+C11)</f>
        <v>0.14952372348638124</v>
      </c>
      <c r="D7" s="202">
        <f>H59</f>
        <v>5.0647709961638707E-3</v>
      </c>
      <c r="E7" s="83">
        <f>I59</f>
        <v>3.4184412923191083E-2</v>
      </c>
      <c r="F7" s="85">
        <f>L59</f>
        <v>3.0451690401697144E-2</v>
      </c>
      <c r="G7" s="87">
        <f>M59</f>
        <v>3.2884197654535902E-3</v>
      </c>
      <c r="H7" s="41"/>
      <c r="W7" s="245"/>
      <c r="X7" s="245"/>
      <c r="Y7" s="246"/>
      <c r="Z7" s="246"/>
      <c r="AA7" s="245"/>
      <c r="AB7" s="245"/>
      <c r="AC7" s="247"/>
      <c r="AD7" s="247"/>
    </row>
    <row r="8" spans="1:33" ht="23.25" x14ac:dyDescent="0.25">
      <c r="A8" s="33"/>
      <c r="B8" s="116" t="s">
        <v>36</v>
      </c>
      <c r="C8" s="65" t="s">
        <v>77</v>
      </c>
      <c r="D8" s="81" t="s">
        <v>37</v>
      </c>
      <c r="E8" s="82" t="s">
        <v>138</v>
      </c>
      <c r="F8" s="90" t="s">
        <v>8</v>
      </c>
      <c r="G8" s="118" t="s">
        <v>9</v>
      </c>
      <c r="H8" s="42"/>
      <c r="W8" s="245"/>
      <c r="X8" s="245"/>
      <c r="Y8" s="246"/>
      <c r="Z8" s="246"/>
      <c r="AA8" s="245"/>
      <c r="AB8" s="245"/>
      <c r="AC8" s="247"/>
      <c r="AD8" s="247"/>
    </row>
    <row r="9" spans="1:33" ht="18.75" customHeight="1" thickBot="1" x14ac:dyDescent="0.35">
      <c r="A9" s="33"/>
      <c r="B9" s="117">
        <f>C59</f>
        <v>0</v>
      </c>
      <c r="C9" s="67">
        <f>D59</f>
        <v>0.14918508102533107</v>
      </c>
      <c r="D9" s="83">
        <f>G59</f>
        <v>0</v>
      </c>
      <c r="E9" s="84">
        <f>J59</f>
        <v>5.289169334766617E-2</v>
      </c>
      <c r="F9" s="85">
        <f>N59</f>
        <v>0</v>
      </c>
      <c r="G9" s="87">
        <f>O59</f>
        <v>0</v>
      </c>
      <c r="H9" s="42"/>
      <c r="AB9" s="43"/>
    </row>
    <row r="10" spans="1:33" ht="23.25" x14ac:dyDescent="0.4">
      <c r="A10" s="33"/>
      <c r="B10" s="63" t="s">
        <v>129</v>
      </c>
      <c r="C10" s="66" t="s">
        <v>139</v>
      </c>
      <c r="D10" s="81" t="s">
        <v>140</v>
      </c>
      <c r="E10" s="199" t="s">
        <v>156</v>
      </c>
      <c r="F10" s="88" t="s">
        <v>10</v>
      </c>
      <c r="G10" s="86" t="s">
        <v>183</v>
      </c>
      <c r="H10" s="33"/>
      <c r="AB10" s="44"/>
    </row>
    <row r="11" spans="1:33" ht="21" thickBot="1" x14ac:dyDescent="0.35">
      <c r="A11" s="33"/>
      <c r="B11" s="64">
        <f>E59</f>
        <v>3.3864246105017102E-4</v>
      </c>
      <c r="C11" s="68">
        <f>F59</f>
        <v>0</v>
      </c>
      <c r="D11" s="83">
        <f>K59</f>
        <v>0</v>
      </c>
      <c r="E11" s="200">
        <f>U59</f>
        <v>0</v>
      </c>
      <c r="F11" s="87">
        <f>P59</f>
        <v>0</v>
      </c>
      <c r="G11" s="87">
        <f>Q59</f>
        <v>0.13933792417095128</v>
      </c>
      <c r="H11" s="33"/>
      <c r="AB11" s="43"/>
    </row>
    <row r="12" spans="1:33" ht="23.25" x14ac:dyDescent="0.4">
      <c r="A12" s="33"/>
      <c r="B12" s="98" t="s">
        <v>160</v>
      </c>
      <c r="C12" s="143" t="s">
        <v>159</v>
      </c>
      <c r="D12" s="115" t="s">
        <v>155</v>
      </c>
      <c r="E12" s="76"/>
      <c r="F12" s="86" t="s">
        <v>127</v>
      </c>
      <c r="G12" s="86" t="s">
        <v>141</v>
      </c>
      <c r="H12" s="33"/>
      <c r="AB12" s="43"/>
      <c r="AG12" s="119"/>
    </row>
    <row r="13" spans="1:33" ht="21" thickBot="1" x14ac:dyDescent="0.35">
      <c r="A13" s="33"/>
      <c r="B13" s="209">
        <f>W59</f>
        <v>0</v>
      </c>
      <c r="C13" s="77">
        <f>X59</f>
        <v>0</v>
      </c>
      <c r="D13" s="78">
        <f>V59</f>
        <v>0</v>
      </c>
      <c r="E13" s="77"/>
      <c r="F13" s="87">
        <f>R59</f>
        <v>0.67993755089529295</v>
      </c>
      <c r="G13" s="87">
        <f>S59</f>
        <v>5.4843537499583948E-2</v>
      </c>
      <c r="H13" s="33"/>
      <c r="AB13" s="43"/>
      <c r="AG13" s="119"/>
    </row>
    <row r="14" spans="1:33" ht="37.5" customHeight="1" thickBot="1" x14ac:dyDescent="0.65">
      <c r="A14" s="33"/>
      <c r="B14" s="134" t="s">
        <v>80</v>
      </c>
      <c r="C14" s="135"/>
      <c r="D14" s="135"/>
      <c r="E14" s="135"/>
      <c r="F14" s="35"/>
      <c r="G14" s="136"/>
      <c r="H14" s="33"/>
      <c r="AB14" s="43"/>
    </row>
    <row r="15" spans="1:33" ht="26.25" x14ac:dyDescent="0.2">
      <c r="A15" s="33"/>
      <c r="B15" s="137" t="s">
        <v>32</v>
      </c>
      <c r="C15" s="270" t="s">
        <v>31</v>
      </c>
      <c r="D15" s="138"/>
      <c r="E15" s="273" t="s">
        <v>130</v>
      </c>
      <c r="F15" s="132"/>
      <c r="G15" s="275" t="s">
        <v>14</v>
      </c>
      <c r="H15" s="33"/>
      <c r="AB15" s="44"/>
    </row>
    <row r="16" spans="1:33" x14ac:dyDescent="0.2">
      <c r="A16" s="33"/>
      <c r="B16" s="264" t="s">
        <v>33</v>
      </c>
      <c r="C16" s="271"/>
      <c r="D16" s="75" t="s">
        <v>44</v>
      </c>
      <c r="E16" s="274"/>
      <c r="F16" s="75" t="s">
        <v>44</v>
      </c>
      <c r="G16" s="276"/>
      <c r="H16" s="33"/>
      <c r="AE16" s="48"/>
    </row>
    <row r="17" spans="1:31" ht="21" thickBot="1" x14ac:dyDescent="0.35">
      <c r="A17" s="33"/>
      <c r="B17" s="265"/>
      <c r="C17" s="272"/>
      <c r="D17" s="139"/>
      <c r="E17" s="277"/>
      <c r="F17" s="133"/>
      <c r="G17" s="140">
        <v>100</v>
      </c>
      <c r="H17" s="33"/>
      <c r="I17" s="49"/>
      <c r="AD17" s="35"/>
      <c r="AE17" s="50"/>
    </row>
    <row r="18" spans="1:31" x14ac:dyDescent="0.3">
      <c r="A18" s="33"/>
      <c r="B18" s="242" t="s">
        <v>26</v>
      </c>
      <c r="C18" s="243">
        <v>6.4</v>
      </c>
      <c r="D18" s="94" t="str">
        <f>B18</f>
        <v xml:space="preserve">Flint </v>
      </c>
      <c r="E18" s="95">
        <f t="shared" ref="E18:E29" si="0">C18/$Y$56*100</f>
        <v>3.9850560398505603</v>
      </c>
      <c r="F18" s="94" t="str">
        <f>B18</f>
        <v xml:space="preserve">Flint </v>
      </c>
      <c r="G18" s="95">
        <f t="shared" ref="G18:G29" si="1">E18*$G$17/100</f>
        <v>3.9850560398505603</v>
      </c>
      <c r="H18" s="33"/>
      <c r="AD18" s="35"/>
      <c r="AE18" s="50"/>
    </row>
    <row r="19" spans="1:31" x14ac:dyDescent="0.3">
      <c r="A19" s="33"/>
      <c r="B19" s="242" t="s">
        <v>22</v>
      </c>
      <c r="C19" s="243">
        <v>6.4</v>
      </c>
      <c r="D19" s="96" t="str">
        <f t="shared" ref="D19:D29" si="2">B19</f>
        <v>EPK</v>
      </c>
      <c r="E19" s="97">
        <f t="shared" si="0"/>
        <v>3.9850560398505603</v>
      </c>
      <c r="F19" s="96" t="str">
        <f>B19</f>
        <v>EPK</v>
      </c>
      <c r="G19" s="97">
        <f t="shared" si="1"/>
        <v>3.9850560398505603</v>
      </c>
      <c r="H19" s="33"/>
      <c r="AE19" s="50"/>
    </row>
    <row r="20" spans="1:31" ht="18.75" customHeight="1" x14ac:dyDescent="0.3">
      <c r="A20" s="33"/>
      <c r="B20" s="242" t="s">
        <v>67</v>
      </c>
      <c r="C20" s="243">
        <v>77</v>
      </c>
      <c r="D20" s="96" t="str">
        <f t="shared" si="2"/>
        <v>Red Art</v>
      </c>
      <c r="E20" s="97">
        <f t="shared" si="0"/>
        <v>47.945205479452049</v>
      </c>
      <c r="F20" s="96" t="str">
        <f t="shared" ref="F20:F29" si="3">B20</f>
        <v>Red Art</v>
      </c>
      <c r="G20" s="97">
        <f t="shared" si="1"/>
        <v>47.945205479452049</v>
      </c>
      <c r="H20" s="33"/>
      <c r="AE20" s="50"/>
    </row>
    <row r="21" spans="1:31" x14ac:dyDescent="0.3">
      <c r="A21" s="33"/>
      <c r="B21" s="242" t="s">
        <v>84</v>
      </c>
      <c r="C21" s="243">
        <v>58</v>
      </c>
      <c r="D21" s="96" t="str">
        <f>B21</f>
        <v>Manganese Dioxide</v>
      </c>
      <c r="E21" s="97">
        <f t="shared" si="0"/>
        <v>36.114570361145695</v>
      </c>
      <c r="F21" s="96" t="str">
        <f t="shared" si="3"/>
        <v>Manganese Dioxide</v>
      </c>
      <c r="G21" s="97">
        <f t="shared" si="1"/>
        <v>36.114570361145695</v>
      </c>
      <c r="H21" s="33"/>
      <c r="AE21" s="50"/>
    </row>
    <row r="22" spans="1:31" ht="20.25" customHeight="1" x14ac:dyDescent="0.3">
      <c r="A22" s="33"/>
      <c r="B22" s="242" t="s">
        <v>90</v>
      </c>
      <c r="C22" s="243">
        <v>6.4</v>
      </c>
      <c r="D22" s="96" t="str">
        <f t="shared" si="2"/>
        <v>Copper Carbonate</v>
      </c>
      <c r="E22" s="97">
        <f t="shared" si="0"/>
        <v>3.9850560398505603</v>
      </c>
      <c r="F22" s="96" t="str">
        <f t="shared" si="3"/>
        <v>Copper Carbonate</v>
      </c>
      <c r="G22" s="97">
        <f t="shared" si="1"/>
        <v>3.9850560398505603</v>
      </c>
      <c r="H22" s="33"/>
      <c r="AC22" s="35"/>
      <c r="AE22" s="50"/>
    </row>
    <row r="23" spans="1:31" x14ac:dyDescent="0.3">
      <c r="A23" s="33"/>
      <c r="B23" s="242" t="s">
        <v>91</v>
      </c>
      <c r="C23" s="243">
        <v>6.4</v>
      </c>
      <c r="D23" s="96" t="str">
        <f t="shared" si="2"/>
        <v>Cobalt Carbonate</v>
      </c>
      <c r="E23" s="97">
        <f t="shared" si="0"/>
        <v>3.9850560398505603</v>
      </c>
      <c r="F23" s="96" t="str">
        <f t="shared" si="3"/>
        <v>Cobalt Carbonate</v>
      </c>
      <c r="G23" s="97">
        <f t="shared" si="1"/>
        <v>3.9850560398505603</v>
      </c>
      <c r="H23" s="33"/>
      <c r="I23" s="51"/>
      <c r="AC23" s="35"/>
      <c r="AE23" s="50"/>
    </row>
    <row r="24" spans="1:31" x14ac:dyDescent="0.3">
      <c r="A24" s="33"/>
      <c r="B24" s="91">
        <v>0</v>
      </c>
      <c r="C24" s="92">
        <v>0</v>
      </c>
      <c r="D24" s="96">
        <f t="shared" si="2"/>
        <v>0</v>
      </c>
      <c r="E24" s="97">
        <f t="shared" si="0"/>
        <v>0</v>
      </c>
      <c r="F24" s="96">
        <f t="shared" si="3"/>
        <v>0</v>
      </c>
      <c r="G24" s="97">
        <f t="shared" si="1"/>
        <v>0</v>
      </c>
      <c r="H24" s="52"/>
      <c r="I24" s="51"/>
      <c r="AC24" s="35"/>
      <c r="AE24" s="50"/>
    </row>
    <row r="25" spans="1:31" ht="21" customHeight="1" x14ac:dyDescent="0.3">
      <c r="A25" s="33"/>
      <c r="B25" s="91">
        <v>0</v>
      </c>
      <c r="C25" s="92">
        <v>0</v>
      </c>
      <c r="D25" s="96">
        <f t="shared" si="2"/>
        <v>0</v>
      </c>
      <c r="E25" s="97">
        <f t="shared" si="0"/>
        <v>0</v>
      </c>
      <c r="F25" s="96">
        <f t="shared" si="3"/>
        <v>0</v>
      </c>
      <c r="G25" s="97">
        <f t="shared" si="1"/>
        <v>0</v>
      </c>
      <c r="H25" s="33"/>
      <c r="I25" s="10"/>
      <c r="AC25" s="35"/>
      <c r="AE25" s="50"/>
    </row>
    <row r="26" spans="1:31" ht="19.5" customHeight="1" x14ac:dyDescent="0.3">
      <c r="A26" s="33"/>
      <c r="B26" s="91">
        <v>0</v>
      </c>
      <c r="C26" s="92">
        <v>0</v>
      </c>
      <c r="D26" s="96">
        <f t="shared" si="2"/>
        <v>0</v>
      </c>
      <c r="E26" s="97">
        <f t="shared" si="0"/>
        <v>0</v>
      </c>
      <c r="F26" s="96">
        <f t="shared" si="3"/>
        <v>0</v>
      </c>
      <c r="G26" s="97">
        <f t="shared" si="1"/>
        <v>0</v>
      </c>
      <c r="H26" s="33"/>
      <c r="I26" s="18"/>
      <c r="AC26" s="35"/>
      <c r="AE26" s="50"/>
    </row>
    <row r="27" spans="1:31" ht="20.25" customHeight="1" x14ac:dyDescent="0.3">
      <c r="A27" s="33"/>
      <c r="B27" s="91">
        <v>0</v>
      </c>
      <c r="C27" s="92">
        <v>0</v>
      </c>
      <c r="D27" s="96">
        <f t="shared" si="2"/>
        <v>0</v>
      </c>
      <c r="E27" s="97">
        <f t="shared" si="0"/>
        <v>0</v>
      </c>
      <c r="F27" s="96">
        <f t="shared" si="3"/>
        <v>0</v>
      </c>
      <c r="G27" s="97">
        <f t="shared" si="1"/>
        <v>0</v>
      </c>
      <c r="H27" s="33"/>
      <c r="I27" s="18"/>
      <c r="AC27" s="35"/>
      <c r="AE27" s="50"/>
    </row>
    <row r="28" spans="1:31" x14ac:dyDescent="0.3">
      <c r="A28" s="33"/>
      <c r="B28" s="91">
        <v>0</v>
      </c>
      <c r="C28" s="92">
        <v>0</v>
      </c>
      <c r="D28" s="96">
        <f t="shared" si="2"/>
        <v>0</v>
      </c>
      <c r="E28" s="97">
        <f t="shared" si="0"/>
        <v>0</v>
      </c>
      <c r="F28" s="96">
        <f t="shared" si="3"/>
        <v>0</v>
      </c>
      <c r="G28" s="97">
        <f t="shared" si="1"/>
        <v>0</v>
      </c>
      <c r="H28" s="33"/>
      <c r="I28" s="18"/>
      <c r="AC28" s="35"/>
      <c r="AE28" s="50"/>
    </row>
    <row r="29" spans="1:31" x14ac:dyDescent="0.3">
      <c r="A29" s="33"/>
      <c r="B29" s="91">
        <v>0</v>
      </c>
      <c r="C29" s="92">
        <v>0</v>
      </c>
      <c r="D29" s="96">
        <f t="shared" si="2"/>
        <v>0</v>
      </c>
      <c r="E29" s="97">
        <f t="shared" si="0"/>
        <v>0</v>
      </c>
      <c r="F29" s="96">
        <f t="shared" si="3"/>
        <v>0</v>
      </c>
      <c r="G29" s="97">
        <f t="shared" si="1"/>
        <v>0</v>
      </c>
      <c r="H29" s="33"/>
      <c r="I29" s="18"/>
      <c r="AC29" s="35"/>
      <c r="AE29" s="50"/>
    </row>
    <row r="30" spans="1:31" x14ac:dyDescent="0.3">
      <c r="A30" s="33"/>
      <c r="B30" s="91">
        <v>0</v>
      </c>
      <c r="C30" s="93">
        <v>0</v>
      </c>
      <c r="D30" s="96">
        <f t="shared" ref="D30:D33" si="4">B30</f>
        <v>0</v>
      </c>
      <c r="E30" s="97">
        <f t="shared" ref="E30:E33" si="5">C30/$Y$56*100</f>
        <v>0</v>
      </c>
      <c r="F30" s="96">
        <f t="shared" ref="F30:F33" si="6">B30</f>
        <v>0</v>
      </c>
      <c r="G30" s="97">
        <f t="shared" ref="G30:G33" si="7">E30*$G$17/100</f>
        <v>0</v>
      </c>
      <c r="H30" s="54"/>
      <c r="I30" s="18"/>
      <c r="AE30" s="50"/>
    </row>
    <row r="31" spans="1:31" x14ac:dyDescent="0.3">
      <c r="A31" s="33"/>
      <c r="B31" s="91">
        <v>0</v>
      </c>
      <c r="C31" s="92">
        <v>0</v>
      </c>
      <c r="D31" s="96">
        <f t="shared" si="4"/>
        <v>0</v>
      </c>
      <c r="E31" s="97">
        <f t="shared" si="5"/>
        <v>0</v>
      </c>
      <c r="F31" s="96">
        <f t="shared" si="6"/>
        <v>0</v>
      </c>
      <c r="G31" s="97">
        <f t="shared" si="7"/>
        <v>0</v>
      </c>
      <c r="H31" s="55"/>
      <c r="AE31" s="50"/>
    </row>
    <row r="32" spans="1:31" x14ac:dyDescent="0.3">
      <c r="A32" s="33"/>
      <c r="B32" s="91">
        <v>0</v>
      </c>
      <c r="C32" s="92">
        <v>0</v>
      </c>
      <c r="D32" s="96">
        <f t="shared" si="4"/>
        <v>0</v>
      </c>
      <c r="E32" s="97">
        <f t="shared" si="5"/>
        <v>0</v>
      </c>
      <c r="F32" s="96">
        <f t="shared" si="6"/>
        <v>0</v>
      </c>
      <c r="G32" s="97">
        <f t="shared" si="7"/>
        <v>0</v>
      </c>
      <c r="H32" s="55"/>
      <c r="AD32" s="50"/>
    </row>
    <row r="33" spans="1:35" x14ac:dyDescent="0.3">
      <c r="A33" s="33"/>
      <c r="B33" s="91">
        <v>0</v>
      </c>
      <c r="C33" s="92">
        <v>0</v>
      </c>
      <c r="D33" s="96">
        <f t="shared" si="4"/>
        <v>0</v>
      </c>
      <c r="E33" s="97">
        <f t="shared" si="5"/>
        <v>0</v>
      </c>
      <c r="F33" s="96">
        <f t="shared" si="6"/>
        <v>0</v>
      </c>
      <c r="G33" s="97">
        <f t="shared" si="7"/>
        <v>0</v>
      </c>
      <c r="H33" s="55"/>
      <c r="AD33" s="50"/>
    </row>
    <row r="34" spans="1:35" x14ac:dyDescent="0.3">
      <c r="A34" s="33"/>
      <c r="B34" s="33"/>
      <c r="C34" s="34"/>
      <c r="D34" s="34"/>
      <c r="E34" s="34"/>
      <c r="F34" s="34"/>
      <c r="G34" s="54"/>
      <c r="H34" s="55"/>
      <c r="AD34" s="50"/>
    </row>
    <row r="35" spans="1:35" ht="21" thickBot="1" x14ac:dyDescent="0.35">
      <c r="A35" s="33"/>
      <c r="B35" s="33"/>
      <c r="C35" s="34"/>
      <c r="D35" s="34"/>
      <c r="E35" s="34"/>
      <c r="F35" s="34"/>
      <c r="G35" s="54"/>
      <c r="H35" s="54"/>
      <c r="I35" s="38"/>
      <c r="AE35" s="50"/>
    </row>
    <row r="36" spans="1:35" ht="18.75" x14ac:dyDescent="0.35">
      <c r="A36" s="33"/>
      <c r="B36" s="45" t="s">
        <v>0</v>
      </c>
      <c r="C36" s="24" t="s">
        <v>1</v>
      </c>
      <c r="D36" s="24" t="s">
        <v>2</v>
      </c>
      <c r="E36" s="24" t="s">
        <v>11</v>
      </c>
      <c r="F36" s="71" t="s">
        <v>139</v>
      </c>
      <c r="G36" s="24" t="s">
        <v>3</v>
      </c>
      <c r="H36" s="24" t="s">
        <v>4</v>
      </c>
      <c r="I36" s="24" t="s">
        <v>5</v>
      </c>
      <c r="J36" s="71" t="s">
        <v>138</v>
      </c>
      <c r="K36" s="71" t="s">
        <v>142</v>
      </c>
      <c r="L36" s="24" t="s">
        <v>6</v>
      </c>
      <c r="M36" s="24" t="s">
        <v>7</v>
      </c>
      <c r="N36" s="24" t="s">
        <v>8</v>
      </c>
      <c r="O36" s="24" t="s">
        <v>29</v>
      </c>
      <c r="P36" s="24" t="s">
        <v>10</v>
      </c>
      <c r="Q36" s="236" t="s">
        <v>183</v>
      </c>
      <c r="R36" s="24" t="s">
        <v>131</v>
      </c>
      <c r="S36" s="24" t="s">
        <v>141</v>
      </c>
      <c r="T36" s="24" t="s">
        <v>128</v>
      </c>
      <c r="U36" s="24" t="s">
        <v>158</v>
      </c>
      <c r="V36" s="24" t="s">
        <v>157</v>
      </c>
      <c r="W36" s="237" t="s">
        <v>161</v>
      </c>
      <c r="X36" s="46" t="s">
        <v>76</v>
      </c>
      <c r="Y36" s="47"/>
      <c r="Z36" s="35"/>
      <c r="AE36"/>
      <c r="AF36"/>
      <c r="AG36"/>
      <c r="AH36"/>
      <c r="AI36" s="50"/>
    </row>
    <row r="37" spans="1:35" ht="16.5" thickBot="1" x14ac:dyDescent="0.3">
      <c r="A37" s="33"/>
      <c r="B37" s="238">
        <v>60.09</v>
      </c>
      <c r="C37" s="239">
        <v>69.62</v>
      </c>
      <c r="D37" s="240">
        <v>101.96</v>
      </c>
      <c r="E37" s="240">
        <v>79.866</v>
      </c>
      <c r="F37" s="72">
        <v>74.692799999999991</v>
      </c>
      <c r="G37" s="240">
        <v>29.88</v>
      </c>
      <c r="H37" s="240">
        <v>61.98</v>
      </c>
      <c r="I37" s="240">
        <v>94.2</v>
      </c>
      <c r="J37" s="72">
        <v>79.545000000000002</v>
      </c>
      <c r="K37" s="72">
        <v>465.96</v>
      </c>
      <c r="L37" s="240">
        <v>40.31</v>
      </c>
      <c r="M37" s="240">
        <v>56.08</v>
      </c>
      <c r="N37" s="240">
        <v>103.62</v>
      </c>
      <c r="O37" s="240">
        <v>153.69999999999999</v>
      </c>
      <c r="P37" s="240">
        <v>81.39</v>
      </c>
      <c r="Q37" s="240">
        <v>71.84</v>
      </c>
      <c r="R37" s="240">
        <v>86.94</v>
      </c>
      <c r="S37" s="240">
        <v>74.930000000000007</v>
      </c>
      <c r="T37" s="240">
        <v>223.2</v>
      </c>
      <c r="U37" s="240">
        <v>150.69999999999999</v>
      </c>
      <c r="V37" s="240">
        <v>141.94</v>
      </c>
      <c r="W37" s="240">
        <v>152</v>
      </c>
      <c r="X37" s="241">
        <v>214.44</v>
      </c>
      <c r="Y37" s="44"/>
      <c r="Z37" s="35"/>
      <c r="AE37"/>
      <c r="AF37"/>
      <c r="AG37"/>
      <c r="AH37"/>
      <c r="AI37" s="50"/>
    </row>
    <row r="38" spans="1:35" ht="13.5" thickBot="1" x14ac:dyDescent="0.25">
      <c r="A38" s="33"/>
      <c r="B38" s="235">
        <f>IF(ISNA(VLOOKUP($B18,'Chemical Analysis'!$B$4:$Y$131,2,0)),"",(VLOOKUP($B18,'Chemical Analysis'!$B$4:$Y$131,2,0))*$E18/100)</f>
        <v>3.9268742216687422</v>
      </c>
      <c r="C38" s="235">
        <f>IF(ISNA(VLOOKUP($B18,'Chemical Analysis'!$B$4:$Y$131,3,0)),"",(VLOOKUP($B18,'Chemical Analysis'!$B$4:$Y$131,3,0))*$E18/100)</f>
        <v>0</v>
      </c>
      <c r="D38" s="235">
        <f>IF(ISNA(VLOOKUP($B18,'Chemical Analysis'!$B$4:$Y$131,4,0)),"",(VLOOKUP($B18,'Chemical Analysis'!$B$4:$Y$131,4,0))*$E18/100)</f>
        <v>1.6737235367372351E-2</v>
      </c>
      <c r="E38" s="235">
        <f>IF(ISNA(VLOOKUP($B18,'Chemical Analysis'!$B$4:$Y$131,5,0)),"",(VLOOKUP($B18,'Chemical Analysis'!$B$4:$Y$131,5,0))*$E18/100)</f>
        <v>2.391033623910336E-3</v>
      </c>
      <c r="F38" s="235">
        <f>IF(ISNA(VLOOKUP($B18,'Chemical Analysis'!$B$4:$Y$131,6,0)),"",(VLOOKUP($B18,'Chemical Analysis'!$B$4:$Y$131,6,0))*$E18/100)</f>
        <v>0</v>
      </c>
      <c r="G38" s="235">
        <f>IF(ISNA(VLOOKUP($B18,'Chemical Analysis'!$B$4:$Y$131,7,0)),"",(VLOOKUP($B18,'Chemical Analysis'!$B$4:$Y$131,7,0))*$E18/100)</f>
        <v>0</v>
      </c>
      <c r="H38" s="235">
        <f>IF(ISNA(VLOOKUP($B18,'Chemical Analysis'!$B$4:$Y$131,8,0)),"",(VLOOKUP($B18,'Chemical Analysis'!$B$4:$Y$131,8,0))*$E18/100)</f>
        <v>0</v>
      </c>
      <c r="I38" s="235">
        <f>IF(ISNA(VLOOKUP($B18,'Chemical Analysis'!$B$4:$Y$131,9,0)),"",(VLOOKUP($B18,'Chemical Analysis'!$B$4:$Y$131,9,0))*$E18/100)</f>
        <v>0</v>
      </c>
      <c r="J38" s="235">
        <f>IF(ISNA(VLOOKUP($B18,'Chemical Analysis'!$B$4:$Y$131,10,0)),"",(VLOOKUP($B18,'Chemical Analysis'!$B$4:$Y$131,10,0))*$E18/100)</f>
        <v>0</v>
      </c>
      <c r="K38" s="235">
        <f>IF(ISNA(VLOOKUP($B18,'Chemical Analysis'!$B$4:$Y$131,11,0)),"",(VLOOKUP($B18,'Chemical Analysis'!$B$4:$Y$131,11,0))*$E18/100)</f>
        <v>0</v>
      </c>
      <c r="L38" s="235">
        <f>IF(ISNA(VLOOKUP($B18,'Chemical Analysis'!$B$4:$Y$131,12,0)),"",(VLOOKUP($B18,'Chemical Analysis'!$B$4:$Y$131,12,0))*$E18/100)</f>
        <v>3.9850560398505604E-4</v>
      </c>
      <c r="M38" s="235">
        <f>IF(ISNA(VLOOKUP($B18,'Chemical Analysis'!$B$4:$Y$131,13,0)),"",(VLOOKUP($B18,'Chemical Analysis'!$B$4:$Y$131,13,0))*$E18/100)</f>
        <v>3.9850560398505604E-4</v>
      </c>
      <c r="N38" s="235">
        <f>IF(ISNA(VLOOKUP($B18,'Chemical Analysis'!$B$4:$Y$131,14,0)),"",(VLOOKUP($B18,'Chemical Analysis'!$B$4:$Y$131,14,0))*$E18/100)</f>
        <v>0</v>
      </c>
      <c r="O38" s="235">
        <f>IF(ISNA(VLOOKUP($B18,'Chemical Analysis'!$B$4:$Y$131,15,0)),"",(VLOOKUP($B18,'Chemical Analysis'!$B$4:$Y$131,15,0))*$E18/100)</f>
        <v>0</v>
      </c>
      <c r="P38" s="235">
        <f>IF(ISNA(VLOOKUP($B18,'Chemical Analysis'!$B$4:$Y$131,16,0)),"",(VLOOKUP($B18,'Chemical Analysis'!$B$4:$Y$131,16,0))*$E18/100)</f>
        <v>0</v>
      </c>
      <c r="Q38" s="235">
        <f>IF(ISNA(VLOOKUP($B18,'Chemical Analysis'!$B$4:$Y$131,17,0)),"",(VLOOKUP($B18,'Chemical Analysis'!$B$4:$Y$131,17,0))*$E18/100)</f>
        <v>4.2640099626400996E-3</v>
      </c>
      <c r="R38" s="235">
        <f>IF(ISNA(VLOOKUP($B18,'Chemical Analysis'!$B$4:$Y$131,18,0)),"",(VLOOKUP($B18,'Chemical Analysis'!$B$4:$Y$131,18,0))*$E18/100)</f>
        <v>0</v>
      </c>
      <c r="S38" s="235">
        <f>IF(ISNA(VLOOKUP($B18,'Chemical Analysis'!$B$4:$Y$131,19,0)),"",(VLOOKUP($B18,'Chemical Analysis'!$B$4:$Y$131,19,0))*$E18/100)</f>
        <v>0</v>
      </c>
      <c r="T38" s="235">
        <f>IF(ISNA(VLOOKUP($B18,'Chemical Analysis'!$B$4:$Y$131,20,0)),"",(VLOOKUP($B18,'Chemical Analysis'!$B$4:$Y$131,20,0))*$E18/100)</f>
        <v>0</v>
      </c>
      <c r="U38" s="235">
        <f>IF(ISNA(VLOOKUP($B18,'Chemical Analysis'!$B$4:$Y$131,21,0)),"",(VLOOKUP($B18,'Chemical Analysis'!$B$4:$Y$131,21,0))*$E18/100)</f>
        <v>0</v>
      </c>
      <c r="V38" s="235">
        <f>IF(ISNA(VLOOKUP($B18,'Chemical Analysis'!$B$4:$Y$131,22,0)),"",(VLOOKUP($B18,'Chemical Analysis'!$B$4:$Y$131,22,0))*$E18/100)</f>
        <v>0</v>
      </c>
      <c r="W38" s="235">
        <f>IF(ISNA(VLOOKUP($B18,'Chemical Analysis'!$B$4:$Y$131,23,0)),"",(VLOOKUP($B18,'Chemical Analysis'!$B$4:$Y$131,23,0))*$E18/100)</f>
        <v>0</v>
      </c>
      <c r="X38" s="235">
        <f>IF(ISNA(VLOOKUP($B18,'Chemical Analysis'!$B$4:$Y$131,24,0)),"",(VLOOKUP($B18,'Chemical Analysis'!$B$4:$Y$131,24,0))*$E18/100)</f>
        <v>0</v>
      </c>
      <c r="Y38" s="44"/>
      <c r="Z38" s="35"/>
      <c r="AE38"/>
      <c r="AF38"/>
      <c r="AG38"/>
      <c r="AH38"/>
      <c r="AI38" s="50"/>
    </row>
    <row r="39" spans="1:35" ht="13.5" thickBot="1" x14ac:dyDescent="0.25">
      <c r="B39" s="29">
        <f>IF(ISNA(VLOOKUP($B19,'Chemical Analysis'!$B$4:$Y$131,2,0)),"",(VLOOKUP($B19,'Chemical Analysis'!$B$4:$Y$131,2,0))*$E19/100)</f>
        <v>1.9702117061021169</v>
      </c>
      <c r="C39" s="29">
        <f>IF(ISNA(VLOOKUP($B19,'Chemical Analysis'!$B$4:$Y$131,3,0)),"",(VLOOKUP($B19,'Chemical Analysis'!$B$4:$Y$131,3,0))*$E19/100)</f>
        <v>0</v>
      </c>
      <c r="D39" s="29">
        <f>IF(ISNA(VLOOKUP($B19,'Chemical Analysis'!$B$4:$Y$131,4,0)),"",(VLOOKUP($B19,'Chemical Analysis'!$B$4:$Y$131,4,0))*$E19/100)</f>
        <v>1.4131008717310087</v>
      </c>
      <c r="E39" s="29">
        <f>IF(ISNA(VLOOKUP($B19,'Chemical Analysis'!$B$4:$Y$131,5,0)),"",(VLOOKUP($B19,'Chemical Analysis'!$B$4:$Y$131,5,0))*$E19/100)</f>
        <v>1.4346201743462017E-2</v>
      </c>
      <c r="F39" s="29">
        <f>IF(ISNA(VLOOKUP($B19,'Chemical Analysis'!$B$4:$Y$131,6,0)),"",(VLOOKUP($B19,'Chemical Analysis'!$B$4:$Y$131,6,0))*$E19/100)</f>
        <v>0</v>
      </c>
      <c r="G39" s="29">
        <f>IF(ISNA(VLOOKUP($B19,'Chemical Analysis'!$B$4:$Y$131,7,0)),"",(VLOOKUP($B19,'Chemical Analysis'!$B$4:$Y$131,7,0))*$E19/100)</f>
        <v>0</v>
      </c>
      <c r="H39" s="29">
        <f>IF(ISNA(VLOOKUP($B19,'Chemical Analysis'!$B$4:$Y$131,8,0)),"",(VLOOKUP($B19,'Chemical Analysis'!$B$4:$Y$131,8,0))*$E19/100)</f>
        <v>0</v>
      </c>
      <c r="I39" s="29">
        <f>IF(ISNA(VLOOKUP($B19,'Chemical Analysis'!$B$4:$Y$131,9,0)),"",(VLOOKUP($B19,'Chemical Analysis'!$B$4:$Y$131,9,0))*$E19/100)</f>
        <v>1.5940224159402244E-2</v>
      </c>
      <c r="J39" s="29">
        <f>IF(ISNA(VLOOKUP($B19,'Chemical Analysis'!$B$4:$Y$131,10,0)),"",(VLOOKUP($B19,'Chemical Analysis'!$B$4:$Y$131,10,0))*$E19/100)</f>
        <v>0</v>
      </c>
      <c r="K39" s="29">
        <f>IF(ISNA(VLOOKUP($B19,'Chemical Analysis'!$B$4:$Y$131,11,0)),"",(VLOOKUP($B19,'Chemical Analysis'!$B$4:$Y$131,11,0))*$E19/100)</f>
        <v>0</v>
      </c>
      <c r="L39" s="29">
        <f>IF(ISNA(VLOOKUP($B19,'Chemical Analysis'!$B$4:$Y$131,12,0)),"",(VLOOKUP($B19,'Chemical Analysis'!$B$4:$Y$131,12,0))*$E19/100)</f>
        <v>6.3760896637608967E-3</v>
      </c>
      <c r="M39" s="29">
        <f>IF(ISNA(VLOOKUP($B19,'Chemical Analysis'!$B$4:$Y$131,13,0)),"",(VLOOKUP($B19,'Chemical Analysis'!$B$4:$Y$131,13,0))*$E19/100)</f>
        <v>1.9925280199252805E-3</v>
      </c>
      <c r="N39" s="29">
        <f>IF(ISNA(VLOOKUP($B19,'Chemical Analysis'!$B$4:$Y$131,14,0)),"",(VLOOKUP($B19,'Chemical Analysis'!$B$4:$Y$131,14,0))*$E19/100)</f>
        <v>0</v>
      </c>
      <c r="O39" s="29">
        <f>IF(ISNA(VLOOKUP($B19,'Chemical Analysis'!$B$4:$Y$131,15,0)),"",(VLOOKUP($B19,'Chemical Analysis'!$B$4:$Y$131,15,0))*$E19/100)</f>
        <v>0</v>
      </c>
      <c r="P39" s="29">
        <f>IF(ISNA(VLOOKUP($B19,'Chemical Analysis'!$B$4:$Y$131,16,0)),"",(VLOOKUP($B19,'Chemical Analysis'!$B$4:$Y$131,16,0))*$E19/100)</f>
        <v>0</v>
      </c>
      <c r="Q39" s="29">
        <f>IF(ISNA(VLOOKUP($B19,'Chemical Analysis'!$B$4:$Y$131,17,0)),"",(VLOOKUP($B19,'Chemical Analysis'!$B$4:$Y$131,17,0))*$E19/100)</f>
        <v>3.6542963885429637E-2</v>
      </c>
      <c r="R39" s="29">
        <f>IF(ISNA(VLOOKUP($B19,'Chemical Analysis'!$B$4:$Y$131,18,0)),"",(VLOOKUP($B19,'Chemical Analysis'!$B$4:$Y$131,18,0))*$E19/100)</f>
        <v>0</v>
      </c>
      <c r="S39" s="29">
        <f>IF(ISNA(VLOOKUP($B19,'Chemical Analysis'!$B$4:$Y$131,19,0)),"",(VLOOKUP($B19,'Chemical Analysis'!$B$4:$Y$131,19,0))*$E19/100)</f>
        <v>0</v>
      </c>
      <c r="T39" s="29">
        <f>IF(ISNA(VLOOKUP($B19,'Chemical Analysis'!$B$4:$Y$131,20,0)),"",(VLOOKUP($B19,'Chemical Analysis'!$B$4:$Y$131,20,0))*$E19/100)</f>
        <v>0</v>
      </c>
      <c r="U39" s="29">
        <f>IF(ISNA(VLOOKUP($B19,'Chemical Analysis'!$B$4:$Y$131,21,0)),"",(VLOOKUP($B19,'Chemical Analysis'!$B$4:$Y$131,21,0))*$E19/100)</f>
        <v>0</v>
      </c>
      <c r="V39" s="29">
        <f>IF(ISNA(VLOOKUP($B19,'Chemical Analysis'!$B$4:$Y$131,22,0)),"",(VLOOKUP($B19,'Chemical Analysis'!$B$4:$Y$131,22,0))*$E19/100)</f>
        <v>0</v>
      </c>
      <c r="W39" s="29">
        <f>IF(ISNA(VLOOKUP($B19,'Chemical Analysis'!$B$4:$Y$131,23,0)),"",(VLOOKUP($B19,'Chemical Analysis'!$B$4:$Y$131,23,0))*$E19/100)</f>
        <v>0</v>
      </c>
      <c r="X39" s="29">
        <f>IF(ISNA(VLOOKUP($B19,'Chemical Analysis'!$B$4:$Y$131,24,0)),"",(VLOOKUP($B19,'Chemical Analysis'!$B$4:$Y$131,24,0))*$E19/100)</f>
        <v>0</v>
      </c>
      <c r="Y39" s="44"/>
      <c r="Z39" s="35"/>
      <c r="AE39"/>
      <c r="AF39"/>
      <c r="AG39"/>
      <c r="AH39"/>
    </row>
    <row r="40" spans="1:35" ht="13.5" thickBot="1" x14ac:dyDescent="0.25">
      <c r="B40" s="29">
        <f>IF(ISNA(VLOOKUP($B20,'Chemical Analysis'!$B$4:$Y$131,2,0)),"",(VLOOKUP($B20,'Chemical Analysis'!$B$4:$Y$131,2,0))*$E20/100)</f>
        <v>26.034246575342465</v>
      </c>
      <c r="C40" s="29">
        <f>IF(ISNA(VLOOKUP($B20,'Chemical Analysis'!$B$4:$Y$131,3,0)),"",(VLOOKUP($B20,'Chemical Analysis'!$B$4:$Y$131,3,0))*$E20/100)</f>
        <v>0</v>
      </c>
      <c r="D40" s="29">
        <f>IF(ISNA(VLOOKUP($B20,'Chemical Analysis'!$B$4:$Y$131,4,0)),"",(VLOOKUP($B20,'Chemical Analysis'!$B$4:$Y$131,4,0))*$E20/100)</f>
        <v>7.8630136986301356</v>
      </c>
      <c r="E40" s="29">
        <f>IF(ISNA(VLOOKUP($B20,'Chemical Analysis'!$B$4:$Y$131,5,0)),"",(VLOOKUP($B20,'Chemical Analysis'!$B$4:$Y$131,5,0))*$E20/100)</f>
        <v>0</v>
      </c>
      <c r="F40" s="29">
        <f>IF(ISNA(VLOOKUP($B20,'Chemical Analysis'!$B$4:$Y$131,6,0)),"",(VLOOKUP($B20,'Chemical Analysis'!$B$4:$Y$131,6,0))*$E20/100)</f>
        <v>0</v>
      </c>
      <c r="G40" s="29">
        <f>IF(ISNA(VLOOKUP($B20,'Chemical Analysis'!$B$4:$Y$131,7,0)),"",(VLOOKUP($B20,'Chemical Analysis'!$B$4:$Y$131,7,0))*$E20/100)</f>
        <v>0</v>
      </c>
      <c r="H40" s="29">
        <f>IF(ISNA(VLOOKUP($B20,'Chemical Analysis'!$B$4:$Y$131,8,0)),"",(VLOOKUP($B20,'Chemical Analysis'!$B$4:$Y$131,8,0))*$E20/100)</f>
        <v>0.19178082191780821</v>
      </c>
      <c r="I40" s="29">
        <f>IF(ISNA(VLOOKUP($B20,'Chemical Analysis'!$B$4:$Y$131,9,0)),"",(VLOOKUP($B20,'Chemical Analysis'!$B$4:$Y$131,9,0))*$E20/100)</f>
        <v>1.9513698630136986</v>
      </c>
      <c r="J40" s="29">
        <f>IF(ISNA(VLOOKUP($B20,'Chemical Analysis'!$B$4:$Y$131,10,0)),"",(VLOOKUP($B20,'Chemical Analysis'!$B$4:$Y$131,10,0))*$E20/100)</f>
        <v>0</v>
      </c>
      <c r="K40" s="29">
        <f>IF(ISNA(VLOOKUP($B20,'Chemical Analysis'!$B$4:$Y$131,11,0)),"",(VLOOKUP($B20,'Chemical Analysis'!$B$4:$Y$131,11,0))*$E20/100)</f>
        <v>0</v>
      </c>
      <c r="L40" s="29">
        <f>IF(ISNA(VLOOKUP($B20,'Chemical Analysis'!$B$4:$Y$131,12,0)),"",(VLOOKUP($B20,'Chemical Analysis'!$B$4:$Y$131,12,0))*$E20/100)</f>
        <v>0.74315068493150671</v>
      </c>
      <c r="M40" s="29">
        <f>IF(ISNA(VLOOKUP($B20,'Chemical Analysis'!$B$4:$Y$131,13,0)),"",(VLOOKUP($B20,'Chemical Analysis'!$B$4:$Y$131,13,0))*$E20/100)</f>
        <v>0.11027397260273972</v>
      </c>
      <c r="N40" s="29">
        <f>IF(ISNA(VLOOKUP($B20,'Chemical Analysis'!$B$4:$Y$131,14,0)),"",(VLOOKUP($B20,'Chemical Analysis'!$B$4:$Y$131,14,0))*$E20/100)</f>
        <v>0</v>
      </c>
      <c r="O40" s="29">
        <f>IF(ISNA(VLOOKUP($B20,'Chemical Analysis'!$B$4:$Y$131,15,0)),"",(VLOOKUP($B20,'Chemical Analysis'!$B$4:$Y$131,15,0))*$E20/100)</f>
        <v>0</v>
      </c>
      <c r="P40" s="29">
        <f>IF(ISNA(VLOOKUP($B20,'Chemical Analysis'!$B$4:$Y$131,16,0)),"",(VLOOKUP($B20,'Chemical Analysis'!$B$4:$Y$131,16,0))*$E20/100)</f>
        <v>0</v>
      </c>
      <c r="Q40" s="29">
        <f>IF(ISNA(VLOOKUP($B20,'Chemical Analysis'!$B$4:$Y$131,17,0)),"",(VLOOKUP($B20,'Chemical Analysis'!$B$4:$Y$131,17,0))*$E20/100)</f>
        <v>6.0746575342465743</v>
      </c>
      <c r="R40" s="29">
        <f>IF(ISNA(VLOOKUP($B20,'Chemical Analysis'!$B$4:$Y$131,18,0)),"",(VLOOKUP($B20,'Chemical Analysis'!$B$4:$Y$131,18,0))*$E20/100)</f>
        <v>0</v>
      </c>
      <c r="S40" s="29">
        <f>IF(ISNA(VLOOKUP($B20,'Chemical Analysis'!$B$4:$Y$131,19,0)),"",(VLOOKUP($B20,'Chemical Analysis'!$B$4:$Y$131,19,0))*$E20/100)</f>
        <v>0</v>
      </c>
      <c r="T40" s="29">
        <f>IF(ISNA(VLOOKUP($B20,'Chemical Analysis'!$B$4:$Y$131,20,0)),"",(VLOOKUP($B20,'Chemical Analysis'!$B$4:$Y$131,20,0))*$E20/100)</f>
        <v>0</v>
      </c>
      <c r="U40" s="29">
        <f>IF(ISNA(VLOOKUP($B20,'Chemical Analysis'!$B$4:$Y$131,21,0)),"",(VLOOKUP($B20,'Chemical Analysis'!$B$4:$Y$131,21,0))*$E20/100)</f>
        <v>0</v>
      </c>
      <c r="V40" s="29">
        <f>IF(ISNA(VLOOKUP($B20,'Chemical Analysis'!$B$4:$Y$131,22,0)),"",(VLOOKUP($B20,'Chemical Analysis'!$B$4:$Y$131,22,0))*$E20/100)</f>
        <v>0</v>
      </c>
      <c r="W40" s="29">
        <f>IF(ISNA(VLOOKUP($B20,'Chemical Analysis'!$B$4:$Y$131,23,0)),"",(VLOOKUP($B20,'Chemical Analysis'!$B$4:$Y$131,23,0))*$E20/100)</f>
        <v>0</v>
      </c>
      <c r="X40" s="29">
        <f>IF(ISNA(VLOOKUP($B20,'Chemical Analysis'!$B$4:$Y$131,24,0)),"",(VLOOKUP($B20,'Chemical Analysis'!$B$4:$Y$131,24,0))*$E20/100)</f>
        <v>0</v>
      </c>
      <c r="Y40" s="44"/>
      <c r="Z40" s="35"/>
      <c r="AE40"/>
      <c r="AF40"/>
      <c r="AG40"/>
      <c r="AH40"/>
    </row>
    <row r="41" spans="1:35" ht="13.5" thickBot="1" x14ac:dyDescent="0.25">
      <c r="B41" s="29">
        <f>IF(ISNA(VLOOKUP($B21,'Chemical Analysis'!$B$4:$Y$131,2,0)),"",(VLOOKUP($B21,'Chemical Analysis'!$B$4:$Y$131,2,0))*$E21/100)</f>
        <v>0</v>
      </c>
      <c r="C41" s="29">
        <f>IF(ISNA(VLOOKUP($B21,'Chemical Analysis'!$B$4:$Y$131,3,0)),"",(VLOOKUP($B21,'Chemical Analysis'!$B$4:$Y$131,3,0))*$E21/100)</f>
        <v>0</v>
      </c>
      <c r="D41" s="29">
        <f>IF(ISNA(VLOOKUP($B21,'Chemical Analysis'!$B$4:$Y$131,4,0)),"",(VLOOKUP($B21,'Chemical Analysis'!$B$4:$Y$131,4,0))*$E21/100)</f>
        <v>0</v>
      </c>
      <c r="E41" s="29">
        <f>IF(ISNA(VLOOKUP($B21,'Chemical Analysis'!$B$4:$Y$131,5,0)),"",(VLOOKUP($B21,'Chemical Analysis'!$B$4:$Y$131,5,0))*$E21/100)</f>
        <v>0</v>
      </c>
      <c r="F41" s="29">
        <f>IF(ISNA(VLOOKUP($B21,'Chemical Analysis'!$B$4:$Y$131,6,0)),"",(VLOOKUP($B21,'Chemical Analysis'!$B$4:$Y$131,6,0))*$E21/100)</f>
        <v>0</v>
      </c>
      <c r="G41" s="29">
        <f>IF(ISNA(VLOOKUP($B21,'Chemical Analysis'!$B$4:$Y$131,7,0)),"",(VLOOKUP($B21,'Chemical Analysis'!$B$4:$Y$131,7,0))*$E21/100)</f>
        <v>0</v>
      </c>
      <c r="H41" s="29">
        <f>IF(ISNA(VLOOKUP($B21,'Chemical Analysis'!$B$4:$Y$131,8,0)),"",(VLOOKUP($B21,'Chemical Analysis'!$B$4:$Y$131,8,0))*$E21/100)</f>
        <v>0</v>
      </c>
      <c r="I41" s="29">
        <f>IF(ISNA(VLOOKUP($B21,'Chemical Analysis'!$B$4:$Y$131,9,0)),"",(VLOOKUP($B21,'Chemical Analysis'!$B$4:$Y$131,9,0))*$E21/100)</f>
        <v>0</v>
      </c>
      <c r="J41" s="29">
        <f>IF(ISNA(VLOOKUP($B21,'Chemical Analysis'!$B$4:$Y$131,10,0)),"",(VLOOKUP($B21,'Chemical Analysis'!$B$4:$Y$131,10,0))*$E21/100)</f>
        <v>0</v>
      </c>
      <c r="K41" s="29">
        <f>IF(ISNA(VLOOKUP($B21,'Chemical Analysis'!$B$4:$Y$131,11,0)),"",(VLOOKUP($B21,'Chemical Analysis'!$B$4:$Y$131,11,0))*$E21/100)</f>
        <v>0</v>
      </c>
      <c r="L41" s="29">
        <f>IF(ISNA(VLOOKUP($B21,'Chemical Analysis'!$B$4:$Y$131,12,0)),"",(VLOOKUP($B21,'Chemical Analysis'!$B$4:$Y$131,12,0))*$E21/100)</f>
        <v>0</v>
      </c>
      <c r="M41" s="29">
        <f>IF(ISNA(VLOOKUP($B21,'Chemical Analysis'!$B$4:$Y$131,13,0)),"",(VLOOKUP($B21,'Chemical Analysis'!$B$4:$Y$131,13,0))*$E21/100)</f>
        <v>0</v>
      </c>
      <c r="N41" s="29">
        <f>IF(ISNA(VLOOKUP($B21,'Chemical Analysis'!$B$4:$Y$131,14,0)),"",(VLOOKUP($B21,'Chemical Analysis'!$B$4:$Y$131,14,0))*$E21/100)</f>
        <v>0</v>
      </c>
      <c r="O41" s="29">
        <f>IF(ISNA(VLOOKUP($B21,'Chemical Analysis'!$B$4:$Y$131,15,0)),"",(VLOOKUP($B21,'Chemical Analysis'!$B$4:$Y$131,15,0))*$E21/100)</f>
        <v>0</v>
      </c>
      <c r="P41" s="29">
        <f>IF(ISNA(VLOOKUP($B21,'Chemical Analysis'!$B$4:$Y$131,16,0)),"",(VLOOKUP($B21,'Chemical Analysis'!$B$4:$Y$131,16,0))*$E21/100)</f>
        <v>0</v>
      </c>
      <c r="Q41" s="29">
        <f>IF(ISNA(VLOOKUP($B21,'Chemical Analysis'!$B$4:$Y$131,17,0)),"",(VLOOKUP($B21,'Chemical Analysis'!$B$4:$Y$131,17,0))*$E21/100)</f>
        <v>0</v>
      </c>
      <c r="R41" s="29">
        <f>IF(ISNA(VLOOKUP($B21,'Chemical Analysis'!$B$4:$Y$131,18,0)),"",(VLOOKUP($B21,'Chemical Analysis'!$B$4:$Y$131,18,0))*$E21/100)</f>
        <v>36.114570361145695</v>
      </c>
      <c r="S41" s="29">
        <f>IF(ISNA(VLOOKUP($B21,'Chemical Analysis'!$B$4:$Y$131,19,0)),"",(VLOOKUP($B21,'Chemical Analysis'!$B$4:$Y$131,19,0))*$E21/100)</f>
        <v>0</v>
      </c>
      <c r="T41" s="29">
        <f>IF(ISNA(VLOOKUP($B21,'Chemical Analysis'!$B$4:$Y$131,20,0)),"",(VLOOKUP($B21,'Chemical Analysis'!$B$4:$Y$131,20,0))*$E21/100)</f>
        <v>0</v>
      </c>
      <c r="U41" s="29">
        <f>IF(ISNA(VLOOKUP($B21,'Chemical Analysis'!$B$4:$Y$131,21,0)),"",(VLOOKUP($B21,'Chemical Analysis'!$B$4:$Y$131,21,0))*$E21/100)</f>
        <v>0</v>
      </c>
      <c r="V41" s="29">
        <f>IF(ISNA(VLOOKUP($B21,'Chemical Analysis'!$B$4:$Y$131,22,0)),"",(VLOOKUP($B21,'Chemical Analysis'!$B$4:$Y$131,22,0))*$E21/100)</f>
        <v>0</v>
      </c>
      <c r="W41" s="29">
        <f>IF(ISNA(VLOOKUP($B21,'Chemical Analysis'!$B$4:$Y$131,23,0)),"",(VLOOKUP($B21,'Chemical Analysis'!$B$4:$Y$131,23,0))*$E21/100)</f>
        <v>0</v>
      </c>
      <c r="X41" s="29">
        <f>IF(ISNA(VLOOKUP($B21,'Chemical Analysis'!$B$4:$Y$131,24,0)),"",(VLOOKUP($B21,'Chemical Analysis'!$B$4:$Y$131,24,0))*$E21/100)</f>
        <v>0</v>
      </c>
      <c r="Y41" s="44"/>
      <c r="Z41" s="35"/>
      <c r="AE41"/>
      <c r="AF41"/>
      <c r="AG41"/>
      <c r="AH41"/>
    </row>
    <row r="42" spans="1:35" ht="13.5" thickBot="1" x14ac:dyDescent="0.25">
      <c r="B42" s="29">
        <f>IF(ISNA(VLOOKUP($B22,'Chemical Analysis'!$B$4:$Y$131,2,0)),"",(VLOOKUP($B22,'Chemical Analysis'!$B$4:$Y$131,2,0))*$E22/100)</f>
        <v>0</v>
      </c>
      <c r="C42" s="29">
        <f>IF(ISNA(VLOOKUP($B22,'Chemical Analysis'!$B$4:$Y$131,3,0)),"",(VLOOKUP($B22,'Chemical Analysis'!$B$4:$Y$131,3,0))*$E22/100)</f>
        <v>0</v>
      </c>
      <c r="D42" s="29">
        <f>IF(ISNA(VLOOKUP($B22,'Chemical Analysis'!$B$4:$Y$131,4,0)),"",(VLOOKUP($B22,'Chemical Analysis'!$B$4:$Y$131,4,0))*$E22/100)</f>
        <v>0</v>
      </c>
      <c r="E42" s="29">
        <f>IF(ISNA(VLOOKUP($B22,'Chemical Analysis'!$B$4:$Y$131,5,0)),"",(VLOOKUP($B22,'Chemical Analysis'!$B$4:$Y$131,5,0))*$E22/100)</f>
        <v>0</v>
      </c>
      <c r="F42" s="29">
        <f>IF(ISNA(VLOOKUP($B22,'Chemical Analysis'!$B$4:$Y$131,6,0)),"",(VLOOKUP($B22,'Chemical Analysis'!$B$4:$Y$131,6,0))*$E22/100)</f>
        <v>0</v>
      </c>
      <c r="G42" s="29">
        <f>IF(ISNA(VLOOKUP($B22,'Chemical Analysis'!$B$4:$Y$131,7,0)),"",(VLOOKUP($B22,'Chemical Analysis'!$B$4:$Y$131,7,0))*$E22/100)</f>
        <v>0</v>
      </c>
      <c r="H42" s="29">
        <f>IF(ISNA(VLOOKUP($B22,'Chemical Analysis'!$B$4:$Y$131,8,0)),"",(VLOOKUP($B22,'Chemical Analysis'!$B$4:$Y$131,8,0))*$E22/100)</f>
        <v>0</v>
      </c>
      <c r="I42" s="29">
        <f>IF(ISNA(VLOOKUP($B22,'Chemical Analysis'!$B$4:$Y$131,9,0)),"",(VLOOKUP($B22,'Chemical Analysis'!$B$4:$Y$131,9,0))*$E22/100)</f>
        <v>0</v>
      </c>
      <c r="J42" s="29">
        <f>IF(ISNA(VLOOKUP($B22,'Chemical Analysis'!$B$4:$Y$131,10,0)),"",(VLOOKUP($B22,'Chemical Analysis'!$B$4:$Y$131,10,0))*$E22/100)</f>
        <v>2.5703611457036111</v>
      </c>
      <c r="K42" s="29">
        <f>IF(ISNA(VLOOKUP($B22,'Chemical Analysis'!$B$4:$Y$131,11,0)),"",(VLOOKUP($B22,'Chemical Analysis'!$B$4:$Y$131,11,0))*$E22/100)</f>
        <v>0</v>
      </c>
      <c r="L42" s="29">
        <f>IF(ISNA(VLOOKUP($B22,'Chemical Analysis'!$B$4:$Y$131,12,0)),"",(VLOOKUP($B22,'Chemical Analysis'!$B$4:$Y$131,12,0))*$E22/100)</f>
        <v>0</v>
      </c>
      <c r="M42" s="29">
        <f>IF(ISNA(VLOOKUP($B22,'Chemical Analysis'!$B$4:$Y$131,13,0)),"",(VLOOKUP($B22,'Chemical Analysis'!$B$4:$Y$131,13,0))*$E22/100)</f>
        <v>0</v>
      </c>
      <c r="N42" s="29">
        <f>IF(ISNA(VLOOKUP($B22,'Chemical Analysis'!$B$4:$Y$131,14,0)),"",(VLOOKUP($B22,'Chemical Analysis'!$B$4:$Y$131,14,0))*$E22/100)</f>
        <v>0</v>
      </c>
      <c r="O42" s="29">
        <f>IF(ISNA(VLOOKUP($B22,'Chemical Analysis'!$B$4:$Y$131,15,0)),"",(VLOOKUP($B22,'Chemical Analysis'!$B$4:$Y$131,15,0))*$E22/100)</f>
        <v>0</v>
      </c>
      <c r="P42" s="29">
        <f>IF(ISNA(VLOOKUP($B22,'Chemical Analysis'!$B$4:$Y$131,16,0)),"",(VLOOKUP($B22,'Chemical Analysis'!$B$4:$Y$131,16,0))*$E22/100)</f>
        <v>0</v>
      </c>
      <c r="Q42" s="29">
        <f>IF(ISNA(VLOOKUP($B22,'Chemical Analysis'!$B$4:$Y$131,17,0)),"",(VLOOKUP($B22,'Chemical Analysis'!$B$4:$Y$131,17,0))*$E22/100)</f>
        <v>0</v>
      </c>
      <c r="R42" s="29">
        <f>IF(ISNA(VLOOKUP($B22,'Chemical Analysis'!$B$4:$Y$131,18,0)),"",(VLOOKUP($B22,'Chemical Analysis'!$B$4:$Y$131,18,0))*$E22/100)</f>
        <v>0</v>
      </c>
      <c r="S42" s="29">
        <f>IF(ISNA(VLOOKUP($B22,'Chemical Analysis'!$B$4:$Y$131,19,0)),"",(VLOOKUP($B22,'Chemical Analysis'!$B$4:$Y$131,19,0))*$E22/100)</f>
        <v>0</v>
      </c>
      <c r="T42" s="29">
        <f>IF(ISNA(VLOOKUP($B22,'Chemical Analysis'!$B$4:$Y$131,20,0)),"",(VLOOKUP($B22,'Chemical Analysis'!$B$4:$Y$131,20,0))*$E22/100)</f>
        <v>0</v>
      </c>
      <c r="U42" s="29">
        <f>IF(ISNA(VLOOKUP($B22,'Chemical Analysis'!$B$4:$Y$131,21,0)),"",(VLOOKUP($B22,'Chemical Analysis'!$B$4:$Y$131,21,0))*$E22/100)</f>
        <v>0</v>
      </c>
      <c r="V42" s="29">
        <f>IF(ISNA(VLOOKUP($B22,'Chemical Analysis'!$B$4:$Y$131,22,0)),"",(VLOOKUP($B22,'Chemical Analysis'!$B$4:$Y$131,22,0))*$E22/100)</f>
        <v>0</v>
      </c>
      <c r="W42" s="29">
        <f>IF(ISNA(VLOOKUP($B22,'Chemical Analysis'!$B$4:$Y$131,23,0)),"",(VLOOKUP($B22,'Chemical Analysis'!$B$4:$Y$131,23,0))*$E22/100)</f>
        <v>0</v>
      </c>
      <c r="X42" s="29">
        <f>IF(ISNA(VLOOKUP($B22,'Chemical Analysis'!$B$4:$Y$131,24,0)),"",(VLOOKUP($B22,'Chemical Analysis'!$B$4:$Y$131,24,0))*$E22/100)</f>
        <v>0</v>
      </c>
      <c r="Y42" s="47"/>
      <c r="Z42" s="35"/>
      <c r="AE42"/>
      <c r="AF42"/>
      <c r="AG42"/>
      <c r="AH42"/>
    </row>
    <row r="43" spans="1:35" ht="13.5" thickBot="1" x14ac:dyDescent="0.25">
      <c r="B43" s="29">
        <f>IF(ISNA(VLOOKUP($B23,'Chemical Analysis'!$B$4:$Y$131,2,0)),"",(VLOOKUP($B23,'Chemical Analysis'!$B$4:$Y$131,2,0))*$E23/100)</f>
        <v>0</v>
      </c>
      <c r="C43" s="29">
        <f>IF(ISNA(VLOOKUP($B23,'Chemical Analysis'!$B$4:$Y$131,3,0)),"",(VLOOKUP($B23,'Chemical Analysis'!$B$4:$Y$131,3,0))*$E23/100)</f>
        <v>0</v>
      </c>
      <c r="D43" s="29">
        <f>IF(ISNA(VLOOKUP($B23,'Chemical Analysis'!$B$4:$Y$131,4,0)),"",(VLOOKUP($B23,'Chemical Analysis'!$B$4:$Y$131,4,0))*$E23/100)</f>
        <v>0</v>
      </c>
      <c r="E43" s="29">
        <f>IF(ISNA(VLOOKUP($B23,'Chemical Analysis'!$B$4:$Y$131,5,0)),"",(VLOOKUP($B23,'Chemical Analysis'!$B$4:$Y$131,5,0))*$E23/100)</f>
        <v>0</v>
      </c>
      <c r="F43" s="29">
        <f>IF(ISNA(VLOOKUP($B23,'Chemical Analysis'!$B$4:$Y$131,6,0)),"",(VLOOKUP($B23,'Chemical Analysis'!$B$4:$Y$131,6,0))*$E23/100)</f>
        <v>0</v>
      </c>
      <c r="G43" s="29">
        <f>IF(ISNA(VLOOKUP($B23,'Chemical Analysis'!$B$4:$Y$131,7,0)),"",(VLOOKUP($B23,'Chemical Analysis'!$B$4:$Y$131,7,0))*$E23/100)</f>
        <v>0</v>
      </c>
      <c r="H43" s="29">
        <f>IF(ISNA(VLOOKUP($B23,'Chemical Analysis'!$B$4:$Y$131,8,0)),"",(VLOOKUP($B23,'Chemical Analysis'!$B$4:$Y$131,8,0))*$E23/100)</f>
        <v>0</v>
      </c>
      <c r="I43" s="29">
        <f>IF(ISNA(VLOOKUP($B23,'Chemical Analysis'!$B$4:$Y$131,9,0)),"",(VLOOKUP($B23,'Chemical Analysis'!$B$4:$Y$131,9,0))*$E23/100)</f>
        <v>0</v>
      </c>
      <c r="J43" s="29">
        <f>IF(ISNA(VLOOKUP($B23,'Chemical Analysis'!$B$4:$Y$131,10,0)),"",(VLOOKUP($B23,'Chemical Analysis'!$B$4:$Y$131,10,0))*$E23/100)</f>
        <v>0</v>
      </c>
      <c r="K43" s="29">
        <f>IF(ISNA(VLOOKUP($B23,'Chemical Analysis'!$B$4:$Y$131,11,0)),"",(VLOOKUP($B23,'Chemical Analysis'!$B$4:$Y$131,11,0))*$E23/100)</f>
        <v>0</v>
      </c>
      <c r="L43" s="29">
        <f>IF(ISNA(VLOOKUP($B23,'Chemical Analysis'!$B$4:$Y$131,12,0)),"",(VLOOKUP($B23,'Chemical Analysis'!$B$4:$Y$131,12,0))*$E23/100)</f>
        <v>0</v>
      </c>
      <c r="M43" s="29">
        <f>IF(ISNA(VLOOKUP($B23,'Chemical Analysis'!$B$4:$Y$131,13,0)),"",(VLOOKUP($B23,'Chemical Analysis'!$B$4:$Y$131,13,0))*$E23/100)</f>
        <v>0</v>
      </c>
      <c r="N43" s="29">
        <f>IF(ISNA(VLOOKUP($B23,'Chemical Analysis'!$B$4:$Y$131,14,0)),"",(VLOOKUP($B23,'Chemical Analysis'!$B$4:$Y$131,14,0))*$E23/100)</f>
        <v>0</v>
      </c>
      <c r="O43" s="29">
        <f>IF(ISNA(VLOOKUP($B23,'Chemical Analysis'!$B$4:$Y$131,15,0)),"",(VLOOKUP($B23,'Chemical Analysis'!$B$4:$Y$131,15,0))*$E23/100)</f>
        <v>0</v>
      </c>
      <c r="P43" s="29">
        <f>IF(ISNA(VLOOKUP($B23,'Chemical Analysis'!$B$4:$Y$131,16,0)),"",(VLOOKUP($B23,'Chemical Analysis'!$B$4:$Y$131,16,0))*$E23/100)</f>
        <v>0</v>
      </c>
      <c r="Q43" s="29">
        <f>IF(ISNA(VLOOKUP($B23,'Chemical Analysis'!$B$4:$Y$131,17,0)),"",(VLOOKUP($B23,'Chemical Analysis'!$B$4:$Y$131,17,0))*$E23/100)</f>
        <v>0</v>
      </c>
      <c r="R43" s="29">
        <f>IF(ISNA(VLOOKUP($B23,'Chemical Analysis'!$B$4:$Y$131,18,0)),"",(VLOOKUP($B23,'Chemical Analysis'!$B$4:$Y$131,18,0))*$E23/100)</f>
        <v>0</v>
      </c>
      <c r="S43" s="29">
        <f>IF(ISNA(VLOOKUP($B23,'Chemical Analysis'!$B$4:$Y$131,19,0)),"",(VLOOKUP($B23,'Chemical Analysis'!$B$4:$Y$131,19,0))*$E23/100)</f>
        <v>2.5105853051058533</v>
      </c>
      <c r="T43" s="29">
        <f>IF(ISNA(VLOOKUP($B23,'Chemical Analysis'!$B$4:$Y$131,20,0)),"",(VLOOKUP($B23,'Chemical Analysis'!$B$4:$Y$131,20,0))*$E23/100)</f>
        <v>0</v>
      </c>
      <c r="U43" s="29">
        <f>IF(ISNA(VLOOKUP($B23,'Chemical Analysis'!$B$4:$Y$131,21,0)),"",(VLOOKUP($B23,'Chemical Analysis'!$B$4:$Y$131,21,0))*$E23/100)</f>
        <v>0</v>
      </c>
      <c r="V43" s="29">
        <f>IF(ISNA(VLOOKUP($B23,'Chemical Analysis'!$B$4:$Y$131,22,0)),"",(VLOOKUP($B23,'Chemical Analysis'!$B$4:$Y$131,22,0))*$E23/100)</f>
        <v>0</v>
      </c>
      <c r="W43" s="29">
        <f>IF(ISNA(VLOOKUP($B23,'Chemical Analysis'!$B$4:$Y$131,23,0)),"",(VLOOKUP($B23,'Chemical Analysis'!$B$4:$Y$131,23,0))*$E23/100)</f>
        <v>0</v>
      </c>
      <c r="X43" s="29">
        <f>IF(ISNA(VLOOKUP($B23,'Chemical Analysis'!$B$4:$Y$131,24,0)),"",(VLOOKUP($B23,'Chemical Analysis'!$B$4:$Y$131,24,0))*$E23/100)</f>
        <v>0</v>
      </c>
      <c r="Y43" s="44"/>
      <c r="Z43" s="35"/>
      <c r="AE43"/>
      <c r="AF43"/>
      <c r="AG43"/>
      <c r="AH43"/>
    </row>
    <row r="44" spans="1:35" ht="13.5" thickBot="1" x14ac:dyDescent="0.25">
      <c r="B44" s="29" t="str">
        <f>IF(ISNA(VLOOKUP($B24,'Chemical Analysis'!$B$4:$Y$131,2,0)),"",(VLOOKUP($B24,'Chemical Analysis'!$B$4:$Y$131,2,0))*$E24/100)</f>
        <v/>
      </c>
      <c r="C44" s="29" t="str">
        <f>IF(ISNA(VLOOKUP($B24,'Chemical Analysis'!$B$4:$Y$131,3,0)),"",(VLOOKUP($B24,'Chemical Analysis'!$B$4:$Y$131,3,0))*$E24/100)</f>
        <v/>
      </c>
      <c r="D44" s="29" t="str">
        <f>IF(ISNA(VLOOKUP($B24,'Chemical Analysis'!$B$4:$Y$131,4,0)),"",(VLOOKUP($B24,'Chemical Analysis'!$B$4:$Y$131,4,0))*$E24/100)</f>
        <v/>
      </c>
      <c r="E44" s="29" t="str">
        <f>IF(ISNA(VLOOKUP($B24,'Chemical Analysis'!$B$4:$Y$131,5,0)),"",(VLOOKUP($B24,'Chemical Analysis'!$B$4:$Y$131,5,0))*$E24/100)</f>
        <v/>
      </c>
      <c r="F44" s="29" t="str">
        <f>IF(ISNA(VLOOKUP($B24,'Chemical Analysis'!$B$4:$Y$131,6,0)),"",(VLOOKUP($B24,'Chemical Analysis'!$B$4:$Y$131,6,0))*$E24/100)</f>
        <v/>
      </c>
      <c r="G44" s="29" t="str">
        <f>IF(ISNA(VLOOKUP($B24,'Chemical Analysis'!$B$4:$Y$131,7,0)),"",(VLOOKUP($B24,'Chemical Analysis'!$B$4:$Y$131,7,0))*$E24/100)</f>
        <v/>
      </c>
      <c r="H44" s="29" t="str">
        <f>IF(ISNA(VLOOKUP($B24,'Chemical Analysis'!$B$4:$Y$131,8,0)),"",(VLOOKUP($B24,'Chemical Analysis'!$B$4:$Y$131,8,0))*$E24/100)</f>
        <v/>
      </c>
      <c r="I44" s="29" t="str">
        <f>IF(ISNA(VLOOKUP($B24,'Chemical Analysis'!$B$4:$Y$131,9,0)),"",(VLOOKUP($B24,'Chemical Analysis'!$B$4:$Y$131,9,0))*$E24/100)</f>
        <v/>
      </c>
      <c r="J44" s="29" t="str">
        <f>IF(ISNA(VLOOKUP($B24,'Chemical Analysis'!$B$4:$Y$131,10,0)),"",(VLOOKUP($B24,'Chemical Analysis'!$B$4:$Y$131,10,0))*$E24/100)</f>
        <v/>
      </c>
      <c r="K44" s="29" t="str">
        <f>IF(ISNA(VLOOKUP($B24,'Chemical Analysis'!$B$4:$Y$131,11,0)),"",(VLOOKUP($B24,'Chemical Analysis'!$B$4:$Y$131,11,0))*$E24/100)</f>
        <v/>
      </c>
      <c r="L44" s="29" t="str">
        <f>IF(ISNA(VLOOKUP($B24,'Chemical Analysis'!$B$4:$Y$131,12,0)),"",(VLOOKUP($B24,'Chemical Analysis'!$B$4:$Y$131,12,0))*$E24/100)</f>
        <v/>
      </c>
      <c r="M44" s="29" t="str">
        <f>IF(ISNA(VLOOKUP($B24,'Chemical Analysis'!$B$4:$Y$131,13,0)),"",(VLOOKUP($B24,'Chemical Analysis'!$B$4:$Y$131,13,0))*$E24/100)</f>
        <v/>
      </c>
      <c r="N44" s="29" t="str">
        <f>IF(ISNA(VLOOKUP($B24,'Chemical Analysis'!$B$4:$Y$131,14,0)),"",(VLOOKUP($B24,'Chemical Analysis'!$B$4:$Y$131,14,0))*$E24/100)</f>
        <v/>
      </c>
      <c r="O44" s="29" t="str">
        <f>IF(ISNA(VLOOKUP($B24,'Chemical Analysis'!$B$4:$Y$131,15,0)),"",(VLOOKUP($B24,'Chemical Analysis'!$B$4:$Y$131,15,0))*$E24/100)</f>
        <v/>
      </c>
      <c r="P44" s="29" t="str">
        <f>IF(ISNA(VLOOKUP($B24,'Chemical Analysis'!$B$4:$Y$131,16,0)),"",(VLOOKUP($B24,'Chemical Analysis'!$B$4:$Y$131,16,0))*$E24/100)</f>
        <v/>
      </c>
      <c r="Q44" s="29" t="str">
        <f>IF(ISNA(VLOOKUP($B24,'Chemical Analysis'!$B$4:$Y$131,17,0)),"",(VLOOKUP($B24,'Chemical Analysis'!$B$4:$Y$131,17,0))*$E24/100)</f>
        <v/>
      </c>
      <c r="R44" s="29" t="str">
        <f>IF(ISNA(VLOOKUP($B24,'Chemical Analysis'!$B$4:$Y$131,18,0)),"",(VLOOKUP($B24,'Chemical Analysis'!$B$4:$Y$131,18,0))*$E24/100)</f>
        <v/>
      </c>
      <c r="S44" s="29" t="str">
        <f>IF(ISNA(VLOOKUP($B24,'Chemical Analysis'!$B$4:$Y$131,19,0)),"",(VLOOKUP($B24,'Chemical Analysis'!$B$4:$Y$131,19,0))*$E24/100)</f>
        <v/>
      </c>
      <c r="T44" s="29" t="str">
        <f>IF(ISNA(VLOOKUP($B24,'Chemical Analysis'!$B$4:$Y$131,20,0)),"",(VLOOKUP($B24,'Chemical Analysis'!$B$4:$Y$131,20,0))*$E24/100)</f>
        <v/>
      </c>
      <c r="U44" s="29" t="str">
        <f>IF(ISNA(VLOOKUP($B24,'Chemical Analysis'!$B$4:$Y$131,21,0)),"",(VLOOKUP($B24,'Chemical Analysis'!$B$4:$Y$131,21,0))*$E24/100)</f>
        <v/>
      </c>
      <c r="V44" s="29" t="str">
        <f>IF(ISNA(VLOOKUP($B24,'Chemical Analysis'!$B$4:$Y$131,22,0)),"",(VLOOKUP($B24,'Chemical Analysis'!$B$4:$Y$131,22,0))*$E24/100)</f>
        <v/>
      </c>
      <c r="W44" s="29" t="str">
        <f>IF(ISNA(VLOOKUP($B24,'Chemical Analysis'!$B$4:$Y$131,23,0)),"",(VLOOKUP($B24,'Chemical Analysis'!$B$4:$Y$131,23,0))*$E24/100)</f>
        <v/>
      </c>
      <c r="X44" s="29" t="str">
        <f>IF(ISNA(VLOOKUP($B24,'Chemical Analysis'!$B$4:$Y$131,24,0)),"",(VLOOKUP($B24,'Chemical Analysis'!$B$4:$Y$131,24,0))*$E24/100)</f>
        <v/>
      </c>
      <c r="Y44" s="44"/>
      <c r="Z44" s="35"/>
      <c r="AE44"/>
      <c r="AF44"/>
      <c r="AG44"/>
      <c r="AH44"/>
    </row>
    <row r="45" spans="1:35" ht="13.5" thickBot="1" x14ac:dyDescent="0.25">
      <c r="B45" s="29" t="str">
        <f>IF(ISNA(VLOOKUP($B25,'Chemical Analysis'!$B$4:$Y$131,2,0)),"",(VLOOKUP($B25,'Chemical Analysis'!$B$4:$Y$131,2,0))*$E25/100)</f>
        <v/>
      </c>
      <c r="C45" s="29" t="str">
        <f>IF(ISNA(VLOOKUP($B25,'Chemical Analysis'!$B$4:$Y$131,3,0)),"",(VLOOKUP($B25,'Chemical Analysis'!$B$4:$Y$131,3,0))*$E25/100)</f>
        <v/>
      </c>
      <c r="D45" s="29" t="str">
        <f>IF(ISNA(VLOOKUP($B25,'Chemical Analysis'!$B$4:$Y$131,4,0)),"",(VLOOKUP($B25,'Chemical Analysis'!$B$4:$Y$131,4,0))*$E25/100)</f>
        <v/>
      </c>
      <c r="E45" s="29" t="str">
        <f>IF(ISNA(VLOOKUP($B25,'Chemical Analysis'!$B$4:$Y$131,5,0)),"",(VLOOKUP($B25,'Chemical Analysis'!$B$4:$Y$131,5,0))*$E25/100)</f>
        <v/>
      </c>
      <c r="F45" s="29" t="str">
        <f>IF(ISNA(VLOOKUP($B25,'Chemical Analysis'!$B$4:$Y$131,6,0)),"",(VLOOKUP($B25,'Chemical Analysis'!$B$4:$Y$131,6,0))*$E25/100)</f>
        <v/>
      </c>
      <c r="G45" s="29" t="str">
        <f>IF(ISNA(VLOOKUP($B25,'Chemical Analysis'!$B$4:$Y$131,7,0)),"",(VLOOKUP($B25,'Chemical Analysis'!$B$4:$Y$131,7,0))*$E25/100)</f>
        <v/>
      </c>
      <c r="H45" s="29" t="str">
        <f>IF(ISNA(VLOOKUP($B25,'Chemical Analysis'!$B$4:$Y$131,8,0)),"",(VLOOKUP($B25,'Chemical Analysis'!$B$4:$Y$131,8,0))*$E25/100)</f>
        <v/>
      </c>
      <c r="I45" s="29" t="str">
        <f>IF(ISNA(VLOOKUP($B25,'Chemical Analysis'!$B$4:$Y$131,9,0)),"",(VLOOKUP($B25,'Chemical Analysis'!$B$4:$Y$131,9,0))*$E25/100)</f>
        <v/>
      </c>
      <c r="J45" s="29" t="str">
        <f>IF(ISNA(VLOOKUP($B25,'Chemical Analysis'!$B$4:$Y$131,10,0)),"",(VLOOKUP($B25,'Chemical Analysis'!$B$4:$Y$131,10,0))*$E25/100)</f>
        <v/>
      </c>
      <c r="K45" s="29" t="str">
        <f>IF(ISNA(VLOOKUP($B25,'Chemical Analysis'!$B$4:$Y$131,11,0)),"",(VLOOKUP($B25,'Chemical Analysis'!$B$4:$Y$131,11,0))*$E25/100)</f>
        <v/>
      </c>
      <c r="L45" s="29" t="str">
        <f>IF(ISNA(VLOOKUP($B25,'Chemical Analysis'!$B$4:$Y$131,12,0)),"",(VLOOKUP($B25,'Chemical Analysis'!$B$4:$Y$131,12,0))*$E25/100)</f>
        <v/>
      </c>
      <c r="M45" s="29" t="str">
        <f>IF(ISNA(VLOOKUP($B25,'Chemical Analysis'!$B$4:$Y$131,13,0)),"",(VLOOKUP($B25,'Chemical Analysis'!$B$4:$Y$131,13,0))*$E25/100)</f>
        <v/>
      </c>
      <c r="N45" s="29" t="str">
        <f>IF(ISNA(VLOOKUP($B25,'Chemical Analysis'!$B$4:$Y$131,14,0)),"",(VLOOKUP($B25,'Chemical Analysis'!$B$4:$Y$131,14,0))*$E25/100)</f>
        <v/>
      </c>
      <c r="O45" s="29" t="str">
        <f>IF(ISNA(VLOOKUP($B25,'Chemical Analysis'!$B$4:$Y$131,15,0)),"",(VLOOKUP($B25,'Chemical Analysis'!$B$4:$Y$131,15,0))*$E25/100)</f>
        <v/>
      </c>
      <c r="P45" s="29" t="str">
        <f>IF(ISNA(VLOOKUP($B25,'Chemical Analysis'!$B$4:$Y$131,16,0)),"",(VLOOKUP($B25,'Chemical Analysis'!$B$4:$Y$131,16,0))*$E25/100)</f>
        <v/>
      </c>
      <c r="Q45" s="29" t="str">
        <f>IF(ISNA(VLOOKUP($B25,'Chemical Analysis'!$B$4:$Y$131,17,0)),"",(VLOOKUP($B25,'Chemical Analysis'!$B$4:$Y$131,17,0))*$E25/100)</f>
        <v/>
      </c>
      <c r="R45" s="29" t="str">
        <f>IF(ISNA(VLOOKUP($B25,'Chemical Analysis'!$B$4:$Y$131,18,0)),"",(VLOOKUP($B25,'Chemical Analysis'!$B$4:$Y$131,18,0))*$E25/100)</f>
        <v/>
      </c>
      <c r="S45" s="29" t="str">
        <f>IF(ISNA(VLOOKUP($B25,'Chemical Analysis'!$B$4:$Y$131,19,0)),"",(VLOOKUP($B25,'Chemical Analysis'!$B$4:$Y$131,19,0))*$E25/100)</f>
        <v/>
      </c>
      <c r="T45" s="29" t="str">
        <f>IF(ISNA(VLOOKUP($B25,'Chemical Analysis'!$B$4:$Y$131,20,0)),"",(VLOOKUP($B25,'Chemical Analysis'!$B$4:$Y$131,20,0))*$E25/100)</f>
        <v/>
      </c>
      <c r="U45" s="29" t="str">
        <f>IF(ISNA(VLOOKUP($B25,'Chemical Analysis'!$B$4:$Y$131,21,0)),"",(VLOOKUP($B25,'Chemical Analysis'!$B$4:$Y$131,21,0))*$E25/100)</f>
        <v/>
      </c>
      <c r="V45" s="29" t="str">
        <f>IF(ISNA(VLOOKUP($B25,'Chemical Analysis'!$B$4:$Y$131,22,0)),"",(VLOOKUP($B25,'Chemical Analysis'!$B$4:$Y$131,22,0))*$E25/100)</f>
        <v/>
      </c>
      <c r="W45" s="29" t="str">
        <f>IF(ISNA(VLOOKUP($B25,'Chemical Analysis'!$B$4:$Y$131,23,0)),"",(VLOOKUP($B25,'Chemical Analysis'!$B$4:$Y$131,23,0))*$E25/100)</f>
        <v/>
      </c>
      <c r="X45" s="29" t="str">
        <f>IF(ISNA(VLOOKUP($B25,'Chemical Analysis'!$B$4:$Y$131,24,0)),"",(VLOOKUP($B25,'Chemical Analysis'!$B$4:$Y$131,24,0))*$E25/100)</f>
        <v/>
      </c>
      <c r="Y45" s="44"/>
      <c r="Z45" s="35"/>
      <c r="AE45"/>
      <c r="AF45"/>
      <c r="AG45"/>
      <c r="AH45"/>
    </row>
    <row r="46" spans="1:35" ht="13.5" thickBot="1" x14ac:dyDescent="0.25">
      <c r="B46" s="29" t="str">
        <f>IF(ISNA(VLOOKUP($B26,'Chemical Analysis'!$B$4:$Y$131,2,0)),"",(VLOOKUP($B26,'Chemical Analysis'!$B$4:$Y$131,2,0))*$E26/100)</f>
        <v/>
      </c>
      <c r="C46" s="29" t="str">
        <f>IF(ISNA(VLOOKUP($B26,'Chemical Analysis'!$B$4:$Y$131,3,0)),"",(VLOOKUP($B26,'Chemical Analysis'!$B$4:$Y$131,3,0))*$E26/100)</f>
        <v/>
      </c>
      <c r="D46" s="29" t="str">
        <f>IF(ISNA(VLOOKUP($B26,'Chemical Analysis'!$B$4:$Y$131,4,0)),"",(VLOOKUP($B26,'Chemical Analysis'!$B$4:$Y$131,4,0))*$E26/100)</f>
        <v/>
      </c>
      <c r="E46" s="29" t="str">
        <f>IF(ISNA(VLOOKUP($B26,'Chemical Analysis'!$B$4:$Y$131,5,0)),"",(VLOOKUP($B26,'Chemical Analysis'!$B$4:$Y$131,5,0))*$E26/100)</f>
        <v/>
      </c>
      <c r="F46" s="29" t="str">
        <f>IF(ISNA(VLOOKUP($B26,'Chemical Analysis'!$B$4:$Y$131,6,0)),"",(VLOOKUP($B26,'Chemical Analysis'!$B$4:$Y$131,6,0))*$E26/100)</f>
        <v/>
      </c>
      <c r="G46" s="29" t="str">
        <f>IF(ISNA(VLOOKUP($B26,'Chemical Analysis'!$B$4:$Y$131,7,0)),"",(VLOOKUP($B26,'Chemical Analysis'!$B$4:$Y$131,7,0))*$E26/100)</f>
        <v/>
      </c>
      <c r="H46" s="29" t="str">
        <f>IF(ISNA(VLOOKUP($B26,'Chemical Analysis'!$B$4:$Y$131,8,0)),"",(VLOOKUP($B26,'Chemical Analysis'!$B$4:$Y$131,8,0))*$E26/100)</f>
        <v/>
      </c>
      <c r="I46" s="29" t="str">
        <f>IF(ISNA(VLOOKUP($B26,'Chemical Analysis'!$B$4:$Y$131,9,0)),"",(VLOOKUP($B26,'Chemical Analysis'!$B$4:$Y$131,9,0))*$E26/100)</f>
        <v/>
      </c>
      <c r="J46" s="29" t="str">
        <f>IF(ISNA(VLOOKUP($B26,'Chemical Analysis'!$B$4:$Y$131,10,0)),"",(VLOOKUP($B26,'Chemical Analysis'!$B$4:$Y$131,10,0))*$E26/100)</f>
        <v/>
      </c>
      <c r="K46" s="29" t="str">
        <f>IF(ISNA(VLOOKUP($B26,'Chemical Analysis'!$B$4:$Y$131,11,0)),"",(VLOOKUP($B26,'Chemical Analysis'!$B$4:$Y$131,11,0))*$E26/100)</f>
        <v/>
      </c>
      <c r="L46" s="29" t="str">
        <f>IF(ISNA(VLOOKUP($B26,'Chemical Analysis'!$B$4:$Y$131,12,0)),"",(VLOOKUP($B26,'Chemical Analysis'!$B$4:$Y$131,12,0))*$E26/100)</f>
        <v/>
      </c>
      <c r="M46" s="29" t="str">
        <f>IF(ISNA(VLOOKUP($B26,'Chemical Analysis'!$B$4:$Y$131,13,0)),"",(VLOOKUP($B26,'Chemical Analysis'!$B$4:$Y$131,13,0))*$E26/100)</f>
        <v/>
      </c>
      <c r="N46" s="29" t="str">
        <f>IF(ISNA(VLOOKUP($B26,'Chemical Analysis'!$B$4:$Y$131,14,0)),"",(VLOOKUP($B26,'Chemical Analysis'!$B$4:$Y$131,14,0))*$E26/100)</f>
        <v/>
      </c>
      <c r="O46" s="29" t="str">
        <f>IF(ISNA(VLOOKUP($B26,'Chemical Analysis'!$B$4:$Y$131,15,0)),"",(VLOOKUP($B26,'Chemical Analysis'!$B$4:$Y$131,15,0))*$E26/100)</f>
        <v/>
      </c>
      <c r="P46" s="29" t="str">
        <f>IF(ISNA(VLOOKUP($B26,'Chemical Analysis'!$B$4:$Y$131,16,0)),"",(VLOOKUP($B26,'Chemical Analysis'!$B$4:$Y$131,16,0))*$E26/100)</f>
        <v/>
      </c>
      <c r="Q46" s="29" t="str">
        <f>IF(ISNA(VLOOKUP($B26,'Chemical Analysis'!$B$4:$Y$131,17,0)),"",(VLOOKUP($B26,'Chemical Analysis'!$B$4:$Y$131,17,0))*$E26/100)</f>
        <v/>
      </c>
      <c r="R46" s="29" t="str">
        <f>IF(ISNA(VLOOKUP($B26,'Chemical Analysis'!$B$4:$Y$131,18,0)),"",(VLOOKUP($B26,'Chemical Analysis'!$B$4:$Y$131,18,0))*$E26/100)</f>
        <v/>
      </c>
      <c r="S46" s="29" t="str">
        <f>IF(ISNA(VLOOKUP($B26,'Chemical Analysis'!$B$4:$Y$131,19,0)),"",(VLOOKUP($B26,'Chemical Analysis'!$B$4:$Y$131,19,0))*$E26/100)</f>
        <v/>
      </c>
      <c r="T46" s="29" t="str">
        <f>IF(ISNA(VLOOKUP($B26,'Chemical Analysis'!$B$4:$Y$131,20,0)),"",(VLOOKUP($B26,'Chemical Analysis'!$B$4:$Y$131,20,0))*$E26/100)</f>
        <v/>
      </c>
      <c r="U46" s="29" t="str">
        <f>IF(ISNA(VLOOKUP($B26,'Chemical Analysis'!$B$4:$Y$131,21,0)),"",(VLOOKUP($B26,'Chemical Analysis'!$B$4:$Y$131,21,0))*$E26/100)</f>
        <v/>
      </c>
      <c r="V46" s="29" t="str">
        <f>IF(ISNA(VLOOKUP($B26,'Chemical Analysis'!$B$4:$Y$131,22,0)),"",(VLOOKUP($B26,'Chemical Analysis'!$B$4:$Y$131,22,0))*$E26/100)</f>
        <v/>
      </c>
      <c r="W46" s="29" t="str">
        <f>IF(ISNA(VLOOKUP($B26,'Chemical Analysis'!$B$4:$Y$131,23,0)),"",(VLOOKUP($B26,'Chemical Analysis'!$B$4:$Y$131,23,0))*$E26/100)</f>
        <v/>
      </c>
      <c r="X46" s="29" t="str">
        <f>IF(ISNA(VLOOKUP($B26,'Chemical Analysis'!$B$4:$Y$131,24,0)),"",(VLOOKUP($B26,'Chemical Analysis'!$B$4:$Y$131,24,0))*$E26/100)</f>
        <v/>
      </c>
      <c r="Y46" s="44"/>
      <c r="Z46" s="35"/>
      <c r="AE46"/>
      <c r="AF46"/>
      <c r="AG46"/>
      <c r="AH46"/>
    </row>
    <row r="47" spans="1:35" ht="13.5" thickBot="1" x14ac:dyDescent="0.25">
      <c r="B47" s="29" t="str">
        <f>IF(ISNA(VLOOKUP($B27,'Chemical Analysis'!$B$4:$Y$131,2,0)),"",(VLOOKUP($B27,'Chemical Analysis'!$B$4:$Y$131,2,0))*$E27/100)</f>
        <v/>
      </c>
      <c r="C47" s="29" t="str">
        <f>IF(ISNA(VLOOKUP($B27,'Chemical Analysis'!$B$4:$Y$131,3,0)),"",(VLOOKUP($B27,'Chemical Analysis'!$B$4:$Y$131,3,0))*$E27/100)</f>
        <v/>
      </c>
      <c r="D47" s="29" t="str">
        <f>IF(ISNA(VLOOKUP($B27,'Chemical Analysis'!$B$4:$Y$131,4,0)),"",(VLOOKUP($B27,'Chemical Analysis'!$B$4:$Y$131,4,0))*$E27/100)</f>
        <v/>
      </c>
      <c r="E47" s="29" t="str">
        <f>IF(ISNA(VLOOKUP($B27,'Chemical Analysis'!$B$4:$Y$131,5,0)),"",(VLOOKUP($B27,'Chemical Analysis'!$B$4:$Y$131,5,0))*$E27/100)</f>
        <v/>
      </c>
      <c r="F47" s="29" t="str">
        <f>IF(ISNA(VLOOKUP($B27,'Chemical Analysis'!$B$4:$Y$131,6,0)),"",(VLOOKUP($B27,'Chemical Analysis'!$B$4:$Y$131,6,0))*$E27/100)</f>
        <v/>
      </c>
      <c r="G47" s="29" t="str">
        <f>IF(ISNA(VLOOKUP($B27,'Chemical Analysis'!$B$4:$Y$131,7,0)),"",(VLOOKUP($B27,'Chemical Analysis'!$B$4:$Y$131,7,0))*$E27/100)</f>
        <v/>
      </c>
      <c r="H47" s="29" t="str">
        <f>IF(ISNA(VLOOKUP($B27,'Chemical Analysis'!$B$4:$Y$131,8,0)),"",(VLOOKUP($B27,'Chemical Analysis'!$B$4:$Y$131,8,0))*$E27/100)</f>
        <v/>
      </c>
      <c r="I47" s="29" t="str">
        <f>IF(ISNA(VLOOKUP($B27,'Chemical Analysis'!$B$4:$Y$131,9,0)),"",(VLOOKUP($B27,'Chemical Analysis'!$B$4:$Y$131,9,0))*$E27/100)</f>
        <v/>
      </c>
      <c r="J47" s="29" t="str">
        <f>IF(ISNA(VLOOKUP($B27,'Chemical Analysis'!$B$4:$Y$131,10,0)),"",(VLOOKUP($B27,'Chemical Analysis'!$B$4:$Y$131,10,0))*$E27/100)</f>
        <v/>
      </c>
      <c r="K47" s="29" t="str">
        <f>IF(ISNA(VLOOKUP($B27,'Chemical Analysis'!$B$4:$Y$131,11,0)),"",(VLOOKUP($B27,'Chemical Analysis'!$B$4:$Y$131,11,0))*$E27/100)</f>
        <v/>
      </c>
      <c r="L47" s="29" t="str">
        <f>IF(ISNA(VLOOKUP($B27,'Chemical Analysis'!$B$4:$Y$131,12,0)),"",(VLOOKUP($B27,'Chemical Analysis'!$B$4:$Y$131,12,0))*$E27/100)</f>
        <v/>
      </c>
      <c r="M47" s="29" t="str">
        <f>IF(ISNA(VLOOKUP($B27,'Chemical Analysis'!$B$4:$Y$131,13,0)),"",(VLOOKUP($B27,'Chemical Analysis'!$B$4:$Y$131,13,0))*$E27/100)</f>
        <v/>
      </c>
      <c r="N47" s="29" t="str">
        <f>IF(ISNA(VLOOKUP($B27,'Chemical Analysis'!$B$4:$Y$131,14,0)),"",(VLOOKUP($B27,'Chemical Analysis'!$B$4:$Y$131,14,0))*$E27/100)</f>
        <v/>
      </c>
      <c r="O47" s="29" t="str">
        <f>IF(ISNA(VLOOKUP($B27,'Chemical Analysis'!$B$4:$Y$131,15,0)),"",(VLOOKUP($B27,'Chemical Analysis'!$B$4:$Y$131,15,0))*$E27/100)</f>
        <v/>
      </c>
      <c r="P47" s="29" t="str">
        <f>IF(ISNA(VLOOKUP($B27,'Chemical Analysis'!$B$4:$Y$131,16,0)),"",(VLOOKUP($B27,'Chemical Analysis'!$B$4:$Y$131,16,0))*$E27/100)</f>
        <v/>
      </c>
      <c r="Q47" s="29" t="str">
        <f>IF(ISNA(VLOOKUP($B27,'Chemical Analysis'!$B$4:$Y$131,17,0)),"",(VLOOKUP($B27,'Chemical Analysis'!$B$4:$Y$131,17,0))*$E27/100)</f>
        <v/>
      </c>
      <c r="R47" s="29" t="str">
        <f>IF(ISNA(VLOOKUP($B27,'Chemical Analysis'!$B$4:$Y$131,18,0)),"",(VLOOKUP($B27,'Chemical Analysis'!$B$4:$Y$131,18,0))*$E27/100)</f>
        <v/>
      </c>
      <c r="S47" s="29" t="str">
        <f>IF(ISNA(VLOOKUP($B27,'Chemical Analysis'!$B$4:$Y$131,19,0)),"",(VLOOKUP($B27,'Chemical Analysis'!$B$4:$Y$131,19,0))*$E27/100)</f>
        <v/>
      </c>
      <c r="T47" s="29" t="str">
        <f>IF(ISNA(VLOOKUP($B27,'Chemical Analysis'!$B$4:$Y$131,20,0)),"",(VLOOKUP($B27,'Chemical Analysis'!$B$4:$Y$131,20,0))*$E27/100)</f>
        <v/>
      </c>
      <c r="U47" s="29" t="str">
        <f>IF(ISNA(VLOOKUP($B27,'Chemical Analysis'!$B$4:$Y$131,21,0)),"",(VLOOKUP($B27,'Chemical Analysis'!$B$4:$Y$131,21,0))*$E27/100)</f>
        <v/>
      </c>
      <c r="V47" s="29" t="str">
        <f>IF(ISNA(VLOOKUP($B27,'Chemical Analysis'!$B$4:$Y$131,22,0)),"",(VLOOKUP($B27,'Chemical Analysis'!$B$4:$Y$131,22,0))*$E27/100)</f>
        <v/>
      </c>
      <c r="W47" s="29" t="str">
        <f>IF(ISNA(VLOOKUP($B27,'Chemical Analysis'!$B$4:$Y$131,23,0)),"",(VLOOKUP($B27,'Chemical Analysis'!$B$4:$Y$131,23,0))*$E27/100)</f>
        <v/>
      </c>
      <c r="X47" s="29" t="str">
        <f>IF(ISNA(VLOOKUP($B27,'Chemical Analysis'!$B$4:$Y$131,24,0)),"",(VLOOKUP($B27,'Chemical Analysis'!$B$4:$Y$131,24,0))*$E27/100)</f>
        <v/>
      </c>
      <c r="Y47" s="43"/>
      <c r="Z47" s="35"/>
      <c r="AE47"/>
      <c r="AF47"/>
      <c r="AG47"/>
      <c r="AH47"/>
    </row>
    <row r="48" spans="1:35" ht="13.5" thickBot="1" x14ac:dyDescent="0.25">
      <c r="B48" s="29" t="str">
        <f>IF(ISNA(VLOOKUP($B28,'Chemical Analysis'!$B$4:$Y$131,2,0)),"",(VLOOKUP($B28,'Chemical Analysis'!$B$4:$Y$131,2,0))*$E28/100)</f>
        <v/>
      </c>
      <c r="C48" s="29" t="str">
        <f>IF(ISNA(VLOOKUP($B28,'Chemical Analysis'!$B$4:$Y$131,3,0)),"",(VLOOKUP($B28,'Chemical Analysis'!$B$4:$Y$131,3,0))*$E28/100)</f>
        <v/>
      </c>
      <c r="D48" s="29" t="str">
        <f>IF(ISNA(VLOOKUP($B28,'Chemical Analysis'!$B$4:$Y$131,4,0)),"",(VLOOKUP($B28,'Chemical Analysis'!$B$4:$Y$131,4,0))*$E28/100)</f>
        <v/>
      </c>
      <c r="E48" s="29" t="str">
        <f>IF(ISNA(VLOOKUP($B28,'Chemical Analysis'!$B$4:$Y$131,5,0)),"",(VLOOKUP($B28,'Chemical Analysis'!$B$4:$Y$131,5,0))*$E28/100)</f>
        <v/>
      </c>
      <c r="F48" s="29" t="str">
        <f>IF(ISNA(VLOOKUP($B28,'Chemical Analysis'!$B$4:$Y$131,6,0)),"",(VLOOKUP($B28,'Chemical Analysis'!$B$4:$Y$131,6,0))*$E28/100)</f>
        <v/>
      </c>
      <c r="G48" s="29" t="str">
        <f>IF(ISNA(VLOOKUP($B28,'Chemical Analysis'!$B$4:$Y$131,7,0)),"",(VLOOKUP($B28,'Chemical Analysis'!$B$4:$Y$131,7,0))*$E28/100)</f>
        <v/>
      </c>
      <c r="H48" s="29" t="str">
        <f>IF(ISNA(VLOOKUP($B28,'Chemical Analysis'!$B$4:$Y$131,8,0)),"",(VLOOKUP($B28,'Chemical Analysis'!$B$4:$Y$131,8,0))*$E28/100)</f>
        <v/>
      </c>
      <c r="I48" s="29" t="str">
        <f>IF(ISNA(VLOOKUP($B28,'Chemical Analysis'!$B$4:$Y$131,9,0)),"",(VLOOKUP($B28,'Chemical Analysis'!$B$4:$Y$131,9,0))*$E28/100)</f>
        <v/>
      </c>
      <c r="J48" s="29" t="str">
        <f>IF(ISNA(VLOOKUP($B28,'Chemical Analysis'!$B$4:$Y$131,10,0)),"",(VLOOKUP($B28,'Chemical Analysis'!$B$4:$Y$131,10,0))*$E28/100)</f>
        <v/>
      </c>
      <c r="K48" s="29" t="str">
        <f>IF(ISNA(VLOOKUP($B28,'Chemical Analysis'!$B$4:$Y$131,11,0)),"",(VLOOKUP($B28,'Chemical Analysis'!$B$4:$Y$131,11,0))*$E28/100)</f>
        <v/>
      </c>
      <c r="L48" s="29" t="str">
        <f>IF(ISNA(VLOOKUP($B28,'Chemical Analysis'!$B$4:$Y$131,12,0)),"",(VLOOKUP($B28,'Chemical Analysis'!$B$4:$Y$131,12,0))*$E28/100)</f>
        <v/>
      </c>
      <c r="M48" s="29" t="str">
        <f>IF(ISNA(VLOOKUP($B28,'Chemical Analysis'!$B$4:$Y$131,13,0)),"",(VLOOKUP($B28,'Chemical Analysis'!$B$4:$Y$131,13,0))*$E28/100)</f>
        <v/>
      </c>
      <c r="N48" s="29" t="str">
        <f>IF(ISNA(VLOOKUP($B28,'Chemical Analysis'!$B$4:$Y$131,14,0)),"",(VLOOKUP($B28,'Chemical Analysis'!$B$4:$Y$131,14,0))*$E28/100)</f>
        <v/>
      </c>
      <c r="O48" s="29" t="str">
        <f>IF(ISNA(VLOOKUP($B28,'Chemical Analysis'!$B$4:$Y$131,15,0)),"",(VLOOKUP($B28,'Chemical Analysis'!$B$4:$Y$131,15,0))*$E28/100)</f>
        <v/>
      </c>
      <c r="P48" s="29" t="str">
        <f>IF(ISNA(VLOOKUP($B28,'Chemical Analysis'!$B$4:$Y$131,16,0)),"",(VLOOKUP($B28,'Chemical Analysis'!$B$4:$Y$131,16,0))*$E28/100)</f>
        <v/>
      </c>
      <c r="Q48" s="29" t="str">
        <f>IF(ISNA(VLOOKUP($B28,'Chemical Analysis'!$B$4:$Y$131,17,0)),"",(VLOOKUP($B28,'Chemical Analysis'!$B$4:$Y$131,17,0))*$E28/100)</f>
        <v/>
      </c>
      <c r="R48" s="29" t="str">
        <f>IF(ISNA(VLOOKUP($B28,'Chemical Analysis'!$B$4:$Y$131,18,0)),"",(VLOOKUP($B28,'Chemical Analysis'!$B$4:$Y$131,18,0))*$E28/100)</f>
        <v/>
      </c>
      <c r="S48" s="29" t="str">
        <f>IF(ISNA(VLOOKUP($B28,'Chemical Analysis'!$B$4:$Y$131,19,0)),"",(VLOOKUP($B28,'Chemical Analysis'!$B$4:$Y$131,19,0))*$E28/100)</f>
        <v/>
      </c>
      <c r="T48" s="29" t="str">
        <f>IF(ISNA(VLOOKUP($B28,'Chemical Analysis'!$B$4:$Y$131,20,0)),"",(VLOOKUP($B28,'Chemical Analysis'!$B$4:$Y$131,20,0))*$E28/100)</f>
        <v/>
      </c>
      <c r="U48" s="29" t="str">
        <f>IF(ISNA(VLOOKUP($B28,'Chemical Analysis'!$B$4:$Y$131,21,0)),"",(VLOOKUP($B28,'Chemical Analysis'!$B$4:$Y$131,21,0))*$E28/100)</f>
        <v/>
      </c>
      <c r="V48" s="29" t="str">
        <f>IF(ISNA(VLOOKUP($B28,'Chemical Analysis'!$B$4:$Y$131,22,0)),"",(VLOOKUP($B28,'Chemical Analysis'!$B$4:$Y$131,22,0))*$E28/100)</f>
        <v/>
      </c>
      <c r="W48" s="29" t="str">
        <f>IF(ISNA(VLOOKUP($B28,'Chemical Analysis'!$B$4:$Y$131,23,0)),"",(VLOOKUP($B28,'Chemical Analysis'!$B$4:$Y$131,23,0))*$E28/100)</f>
        <v/>
      </c>
      <c r="X48" s="29" t="str">
        <f>IF(ISNA(VLOOKUP($B28,'Chemical Analysis'!$B$4:$Y$131,24,0)),"",(VLOOKUP($B28,'Chemical Analysis'!$B$4:$Y$131,24,0))*$E28/100)</f>
        <v/>
      </c>
      <c r="Y48" s="43"/>
      <c r="Z48" s="35"/>
      <c r="AE48"/>
      <c r="AF48"/>
      <c r="AG48"/>
      <c r="AH48"/>
    </row>
    <row r="49" spans="2:34" ht="13.5" thickBot="1" x14ac:dyDescent="0.25">
      <c r="B49" s="29" t="str">
        <f>IF(ISNA(VLOOKUP($B29,'Chemical Analysis'!$B$4:$Y$131,2,0)),"",(VLOOKUP($B29,'Chemical Analysis'!$B$4:$Y$131,2,0))*$E29/100)</f>
        <v/>
      </c>
      <c r="C49" s="29" t="str">
        <f>IF(ISNA(VLOOKUP($B29,'Chemical Analysis'!$B$4:$Y$131,3,0)),"",(VLOOKUP($B29,'Chemical Analysis'!$B$4:$Y$131,3,0))*$E29/100)</f>
        <v/>
      </c>
      <c r="D49" s="29" t="str">
        <f>IF(ISNA(VLOOKUP($B29,'Chemical Analysis'!$B$4:$Y$131,4,0)),"",(VLOOKUP($B29,'Chemical Analysis'!$B$4:$Y$131,4,0))*$E29/100)</f>
        <v/>
      </c>
      <c r="E49" s="29" t="str">
        <f>IF(ISNA(VLOOKUP($B29,'Chemical Analysis'!$B$4:$Y$131,5,0)),"",(VLOOKUP($B29,'Chemical Analysis'!$B$4:$Y$131,5,0))*$E29/100)</f>
        <v/>
      </c>
      <c r="F49" s="29" t="str">
        <f>IF(ISNA(VLOOKUP($B29,'Chemical Analysis'!$B$4:$Y$131,6,0)),"",(VLOOKUP($B29,'Chemical Analysis'!$B$4:$Y$131,6,0))*$E29/100)</f>
        <v/>
      </c>
      <c r="G49" s="29" t="str">
        <f>IF(ISNA(VLOOKUP($B29,'Chemical Analysis'!$B$4:$Y$131,7,0)),"",(VLOOKUP($B29,'Chemical Analysis'!$B$4:$Y$131,7,0))*$E29/100)</f>
        <v/>
      </c>
      <c r="H49" s="29" t="str">
        <f>IF(ISNA(VLOOKUP($B29,'Chemical Analysis'!$B$4:$Y$131,8,0)),"",(VLOOKUP($B29,'Chemical Analysis'!$B$4:$Y$131,8,0))*$E29/100)</f>
        <v/>
      </c>
      <c r="I49" s="29" t="str">
        <f>IF(ISNA(VLOOKUP($B29,'Chemical Analysis'!$B$4:$Y$131,9,0)),"",(VLOOKUP($B29,'Chemical Analysis'!$B$4:$Y$131,9,0))*$E29/100)</f>
        <v/>
      </c>
      <c r="J49" s="29" t="str">
        <f>IF(ISNA(VLOOKUP($B29,'Chemical Analysis'!$B$4:$Y$131,10,0)),"",(VLOOKUP($B29,'Chemical Analysis'!$B$4:$Y$131,10,0))*$E29/100)</f>
        <v/>
      </c>
      <c r="K49" s="29" t="str">
        <f>IF(ISNA(VLOOKUP($B29,'Chemical Analysis'!$B$4:$Y$131,11,0)),"",(VLOOKUP($B29,'Chemical Analysis'!$B$4:$Y$131,11,0))*$E29/100)</f>
        <v/>
      </c>
      <c r="L49" s="29" t="str">
        <f>IF(ISNA(VLOOKUP($B29,'Chemical Analysis'!$B$4:$Y$131,12,0)),"",(VLOOKUP($B29,'Chemical Analysis'!$B$4:$Y$131,12,0))*$E29/100)</f>
        <v/>
      </c>
      <c r="M49" s="29" t="str">
        <f>IF(ISNA(VLOOKUP($B29,'Chemical Analysis'!$B$4:$Y$131,13,0)),"",(VLOOKUP($B29,'Chemical Analysis'!$B$4:$Y$131,13,0))*$E29/100)</f>
        <v/>
      </c>
      <c r="N49" s="29" t="str">
        <f>IF(ISNA(VLOOKUP($B29,'Chemical Analysis'!$B$4:$Y$131,14,0)),"",(VLOOKUP($B29,'Chemical Analysis'!$B$4:$Y$131,14,0))*$E29/100)</f>
        <v/>
      </c>
      <c r="O49" s="29" t="str">
        <f>IF(ISNA(VLOOKUP($B29,'Chemical Analysis'!$B$4:$Y$131,15,0)),"",(VLOOKUP($B29,'Chemical Analysis'!$B$4:$Y$131,15,0))*$E29/100)</f>
        <v/>
      </c>
      <c r="P49" s="29" t="str">
        <f>IF(ISNA(VLOOKUP($B29,'Chemical Analysis'!$B$4:$Y$131,16,0)),"",(VLOOKUP($B29,'Chemical Analysis'!$B$4:$Y$131,16,0))*$E29/100)</f>
        <v/>
      </c>
      <c r="Q49" s="29" t="str">
        <f>IF(ISNA(VLOOKUP($B29,'Chemical Analysis'!$B$4:$Y$131,17,0)),"",(VLOOKUP($B29,'Chemical Analysis'!$B$4:$Y$131,17,0))*$E29/100)</f>
        <v/>
      </c>
      <c r="R49" s="29" t="str">
        <f>IF(ISNA(VLOOKUP($B29,'Chemical Analysis'!$B$4:$Y$131,18,0)),"",(VLOOKUP($B29,'Chemical Analysis'!$B$4:$Y$131,18,0))*$E29/100)</f>
        <v/>
      </c>
      <c r="S49" s="29" t="str">
        <f>IF(ISNA(VLOOKUP($B29,'Chemical Analysis'!$B$4:$Y$131,19,0)),"",(VLOOKUP($B29,'Chemical Analysis'!$B$4:$Y$131,19,0))*$E29/100)</f>
        <v/>
      </c>
      <c r="T49" s="29" t="str">
        <f>IF(ISNA(VLOOKUP($B29,'Chemical Analysis'!$B$4:$Y$131,20,0)),"",(VLOOKUP($B29,'Chemical Analysis'!$B$4:$Y$131,20,0))*$E29/100)</f>
        <v/>
      </c>
      <c r="U49" s="29" t="str">
        <f>IF(ISNA(VLOOKUP($B29,'Chemical Analysis'!$B$4:$Y$131,21,0)),"",(VLOOKUP($B29,'Chemical Analysis'!$B$4:$Y$131,21,0))*$E29/100)</f>
        <v/>
      </c>
      <c r="V49" s="29" t="str">
        <f>IF(ISNA(VLOOKUP($B29,'Chemical Analysis'!$B$4:$Y$131,22,0)),"",(VLOOKUP($B29,'Chemical Analysis'!$B$4:$Y$131,22,0))*$E29/100)</f>
        <v/>
      </c>
      <c r="W49" s="29" t="str">
        <f>IF(ISNA(VLOOKUP($B29,'Chemical Analysis'!$B$4:$Y$131,23,0)),"",(VLOOKUP($B29,'Chemical Analysis'!$B$4:$Y$131,23,0))*$E29/100)</f>
        <v/>
      </c>
      <c r="X49" s="29" t="str">
        <f>IF(ISNA(VLOOKUP($B29,'Chemical Analysis'!$B$4:$Y$131,24,0)),"",(VLOOKUP($B29,'Chemical Analysis'!$B$4:$Y$131,24,0))*$E29/100)</f>
        <v/>
      </c>
      <c r="Y49" s="43"/>
      <c r="Z49" s="35"/>
      <c r="AE49"/>
      <c r="AF49"/>
      <c r="AG49"/>
      <c r="AH49"/>
    </row>
    <row r="50" spans="2:34" ht="13.5" thickBot="1" x14ac:dyDescent="0.25">
      <c r="B50" s="29" t="str">
        <f>IF(ISNA(VLOOKUP($B30,'Chemical Analysis'!$B$4:$Y$131,2,0)),"",(VLOOKUP($B30,'Chemical Analysis'!$B$4:$Y$131,2,0))*$E30/100)</f>
        <v/>
      </c>
      <c r="C50" s="29" t="str">
        <f>IF(ISNA(VLOOKUP($B30,'Chemical Analysis'!$B$4:$Y$131,3,0)),"",(VLOOKUP($B30,'Chemical Analysis'!$B$4:$Y$131,3,0))*$E30/100)</f>
        <v/>
      </c>
      <c r="D50" s="29" t="str">
        <f>IF(ISNA(VLOOKUP($B30,'Chemical Analysis'!$B$4:$Y$131,4,0)),"",(VLOOKUP($B30,'Chemical Analysis'!$B$4:$Y$131,4,0))*$E30/100)</f>
        <v/>
      </c>
      <c r="E50" s="29" t="str">
        <f>IF(ISNA(VLOOKUP($B30,'Chemical Analysis'!$B$4:$Y$131,5,0)),"",(VLOOKUP($B30,'Chemical Analysis'!$B$4:$Y$131,5,0))*$E30/100)</f>
        <v/>
      </c>
      <c r="F50" s="29" t="str">
        <f>IF(ISNA(VLOOKUP($B30,'Chemical Analysis'!$B$4:$Y$131,6,0)),"",(VLOOKUP($B30,'Chemical Analysis'!$B$4:$Y$131,6,0))*$E30/100)</f>
        <v/>
      </c>
      <c r="G50" s="29" t="str">
        <f>IF(ISNA(VLOOKUP($B30,'Chemical Analysis'!$B$4:$Y$131,7,0)),"",(VLOOKUP($B30,'Chemical Analysis'!$B$4:$Y$131,7,0))*$E30/100)</f>
        <v/>
      </c>
      <c r="H50" s="29" t="str">
        <f>IF(ISNA(VLOOKUP($B30,'Chemical Analysis'!$B$4:$Y$131,8,0)),"",(VLOOKUP($B30,'Chemical Analysis'!$B$4:$Y$131,8,0))*$E30/100)</f>
        <v/>
      </c>
      <c r="I50" s="29" t="str">
        <f>IF(ISNA(VLOOKUP($B30,'Chemical Analysis'!$B$4:$Y$131,9,0)),"",(VLOOKUP($B30,'Chemical Analysis'!$B$4:$Y$131,9,0))*$E30/100)</f>
        <v/>
      </c>
      <c r="J50" s="29" t="str">
        <f>IF(ISNA(VLOOKUP($B30,'Chemical Analysis'!$B$4:$Y$131,10,0)),"",(VLOOKUP($B30,'Chemical Analysis'!$B$4:$Y$131,10,0))*$E30/100)</f>
        <v/>
      </c>
      <c r="K50" s="29" t="str">
        <f>IF(ISNA(VLOOKUP($B30,'Chemical Analysis'!$B$4:$Y$131,11,0)),"",(VLOOKUP($B30,'Chemical Analysis'!$B$4:$Y$131,11,0))*$E30/100)</f>
        <v/>
      </c>
      <c r="L50" s="29" t="str">
        <f>IF(ISNA(VLOOKUP($B30,'Chemical Analysis'!$B$4:$Y$131,12,0)),"",(VLOOKUP($B30,'Chemical Analysis'!$B$4:$Y$131,12,0))*$E30/100)</f>
        <v/>
      </c>
      <c r="M50" s="29" t="str">
        <f>IF(ISNA(VLOOKUP($B30,'Chemical Analysis'!$B$4:$Y$131,13,0)),"",(VLOOKUP($B30,'Chemical Analysis'!$B$4:$Y$131,13,0))*$E30/100)</f>
        <v/>
      </c>
      <c r="N50" s="29" t="str">
        <f>IF(ISNA(VLOOKUP($B30,'Chemical Analysis'!$B$4:$Y$131,14,0)),"",(VLOOKUP($B30,'Chemical Analysis'!$B$4:$Y$131,14,0))*$E30/100)</f>
        <v/>
      </c>
      <c r="O50" s="29" t="str">
        <f>IF(ISNA(VLOOKUP($B30,'Chemical Analysis'!$B$4:$Y$131,15,0)),"",(VLOOKUP($B30,'Chemical Analysis'!$B$4:$Y$131,15,0))*$E30/100)</f>
        <v/>
      </c>
      <c r="P50" s="29" t="str">
        <f>IF(ISNA(VLOOKUP($B30,'Chemical Analysis'!$B$4:$Y$131,16,0)),"",(VLOOKUP($B30,'Chemical Analysis'!$B$4:$Y$131,16,0))*$E30/100)</f>
        <v/>
      </c>
      <c r="Q50" s="29" t="str">
        <f>IF(ISNA(VLOOKUP($B30,'Chemical Analysis'!$B$4:$Y$131,17,0)),"",(VLOOKUP($B30,'Chemical Analysis'!$B$4:$Y$131,17,0))*$E30/100)</f>
        <v/>
      </c>
      <c r="R50" s="29" t="str">
        <f>IF(ISNA(VLOOKUP($B30,'Chemical Analysis'!$B$4:$Y$131,18,0)),"",(VLOOKUP($B30,'Chemical Analysis'!$B$4:$Y$131,18,0))*$E30/100)</f>
        <v/>
      </c>
      <c r="S50" s="29" t="str">
        <f>IF(ISNA(VLOOKUP($B30,'Chemical Analysis'!$B$4:$Y$131,19,0)),"",(VLOOKUP($B30,'Chemical Analysis'!$B$4:$Y$131,19,0))*$E30/100)</f>
        <v/>
      </c>
      <c r="T50" s="29" t="str">
        <f>IF(ISNA(VLOOKUP($B30,'Chemical Analysis'!$B$4:$Y$131,20,0)),"",(VLOOKUP($B30,'Chemical Analysis'!$B$4:$Y$131,20,0))*$E30/100)</f>
        <v/>
      </c>
      <c r="U50" s="29" t="str">
        <f>IF(ISNA(VLOOKUP($B30,'Chemical Analysis'!$B$4:$Y$131,21,0)),"",(VLOOKUP($B30,'Chemical Analysis'!$B$4:$Y$131,21,0))*$E30/100)</f>
        <v/>
      </c>
      <c r="V50" s="29" t="str">
        <f>IF(ISNA(VLOOKUP($B30,'Chemical Analysis'!$B$4:$Y$131,22,0)),"",(VLOOKUP($B30,'Chemical Analysis'!$B$4:$Y$131,22,0))*$E30/100)</f>
        <v/>
      </c>
      <c r="W50" s="29" t="str">
        <f>IF(ISNA(VLOOKUP($B30,'Chemical Analysis'!$B$4:$Y$131,23,0)),"",(VLOOKUP($B30,'Chemical Analysis'!$B$4:$Y$131,23,0))*$E30/100)</f>
        <v/>
      </c>
      <c r="X50" s="29" t="str">
        <f>IF(ISNA(VLOOKUP($B30,'Chemical Analysis'!$B$4:$Y$131,24,0)),"",(VLOOKUP($B30,'Chemical Analysis'!$B$4:$Y$131,24,0))*$E30/100)</f>
        <v/>
      </c>
      <c r="Y50" s="43"/>
      <c r="Z50" s="35"/>
      <c r="AE50"/>
      <c r="AF50"/>
      <c r="AG50"/>
      <c r="AH50"/>
    </row>
    <row r="51" spans="2:34" ht="13.5" thickBot="1" x14ac:dyDescent="0.25">
      <c r="B51" s="29" t="str">
        <f>IF(ISNA(VLOOKUP($B31,'Chemical Analysis'!$B$4:$Y$131,2,0)),"",(VLOOKUP($B31,'Chemical Analysis'!$B$4:$Y$131,2,0))*$E31/100)</f>
        <v/>
      </c>
      <c r="C51" s="29" t="str">
        <f>IF(ISNA(VLOOKUP($B31,'Chemical Analysis'!$B$4:$Y$131,3,0)),"",(VLOOKUP($B31,'Chemical Analysis'!$B$4:$Y$131,3,0))*$E31/100)</f>
        <v/>
      </c>
      <c r="D51" s="29" t="str">
        <f>IF(ISNA(VLOOKUP($B31,'Chemical Analysis'!$B$4:$Y$131,4,0)),"",(VLOOKUP($B31,'Chemical Analysis'!$B$4:$Y$131,4,0))*$E31/100)</f>
        <v/>
      </c>
      <c r="E51" s="29" t="str">
        <f>IF(ISNA(VLOOKUP($B31,'Chemical Analysis'!$B$4:$Y$131,5,0)),"",(VLOOKUP($B31,'Chemical Analysis'!$B$4:$Y$131,5,0))*$E31/100)</f>
        <v/>
      </c>
      <c r="F51" s="29" t="str">
        <f>IF(ISNA(VLOOKUP($B31,'Chemical Analysis'!$B$4:$Y$131,6,0)),"",(VLOOKUP($B31,'Chemical Analysis'!$B$4:$Y$131,6,0))*$E31/100)</f>
        <v/>
      </c>
      <c r="G51" s="29" t="str">
        <f>IF(ISNA(VLOOKUP($B31,'Chemical Analysis'!$B$4:$Y$131,7,0)),"",(VLOOKUP($B31,'Chemical Analysis'!$B$4:$Y$131,7,0))*$E31/100)</f>
        <v/>
      </c>
      <c r="H51" s="29" t="str">
        <f>IF(ISNA(VLOOKUP($B31,'Chemical Analysis'!$B$4:$Y$131,8,0)),"",(VLOOKUP($B31,'Chemical Analysis'!$B$4:$Y$131,8,0))*$E31/100)</f>
        <v/>
      </c>
      <c r="I51" s="29" t="str">
        <f>IF(ISNA(VLOOKUP($B31,'Chemical Analysis'!$B$4:$Y$131,9,0)),"",(VLOOKUP($B31,'Chemical Analysis'!$B$4:$Y$131,9,0))*$E31/100)</f>
        <v/>
      </c>
      <c r="J51" s="29" t="str">
        <f>IF(ISNA(VLOOKUP($B31,'Chemical Analysis'!$B$4:$Y$131,10,0)),"",(VLOOKUP($B31,'Chemical Analysis'!$B$4:$Y$131,10,0))*$E31/100)</f>
        <v/>
      </c>
      <c r="K51" s="29" t="str">
        <f>IF(ISNA(VLOOKUP($B31,'Chemical Analysis'!$B$4:$Y$131,11,0)),"",(VLOOKUP($B31,'Chemical Analysis'!$B$4:$Y$131,11,0))*$E31/100)</f>
        <v/>
      </c>
      <c r="L51" s="29" t="str">
        <f>IF(ISNA(VLOOKUP($B31,'Chemical Analysis'!$B$4:$Y$131,12,0)),"",(VLOOKUP($B31,'Chemical Analysis'!$B$4:$Y$131,12,0))*$E31/100)</f>
        <v/>
      </c>
      <c r="M51" s="29" t="str">
        <f>IF(ISNA(VLOOKUP($B31,'Chemical Analysis'!$B$4:$Y$131,13,0)),"",(VLOOKUP($B31,'Chemical Analysis'!$B$4:$Y$131,13,0))*$E31/100)</f>
        <v/>
      </c>
      <c r="N51" s="29" t="str">
        <f>IF(ISNA(VLOOKUP($B31,'Chemical Analysis'!$B$4:$Y$131,14,0)),"",(VLOOKUP($B31,'Chemical Analysis'!$B$4:$Y$131,14,0))*$E31/100)</f>
        <v/>
      </c>
      <c r="O51" s="29" t="str">
        <f>IF(ISNA(VLOOKUP($B31,'Chemical Analysis'!$B$4:$Y$131,15,0)),"",(VLOOKUP($B31,'Chemical Analysis'!$B$4:$Y$131,15,0))*$E31/100)</f>
        <v/>
      </c>
      <c r="P51" s="29" t="str">
        <f>IF(ISNA(VLOOKUP($B31,'Chemical Analysis'!$B$4:$Y$131,16,0)),"",(VLOOKUP($B31,'Chemical Analysis'!$B$4:$Y$131,16,0))*$E31/100)</f>
        <v/>
      </c>
      <c r="Q51" s="29" t="str">
        <f>IF(ISNA(VLOOKUP($B31,'Chemical Analysis'!$B$4:$Y$131,17,0)),"",(VLOOKUP($B31,'Chemical Analysis'!$B$4:$Y$131,17,0))*$E31/100)</f>
        <v/>
      </c>
      <c r="R51" s="29" t="str">
        <f>IF(ISNA(VLOOKUP($B31,'Chemical Analysis'!$B$4:$Y$131,18,0)),"",(VLOOKUP($B31,'Chemical Analysis'!$B$4:$Y$131,18,0))*$E31/100)</f>
        <v/>
      </c>
      <c r="S51" s="29" t="str">
        <f>IF(ISNA(VLOOKUP($B31,'Chemical Analysis'!$B$4:$Y$131,19,0)),"",(VLOOKUP($B31,'Chemical Analysis'!$B$4:$Y$131,19,0))*$E31/100)</f>
        <v/>
      </c>
      <c r="T51" s="29" t="str">
        <f>IF(ISNA(VLOOKUP($B31,'Chemical Analysis'!$B$4:$Y$131,20,0)),"",(VLOOKUP($B31,'Chemical Analysis'!$B$4:$Y$131,20,0))*$E31/100)</f>
        <v/>
      </c>
      <c r="U51" s="29" t="str">
        <f>IF(ISNA(VLOOKUP($B31,'Chemical Analysis'!$B$4:$Y$131,21,0)),"",(VLOOKUP($B31,'Chemical Analysis'!$B$4:$Y$131,21,0))*$E31/100)</f>
        <v/>
      </c>
      <c r="V51" s="29" t="str">
        <f>IF(ISNA(VLOOKUP($B31,'Chemical Analysis'!$B$4:$Y$131,22,0)),"",(VLOOKUP($B31,'Chemical Analysis'!$B$4:$Y$131,22,0))*$E31/100)</f>
        <v/>
      </c>
      <c r="W51" s="29" t="str">
        <f>IF(ISNA(VLOOKUP($B31,'Chemical Analysis'!$B$4:$Y$131,23,0)),"",(VLOOKUP($B31,'Chemical Analysis'!$B$4:$Y$131,23,0))*$E31/100)</f>
        <v/>
      </c>
      <c r="X51" s="29" t="str">
        <f>IF(ISNA(VLOOKUP($B31,'Chemical Analysis'!$B$4:$Y$131,24,0)),"",(VLOOKUP($B31,'Chemical Analysis'!$B$4:$Y$131,24,0))*$E31/100)</f>
        <v/>
      </c>
      <c r="Y51" s="43"/>
      <c r="Z51" s="35"/>
      <c r="AE51"/>
      <c r="AF51"/>
      <c r="AG51"/>
      <c r="AH51"/>
    </row>
    <row r="52" spans="2:34" ht="13.5" thickBot="1" x14ac:dyDescent="0.25">
      <c r="B52" s="29" t="str">
        <f>IF(ISNA(VLOOKUP($B32,'Chemical Analysis'!$B$4:$Y$131,2,0)),"",(VLOOKUP($B32,'Chemical Analysis'!$B$4:$Y$131,2,0))*$E32/100)</f>
        <v/>
      </c>
      <c r="C52" s="29" t="str">
        <f>IF(ISNA(VLOOKUP($B32,'Chemical Analysis'!$B$4:$Y$131,3,0)),"",(VLOOKUP($B32,'Chemical Analysis'!$B$4:$Y$131,3,0))*$E32/100)</f>
        <v/>
      </c>
      <c r="D52" s="29" t="str">
        <f>IF(ISNA(VLOOKUP($B32,'Chemical Analysis'!$B$4:$Y$131,4,0)),"",(VLOOKUP($B32,'Chemical Analysis'!$B$4:$Y$131,4,0))*$E32/100)</f>
        <v/>
      </c>
      <c r="E52" s="29" t="str">
        <f>IF(ISNA(VLOOKUP($B32,'Chemical Analysis'!$B$4:$Y$131,5,0)),"",(VLOOKUP($B32,'Chemical Analysis'!$B$4:$Y$131,5,0))*$E32/100)</f>
        <v/>
      </c>
      <c r="F52" s="29" t="str">
        <f>IF(ISNA(VLOOKUP($B32,'Chemical Analysis'!$B$4:$Y$131,6,0)),"",(VLOOKUP($B32,'Chemical Analysis'!$B$4:$Y$131,6,0))*$E32/100)</f>
        <v/>
      </c>
      <c r="G52" s="29" t="str">
        <f>IF(ISNA(VLOOKUP($B32,'Chemical Analysis'!$B$4:$Y$131,7,0)),"",(VLOOKUP($B32,'Chemical Analysis'!$B$4:$Y$131,7,0))*$E32/100)</f>
        <v/>
      </c>
      <c r="H52" s="29" t="str">
        <f>IF(ISNA(VLOOKUP($B32,'Chemical Analysis'!$B$4:$Y$131,8,0)),"",(VLOOKUP($B32,'Chemical Analysis'!$B$4:$Y$131,8,0))*$E32/100)</f>
        <v/>
      </c>
      <c r="I52" s="29" t="str">
        <f>IF(ISNA(VLOOKUP($B32,'Chemical Analysis'!$B$4:$Y$131,9,0)),"",(VLOOKUP($B32,'Chemical Analysis'!$B$4:$Y$131,9,0))*$E32/100)</f>
        <v/>
      </c>
      <c r="J52" s="29" t="str">
        <f>IF(ISNA(VLOOKUP($B32,'Chemical Analysis'!$B$4:$Y$131,10,0)),"",(VLOOKUP($B32,'Chemical Analysis'!$B$4:$Y$131,10,0))*$E32/100)</f>
        <v/>
      </c>
      <c r="K52" s="29" t="str">
        <f>IF(ISNA(VLOOKUP($B32,'Chemical Analysis'!$B$4:$Y$131,11,0)),"",(VLOOKUP($B32,'Chemical Analysis'!$B$4:$Y$131,11,0))*$E32/100)</f>
        <v/>
      </c>
      <c r="L52" s="29" t="str">
        <f>IF(ISNA(VLOOKUP($B32,'Chemical Analysis'!$B$4:$Y$131,12,0)),"",(VLOOKUP($B32,'Chemical Analysis'!$B$4:$Y$131,12,0))*$E32/100)</f>
        <v/>
      </c>
      <c r="M52" s="29" t="str">
        <f>IF(ISNA(VLOOKUP($B32,'Chemical Analysis'!$B$4:$Y$131,13,0)),"",(VLOOKUP($B32,'Chemical Analysis'!$B$4:$Y$131,13,0))*$E32/100)</f>
        <v/>
      </c>
      <c r="N52" s="29" t="str">
        <f>IF(ISNA(VLOOKUP($B32,'Chemical Analysis'!$B$4:$Y$131,14,0)),"",(VLOOKUP($B32,'Chemical Analysis'!$B$4:$Y$131,14,0))*$E32/100)</f>
        <v/>
      </c>
      <c r="O52" s="29" t="str">
        <f>IF(ISNA(VLOOKUP($B32,'Chemical Analysis'!$B$4:$Y$131,15,0)),"",(VLOOKUP($B32,'Chemical Analysis'!$B$4:$Y$131,15,0))*$E32/100)</f>
        <v/>
      </c>
      <c r="P52" s="29" t="str">
        <f>IF(ISNA(VLOOKUP($B32,'Chemical Analysis'!$B$4:$Y$131,16,0)),"",(VLOOKUP($B32,'Chemical Analysis'!$B$4:$Y$131,16,0))*$E32/100)</f>
        <v/>
      </c>
      <c r="Q52" s="29" t="str">
        <f>IF(ISNA(VLOOKUP($B32,'Chemical Analysis'!$B$4:$Y$131,17,0)),"",(VLOOKUP($B32,'Chemical Analysis'!$B$4:$Y$131,17,0))*$E32/100)</f>
        <v/>
      </c>
      <c r="R52" s="29" t="str">
        <f>IF(ISNA(VLOOKUP($B32,'Chemical Analysis'!$B$4:$Y$131,18,0)),"",(VLOOKUP($B32,'Chemical Analysis'!$B$4:$Y$131,18,0))*$E32/100)</f>
        <v/>
      </c>
      <c r="S52" s="29" t="str">
        <f>IF(ISNA(VLOOKUP($B32,'Chemical Analysis'!$B$4:$Y$131,19,0)),"",(VLOOKUP($B32,'Chemical Analysis'!$B$4:$Y$131,19,0))*$E32/100)</f>
        <v/>
      </c>
      <c r="T52" s="29" t="str">
        <f>IF(ISNA(VLOOKUP($B32,'Chemical Analysis'!$B$4:$Y$131,20,0)),"",(VLOOKUP($B32,'Chemical Analysis'!$B$4:$Y$131,20,0))*$E32/100)</f>
        <v/>
      </c>
      <c r="U52" s="29" t="str">
        <f>IF(ISNA(VLOOKUP($B32,'Chemical Analysis'!$B$4:$Y$131,21,0)),"",(VLOOKUP($B32,'Chemical Analysis'!$B$4:$Y$131,21,0))*$E32/100)</f>
        <v/>
      </c>
      <c r="V52" s="29" t="str">
        <f>IF(ISNA(VLOOKUP($B32,'Chemical Analysis'!$B$4:$Y$131,22,0)),"",(VLOOKUP($B32,'Chemical Analysis'!$B$4:$Y$131,22,0))*$E32/100)</f>
        <v/>
      </c>
      <c r="W52" s="29" t="str">
        <f>IF(ISNA(VLOOKUP($B32,'Chemical Analysis'!$B$4:$Y$131,23,0)),"",(VLOOKUP($B32,'Chemical Analysis'!$B$4:$Y$131,23,0))*$E32/100)</f>
        <v/>
      </c>
      <c r="X52" s="29" t="str">
        <f>IF(ISNA(VLOOKUP($B32,'Chemical Analysis'!$B$4:$Y$131,24,0)),"",(VLOOKUP($B32,'Chemical Analysis'!$B$4:$Y$131,24,0))*$E32/100)</f>
        <v/>
      </c>
      <c r="Y52" s="43"/>
      <c r="Z52" s="35"/>
      <c r="AE52"/>
      <c r="AF52"/>
      <c r="AG52"/>
      <c r="AH52"/>
    </row>
    <row r="53" spans="2:34" ht="13.5" thickBot="1" x14ac:dyDescent="0.25">
      <c r="B53" s="29" t="str">
        <f>IF(ISNA(VLOOKUP($B33,'Chemical Analysis'!$B$4:$Y$131,2,0)),"",(VLOOKUP($B33,'Chemical Analysis'!$B$4:$Y$131,2,0))*$E33/100)</f>
        <v/>
      </c>
      <c r="C53" s="29" t="str">
        <f>IF(ISNA(VLOOKUP($B33,'Chemical Analysis'!$B$4:$Y$131,3,0)),"",(VLOOKUP($B33,'Chemical Analysis'!$B$4:$Y$131,3,0))*$E33/100)</f>
        <v/>
      </c>
      <c r="D53" s="29" t="str">
        <f>IF(ISNA(VLOOKUP($B33,'Chemical Analysis'!$B$4:$Y$131,4,0)),"",(VLOOKUP($B33,'Chemical Analysis'!$B$4:$Y$131,4,0))*$E33/100)</f>
        <v/>
      </c>
      <c r="E53" s="29" t="str">
        <f>IF(ISNA(VLOOKUP($B33,'Chemical Analysis'!$B$4:$Y$131,5,0)),"",(VLOOKUP($B33,'Chemical Analysis'!$B$4:$Y$131,5,0))*$E33/100)</f>
        <v/>
      </c>
      <c r="F53" s="29" t="str">
        <f>IF(ISNA(VLOOKUP($B33,'Chemical Analysis'!$B$4:$Y$131,6,0)),"",(VLOOKUP($B33,'Chemical Analysis'!$B$4:$Y$131,6,0))*$E33/100)</f>
        <v/>
      </c>
      <c r="G53" s="29" t="str">
        <f>IF(ISNA(VLOOKUP($B33,'Chemical Analysis'!$B$4:$Y$131,7,0)),"",(VLOOKUP($B33,'Chemical Analysis'!$B$4:$Y$131,7,0))*$E33/100)</f>
        <v/>
      </c>
      <c r="H53" s="29" t="str">
        <f>IF(ISNA(VLOOKUP($B33,'Chemical Analysis'!$B$4:$Y$131,8,0)),"",(VLOOKUP($B33,'Chemical Analysis'!$B$4:$Y$131,8,0))*$E33/100)</f>
        <v/>
      </c>
      <c r="I53" s="29" t="str">
        <f>IF(ISNA(VLOOKUP($B33,'Chemical Analysis'!$B$4:$Y$131,9,0)),"",(VLOOKUP($B33,'Chemical Analysis'!$B$4:$Y$131,9,0))*$E33/100)</f>
        <v/>
      </c>
      <c r="J53" s="29" t="str">
        <f>IF(ISNA(VLOOKUP($B33,'Chemical Analysis'!$B$4:$Y$131,10,0)),"",(VLOOKUP($B33,'Chemical Analysis'!$B$4:$Y$131,10,0))*$E33/100)</f>
        <v/>
      </c>
      <c r="K53" s="29" t="str">
        <f>IF(ISNA(VLOOKUP($B33,'Chemical Analysis'!$B$4:$Y$131,11,0)),"",(VLOOKUP($B33,'Chemical Analysis'!$B$4:$Y$131,11,0))*$E33/100)</f>
        <v/>
      </c>
      <c r="L53" s="29" t="str">
        <f>IF(ISNA(VLOOKUP($B33,'Chemical Analysis'!$B$4:$Y$131,12,0)),"",(VLOOKUP($B33,'Chemical Analysis'!$B$4:$Y$131,12,0))*$E33/100)</f>
        <v/>
      </c>
      <c r="M53" s="29" t="str">
        <f>IF(ISNA(VLOOKUP($B33,'Chemical Analysis'!$B$4:$Y$131,13,0)),"",(VLOOKUP($B33,'Chemical Analysis'!$B$4:$Y$131,13,0))*$E33/100)</f>
        <v/>
      </c>
      <c r="N53" s="29" t="str">
        <f>IF(ISNA(VLOOKUP($B33,'Chemical Analysis'!$B$4:$Y$131,14,0)),"",(VLOOKUP($B33,'Chemical Analysis'!$B$4:$Y$131,14,0))*$E33/100)</f>
        <v/>
      </c>
      <c r="O53" s="29" t="str">
        <f>IF(ISNA(VLOOKUP($B33,'Chemical Analysis'!$B$4:$Y$131,15,0)),"",(VLOOKUP($B33,'Chemical Analysis'!$B$4:$Y$131,15,0))*$E33/100)</f>
        <v/>
      </c>
      <c r="P53" s="29" t="str">
        <f>IF(ISNA(VLOOKUP($B33,'Chemical Analysis'!$B$4:$Y$131,16,0)),"",(VLOOKUP($B33,'Chemical Analysis'!$B$4:$Y$131,16,0))*$E33/100)</f>
        <v/>
      </c>
      <c r="Q53" s="29" t="str">
        <f>IF(ISNA(VLOOKUP($B33,'Chemical Analysis'!$B$4:$Y$131,17,0)),"",(VLOOKUP($B33,'Chemical Analysis'!$B$4:$Y$131,17,0))*$E33/100)</f>
        <v/>
      </c>
      <c r="R53" s="29" t="str">
        <f>IF(ISNA(VLOOKUP($B33,'Chemical Analysis'!$B$4:$Y$131,18,0)),"",(VLOOKUP($B33,'Chemical Analysis'!$B$4:$Y$131,18,0))*$E33/100)</f>
        <v/>
      </c>
      <c r="S53" s="29" t="str">
        <f>IF(ISNA(VLOOKUP($B33,'Chemical Analysis'!$B$4:$Y$131,19,0)),"",(VLOOKUP($B33,'Chemical Analysis'!$B$4:$Y$131,19,0))*$E33/100)</f>
        <v/>
      </c>
      <c r="T53" s="29" t="str">
        <f>IF(ISNA(VLOOKUP($B33,'Chemical Analysis'!$B$4:$Y$131,20,0)),"",(VLOOKUP($B33,'Chemical Analysis'!$B$4:$Y$131,20,0))*$E33/100)</f>
        <v/>
      </c>
      <c r="U53" s="29" t="str">
        <f>IF(ISNA(VLOOKUP($B33,'Chemical Analysis'!$B$4:$Y$131,21,0)),"",(VLOOKUP($B33,'Chemical Analysis'!$B$4:$Y$131,21,0))*$E33/100)</f>
        <v/>
      </c>
      <c r="V53" s="29" t="str">
        <f>IF(ISNA(VLOOKUP($B33,'Chemical Analysis'!$B$4:$Y$131,22,0)),"",(VLOOKUP($B33,'Chemical Analysis'!$B$4:$Y$131,22,0))*$E33/100)</f>
        <v/>
      </c>
      <c r="W53" s="29" t="str">
        <f>IF(ISNA(VLOOKUP($B33,'Chemical Analysis'!$B$4:$Y$131,23,0)),"",(VLOOKUP($B33,'Chemical Analysis'!$B$4:$Y$131,23,0))*$E33/100)</f>
        <v/>
      </c>
      <c r="X53" s="29" t="str">
        <f>IF(ISNA(VLOOKUP($B33,'Chemical Analysis'!$B$4:$Y$131,24,0)),"",(VLOOKUP($B33,'Chemical Analysis'!$B$4:$Y$131,24,0))*$E33/100)</f>
        <v/>
      </c>
      <c r="Y53" s="44"/>
      <c r="Z53" s="35"/>
      <c r="AE53"/>
      <c r="AF53"/>
      <c r="AG53"/>
      <c r="AH53"/>
    </row>
    <row r="54" spans="2:34" ht="13.5" thickBot="1" x14ac:dyDescent="0.25">
      <c r="B54" s="53">
        <f>SUM(B38:B53)</f>
        <v>31.931332503113325</v>
      </c>
      <c r="C54" s="53">
        <f t="shared" ref="C54:W54" si="8">SUM(C38:C53)</f>
        <v>0</v>
      </c>
      <c r="D54" s="53">
        <f t="shared" si="8"/>
        <v>9.2928518057285174</v>
      </c>
      <c r="E54" s="53">
        <f t="shared" si="8"/>
        <v>1.6737235367372354E-2</v>
      </c>
      <c r="F54" s="53">
        <f t="shared" si="8"/>
        <v>0</v>
      </c>
      <c r="G54" s="53">
        <f t="shared" si="8"/>
        <v>0</v>
      </c>
      <c r="H54" s="53">
        <f t="shared" si="8"/>
        <v>0.19178082191780821</v>
      </c>
      <c r="I54" s="53">
        <f t="shared" si="8"/>
        <v>1.9673100871731009</v>
      </c>
      <c r="J54" s="53">
        <f t="shared" si="8"/>
        <v>2.5703611457036111</v>
      </c>
      <c r="K54" s="53">
        <f t="shared" si="8"/>
        <v>0</v>
      </c>
      <c r="L54" s="53">
        <f t="shared" si="8"/>
        <v>0.74992528019925264</v>
      </c>
      <c r="M54" s="53">
        <f t="shared" si="8"/>
        <v>0.11266500622665006</v>
      </c>
      <c r="N54" s="53">
        <f t="shared" si="8"/>
        <v>0</v>
      </c>
      <c r="O54" s="53">
        <f t="shared" si="8"/>
        <v>0</v>
      </c>
      <c r="P54" s="53">
        <f t="shared" si="8"/>
        <v>0</v>
      </c>
      <c r="Q54" s="53">
        <f t="shared" si="8"/>
        <v>6.1154645080946439</v>
      </c>
      <c r="R54" s="53">
        <f t="shared" si="8"/>
        <v>36.114570361145695</v>
      </c>
      <c r="S54" s="53">
        <f t="shared" si="8"/>
        <v>2.5105853051058533</v>
      </c>
      <c r="T54" s="53">
        <f t="shared" si="8"/>
        <v>0</v>
      </c>
      <c r="U54" s="53">
        <f t="shared" si="8"/>
        <v>0</v>
      </c>
      <c r="V54" s="53">
        <f t="shared" si="8"/>
        <v>0</v>
      </c>
      <c r="W54" s="53">
        <f t="shared" si="8"/>
        <v>0</v>
      </c>
      <c r="X54" s="53">
        <f>SUM(X38:X53)</f>
        <v>0</v>
      </c>
      <c r="Z54" s="35"/>
      <c r="AE54"/>
      <c r="AF54"/>
      <c r="AG54"/>
      <c r="AH54"/>
    </row>
    <row r="55" spans="2:34" ht="19.5" thickBot="1" x14ac:dyDescent="0.4">
      <c r="B55" s="227" t="s">
        <v>0</v>
      </c>
      <c r="C55" s="228" t="s">
        <v>1</v>
      </c>
      <c r="D55" s="228" t="s">
        <v>2</v>
      </c>
      <c r="E55" s="228" t="s">
        <v>11</v>
      </c>
      <c r="F55" s="229" t="s">
        <v>139</v>
      </c>
      <c r="G55" s="228" t="s">
        <v>3</v>
      </c>
      <c r="H55" s="228" t="s">
        <v>4</v>
      </c>
      <c r="I55" s="228" t="s">
        <v>5</v>
      </c>
      <c r="J55" s="230" t="s">
        <v>138</v>
      </c>
      <c r="K55" s="230" t="s">
        <v>142</v>
      </c>
      <c r="L55" s="228" t="s">
        <v>6</v>
      </c>
      <c r="M55" s="228" t="s">
        <v>7</v>
      </c>
      <c r="N55" s="228" t="s">
        <v>8</v>
      </c>
      <c r="O55" s="228" t="s">
        <v>29</v>
      </c>
      <c r="P55" s="228" t="s">
        <v>10</v>
      </c>
      <c r="Q55" s="231" t="s">
        <v>183</v>
      </c>
      <c r="R55" s="228" t="s">
        <v>131</v>
      </c>
      <c r="S55" s="228" t="s">
        <v>141</v>
      </c>
      <c r="T55" s="228" t="s">
        <v>128</v>
      </c>
      <c r="U55" s="232" t="s">
        <v>158</v>
      </c>
      <c r="V55" s="232" t="s">
        <v>157</v>
      </c>
      <c r="W55" s="79" t="s">
        <v>161</v>
      </c>
      <c r="X55" s="233" t="s">
        <v>76</v>
      </c>
      <c r="Z55" s="35"/>
      <c r="AE55"/>
      <c r="AF55"/>
      <c r="AG55"/>
      <c r="AH55"/>
    </row>
    <row r="56" spans="2:34" ht="21" thickBot="1" x14ac:dyDescent="0.35">
      <c r="B56" s="191">
        <v>60.09</v>
      </c>
      <c r="C56" s="192">
        <v>69.62</v>
      </c>
      <c r="D56" s="193">
        <v>101.96</v>
      </c>
      <c r="E56" s="193">
        <v>80.900000000000006</v>
      </c>
      <c r="F56" s="193">
        <v>74.692799999999991</v>
      </c>
      <c r="G56" s="193">
        <v>29.88</v>
      </c>
      <c r="H56" s="193">
        <v>61.98</v>
      </c>
      <c r="I56" s="193">
        <v>94.2</v>
      </c>
      <c r="J56" s="193">
        <v>79.545000000000002</v>
      </c>
      <c r="K56" s="193">
        <v>465.96</v>
      </c>
      <c r="L56" s="193">
        <v>40.31</v>
      </c>
      <c r="M56" s="193">
        <v>56.08</v>
      </c>
      <c r="N56" s="193">
        <v>103.62</v>
      </c>
      <c r="O56" s="193">
        <v>153.69999999999999</v>
      </c>
      <c r="P56" s="193">
        <v>81.39</v>
      </c>
      <c r="Q56" s="234">
        <v>71.84</v>
      </c>
      <c r="R56" s="193">
        <v>86.94</v>
      </c>
      <c r="S56" s="193">
        <v>74.930000000000007</v>
      </c>
      <c r="T56" s="194">
        <v>223.2</v>
      </c>
      <c r="U56" s="193">
        <v>150.69999999999999</v>
      </c>
      <c r="V56" s="193">
        <v>141.94</v>
      </c>
      <c r="W56" s="193">
        <v>152</v>
      </c>
      <c r="X56" s="195">
        <v>214.44</v>
      </c>
      <c r="Y56" s="119">
        <f>SUM(C18:C33)</f>
        <v>160.60000000000002</v>
      </c>
      <c r="Z56" s="35"/>
      <c r="AE56"/>
      <c r="AF56"/>
      <c r="AG56"/>
      <c r="AH56"/>
    </row>
    <row r="57" spans="2:34" ht="13.5" thickBot="1" x14ac:dyDescent="0.25">
      <c r="B57" s="188">
        <f t="shared" ref="B57:X57" si="9">B$54/B$56</f>
        <v>0.53139178737083248</v>
      </c>
      <c r="C57" s="189">
        <f t="shared" si="9"/>
        <v>0</v>
      </c>
      <c r="D57" s="189">
        <f t="shared" si="9"/>
        <v>9.1142132264893275E-2</v>
      </c>
      <c r="E57" s="189">
        <f t="shared" si="9"/>
        <v>2.068879526251218E-4</v>
      </c>
      <c r="F57" s="189">
        <f t="shared" si="9"/>
        <v>0</v>
      </c>
      <c r="G57" s="189">
        <f t="shared" si="9"/>
        <v>0</v>
      </c>
      <c r="H57" s="189">
        <f t="shared" si="9"/>
        <v>3.0942372042240757E-3</v>
      </c>
      <c r="I57" s="189">
        <f t="shared" si="9"/>
        <v>2.0884395829863067E-2</v>
      </c>
      <c r="J57" s="189">
        <f t="shared" si="9"/>
        <v>3.2313296193395069E-2</v>
      </c>
      <c r="K57" s="189">
        <f t="shared" si="9"/>
        <v>0</v>
      </c>
      <c r="L57" s="189">
        <f t="shared" si="9"/>
        <v>1.8603951381772576E-2</v>
      </c>
      <c r="M57" s="189">
        <f t="shared" si="9"/>
        <v>2.0090051038988955E-3</v>
      </c>
      <c r="N57" s="189">
        <f t="shared" si="9"/>
        <v>0</v>
      </c>
      <c r="O57" s="189">
        <f t="shared" si="9"/>
        <v>0</v>
      </c>
      <c r="P57" s="189">
        <f t="shared" si="9"/>
        <v>0</v>
      </c>
      <c r="Q57" s="189">
        <f t="shared" si="9"/>
        <v>8.5126176337620318E-2</v>
      </c>
      <c r="R57" s="189">
        <f t="shared" si="9"/>
        <v>0.4153964844852277</v>
      </c>
      <c r="S57" s="189">
        <f t="shared" si="9"/>
        <v>3.3505742761321941E-2</v>
      </c>
      <c r="T57" s="189">
        <f t="shared" si="9"/>
        <v>0</v>
      </c>
      <c r="U57" s="189">
        <f t="shared" si="9"/>
        <v>0</v>
      </c>
      <c r="V57" s="189">
        <f t="shared" si="9"/>
        <v>0</v>
      </c>
      <c r="W57" s="189">
        <f t="shared" si="9"/>
        <v>0</v>
      </c>
      <c r="X57" s="190">
        <f t="shared" si="9"/>
        <v>0</v>
      </c>
      <c r="Y57" s="100">
        <f>SUM(B57:X57)</f>
        <v>1.2336740968856745</v>
      </c>
      <c r="Z57" s="35"/>
      <c r="AE57"/>
      <c r="AF57"/>
      <c r="AG57"/>
      <c r="AH57"/>
    </row>
    <row r="58" spans="2:34" ht="13.5" thickBot="1" x14ac:dyDescent="0.25">
      <c r="B58" s="183">
        <f t="shared" ref="B58:X58" si="10">B57/$Y$57*100</f>
        <v>43.073919498860725</v>
      </c>
      <c r="C58" s="30">
        <f t="shared" si="10"/>
        <v>0</v>
      </c>
      <c r="D58" s="30">
        <f t="shared" si="10"/>
        <v>7.3878613885932527</v>
      </c>
      <c r="E58" s="30">
        <f t="shared" si="10"/>
        <v>1.6770065380102915E-2</v>
      </c>
      <c r="F58" s="30">
        <f t="shared" si="10"/>
        <v>0</v>
      </c>
      <c r="G58" s="30">
        <f t="shared" si="10"/>
        <v>0</v>
      </c>
      <c r="H58" s="30">
        <f t="shared" si="10"/>
        <v>0.2508147988220929</v>
      </c>
      <c r="I58" s="30">
        <f t="shared" si="10"/>
        <v>1.6928616627830875</v>
      </c>
      <c r="J58" s="30">
        <f t="shared" si="10"/>
        <v>2.6192732971347752</v>
      </c>
      <c r="K58" s="30">
        <f t="shared" si="10"/>
        <v>0</v>
      </c>
      <c r="L58" s="30">
        <f t="shared" si="10"/>
        <v>1.5080118346277167</v>
      </c>
      <c r="M58" s="30">
        <f t="shared" si="10"/>
        <v>0.16284731186060328</v>
      </c>
      <c r="N58" s="30">
        <f t="shared" si="10"/>
        <v>0</v>
      </c>
      <c r="O58" s="30">
        <f t="shared" si="10"/>
        <v>0</v>
      </c>
      <c r="P58" s="30">
        <f t="shared" si="10"/>
        <v>0</v>
      </c>
      <c r="Q58" s="30">
        <f t="shared" si="10"/>
        <v>6.9002159121696325</v>
      </c>
      <c r="R58" s="30">
        <f t="shared" si="10"/>
        <v>33.671492781916037</v>
      </c>
      <c r="S58" s="30">
        <f t="shared" si="10"/>
        <v>2.7159314478519803</v>
      </c>
      <c r="T58" s="30">
        <f t="shared" si="10"/>
        <v>0</v>
      </c>
      <c r="U58" s="30">
        <f t="shared" si="10"/>
        <v>0</v>
      </c>
      <c r="V58" s="30">
        <f t="shared" si="10"/>
        <v>0</v>
      </c>
      <c r="W58" s="30">
        <f t="shared" si="10"/>
        <v>0</v>
      </c>
      <c r="X58" s="184">
        <f t="shared" si="10"/>
        <v>0</v>
      </c>
      <c r="Y58" s="100">
        <f>SUM(G58:U58)</f>
        <v>49.521449047165923</v>
      </c>
      <c r="Z58" s="35"/>
      <c r="AE58"/>
      <c r="AF58"/>
      <c r="AG58"/>
      <c r="AH58"/>
    </row>
    <row r="59" spans="2:34" ht="13.5" thickBot="1" x14ac:dyDescent="0.25">
      <c r="B59" s="185">
        <f t="shared" ref="B59:X59" si="11">B58/$Y$58</f>
        <v>0.86980329387848987</v>
      </c>
      <c r="C59" s="186">
        <f t="shared" si="11"/>
        <v>0</v>
      </c>
      <c r="D59" s="186">
        <f t="shared" si="11"/>
        <v>0.14918508102533107</v>
      </c>
      <c r="E59" s="186">
        <f t="shared" si="11"/>
        <v>3.3864246105017102E-4</v>
      </c>
      <c r="F59" s="186">
        <f t="shared" si="11"/>
        <v>0</v>
      </c>
      <c r="G59" s="186">
        <f t="shared" si="11"/>
        <v>0</v>
      </c>
      <c r="H59" s="186">
        <f t="shared" si="11"/>
        <v>5.0647709961638707E-3</v>
      </c>
      <c r="I59" s="186">
        <f t="shared" si="11"/>
        <v>3.4184412923191083E-2</v>
      </c>
      <c r="J59" s="186">
        <f t="shared" si="11"/>
        <v>5.289169334766617E-2</v>
      </c>
      <c r="K59" s="186">
        <f t="shared" si="11"/>
        <v>0</v>
      </c>
      <c r="L59" s="186">
        <f t="shared" si="11"/>
        <v>3.0451690401697144E-2</v>
      </c>
      <c r="M59" s="186">
        <f t="shared" si="11"/>
        <v>3.2884197654535902E-3</v>
      </c>
      <c r="N59" s="186">
        <f t="shared" si="11"/>
        <v>0</v>
      </c>
      <c r="O59" s="186">
        <f t="shared" si="11"/>
        <v>0</v>
      </c>
      <c r="P59" s="186">
        <f t="shared" si="11"/>
        <v>0</v>
      </c>
      <c r="Q59" s="186">
        <f t="shared" si="11"/>
        <v>0.13933792417095128</v>
      </c>
      <c r="R59" s="186">
        <f t="shared" si="11"/>
        <v>0.67993755089529295</v>
      </c>
      <c r="S59" s="186">
        <f t="shared" si="11"/>
        <v>5.4843537499583948E-2</v>
      </c>
      <c r="T59" s="186">
        <f t="shared" si="11"/>
        <v>0</v>
      </c>
      <c r="U59" s="186">
        <f t="shared" si="11"/>
        <v>0</v>
      </c>
      <c r="V59" s="186">
        <f t="shared" si="11"/>
        <v>0</v>
      </c>
      <c r="W59" s="186">
        <f t="shared" si="11"/>
        <v>0</v>
      </c>
      <c r="X59" s="187">
        <f t="shared" si="11"/>
        <v>0</v>
      </c>
      <c r="Y59" s="182">
        <f>IF(ISNA(VLOOKUP($G3,'Chemical Analysis'!$AA$4:$AB$39,2,0)),"",(VLOOKUP($G3,'Chemical Analysis'!$AA$4:$AB$39,2,0)))</f>
        <v>1243</v>
      </c>
      <c r="Z59" s="35"/>
      <c r="AE59"/>
      <c r="AF59"/>
      <c r="AG59"/>
      <c r="AH59"/>
    </row>
    <row r="60" spans="2:34" ht="15.75" x14ac:dyDescent="0.25">
      <c r="B60" s="56"/>
      <c r="C60" s="57"/>
      <c r="D60" s="18"/>
      <c r="E60" s="18"/>
      <c r="F60" s="18"/>
      <c r="G60" s="18"/>
      <c r="H60" s="18"/>
      <c r="I60" s="38"/>
      <c r="J60" s="38"/>
      <c r="K60" s="38"/>
      <c r="L60" s="38"/>
      <c r="M60" s="56"/>
      <c r="N60" s="2"/>
      <c r="O60" s="2"/>
      <c r="P60" s="57"/>
      <c r="Q60" s="58"/>
      <c r="R60" s="58"/>
      <c r="S60" s="58"/>
      <c r="T60" s="58"/>
      <c r="U60" s="58"/>
      <c r="V60" s="58"/>
      <c r="W60" s="58"/>
      <c r="X60" s="58"/>
      <c r="Y60" s="58"/>
      <c r="Z60" s="35"/>
      <c r="AE60"/>
      <c r="AF60"/>
      <c r="AG60"/>
      <c r="AH60"/>
    </row>
    <row r="61" spans="2:34" ht="15.75" x14ac:dyDescent="0.25">
      <c r="B61" s="57"/>
      <c r="C61" s="57"/>
      <c r="D61" s="57"/>
      <c r="E61" s="57"/>
      <c r="F61" s="57"/>
      <c r="G61" s="57"/>
      <c r="H61" s="18"/>
      <c r="I61" s="38"/>
      <c r="J61" s="38"/>
      <c r="K61" s="38"/>
      <c r="L61" s="38"/>
      <c r="M61" s="57"/>
      <c r="N61" s="38"/>
      <c r="O61" s="58"/>
      <c r="P61" s="57"/>
      <c r="Q61" s="58"/>
      <c r="R61" s="58"/>
      <c r="S61" s="58"/>
      <c r="T61" s="58"/>
      <c r="U61" s="58"/>
      <c r="V61" s="58"/>
      <c r="W61" s="58"/>
      <c r="X61" s="58"/>
      <c r="Y61" s="58"/>
      <c r="Z61" s="35"/>
      <c r="AE61"/>
      <c r="AF61"/>
      <c r="AG61"/>
      <c r="AH61"/>
    </row>
    <row r="62" spans="2:34" ht="12.75" x14ac:dyDescent="0.2">
      <c r="B62"/>
      <c r="C62"/>
      <c r="D62"/>
      <c r="E62"/>
      <c r="F62"/>
      <c r="G62"/>
      <c r="H62"/>
      <c r="M62" s="61"/>
      <c r="N62" s="61"/>
      <c r="O62" s="61"/>
      <c r="Z62" s="35"/>
      <c r="AE62"/>
      <c r="AF62"/>
      <c r="AG62"/>
      <c r="AH62"/>
    </row>
    <row r="63" spans="2:34" ht="12.75" x14ac:dyDescent="0.2">
      <c r="B63"/>
      <c r="C63"/>
      <c r="D63"/>
      <c r="E63"/>
      <c r="F63"/>
      <c r="G63"/>
      <c r="H63"/>
      <c r="Z63" s="35"/>
      <c r="AE63"/>
      <c r="AF63"/>
      <c r="AG63"/>
      <c r="AH63"/>
    </row>
    <row r="64" spans="2:34" x14ac:dyDescent="0.3">
      <c r="AE64"/>
      <c r="AF64"/>
    </row>
    <row r="65" spans="31:31" x14ac:dyDescent="0.3">
      <c r="AE65"/>
    </row>
  </sheetData>
  <mergeCells count="20">
    <mergeCell ref="B16:B17"/>
    <mergeCell ref="C2:E2"/>
    <mergeCell ref="F2:G2"/>
    <mergeCell ref="B3:E3"/>
    <mergeCell ref="B4:C4"/>
    <mergeCell ref="D4:E4"/>
    <mergeCell ref="F4:G4"/>
    <mergeCell ref="D5:E5"/>
    <mergeCell ref="F5:G5"/>
    <mergeCell ref="C15:C17"/>
    <mergeCell ref="E15:E17"/>
    <mergeCell ref="G15:G16"/>
    <mergeCell ref="W6:X8"/>
    <mergeCell ref="AC6:AD8"/>
    <mergeCell ref="W4:X5"/>
    <mergeCell ref="Y4:Y5"/>
    <mergeCell ref="AA4:AB5"/>
    <mergeCell ref="AC4:AC5"/>
    <mergeCell ref="Y6:Z8"/>
    <mergeCell ref="AA6:AB8"/>
  </mergeCells>
  <dataValidations count="4">
    <dataValidation type="list" allowBlank="1" showInputMessage="1" showErrorMessage="1" sqref="IN3 SJ3 ACF3 AMB3 AVX3 BFT3 BPP3 BZL3 CJH3 CTD3 DCZ3 DMV3 DWR3 EGN3 EQJ3 FAF3 FKB3 FTX3 GDT3 GNP3 GXL3 HHH3 HRD3 IAZ3 IKV3 IUR3 JEN3 JOJ3 JYF3 KIB3 KRX3 LBT3 LLP3 LVL3 MFH3 MPD3 MYZ3 NIV3 NSR3 OCN3 OMJ3 OWF3 PGB3 PPX3 PZT3 QJP3 QTL3 RDH3 RND3 RWZ3 SGV3 SQR3 TAN3 TKJ3 TUF3 UEB3 UNX3 UXT3 VHP3 VRL3 WBH3 WLD3 WUZ3 G65445 IN65445 SJ65445 ACF65445 AMB65445 AVX65445 BFT65445 BPP65445 BZL65445 CJH65445 CTD65445 DCZ65445 DMV65445 DWR65445 EGN65445 EQJ65445 FAF65445 FKB65445 FTX65445 GDT65445 GNP65445 GXL65445 HHH65445 HRD65445 IAZ65445 IKV65445 IUR65445 JEN65445 JOJ65445 JYF65445 KIB65445 KRX65445 LBT65445 LLP65445 LVL65445 MFH65445 MPD65445 MYZ65445 NIV65445 NSR65445 OCN65445 OMJ65445 OWF65445 PGB65445 PPX65445 PZT65445 QJP65445 QTL65445 RDH65445 RND65445 RWZ65445 SGV65445 SQR65445 TAN65445 TKJ65445 TUF65445 UEB65445 UNX65445 UXT65445 VHP65445 VRL65445 WBH65445 WLD65445 WUZ65445 G130981 IN130981 SJ130981 ACF130981 AMB130981 AVX130981 BFT130981 BPP130981 BZL130981 CJH130981 CTD130981 DCZ130981 DMV130981 DWR130981 EGN130981 EQJ130981 FAF130981 FKB130981 FTX130981 GDT130981 GNP130981 GXL130981 HHH130981 HRD130981 IAZ130981 IKV130981 IUR130981 JEN130981 JOJ130981 JYF130981 KIB130981 KRX130981 LBT130981 LLP130981 LVL130981 MFH130981 MPD130981 MYZ130981 NIV130981 NSR130981 OCN130981 OMJ130981 OWF130981 PGB130981 PPX130981 PZT130981 QJP130981 QTL130981 RDH130981 RND130981 RWZ130981 SGV130981 SQR130981 TAN130981 TKJ130981 TUF130981 UEB130981 UNX130981 UXT130981 VHP130981 VRL130981 WBH130981 WLD130981 WUZ130981 G196517 IN196517 SJ196517 ACF196517 AMB196517 AVX196517 BFT196517 BPP196517 BZL196517 CJH196517 CTD196517 DCZ196517 DMV196517 DWR196517 EGN196517 EQJ196517 FAF196517 FKB196517 FTX196517 GDT196517 GNP196517 GXL196517 HHH196517 HRD196517 IAZ196517 IKV196517 IUR196517 JEN196517 JOJ196517 JYF196517 KIB196517 KRX196517 LBT196517 LLP196517 LVL196517 MFH196517 MPD196517 MYZ196517 NIV196517 NSR196517 OCN196517 OMJ196517 OWF196517 PGB196517 PPX196517 PZT196517 QJP196517 QTL196517 RDH196517 RND196517 RWZ196517 SGV196517 SQR196517 TAN196517 TKJ196517 TUF196517 UEB196517 UNX196517 UXT196517 VHP196517 VRL196517 WBH196517 WLD196517 WUZ196517 G262053 IN262053 SJ262053 ACF262053 AMB262053 AVX262053 BFT262053 BPP262053 BZL262053 CJH262053 CTD262053 DCZ262053 DMV262053 DWR262053 EGN262053 EQJ262053 FAF262053 FKB262053 FTX262053 GDT262053 GNP262053 GXL262053 HHH262053 HRD262053 IAZ262053 IKV262053 IUR262053 JEN262053 JOJ262053 JYF262053 KIB262053 KRX262053 LBT262053 LLP262053 LVL262053 MFH262053 MPD262053 MYZ262053 NIV262053 NSR262053 OCN262053 OMJ262053 OWF262053 PGB262053 PPX262053 PZT262053 QJP262053 QTL262053 RDH262053 RND262053 RWZ262053 SGV262053 SQR262053 TAN262053 TKJ262053 TUF262053 UEB262053 UNX262053 UXT262053 VHP262053 VRL262053 WBH262053 WLD262053 WUZ262053 G327589 IN327589 SJ327589 ACF327589 AMB327589 AVX327589 BFT327589 BPP327589 BZL327589 CJH327589 CTD327589 DCZ327589 DMV327589 DWR327589 EGN327589 EQJ327589 FAF327589 FKB327589 FTX327589 GDT327589 GNP327589 GXL327589 HHH327589 HRD327589 IAZ327589 IKV327589 IUR327589 JEN327589 JOJ327589 JYF327589 KIB327589 KRX327589 LBT327589 LLP327589 LVL327589 MFH327589 MPD327589 MYZ327589 NIV327589 NSR327589 OCN327589 OMJ327589 OWF327589 PGB327589 PPX327589 PZT327589 QJP327589 QTL327589 RDH327589 RND327589 RWZ327589 SGV327589 SQR327589 TAN327589 TKJ327589 TUF327589 UEB327589 UNX327589 UXT327589 VHP327589 VRL327589 WBH327589 WLD327589 WUZ327589 G393125 IN393125 SJ393125 ACF393125 AMB393125 AVX393125 BFT393125 BPP393125 BZL393125 CJH393125 CTD393125 DCZ393125 DMV393125 DWR393125 EGN393125 EQJ393125 FAF393125 FKB393125 FTX393125 GDT393125 GNP393125 GXL393125 HHH393125 HRD393125 IAZ393125 IKV393125 IUR393125 JEN393125 JOJ393125 JYF393125 KIB393125 KRX393125 LBT393125 LLP393125 LVL393125 MFH393125 MPD393125 MYZ393125 NIV393125 NSR393125 OCN393125 OMJ393125 OWF393125 PGB393125 PPX393125 PZT393125 QJP393125 QTL393125 RDH393125 RND393125 RWZ393125 SGV393125 SQR393125 TAN393125 TKJ393125 TUF393125 UEB393125 UNX393125 UXT393125 VHP393125 VRL393125 WBH393125 WLD393125 WUZ393125 G458661 IN458661 SJ458661 ACF458661 AMB458661 AVX458661 BFT458661 BPP458661 BZL458661 CJH458661 CTD458661 DCZ458661 DMV458661 DWR458661 EGN458661 EQJ458661 FAF458661 FKB458661 FTX458661 GDT458661 GNP458661 GXL458661 HHH458661 HRD458661 IAZ458661 IKV458661 IUR458661 JEN458661 JOJ458661 JYF458661 KIB458661 KRX458661 LBT458661 LLP458661 LVL458661 MFH458661 MPD458661 MYZ458661 NIV458661 NSR458661 OCN458661 OMJ458661 OWF458661 PGB458661 PPX458661 PZT458661 QJP458661 QTL458661 RDH458661 RND458661 RWZ458661 SGV458661 SQR458661 TAN458661 TKJ458661 TUF458661 UEB458661 UNX458661 UXT458661 VHP458661 VRL458661 WBH458661 WLD458661 WUZ458661 G524197 IN524197 SJ524197 ACF524197 AMB524197 AVX524197 BFT524197 BPP524197 BZL524197 CJH524197 CTD524197 DCZ524197 DMV524197 DWR524197 EGN524197 EQJ524197 FAF524197 FKB524197 FTX524197 GDT524197 GNP524197 GXL524197 HHH524197 HRD524197 IAZ524197 IKV524197 IUR524197 JEN524197 JOJ524197 JYF524197 KIB524197 KRX524197 LBT524197 LLP524197 LVL524197 MFH524197 MPD524197 MYZ524197 NIV524197 NSR524197 OCN524197 OMJ524197 OWF524197 PGB524197 PPX524197 PZT524197 QJP524197 QTL524197 RDH524197 RND524197 RWZ524197 SGV524197 SQR524197 TAN524197 TKJ524197 TUF524197 UEB524197 UNX524197 UXT524197 VHP524197 VRL524197 WBH524197 WLD524197 WUZ524197 G589733 IN589733 SJ589733 ACF589733 AMB589733 AVX589733 BFT589733 BPP589733 BZL589733 CJH589733 CTD589733 DCZ589733 DMV589733 DWR589733 EGN589733 EQJ589733 FAF589733 FKB589733 FTX589733 GDT589733 GNP589733 GXL589733 HHH589733 HRD589733 IAZ589733 IKV589733 IUR589733 JEN589733 JOJ589733 JYF589733 KIB589733 KRX589733 LBT589733 LLP589733 LVL589733 MFH589733 MPD589733 MYZ589733 NIV589733 NSR589733 OCN589733 OMJ589733 OWF589733 PGB589733 PPX589733 PZT589733 QJP589733 QTL589733 RDH589733 RND589733 RWZ589733 SGV589733 SQR589733 TAN589733 TKJ589733 TUF589733 UEB589733 UNX589733 UXT589733 VHP589733 VRL589733 WBH589733 WLD589733 WUZ589733 G655269 IN655269 SJ655269 ACF655269 AMB655269 AVX655269 BFT655269 BPP655269 BZL655269 CJH655269 CTD655269 DCZ655269 DMV655269 DWR655269 EGN655269 EQJ655269 FAF655269 FKB655269 FTX655269 GDT655269 GNP655269 GXL655269 HHH655269 HRD655269 IAZ655269 IKV655269 IUR655269 JEN655269 JOJ655269 JYF655269 KIB655269 KRX655269 LBT655269 LLP655269 LVL655269 MFH655269 MPD655269 MYZ655269 NIV655269 NSR655269 OCN655269 OMJ655269 OWF655269 PGB655269 PPX655269 PZT655269 QJP655269 QTL655269 RDH655269 RND655269 RWZ655269 SGV655269 SQR655269 TAN655269 TKJ655269 TUF655269 UEB655269 UNX655269 UXT655269 VHP655269 VRL655269 WBH655269 WLD655269 WUZ655269 G720805 IN720805 SJ720805 ACF720805 AMB720805 AVX720805 BFT720805 BPP720805 BZL720805 CJH720805 CTD720805 DCZ720805 DMV720805 DWR720805 EGN720805 EQJ720805 FAF720805 FKB720805 FTX720805 GDT720805 GNP720805 GXL720805 HHH720805 HRD720805 IAZ720805 IKV720805 IUR720805 JEN720805 JOJ720805 JYF720805 KIB720805 KRX720805 LBT720805 LLP720805 LVL720805 MFH720805 MPD720805 MYZ720805 NIV720805 NSR720805 OCN720805 OMJ720805 OWF720805 PGB720805 PPX720805 PZT720805 QJP720805 QTL720805 RDH720805 RND720805 RWZ720805 SGV720805 SQR720805 TAN720805 TKJ720805 TUF720805 UEB720805 UNX720805 UXT720805 VHP720805 VRL720805 WBH720805 WLD720805 WUZ720805 G786341 IN786341 SJ786341 ACF786341 AMB786341 AVX786341 BFT786341 BPP786341 BZL786341 CJH786341 CTD786341 DCZ786341 DMV786341 DWR786341 EGN786341 EQJ786341 FAF786341 FKB786341 FTX786341 GDT786341 GNP786341 GXL786341 HHH786341 HRD786341 IAZ786341 IKV786341 IUR786341 JEN786341 JOJ786341 JYF786341 KIB786341 KRX786341 LBT786341 LLP786341 LVL786341 MFH786341 MPD786341 MYZ786341 NIV786341 NSR786341 OCN786341 OMJ786341 OWF786341 PGB786341 PPX786341 PZT786341 QJP786341 QTL786341 RDH786341 RND786341 RWZ786341 SGV786341 SQR786341 TAN786341 TKJ786341 TUF786341 UEB786341 UNX786341 UXT786341 VHP786341 VRL786341 WBH786341 WLD786341 WUZ786341 G851877 IN851877 SJ851877 ACF851877 AMB851877 AVX851877 BFT851877 BPP851877 BZL851877 CJH851877 CTD851877 DCZ851877 DMV851877 DWR851877 EGN851877 EQJ851877 FAF851877 FKB851877 FTX851877 GDT851877 GNP851877 GXL851877 HHH851877 HRD851877 IAZ851877 IKV851877 IUR851877 JEN851877 JOJ851877 JYF851877 KIB851877 KRX851877 LBT851877 LLP851877 LVL851877 MFH851877 MPD851877 MYZ851877 NIV851877 NSR851877 OCN851877 OMJ851877 OWF851877 PGB851877 PPX851877 PZT851877 QJP851877 QTL851877 RDH851877 RND851877 RWZ851877 SGV851877 SQR851877 TAN851877 TKJ851877 TUF851877 UEB851877 UNX851877 UXT851877 VHP851877 VRL851877 WBH851877 WLD851877 WUZ851877 G917413 IN917413 SJ917413 ACF917413 AMB917413 AVX917413 BFT917413 BPP917413 BZL917413 CJH917413 CTD917413 DCZ917413 DMV917413 DWR917413 EGN917413 EQJ917413 FAF917413 FKB917413 FTX917413 GDT917413 GNP917413 GXL917413 HHH917413 HRD917413 IAZ917413 IKV917413 IUR917413 JEN917413 JOJ917413 JYF917413 KIB917413 KRX917413 LBT917413 LLP917413 LVL917413 MFH917413 MPD917413 MYZ917413 NIV917413 NSR917413 OCN917413 OMJ917413 OWF917413 PGB917413 PPX917413 PZT917413 QJP917413 QTL917413 RDH917413 RND917413 RWZ917413 SGV917413 SQR917413 TAN917413 TKJ917413 TUF917413 UEB917413 UNX917413 UXT917413 VHP917413 VRL917413 WBH917413 WLD917413 WUZ917413 G982949 IN982949 SJ982949 ACF982949 AMB982949 AVX982949 BFT982949 BPP982949 BZL982949 CJH982949 CTD982949 DCZ982949 DMV982949 DWR982949 EGN982949 EQJ982949 FAF982949 FKB982949 FTX982949 GDT982949 GNP982949 GXL982949 HHH982949 HRD982949 IAZ982949 IKV982949 IUR982949 JEN982949 JOJ982949 JYF982949 KIB982949 KRX982949 LBT982949 LLP982949 LVL982949 MFH982949 MPD982949 MYZ982949 NIV982949 NSR982949 OCN982949 OMJ982949 OWF982949 PGB982949 PPX982949 PZT982949 QJP982949 QTL982949 RDH982949 RND982949 RWZ982949 SGV982949 SQR982949 TAN982949 TKJ982949 TUF982949 UEB982949 UNX982949 UXT982949 VHP982949 VRL982949 WBH982949 WLD982949 WUZ982949" xr:uid="{91E60676-2898-4F8E-A3F4-313643117FBA}">
      <formula1>#REF!</formula1>
    </dataValidation>
    <dataValidation type="list" allowBlank="1" showInputMessage="1" showErrorMessage="1" sqref="WUU982977:WUU982980 WKY982977:WKY982980 WBC982977:WBC982980 VRG982977:VRG982980 VHK982977:VHK982980 UXO982977:UXO982980 UNS982977:UNS982980 UDW982977:UDW982980 TUA982977:TUA982980 TKE982977:TKE982980 TAI982977:TAI982980 SQM982977:SQM982980 SGQ982977:SGQ982980 RWU982977:RWU982980 RMY982977:RMY982980 RDC982977:RDC982980 QTG982977:QTG982980 QJK982977:QJK982980 PZO982977:PZO982980 PPS982977:PPS982980 PFW982977:PFW982980 OWA982977:OWA982980 OME982977:OME982980 OCI982977:OCI982980 NSM982977:NSM982980 NIQ982977:NIQ982980 MYU982977:MYU982980 MOY982977:MOY982980 MFC982977:MFC982980 LVG982977:LVG982980 LLK982977:LLK982980 LBO982977:LBO982980 KRS982977:KRS982980 KHW982977:KHW982980 JYA982977:JYA982980 JOE982977:JOE982980 JEI982977:JEI982980 IUM982977:IUM982980 IKQ982977:IKQ982980 IAU982977:IAU982980 HQY982977:HQY982980 HHC982977:HHC982980 GXG982977:GXG982980 GNK982977:GNK982980 GDO982977:GDO982980 FTS982977:FTS982980 FJW982977:FJW982980 FAA982977:FAA982980 EQE982977:EQE982980 EGI982977:EGI982980 DWM982977:DWM982980 DMQ982977:DMQ982980 DCU982977:DCU982980 CSY982977:CSY982980 CJC982977:CJC982980 BZG982977:BZG982980 BPK982977:BPK982980 BFO982977:BFO982980 AVS982977:AVS982980 ALW982977:ALW982980 ACA982977:ACA982980 SE982977:SE982980 II982977:II982980 B982977:B982980 WUU917441:WUU917444 WKY917441:WKY917444 WBC917441:WBC917444 VRG917441:VRG917444 VHK917441:VHK917444 UXO917441:UXO917444 UNS917441:UNS917444 UDW917441:UDW917444 TUA917441:TUA917444 TKE917441:TKE917444 TAI917441:TAI917444 SQM917441:SQM917444 SGQ917441:SGQ917444 RWU917441:RWU917444 RMY917441:RMY917444 RDC917441:RDC917444 QTG917441:QTG917444 QJK917441:QJK917444 PZO917441:PZO917444 PPS917441:PPS917444 PFW917441:PFW917444 OWA917441:OWA917444 OME917441:OME917444 OCI917441:OCI917444 NSM917441:NSM917444 NIQ917441:NIQ917444 MYU917441:MYU917444 MOY917441:MOY917444 MFC917441:MFC917444 LVG917441:LVG917444 LLK917441:LLK917444 LBO917441:LBO917444 KRS917441:KRS917444 KHW917441:KHW917444 JYA917441:JYA917444 JOE917441:JOE917444 JEI917441:JEI917444 IUM917441:IUM917444 IKQ917441:IKQ917444 IAU917441:IAU917444 HQY917441:HQY917444 HHC917441:HHC917444 GXG917441:GXG917444 GNK917441:GNK917444 GDO917441:GDO917444 FTS917441:FTS917444 FJW917441:FJW917444 FAA917441:FAA917444 EQE917441:EQE917444 EGI917441:EGI917444 DWM917441:DWM917444 DMQ917441:DMQ917444 DCU917441:DCU917444 CSY917441:CSY917444 CJC917441:CJC917444 BZG917441:BZG917444 BPK917441:BPK917444 BFO917441:BFO917444 AVS917441:AVS917444 ALW917441:ALW917444 ACA917441:ACA917444 SE917441:SE917444 II917441:II917444 B917441:B917444 WUU851905:WUU851908 WKY851905:WKY851908 WBC851905:WBC851908 VRG851905:VRG851908 VHK851905:VHK851908 UXO851905:UXO851908 UNS851905:UNS851908 UDW851905:UDW851908 TUA851905:TUA851908 TKE851905:TKE851908 TAI851905:TAI851908 SQM851905:SQM851908 SGQ851905:SGQ851908 RWU851905:RWU851908 RMY851905:RMY851908 RDC851905:RDC851908 QTG851905:QTG851908 QJK851905:QJK851908 PZO851905:PZO851908 PPS851905:PPS851908 PFW851905:PFW851908 OWA851905:OWA851908 OME851905:OME851908 OCI851905:OCI851908 NSM851905:NSM851908 NIQ851905:NIQ851908 MYU851905:MYU851908 MOY851905:MOY851908 MFC851905:MFC851908 LVG851905:LVG851908 LLK851905:LLK851908 LBO851905:LBO851908 KRS851905:KRS851908 KHW851905:KHW851908 JYA851905:JYA851908 JOE851905:JOE851908 JEI851905:JEI851908 IUM851905:IUM851908 IKQ851905:IKQ851908 IAU851905:IAU851908 HQY851905:HQY851908 HHC851905:HHC851908 GXG851905:GXG851908 GNK851905:GNK851908 GDO851905:GDO851908 FTS851905:FTS851908 FJW851905:FJW851908 FAA851905:FAA851908 EQE851905:EQE851908 EGI851905:EGI851908 DWM851905:DWM851908 DMQ851905:DMQ851908 DCU851905:DCU851908 CSY851905:CSY851908 CJC851905:CJC851908 BZG851905:BZG851908 BPK851905:BPK851908 BFO851905:BFO851908 AVS851905:AVS851908 ALW851905:ALW851908 ACA851905:ACA851908 SE851905:SE851908 II851905:II851908 B851905:B851908 WUU786369:WUU786372 WKY786369:WKY786372 WBC786369:WBC786372 VRG786369:VRG786372 VHK786369:VHK786372 UXO786369:UXO786372 UNS786369:UNS786372 UDW786369:UDW786372 TUA786369:TUA786372 TKE786369:TKE786372 TAI786369:TAI786372 SQM786369:SQM786372 SGQ786369:SGQ786372 RWU786369:RWU786372 RMY786369:RMY786372 RDC786369:RDC786372 QTG786369:QTG786372 QJK786369:QJK786372 PZO786369:PZO786372 PPS786369:PPS786372 PFW786369:PFW786372 OWA786369:OWA786372 OME786369:OME786372 OCI786369:OCI786372 NSM786369:NSM786372 NIQ786369:NIQ786372 MYU786369:MYU786372 MOY786369:MOY786372 MFC786369:MFC786372 LVG786369:LVG786372 LLK786369:LLK786372 LBO786369:LBO786372 KRS786369:KRS786372 KHW786369:KHW786372 JYA786369:JYA786372 JOE786369:JOE786372 JEI786369:JEI786372 IUM786369:IUM786372 IKQ786369:IKQ786372 IAU786369:IAU786372 HQY786369:HQY786372 HHC786369:HHC786372 GXG786369:GXG786372 GNK786369:GNK786372 GDO786369:GDO786372 FTS786369:FTS786372 FJW786369:FJW786372 FAA786369:FAA786372 EQE786369:EQE786372 EGI786369:EGI786372 DWM786369:DWM786372 DMQ786369:DMQ786372 DCU786369:DCU786372 CSY786369:CSY786372 CJC786369:CJC786372 BZG786369:BZG786372 BPK786369:BPK786372 BFO786369:BFO786372 AVS786369:AVS786372 ALW786369:ALW786372 ACA786369:ACA786372 SE786369:SE786372 II786369:II786372 B786369:B786372 WUU720833:WUU720836 WKY720833:WKY720836 WBC720833:WBC720836 VRG720833:VRG720836 VHK720833:VHK720836 UXO720833:UXO720836 UNS720833:UNS720836 UDW720833:UDW720836 TUA720833:TUA720836 TKE720833:TKE720836 TAI720833:TAI720836 SQM720833:SQM720836 SGQ720833:SGQ720836 RWU720833:RWU720836 RMY720833:RMY720836 RDC720833:RDC720836 QTG720833:QTG720836 QJK720833:QJK720836 PZO720833:PZO720836 PPS720833:PPS720836 PFW720833:PFW720836 OWA720833:OWA720836 OME720833:OME720836 OCI720833:OCI720836 NSM720833:NSM720836 NIQ720833:NIQ720836 MYU720833:MYU720836 MOY720833:MOY720836 MFC720833:MFC720836 LVG720833:LVG720836 LLK720833:LLK720836 LBO720833:LBO720836 KRS720833:KRS720836 KHW720833:KHW720836 JYA720833:JYA720836 JOE720833:JOE720836 JEI720833:JEI720836 IUM720833:IUM720836 IKQ720833:IKQ720836 IAU720833:IAU720836 HQY720833:HQY720836 HHC720833:HHC720836 GXG720833:GXG720836 GNK720833:GNK720836 GDO720833:GDO720836 FTS720833:FTS720836 FJW720833:FJW720836 FAA720833:FAA720836 EQE720833:EQE720836 EGI720833:EGI720836 DWM720833:DWM720836 DMQ720833:DMQ720836 DCU720833:DCU720836 CSY720833:CSY720836 CJC720833:CJC720836 BZG720833:BZG720836 BPK720833:BPK720836 BFO720833:BFO720836 AVS720833:AVS720836 ALW720833:ALW720836 ACA720833:ACA720836 SE720833:SE720836 II720833:II720836 B720833:B720836 WUU655297:WUU655300 WKY655297:WKY655300 WBC655297:WBC655300 VRG655297:VRG655300 VHK655297:VHK655300 UXO655297:UXO655300 UNS655297:UNS655300 UDW655297:UDW655300 TUA655297:TUA655300 TKE655297:TKE655300 TAI655297:TAI655300 SQM655297:SQM655300 SGQ655297:SGQ655300 RWU655297:RWU655300 RMY655297:RMY655300 RDC655297:RDC655300 QTG655297:QTG655300 QJK655297:QJK655300 PZO655297:PZO655300 PPS655297:PPS655300 PFW655297:PFW655300 OWA655297:OWA655300 OME655297:OME655300 OCI655297:OCI655300 NSM655297:NSM655300 NIQ655297:NIQ655300 MYU655297:MYU655300 MOY655297:MOY655300 MFC655297:MFC655300 LVG655297:LVG655300 LLK655297:LLK655300 LBO655297:LBO655300 KRS655297:KRS655300 KHW655297:KHW655300 JYA655297:JYA655300 JOE655297:JOE655300 JEI655297:JEI655300 IUM655297:IUM655300 IKQ655297:IKQ655300 IAU655297:IAU655300 HQY655297:HQY655300 HHC655297:HHC655300 GXG655297:GXG655300 GNK655297:GNK655300 GDO655297:GDO655300 FTS655297:FTS655300 FJW655297:FJW655300 FAA655297:FAA655300 EQE655297:EQE655300 EGI655297:EGI655300 DWM655297:DWM655300 DMQ655297:DMQ655300 DCU655297:DCU655300 CSY655297:CSY655300 CJC655297:CJC655300 BZG655297:BZG655300 BPK655297:BPK655300 BFO655297:BFO655300 AVS655297:AVS655300 ALW655297:ALW655300 ACA655297:ACA655300 SE655297:SE655300 II655297:II655300 B655297:B655300 WUU589761:WUU589764 WKY589761:WKY589764 WBC589761:WBC589764 VRG589761:VRG589764 VHK589761:VHK589764 UXO589761:UXO589764 UNS589761:UNS589764 UDW589761:UDW589764 TUA589761:TUA589764 TKE589761:TKE589764 TAI589761:TAI589764 SQM589761:SQM589764 SGQ589761:SGQ589764 RWU589761:RWU589764 RMY589761:RMY589764 RDC589761:RDC589764 QTG589761:QTG589764 QJK589761:QJK589764 PZO589761:PZO589764 PPS589761:PPS589764 PFW589761:PFW589764 OWA589761:OWA589764 OME589761:OME589764 OCI589761:OCI589764 NSM589761:NSM589764 NIQ589761:NIQ589764 MYU589761:MYU589764 MOY589761:MOY589764 MFC589761:MFC589764 LVG589761:LVG589764 LLK589761:LLK589764 LBO589761:LBO589764 KRS589761:KRS589764 KHW589761:KHW589764 JYA589761:JYA589764 JOE589761:JOE589764 JEI589761:JEI589764 IUM589761:IUM589764 IKQ589761:IKQ589764 IAU589761:IAU589764 HQY589761:HQY589764 HHC589761:HHC589764 GXG589761:GXG589764 GNK589761:GNK589764 GDO589761:GDO589764 FTS589761:FTS589764 FJW589761:FJW589764 FAA589761:FAA589764 EQE589761:EQE589764 EGI589761:EGI589764 DWM589761:DWM589764 DMQ589761:DMQ589764 DCU589761:DCU589764 CSY589761:CSY589764 CJC589761:CJC589764 BZG589761:BZG589764 BPK589761:BPK589764 BFO589761:BFO589764 AVS589761:AVS589764 ALW589761:ALW589764 ACA589761:ACA589764 SE589761:SE589764 II589761:II589764 B589761:B589764 WUU524225:WUU524228 WKY524225:WKY524228 WBC524225:WBC524228 VRG524225:VRG524228 VHK524225:VHK524228 UXO524225:UXO524228 UNS524225:UNS524228 UDW524225:UDW524228 TUA524225:TUA524228 TKE524225:TKE524228 TAI524225:TAI524228 SQM524225:SQM524228 SGQ524225:SGQ524228 RWU524225:RWU524228 RMY524225:RMY524228 RDC524225:RDC524228 QTG524225:QTG524228 QJK524225:QJK524228 PZO524225:PZO524228 PPS524225:PPS524228 PFW524225:PFW524228 OWA524225:OWA524228 OME524225:OME524228 OCI524225:OCI524228 NSM524225:NSM524228 NIQ524225:NIQ524228 MYU524225:MYU524228 MOY524225:MOY524228 MFC524225:MFC524228 LVG524225:LVG524228 LLK524225:LLK524228 LBO524225:LBO524228 KRS524225:KRS524228 KHW524225:KHW524228 JYA524225:JYA524228 JOE524225:JOE524228 JEI524225:JEI524228 IUM524225:IUM524228 IKQ524225:IKQ524228 IAU524225:IAU524228 HQY524225:HQY524228 HHC524225:HHC524228 GXG524225:GXG524228 GNK524225:GNK524228 GDO524225:GDO524228 FTS524225:FTS524228 FJW524225:FJW524228 FAA524225:FAA524228 EQE524225:EQE524228 EGI524225:EGI524228 DWM524225:DWM524228 DMQ524225:DMQ524228 DCU524225:DCU524228 CSY524225:CSY524228 CJC524225:CJC524228 BZG524225:BZG524228 BPK524225:BPK524228 BFO524225:BFO524228 AVS524225:AVS524228 ALW524225:ALW524228 ACA524225:ACA524228 SE524225:SE524228 II524225:II524228 B524225:B524228 WUU458689:WUU458692 WKY458689:WKY458692 WBC458689:WBC458692 VRG458689:VRG458692 VHK458689:VHK458692 UXO458689:UXO458692 UNS458689:UNS458692 UDW458689:UDW458692 TUA458689:TUA458692 TKE458689:TKE458692 TAI458689:TAI458692 SQM458689:SQM458692 SGQ458689:SGQ458692 RWU458689:RWU458692 RMY458689:RMY458692 RDC458689:RDC458692 QTG458689:QTG458692 QJK458689:QJK458692 PZO458689:PZO458692 PPS458689:PPS458692 PFW458689:PFW458692 OWA458689:OWA458692 OME458689:OME458692 OCI458689:OCI458692 NSM458689:NSM458692 NIQ458689:NIQ458692 MYU458689:MYU458692 MOY458689:MOY458692 MFC458689:MFC458692 LVG458689:LVG458692 LLK458689:LLK458692 LBO458689:LBO458692 KRS458689:KRS458692 KHW458689:KHW458692 JYA458689:JYA458692 JOE458689:JOE458692 JEI458689:JEI458692 IUM458689:IUM458692 IKQ458689:IKQ458692 IAU458689:IAU458692 HQY458689:HQY458692 HHC458689:HHC458692 GXG458689:GXG458692 GNK458689:GNK458692 GDO458689:GDO458692 FTS458689:FTS458692 FJW458689:FJW458692 FAA458689:FAA458692 EQE458689:EQE458692 EGI458689:EGI458692 DWM458689:DWM458692 DMQ458689:DMQ458692 DCU458689:DCU458692 CSY458689:CSY458692 CJC458689:CJC458692 BZG458689:BZG458692 BPK458689:BPK458692 BFO458689:BFO458692 AVS458689:AVS458692 ALW458689:ALW458692 ACA458689:ACA458692 SE458689:SE458692 II458689:II458692 B458689:B458692 WUU393153:WUU393156 WKY393153:WKY393156 WBC393153:WBC393156 VRG393153:VRG393156 VHK393153:VHK393156 UXO393153:UXO393156 UNS393153:UNS393156 UDW393153:UDW393156 TUA393153:TUA393156 TKE393153:TKE393156 TAI393153:TAI393156 SQM393153:SQM393156 SGQ393153:SGQ393156 RWU393153:RWU393156 RMY393153:RMY393156 RDC393153:RDC393156 QTG393153:QTG393156 QJK393153:QJK393156 PZO393153:PZO393156 PPS393153:PPS393156 PFW393153:PFW393156 OWA393153:OWA393156 OME393153:OME393156 OCI393153:OCI393156 NSM393153:NSM393156 NIQ393153:NIQ393156 MYU393153:MYU393156 MOY393153:MOY393156 MFC393153:MFC393156 LVG393153:LVG393156 LLK393153:LLK393156 LBO393153:LBO393156 KRS393153:KRS393156 KHW393153:KHW393156 JYA393153:JYA393156 JOE393153:JOE393156 JEI393153:JEI393156 IUM393153:IUM393156 IKQ393153:IKQ393156 IAU393153:IAU393156 HQY393153:HQY393156 HHC393153:HHC393156 GXG393153:GXG393156 GNK393153:GNK393156 GDO393153:GDO393156 FTS393153:FTS393156 FJW393153:FJW393156 FAA393153:FAA393156 EQE393153:EQE393156 EGI393153:EGI393156 DWM393153:DWM393156 DMQ393153:DMQ393156 DCU393153:DCU393156 CSY393153:CSY393156 CJC393153:CJC393156 BZG393153:BZG393156 BPK393153:BPK393156 BFO393153:BFO393156 AVS393153:AVS393156 ALW393153:ALW393156 ACA393153:ACA393156 SE393153:SE393156 II393153:II393156 B393153:B393156 WUU327617:WUU327620 WKY327617:WKY327620 WBC327617:WBC327620 VRG327617:VRG327620 VHK327617:VHK327620 UXO327617:UXO327620 UNS327617:UNS327620 UDW327617:UDW327620 TUA327617:TUA327620 TKE327617:TKE327620 TAI327617:TAI327620 SQM327617:SQM327620 SGQ327617:SGQ327620 RWU327617:RWU327620 RMY327617:RMY327620 RDC327617:RDC327620 QTG327617:QTG327620 QJK327617:QJK327620 PZO327617:PZO327620 PPS327617:PPS327620 PFW327617:PFW327620 OWA327617:OWA327620 OME327617:OME327620 OCI327617:OCI327620 NSM327617:NSM327620 NIQ327617:NIQ327620 MYU327617:MYU327620 MOY327617:MOY327620 MFC327617:MFC327620 LVG327617:LVG327620 LLK327617:LLK327620 LBO327617:LBO327620 KRS327617:KRS327620 KHW327617:KHW327620 JYA327617:JYA327620 JOE327617:JOE327620 JEI327617:JEI327620 IUM327617:IUM327620 IKQ327617:IKQ327620 IAU327617:IAU327620 HQY327617:HQY327620 HHC327617:HHC327620 GXG327617:GXG327620 GNK327617:GNK327620 GDO327617:GDO327620 FTS327617:FTS327620 FJW327617:FJW327620 FAA327617:FAA327620 EQE327617:EQE327620 EGI327617:EGI327620 DWM327617:DWM327620 DMQ327617:DMQ327620 DCU327617:DCU327620 CSY327617:CSY327620 CJC327617:CJC327620 BZG327617:BZG327620 BPK327617:BPK327620 BFO327617:BFO327620 AVS327617:AVS327620 ALW327617:ALW327620 ACA327617:ACA327620 SE327617:SE327620 II327617:II327620 B327617:B327620 WUU262081:WUU262084 WKY262081:WKY262084 WBC262081:WBC262084 VRG262081:VRG262084 VHK262081:VHK262084 UXO262081:UXO262084 UNS262081:UNS262084 UDW262081:UDW262084 TUA262081:TUA262084 TKE262081:TKE262084 TAI262081:TAI262084 SQM262081:SQM262084 SGQ262081:SGQ262084 RWU262081:RWU262084 RMY262081:RMY262084 RDC262081:RDC262084 QTG262081:QTG262084 QJK262081:QJK262084 PZO262081:PZO262084 PPS262081:PPS262084 PFW262081:PFW262084 OWA262081:OWA262084 OME262081:OME262084 OCI262081:OCI262084 NSM262081:NSM262084 NIQ262081:NIQ262084 MYU262081:MYU262084 MOY262081:MOY262084 MFC262081:MFC262084 LVG262081:LVG262084 LLK262081:LLK262084 LBO262081:LBO262084 KRS262081:KRS262084 KHW262081:KHW262084 JYA262081:JYA262084 JOE262081:JOE262084 JEI262081:JEI262084 IUM262081:IUM262084 IKQ262081:IKQ262084 IAU262081:IAU262084 HQY262081:HQY262084 HHC262081:HHC262084 GXG262081:GXG262084 GNK262081:GNK262084 GDO262081:GDO262084 FTS262081:FTS262084 FJW262081:FJW262084 FAA262081:FAA262084 EQE262081:EQE262084 EGI262081:EGI262084 DWM262081:DWM262084 DMQ262081:DMQ262084 DCU262081:DCU262084 CSY262081:CSY262084 CJC262081:CJC262084 BZG262081:BZG262084 BPK262081:BPK262084 BFO262081:BFO262084 AVS262081:AVS262084 ALW262081:ALW262084 ACA262081:ACA262084 SE262081:SE262084 II262081:II262084 B262081:B262084 WUU196545:WUU196548 WKY196545:WKY196548 WBC196545:WBC196548 VRG196545:VRG196548 VHK196545:VHK196548 UXO196545:UXO196548 UNS196545:UNS196548 UDW196545:UDW196548 TUA196545:TUA196548 TKE196545:TKE196548 TAI196545:TAI196548 SQM196545:SQM196548 SGQ196545:SGQ196548 RWU196545:RWU196548 RMY196545:RMY196548 RDC196545:RDC196548 QTG196545:QTG196548 QJK196545:QJK196548 PZO196545:PZO196548 PPS196545:PPS196548 PFW196545:PFW196548 OWA196545:OWA196548 OME196545:OME196548 OCI196545:OCI196548 NSM196545:NSM196548 NIQ196545:NIQ196548 MYU196545:MYU196548 MOY196545:MOY196548 MFC196545:MFC196548 LVG196545:LVG196548 LLK196545:LLK196548 LBO196545:LBO196548 KRS196545:KRS196548 KHW196545:KHW196548 JYA196545:JYA196548 JOE196545:JOE196548 JEI196545:JEI196548 IUM196545:IUM196548 IKQ196545:IKQ196548 IAU196545:IAU196548 HQY196545:HQY196548 HHC196545:HHC196548 GXG196545:GXG196548 GNK196545:GNK196548 GDO196545:GDO196548 FTS196545:FTS196548 FJW196545:FJW196548 FAA196545:FAA196548 EQE196545:EQE196548 EGI196545:EGI196548 DWM196545:DWM196548 DMQ196545:DMQ196548 DCU196545:DCU196548 CSY196545:CSY196548 CJC196545:CJC196548 BZG196545:BZG196548 BPK196545:BPK196548 BFO196545:BFO196548 AVS196545:AVS196548 ALW196545:ALW196548 ACA196545:ACA196548 SE196545:SE196548 II196545:II196548 B196545:B196548 WUU131009:WUU131012 WKY131009:WKY131012 WBC131009:WBC131012 VRG131009:VRG131012 VHK131009:VHK131012 UXO131009:UXO131012 UNS131009:UNS131012 UDW131009:UDW131012 TUA131009:TUA131012 TKE131009:TKE131012 TAI131009:TAI131012 SQM131009:SQM131012 SGQ131009:SGQ131012 RWU131009:RWU131012 RMY131009:RMY131012 RDC131009:RDC131012 QTG131009:QTG131012 QJK131009:QJK131012 PZO131009:PZO131012 PPS131009:PPS131012 PFW131009:PFW131012 OWA131009:OWA131012 OME131009:OME131012 OCI131009:OCI131012 NSM131009:NSM131012 NIQ131009:NIQ131012 MYU131009:MYU131012 MOY131009:MOY131012 MFC131009:MFC131012 LVG131009:LVG131012 LLK131009:LLK131012 LBO131009:LBO131012 KRS131009:KRS131012 KHW131009:KHW131012 JYA131009:JYA131012 JOE131009:JOE131012 JEI131009:JEI131012 IUM131009:IUM131012 IKQ131009:IKQ131012 IAU131009:IAU131012 HQY131009:HQY131012 HHC131009:HHC131012 GXG131009:GXG131012 GNK131009:GNK131012 GDO131009:GDO131012 FTS131009:FTS131012 FJW131009:FJW131012 FAA131009:FAA131012 EQE131009:EQE131012 EGI131009:EGI131012 DWM131009:DWM131012 DMQ131009:DMQ131012 DCU131009:DCU131012 CSY131009:CSY131012 CJC131009:CJC131012 BZG131009:BZG131012 BPK131009:BPK131012 BFO131009:BFO131012 AVS131009:AVS131012 ALW131009:ALW131012 ACA131009:ACA131012 SE131009:SE131012 II131009:II131012 B131009:B131012 WUU65473:WUU65476 WKY65473:WKY65476 WBC65473:WBC65476 VRG65473:VRG65476 VHK65473:VHK65476 UXO65473:UXO65476 UNS65473:UNS65476 UDW65473:UDW65476 TUA65473:TUA65476 TKE65473:TKE65476 TAI65473:TAI65476 SQM65473:SQM65476 SGQ65473:SGQ65476 RWU65473:RWU65476 RMY65473:RMY65476 RDC65473:RDC65476 QTG65473:QTG65476 QJK65473:QJK65476 PZO65473:PZO65476 PPS65473:PPS65476 PFW65473:PFW65476 OWA65473:OWA65476 OME65473:OME65476 OCI65473:OCI65476 NSM65473:NSM65476 NIQ65473:NIQ65476 MYU65473:MYU65476 MOY65473:MOY65476 MFC65473:MFC65476 LVG65473:LVG65476 LLK65473:LLK65476 LBO65473:LBO65476 KRS65473:KRS65476 KHW65473:KHW65476 JYA65473:JYA65476 JOE65473:JOE65476 JEI65473:JEI65476 IUM65473:IUM65476 IKQ65473:IKQ65476 IAU65473:IAU65476 HQY65473:HQY65476 HHC65473:HHC65476 GXG65473:GXG65476 GNK65473:GNK65476 GDO65473:GDO65476 FTS65473:FTS65476 FJW65473:FJW65476 FAA65473:FAA65476 EQE65473:EQE65476 EGI65473:EGI65476 DWM65473:DWM65476 DMQ65473:DMQ65476 DCU65473:DCU65476 CSY65473:CSY65476 CJC65473:CJC65476 BZG65473:BZG65476 BPK65473:BPK65476 BFO65473:BFO65476 AVS65473:AVS65476 ALW65473:ALW65476 ACA65473:ACA65476 SE65473:SE65476 II65473:II65476 B65473:B65476 II30:II31 SD32:SD33 SE30:SE31 ABZ32:ABZ33 ACA30:ACA31 ALV32:ALV33 ALW30:ALW31 AVR32:AVR33 AVS30:AVS31 BFN32:BFN33 BFO30:BFO31 BPJ32:BPJ33 BPK30:BPK31 BZF32:BZF33 BZG30:BZG31 CJB32:CJB33 CJC30:CJC31 CSX32:CSX33 CSY30:CSY31 DCT32:DCT33 DCU30:DCU31 DMP32:DMP33 DMQ30:DMQ31 DWL32:DWL33 DWM30:DWM31 EGH32:EGH33 EGI30:EGI31 EQD32:EQD33 EQE30:EQE31 EZZ32:EZZ33 FAA30:FAA31 FJV32:FJV33 FJW30:FJW31 FTR32:FTR33 FTS30:FTS31 GDN32:GDN33 GDO30:GDO31 GNJ32:GNJ33 GNK30:GNK31 GXF32:GXF33 GXG30:GXG31 HHB32:HHB33 HHC30:HHC31 HQX32:HQX33 HQY30:HQY31 IAT32:IAT33 IAU30:IAU31 IKP32:IKP33 IKQ30:IKQ31 IUL32:IUL33 IUM30:IUM31 JEH32:JEH33 JEI30:JEI31 JOD32:JOD33 JOE30:JOE31 JXZ32:JXZ33 JYA30:JYA31 KHV32:KHV33 KHW30:KHW31 KRR32:KRR33 KRS30:KRS31 LBN32:LBN33 LBO30:LBO31 LLJ32:LLJ33 LLK30:LLK31 LVF32:LVF33 LVG30:LVG31 MFB32:MFB33 MFC30:MFC31 MOX32:MOX33 MOY30:MOY31 MYT32:MYT33 MYU30:MYU31 NIP32:NIP33 NIQ30:NIQ31 NSL32:NSL33 NSM30:NSM31 OCH32:OCH33 OCI30:OCI31 OMD32:OMD33 OME30:OME31 OVZ32:OVZ33 OWA30:OWA31 PFV32:PFV33 PFW30:PFW31 PPR32:PPR33 PPS30:PPS31 PZN32:PZN33 PZO30:PZO31 QJJ32:QJJ33 QJK30:QJK31 QTF32:QTF33 QTG30:QTG31 RDB32:RDB33 RDC30:RDC31 RMX32:RMX33 RMY30:RMY31 RWT32:RWT33 RWU30:RWU31 SGP32:SGP33 SGQ30:SGQ31 SQL32:SQL33 SQM30:SQM31 TAH32:TAH33 TAI30:TAI31 TKD32:TKD33 TKE30:TKE31 TTZ32:TTZ33 TUA30:TUA31 UDV32:UDV33 UDW30:UDW31 UNR32:UNR33 UNS30:UNS31 UXN32:UXN33 UXO30:UXO31 VHJ32:VHJ33 VHK30:VHK31 VRF32:VRF33 VRG30:VRG31 WBB32:WBB33 WBC30:WBC31 WKX32:WKX33 WKY30:WKY31 WUT32:WUT33 WUU30:WUU31 IH32:IH33 WVV982950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AC65445 JJ65446 TF65446 ADB65446 AMX65446 AWT65446 BGP65446 BQL65446 CAH65446 CKD65446 CTZ65446 DDV65446 DNR65446 DXN65446 EHJ65446 ERF65446 FBB65446 FKX65446 FUT65446 GEP65446 GOL65446 GYH65446 HID65446 HRZ65446 IBV65446 ILR65446 IVN65446 JFJ65446 JPF65446 JZB65446 KIX65446 KST65446 LCP65446 LML65446 LWH65446 MGD65446 MPZ65446 MZV65446 NJR65446 NTN65446 ODJ65446 ONF65446 OXB65446 PGX65446 PQT65446 QAP65446 QKL65446 QUH65446 RED65446 RNZ65446 RXV65446 SHR65446 SRN65446 TBJ65446 TLF65446 TVB65446 UEX65446 UOT65446 UYP65446 VIL65446 VSH65446 WCD65446 WLZ65446 WVV65446 AC130981 JJ130982 TF130982 ADB130982 AMX130982 AWT130982 BGP130982 BQL130982 CAH130982 CKD130982 CTZ130982 DDV130982 DNR130982 DXN130982 EHJ130982 ERF130982 FBB130982 FKX130982 FUT130982 GEP130982 GOL130982 GYH130982 HID130982 HRZ130982 IBV130982 ILR130982 IVN130982 JFJ130982 JPF130982 JZB130982 KIX130982 KST130982 LCP130982 LML130982 LWH130982 MGD130982 MPZ130982 MZV130982 NJR130982 NTN130982 ODJ130982 ONF130982 OXB130982 PGX130982 PQT130982 QAP130982 QKL130982 QUH130982 RED130982 RNZ130982 RXV130982 SHR130982 SRN130982 TBJ130982 TLF130982 TVB130982 UEX130982 UOT130982 UYP130982 VIL130982 VSH130982 WCD130982 WLZ130982 WVV130982 AC196517 JJ196518 TF196518 ADB196518 AMX196518 AWT196518 BGP196518 BQL196518 CAH196518 CKD196518 CTZ196518 DDV196518 DNR196518 DXN196518 EHJ196518 ERF196518 FBB196518 FKX196518 FUT196518 GEP196518 GOL196518 GYH196518 HID196518 HRZ196518 IBV196518 ILR196518 IVN196518 JFJ196518 JPF196518 JZB196518 KIX196518 KST196518 LCP196518 LML196518 LWH196518 MGD196518 MPZ196518 MZV196518 NJR196518 NTN196518 ODJ196518 ONF196518 OXB196518 PGX196518 PQT196518 QAP196518 QKL196518 QUH196518 RED196518 RNZ196518 RXV196518 SHR196518 SRN196518 TBJ196518 TLF196518 TVB196518 UEX196518 UOT196518 UYP196518 VIL196518 VSH196518 WCD196518 WLZ196518 WVV196518 AC262053 JJ262054 TF262054 ADB262054 AMX262054 AWT262054 BGP262054 BQL262054 CAH262054 CKD262054 CTZ262054 DDV262054 DNR262054 DXN262054 EHJ262054 ERF262054 FBB262054 FKX262054 FUT262054 GEP262054 GOL262054 GYH262054 HID262054 HRZ262054 IBV262054 ILR262054 IVN262054 JFJ262054 JPF262054 JZB262054 KIX262054 KST262054 LCP262054 LML262054 LWH262054 MGD262054 MPZ262054 MZV262054 NJR262054 NTN262054 ODJ262054 ONF262054 OXB262054 PGX262054 PQT262054 QAP262054 QKL262054 QUH262054 RED262054 RNZ262054 RXV262054 SHR262054 SRN262054 TBJ262054 TLF262054 TVB262054 UEX262054 UOT262054 UYP262054 VIL262054 VSH262054 WCD262054 WLZ262054 WVV262054 AC327589 JJ327590 TF327590 ADB327590 AMX327590 AWT327590 BGP327590 BQL327590 CAH327590 CKD327590 CTZ327590 DDV327590 DNR327590 DXN327590 EHJ327590 ERF327590 FBB327590 FKX327590 FUT327590 GEP327590 GOL327590 GYH327590 HID327590 HRZ327590 IBV327590 ILR327590 IVN327590 JFJ327590 JPF327590 JZB327590 KIX327590 KST327590 LCP327590 LML327590 LWH327590 MGD327590 MPZ327590 MZV327590 NJR327590 NTN327590 ODJ327590 ONF327590 OXB327590 PGX327590 PQT327590 QAP327590 QKL327590 QUH327590 RED327590 RNZ327590 RXV327590 SHR327590 SRN327590 TBJ327590 TLF327590 TVB327590 UEX327590 UOT327590 UYP327590 VIL327590 VSH327590 WCD327590 WLZ327590 WVV327590 AC393125 JJ393126 TF393126 ADB393126 AMX393126 AWT393126 BGP393126 BQL393126 CAH393126 CKD393126 CTZ393126 DDV393126 DNR393126 DXN393126 EHJ393126 ERF393126 FBB393126 FKX393126 FUT393126 GEP393126 GOL393126 GYH393126 HID393126 HRZ393126 IBV393126 ILR393126 IVN393126 JFJ393126 JPF393126 JZB393126 KIX393126 KST393126 LCP393126 LML393126 LWH393126 MGD393126 MPZ393126 MZV393126 NJR393126 NTN393126 ODJ393126 ONF393126 OXB393126 PGX393126 PQT393126 QAP393126 QKL393126 QUH393126 RED393126 RNZ393126 RXV393126 SHR393126 SRN393126 TBJ393126 TLF393126 TVB393126 UEX393126 UOT393126 UYP393126 VIL393126 VSH393126 WCD393126 WLZ393126 WVV393126 AC458661 JJ458662 TF458662 ADB458662 AMX458662 AWT458662 BGP458662 BQL458662 CAH458662 CKD458662 CTZ458662 DDV458662 DNR458662 DXN458662 EHJ458662 ERF458662 FBB458662 FKX458662 FUT458662 GEP458662 GOL458662 GYH458662 HID458662 HRZ458662 IBV458662 ILR458662 IVN458662 JFJ458662 JPF458662 JZB458662 KIX458662 KST458662 LCP458662 LML458662 LWH458662 MGD458662 MPZ458662 MZV458662 NJR458662 NTN458662 ODJ458662 ONF458662 OXB458662 PGX458662 PQT458662 QAP458662 QKL458662 QUH458662 RED458662 RNZ458662 RXV458662 SHR458662 SRN458662 TBJ458662 TLF458662 TVB458662 UEX458662 UOT458662 UYP458662 VIL458662 VSH458662 WCD458662 WLZ458662 WVV458662 AC524197 JJ524198 TF524198 ADB524198 AMX524198 AWT524198 BGP524198 BQL524198 CAH524198 CKD524198 CTZ524198 DDV524198 DNR524198 DXN524198 EHJ524198 ERF524198 FBB524198 FKX524198 FUT524198 GEP524198 GOL524198 GYH524198 HID524198 HRZ524198 IBV524198 ILR524198 IVN524198 JFJ524198 JPF524198 JZB524198 KIX524198 KST524198 LCP524198 LML524198 LWH524198 MGD524198 MPZ524198 MZV524198 NJR524198 NTN524198 ODJ524198 ONF524198 OXB524198 PGX524198 PQT524198 QAP524198 QKL524198 QUH524198 RED524198 RNZ524198 RXV524198 SHR524198 SRN524198 TBJ524198 TLF524198 TVB524198 UEX524198 UOT524198 UYP524198 VIL524198 VSH524198 WCD524198 WLZ524198 WVV524198 AC589733 JJ589734 TF589734 ADB589734 AMX589734 AWT589734 BGP589734 BQL589734 CAH589734 CKD589734 CTZ589734 DDV589734 DNR589734 DXN589734 EHJ589734 ERF589734 FBB589734 FKX589734 FUT589734 GEP589734 GOL589734 GYH589734 HID589734 HRZ589734 IBV589734 ILR589734 IVN589734 JFJ589734 JPF589734 JZB589734 KIX589734 KST589734 LCP589734 LML589734 LWH589734 MGD589734 MPZ589734 MZV589734 NJR589734 NTN589734 ODJ589734 ONF589734 OXB589734 PGX589734 PQT589734 QAP589734 QKL589734 QUH589734 RED589734 RNZ589734 RXV589734 SHR589734 SRN589734 TBJ589734 TLF589734 TVB589734 UEX589734 UOT589734 UYP589734 VIL589734 VSH589734 WCD589734 WLZ589734 WVV589734 AC655269 JJ655270 TF655270 ADB655270 AMX655270 AWT655270 BGP655270 BQL655270 CAH655270 CKD655270 CTZ655270 DDV655270 DNR655270 DXN655270 EHJ655270 ERF655270 FBB655270 FKX655270 FUT655270 GEP655270 GOL655270 GYH655270 HID655270 HRZ655270 IBV655270 ILR655270 IVN655270 JFJ655270 JPF655270 JZB655270 KIX655270 KST655270 LCP655270 LML655270 LWH655270 MGD655270 MPZ655270 MZV655270 NJR655270 NTN655270 ODJ655270 ONF655270 OXB655270 PGX655270 PQT655270 QAP655270 QKL655270 QUH655270 RED655270 RNZ655270 RXV655270 SHR655270 SRN655270 TBJ655270 TLF655270 TVB655270 UEX655270 UOT655270 UYP655270 VIL655270 VSH655270 WCD655270 WLZ655270 WVV655270 AC720805 JJ720806 TF720806 ADB720806 AMX720806 AWT720806 BGP720806 BQL720806 CAH720806 CKD720806 CTZ720806 DDV720806 DNR720806 DXN720806 EHJ720806 ERF720806 FBB720806 FKX720806 FUT720806 GEP720806 GOL720806 GYH720806 HID720806 HRZ720806 IBV720806 ILR720806 IVN720806 JFJ720806 JPF720806 JZB720806 KIX720806 KST720806 LCP720806 LML720806 LWH720806 MGD720806 MPZ720806 MZV720806 NJR720806 NTN720806 ODJ720806 ONF720806 OXB720806 PGX720806 PQT720806 QAP720806 QKL720806 QUH720806 RED720806 RNZ720806 RXV720806 SHR720806 SRN720806 TBJ720806 TLF720806 TVB720806 UEX720806 UOT720806 UYP720806 VIL720806 VSH720806 WCD720806 WLZ720806 WVV720806 AC786341 JJ786342 TF786342 ADB786342 AMX786342 AWT786342 BGP786342 BQL786342 CAH786342 CKD786342 CTZ786342 DDV786342 DNR786342 DXN786342 EHJ786342 ERF786342 FBB786342 FKX786342 FUT786342 GEP786342 GOL786342 GYH786342 HID786342 HRZ786342 IBV786342 ILR786342 IVN786342 JFJ786342 JPF786342 JZB786342 KIX786342 KST786342 LCP786342 LML786342 LWH786342 MGD786342 MPZ786342 MZV786342 NJR786342 NTN786342 ODJ786342 ONF786342 OXB786342 PGX786342 PQT786342 QAP786342 QKL786342 QUH786342 RED786342 RNZ786342 RXV786342 SHR786342 SRN786342 TBJ786342 TLF786342 TVB786342 UEX786342 UOT786342 UYP786342 VIL786342 VSH786342 WCD786342 WLZ786342 WVV786342 AC851877 JJ851878 TF851878 ADB851878 AMX851878 AWT851878 BGP851878 BQL851878 CAH851878 CKD851878 CTZ851878 DDV851878 DNR851878 DXN851878 EHJ851878 ERF851878 FBB851878 FKX851878 FUT851878 GEP851878 GOL851878 GYH851878 HID851878 HRZ851878 IBV851878 ILR851878 IVN851878 JFJ851878 JPF851878 JZB851878 KIX851878 KST851878 LCP851878 LML851878 LWH851878 MGD851878 MPZ851878 MZV851878 NJR851878 NTN851878 ODJ851878 ONF851878 OXB851878 PGX851878 PQT851878 QAP851878 QKL851878 QUH851878 RED851878 RNZ851878 RXV851878 SHR851878 SRN851878 TBJ851878 TLF851878 TVB851878 UEX851878 UOT851878 UYP851878 VIL851878 VSH851878 WCD851878 WLZ851878 WVV851878 AC917413 JJ917414 TF917414 ADB917414 AMX917414 AWT917414 BGP917414 BQL917414 CAH917414 CKD917414 CTZ917414 DDV917414 DNR917414 DXN917414 EHJ917414 ERF917414 FBB917414 FKX917414 FUT917414 GEP917414 GOL917414 GYH917414 HID917414 HRZ917414 IBV917414 ILR917414 IVN917414 JFJ917414 JPF917414 JZB917414 KIX917414 KST917414 LCP917414 LML917414 LWH917414 MGD917414 MPZ917414 MZV917414 NJR917414 NTN917414 ODJ917414 ONF917414 OXB917414 PGX917414 PQT917414 QAP917414 QKL917414 QUH917414 RED917414 RNZ917414 RXV917414 SHR917414 SRN917414 TBJ917414 TLF917414 TVB917414 UEX917414 UOT917414 UYP917414 VIL917414 VSH917414 WCD917414 WLZ917414 WVV917414 AC982949 JJ982950 TF982950 ADB982950 AMX982950 AWT982950 BGP982950 BQL982950 CAH982950 CKD982950 CTZ982950 DDV982950 DNR982950 DXN982950 EHJ982950 ERF982950 FBB982950 FKX982950 FUT982950 GEP982950 GOL982950 GYH982950 HID982950 HRZ982950 IBV982950 ILR982950 IVN982950 JFJ982950 JPF982950 JZB982950 KIX982950 KST982950 LCP982950 LML982950 LWH982950 MGD982950 MPZ982950 MZV982950 NJR982950 NTN982950 ODJ982950 ONF982950 OXB982950 PGX982950 PQT982950 QAP982950 QKL982950 QUH982950 RED982950 RNZ982950 RXV982950 SHR982950 SRN982950 TBJ982950 TLF982950 TVB982950 UEX982950 UOT982950 UYP982950 VIL982950 VSH982950 WCD982950 WLZ982950 AC4 WVN982950:WVR982951 WLR982950:WLV982951 WBV982950:WBZ982951 VRZ982950:VSD982951 VID982950:VIH982951 UYH982950:UYL982951 UOL982950:UOP982951 UEP982950:UET982951 TUT982950:TUX982951 TKX982950:TLB982951 TBB982950:TBF982951 SRF982950:SRJ982951 SHJ982950:SHN982951 RXN982950:RXR982951 RNR982950:RNV982951 RDV982950:RDZ982951 QTZ982950:QUD982951 QKD982950:QKH982951 QAH982950:QAL982951 PQL982950:PQP982951 PGP982950:PGT982951 OWT982950:OWX982951 OMX982950:ONB982951 ODB982950:ODF982951 NTF982950:NTJ982951 NJJ982950:NJN982951 MZN982950:MZR982951 MPR982950:MPV982951 MFV982950:MFZ982951 LVZ982950:LWD982951 LMD982950:LMH982951 LCH982950:LCL982951 KSL982950:KSP982951 KIP982950:KIT982951 JYT982950:JYX982951 JOX982950:JPB982951 JFB982950:JFF982951 IVF982950:IVJ982951 ILJ982950:ILN982951 IBN982950:IBR982951 HRR982950:HRV982951 HHV982950:HHZ982951 GXZ982950:GYD982951 GOD982950:GOH982951 GEH982950:GEL982951 FUL982950:FUP982951 FKP982950:FKT982951 FAT982950:FAX982951 EQX982950:ERB982951 EHB982950:EHF982951 DXF982950:DXJ982951 DNJ982950:DNN982951 DDN982950:DDR982951 CTR982950:CTV982951 CJV982950:CJZ982951 BZZ982950:CAD982951 BQD982950:BQH982951 BGH982950:BGL982951 AWL982950:AWP982951 AMP982950:AMT982951 ACT982950:ACX982951 SX982950:TB982951 JB982950:JF982951 WVN917414:WVR917415 WLR917414:WLV917415 WBV917414:WBZ917415 VRZ917414:VSD917415 VID917414:VIH917415 UYH917414:UYL917415 UOL917414:UOP917415 UEP917414:UET917415 TUT917414:TUX917415 TKX917414:TLB917415 TBB917414:TBF917415 SRF917414:SRJ917415 SHJ917414:SHN917415 RXN917414:RXR917415 RNR917414:RNV917415 RDV917414:RDZ917415 QTZ917414:QUD917415 QKD917414:QKH917415 QAH917414:QAL917415 PQL917414:PQP917415 PGP917414:PGT917415 OWT917414:OWX917415 OMX917414:ONB917415 ODB917414:ODF917415 NTF917414:NTJ917415 NJJ917414:NJN917415 MZN917414:MZR917415 MPR917414:MPV917415 MFV917414:MFZ917415 LVZ917414:LWD917415 LMD917414:LMH917415 LCH917414:LCL917415 KSL917414:KSP917415 KIP917414:KIT917415 JYT917414:JYX917415 JOX917414:JPB917415 JFB917414:JFF917415 IVF917414:IVJ917415 ILJ917414:ILN917415 IBN917414:IBR917415 HRR917414:HRV917415 HHV917414:HHZ917415 GXZ917414:GYD917415 GOD917414:GOH917415 GEH917414:GEL917415 FUL917414:FUP917415 FKP917414:FKT917415 FAT917414:FAX917415 EQX917414:ERB917415 EHB917414:EHF917415 DXF917414:DXJ917415 DNJ917414:DNN917415 DDN917414:DDR917415 CTR917414:CTV917415 CJV917414:CJZ917415 BZZ917414:CAD917415 BQD917414:BQH917415 BGH917414:BGL917415 AWL917414:AWP917415 AMP917414:AMT917415 ACT917414:ACX917415 SX917414:TB917415 JB917414:JF917415 WVN851878:WVR851879 WLR851878:WLV851879 WBV851878:WBZ851879 VRZ851878:VSD851879 VID851878:VIH851879 UYH851878:UYL851879 UOL851878:UOP851879 UEP851878:UET851879 TUT851878:TUX851879 TKX851878:TLB851879 TBB851878:TBF851879 SRF851878:SRJ851879 SHJ851878:SHN851879 RXN851878:RXR851879 RNR851878:RNV851879 RDV851878:RDZ851879 QTZ851878:QUD851879 QKD851878:QKH851879 QAH851878:QAL851879 PQL851878:PQP851879 PGP851878:PGT851879 OWT851878:OWX851879 OMX851878:ONB851879 ODB851878:ODF851879 NTF851878:NTJ851879 NJJ851878:NJN851879 MZN851878:MZR851879 MPR851878:MPV851879 MFV851878:MFZ851879 LVZ851878:LWD851879 LMD851878:LMH851879 LCH851878:LCL851879 KSL851878:KSP851879 KIP851878:KIT851879 JYT851878:JYX851879 JOX851878:JPB851879 JFB851878:JFF851879 IVF851878:IVJ851879 ILJ851878:ILN851879 IBN851878:IBR851879 HRR851878:HRV851879 HHV851878:HHZ851879 GXZ851878:GYD851879 GOD851878:GOH851879 GEH851878:GEL851879 FUL851878:FUP851879 FKP851878:FKT851879 FAT851878:FAX851879 EQX851878:ERB851879 EHB851878:EHF851879 DXF851878:DXJ851879 DNJ851878:DNN851879 DDN851878:DDR851879 CTR851878:CTV851879 CJV851878:CJZ851879 BZZ851878:CAD851879 BQD851878:BQH851879 BGH851878:BGL851879 AWL851878:AWP851879 AMP851878:AMT851879 ACT851878:ACX851879 SX851878:TB851879 JB851878:JF851879 WVN786342:WVR786343 WLR786342:WLV786343 WBV786342:WBZ786343 VRZ786342:VSD786343 VID786342:VIH786343 UYH786342:UYL786343 UOL786342:UOP786343 UEP786342:UET786343 TUT786342:TUX786343 TKX786342:TLB786343 TBB786342:TBF786343 SRF786342:SRJ786343 SHJ786342:SHN786343 RXN786342:RXR786343 RNR786342:RNV786343 RDV786342:RDZ786343 QTZ786342:QUD786343 QKD786342:QKH786343 QAH786342:QAL786343 PQL786342:PQP786343 PGP786342:PGT786343 OWT786342:OWX786343 OMX786342:ONB786343 ODB786342:ODF786343 NTF786342:NTJ786343 NJJ786342:NJN786343 MZN786342:MZR786343 MPR786342:MPV786343 MFV786342:MFZ786343 LVZ786342:LWD786343 LMD786342:LMH786343 LCH786342:LCL786343 KSL786342:KSP786343 KIP786342:KIT786343 JYT786342:JYX786343 JOX786342:JPB786343 JFB786342:JFF786343 IVF786342:IVJ786343 ILJ786342:ILN786343 IBN786342:IBR786343 HRR786342:HRV786343 HHV786342:HHZ786343 GXZ786342:GYD786343 GOD786342:GOH786343 GEH786342:GEL786343 FUL786342:FUP786343 FKP786342:FKT786343 FAT786342:FAX786343 EQX786342:ERB786343 EHB786342:EHF786343 DXF786342:DXJ786343 DNJ786342:DNN786343 DDN786342:DDR786343 CTR786342:CTV786343 CJV786342:CJZ786343 BZZ786342:CAD786343 BQD786342:BQH786343 BGH786342:BGL786343 AWL786342:AWP786343 AMP786342:AMT786343 ACT786342:ACX786343 SX786342:TB786343 JB786342:JF786343 WVN720806:WVR720807 WLR720806:WLV720807 WBV720806:WBZ720807 VRZ720806:VSD720807 VID720806:VIH720807 UYH720806:UYL720807 UOL720806:UOP720807 UEP720806:UET720807 TUT720806:TUX720807 TKX720806:TLB720807 TBB720806:TBF720807 SRF720806:SRJ720807 SHJ720806:SHN720807 RXN720806:RXR720807 RNR720806:RNV720807 RDV720806:RDZ720807 QTZ720806:QUD720807 QKD720806:QKH720807 QAH720806:QAL720807 PQL720806:PQP720807 PGP720806:PGT720807 OWT720806:OWX720807 OMX720806:ONB720807 ODB720806:ODF720807 NTF720806:NTJ720807 NJJ720806:NJN720807 MZN720806:MZR720807 MPR720806:MPV720807 MFV720806:MFZ720807 LVZ720806:LWD720807 LMD720806:LMH720807 LCH720806:LCL720807 KSL720806:KSP720807 KIP720806:KIT720807 JYT720806:JYX720807 JOX720806:JPB720807 JFB720806:JFF720807 IVF720806:IVJ720807 ILJ720806:ILN720807 IBN720806:IBR720807 HRR720806:HRV720807 HHV720806:HHZ720807 GXZ720806:GYD720807 GOD720806:GOH720807 GEH720806:GEL720807 FUL720806:FUP720807 FKP720806:FKT720807 FAT720806:FAX720807 EQX720806:ERB720807 EHB720806:EHF720807 DXF720806:DXJ720807 DNJ720806:DNN720807 DDN720806:DDR720807 CTR720806:CTV720807 CJV720806:CJZ720807 BZZ720806:CAD720807 BQD720806:BQH720807 BGH720806:BGL720807 AWL720806:AWP720807 AMP720806:AMT720807 ACT720806:ACX720807 SX720806:TB720807 JB720806:JF720807 WVN655270:WVR655271 WLR655270:WLV655271 WBV655270:WBZ655271 VRZ655270:VSD655271 VID655270:VIH655271 UYH655270:UYL655271 UOL655270:UOP655271 UEP655270:UET655271 TUT655270:TUX655271 TKX655270:TLB655271 TBB655270:TBF655271 SRF655270:SRJ655271 SHJ655270:SHN655271 RXN655270:RXR655271 RNR655270:RNV655271 RDV655270:RDZ655271 QTZ655270:QUD655271 QKD655270:QKH655271 QAH655270:QAL655271 PQL655270:PQP655271 PGP655270:PGT655271 OWT655270:OWX655271 OMX655270:ONB655271 ODB655270:ODF655271 NTF655270:NTJ655271 NJJ655270:NJN655271 MZN655270:MZR655271 MPR655270:MPV655271 MFV655270:MFZ655271 LVZ655270:LWD655271 LMD655270:LMH655271 LCH655270:LCL655271 KSL655270:KSP655271 KIP655270:KIT655271 JYT655270:JYX655271 JOX655270:JPB655271 JFB655270:JFF655271 IVF655270:IVJ655271 ILJ655270:ILN655271 IBN655270:IBR655271 HRR655270:HRV655271 HHV655270:HHZ655271 GXZ655270:GYD655271 GOD655270:GOH655271 GEH655270:GEL655271 FUL655270:FUP655271 FKP655270:FKT655271 FAT655270:FAX655271 EQX655270:ERB655271 EHB655270:EHF655271 DXF655270:DXJ655271 DNJ655270:DNN655271 DDN655270:DDR655271 CTR655270:CTV655271 CJV655270:CJZ655271 BZZ655270:CAD655271 BQD655270:BQH655271 BGH655270:BGL655271 AWL655270:AWP655271 AMP655270:AMT655271 ACT655270:ACX655271 SX655270:TB655271 JB655270:JF655271 WVN589734:WVR589735 WLR589734:WLV589735 WBV589734:WBZ589735 VRZ589734:VSD589735 VID589734:VIH589735 UYH589734:UYL589735 UOL589734:UOP589735 UEP589734:UET589735 TUT589734:TUX589735 TKX589734:TLB589735 TBB589734:TBF589735 SRF589734:SRJ589735 SHJ589734:SHN589735 RXN589734:RXR589735 RNR589734:RNV589735 RDV589734:RDZ589735 QTZ589734:QUD589735 QKD589734:QKH589735 QAH589734:QAL589735 PQL589734:PQP589735 PGP589734:PGT589735 OWT589734:OWX589735 OMX589734:ONB589735 ODB589734:ODF589735 NTF589734:NTJ589735 NJJ589734:NJN589735 MZN589734:MZR589735 MPR589734:MPV589735 MFV589734:MFZ589735 LVZ589734:LWD589735 LMD589734:LMH589735 LCH589734:LCL589735 KSL589734:KSP589735 KIP589734:KIT589735 JYT589734:JYX589735 JOX589734:JPB589735 JFB589734:JFF589735 IVF589734:IVJ589735 ILJ589734:ILN589735 IBN589734:IBR589735 HRR589734:HRV589735 HHV589734:HHZ589735 GXZ589734:GYD589735 GOD589734:GOH589735 GEH589734:GEL589735 FUL589734:FUP589735 FKP589734:FKT589735 FAT589734:FAX589735 EQX589734:ERB589735 EHB589734:EHF589735 DXF589734:DXJ589735 DNJ589734:DNN589735 DDN589734:DDR589735 CTR589734:CTV589735 CJV589734:CJZ589735 BZZ589734:CAD589735 BQD589734:BQH589735 BGH589734:BGL589735 AWL589734:AWP589735 AMP589734:AMT589735 ACT589734:ACX589735 SX589734:TB589735 JB589734:JF589735 WVN524198:WVR524199 WLR524198:WLV524199 WBV524198:WBZ524199 VRZ524198:VSD524199 VID524198:VIH524199 UYH524198:UYL524199 UOL524198:UOP524199 UEP524198:UET524199 TUT524198:TUX524199 TKX524198:TLB524199 TBB524198:TBF524199 SRF524198:SRJ524199 SHJ524198:SHN524199 RXN524198:RXR524199 RNR524198:RNV524199 RDV524198:RDZ524199 QTZ524198:QUD524199 QKD524198:QKH524199 QAH524198:QAL524199 PQL524198:PQP524199 PGP524198:PGT524199 OWT524198:OWX524199 OMX524198:ONB524199 ODB524198:ODF524199 NTF524198:NTJ524199 NJJ524198:NJN524199 MZN524198:MZR524199 MPR524198:MPV524199 MFV524198:MFZ524199 LVZ524198:LWD524199 LMD524198:LMH524199 LCH524198:LCL524199 KSL524198:KSP524199 KIP524198:KIT524199 JYT524198:JYX524199 JOX524198:JPB524199 JFB524198:JFF524199 IVF524198:IVJ524199 ILJ524198:ILN524199 IBN524198:IBR524199 HRR524198:HRV524199 HHV524198:HHZ524199 GXZ524198:GYD524199 GOD524198:GOH524199 GEH524198:GEL524199 FUL524198:FUP524199 FKP524198:FKT524199 FAT524198:FAX524199 EQX524198:ERB524199 EHB524198:EHF524199 DXF524198:DXJ524199 DNJ524198:DNN524199 DDN524198:DDR524199 CTR524198:CTV524199 CJV524198:CJZ524199 BZZ524198:CAD524199 BQD524198:BQH524199 BGH524198:BGL524199 AWL524198:AWP524199 AMP524198:AMT524199 ACT524198:ACX524199 SX524198:TB524199 JB524198:JF524199 WVN458662:WVR458663 WLR458662:WLV458663 WBV458662:WBZ458663 VRZ458662:VSD458663 VID458662:VIH458663 UYH458662:UYL458663 UOL458662:UOP458663 UEP458662:UET458663 TUT458662:TUX458663 TKX458662:TLB458663 TBB458662:TBF458663 SRF458662:SRJ458663 SHJ458662:SHN458663 RXN458662:RXR458663 RNR458662:RNV458663 RDV458662:RDZ458663 QTZ458662:QUD458663 QKD458662:QKH458663 QAH458662:QAL458663 PQL458662:PQP458663 PGP458662:PGT458663 OWT458662:OWX458663 OMX458662:ONB458663 ODB458662:ODF458663 NTF458662:NTJ458663 NJJ458662:NJN458663 MZN458662:MZR458663 MPR458662:MPV458663 MFV458662:MFZ458663 LVZ458662:LWD458663 LMD458662:LMH458663 LCH458662:LCL458663 KSL458662:KSP458663 KIP458662:KIT458663 JYT458662:JYX458663 JOX458662:JPB458663 JFB458662:JFF458663 IVF458662:IVJ458663 ILJ458662:ILN458663 IBN458662:IBR458663 HRR458662:HRV458663 HHV458662:HHZ458663 GXZ458662:GYD458663 GOD458662:GOH458663 GEH458662:GEL458663 FUL458662:FUP458663 FKP458662:FKT458663 FAT458662:FAX458663 EQX458662:ERB458663 EHB458662:EHF458663 DXF458662:DXJ458663 DNJ458662:DNN458663 DDN458662:DDR458663 CTR458662:CTV458663 CJV458662:CJZ458663 BZZ458662:CAD458663 BQD458662:BQH458663 BGH458662:BGL458663 AWL458662:AWP458663 AMP458662:AMT458663 ACT458662:ACX458663 SX458662:TB458663 JB458662:JF458663 WVN393126:WVR393127 WLR393126:WLV393127 WBV393126:WBZ393127 VRZ393126:VSD393127 VID393126:VIH393127 UYH393126:UYL393127 UOL393126:UOP393127 UEP393126:UET393127 TUT393126:TUX393127 TKX393126:TLB393127 TBB393126:TBF393127 SRF393126:SRJ393127 SHJ393126:SHN393127 RXN393126:RXR393127 RNR393126:RNV393127 RDV393126:RDZ393127 QTZ393126:QUD393127 QKD393126:QKH393127 QAH393126:QAL393127 PQL393126:PQP393127 PGP393126:PGT393127 OWT393126:OWX393127 OMX393126:ONB393127 ODB393126:ODF393127 NTF393126:NTJ393127 NJJ393126:NJN393127 MZN393126:MZR393127 MPR393126:MPV393127 MFV393126:MFZ393127 LVZ393126:LWD393127 LMD393126:LMH393127 LCH393126:LCL393127 KSL393126:KSP393127 KIP393126:KIT393127 JYT393126:JYX393127 JOX393126:JPB393127 JFB393126:JFF393127 IVF393126:IVJ393127 ILJ393126:ILN393127 IBN393126:IBR393127 HRR393126:HRV393127 HHV393126:HHZ393127 GXZ393126:GYD393127 GOD393126:GOH393127 GEH393126:GEL393127 FUL393126:FUP393127 FKP393126:FKT393127 FAT393126:FAX393127 EQX393126:ERB393127 EHB393126:EHF393127 DXF393126:DXJ393127 DNJ393126:DNN393127 DDN393126:DDR393127 CTR393126:CTV393127 CJV393126:CJZ393127 BZZ393126:CAD393127 BQD393126:BQH393127 BGH393126:BGL393127 AWL393126:AWP393127 AMP393126:AMT393127 ACT393126:ACX393127 SX393126:TB393127 JB393126:JF393127 WVN327590:WVR327591 WLR327590:WLV327591 WBV327590:WBZ327591 VRZ327590:VSD327591 VID327590:VIH327591 UYH327590:UYL327591 UOL327590:UOP327591 UEP327590:UET327591 TUT327590:TUX327591 TKX327590:TLB327591 TBB327590:TBF327591 SRF327590:SRJ327591 SHJ327590:SHN327591 RXN327590:RXR327591 RNR327590:RNV327591 RDV327590:RDZ327591 QTZ327590:QUD327591 QKD327590:QKH327591 QAH327590:QAL327591 PQL327590:PQP327591 PGP327590:PGT327591 OWT327590:OWX327591 OMX327590:ONB327591 ODB327590:ODF327591 NTF327590:NTJ327591 NJJ327590:NJN327591 MZN327590:MZR327591 MPR327590:MPV327591 MFV327590:MFZ327591 LVZ327590:LWD327591 LMD327590:LMH327591 LCH327590:LCL327591 KSL327590:KSP327591 KIP327590:KIT327591 JYT327590:JYX327591 JOX327590:JPB327591 JFB327590:JFF327591 IVF327590:IVJ327591 ILJ327590:ILN327591 IBN327590:IBR327591 HRR327590:HRV327591 HHV327590:HHZ327591 GXZ327590:GYD327591 GOD327590:GOH327591 GEH327590:GEL327591 FUL327590:FUP327591 FKP327590:FKT327591 FAT327590:FAX327591 EQX327590:ERB327591 EHB327590:EHF327591 DXF327590:DXJ327591 DNJ327590:DNN327591 DDN327590:DDR327591 CTR327590:CTV327591 CJV327590:CJZ327591 BZZ327590:CAD327591 BQD327590:BQH327591 BGH327590:BGL327591 AWL327590:AWP327591 AMP327590:AMT327591 ACT327590:ACX327591 SX327590:TB327591 JB327590:JF327591 WVN262054:WVR262055 WLR262054:WLV262055 WBV262054:WBZ262055 VRZ262054:VSD262055 VID262054:VIH262055 UYH262054:UYL262055 UOL262054:UOP262055 UEP262054:UET262055 TUT262054:TUX262055 TKX262054:TLB262055 TBB262054:TBF262055 SRF262054:SRJ262055 SHJ262054:SHN262055 RXN262054:RXR262055 RNR262054:RNV262055 RDV262054:RDZ262055 QTZ262054:QUD262055 QKD262054:QKH262055 QAH262054:QAL262055 PQL262054:PQP262055 PGP262054:PGT262055 OWT262054:OWX262055 OMX262054:ONB262055 ODB262054:ODF262055 NTF262054:NTJ262055 NJJ262054:NJN262055 MZN262054:MZR262055 MPR262054:MPV262055 MFV262054:MFZ262055 LVZ262054:LWD262055 LMD262054:LMH262055 LCH262054:LCL262055 KSL262054:KSP262055 KIP262054:KIT262055 JYT262054:JYX262055 JOX262054:JPB262055 JFB262054:JFF262055 IVF262054:IVJ262055 ILJ262054:ILN262055 IBN262054:IBR262055 HRR262054:HRV262055 HHV262054:HHZ262055 GXZ262054:GYD262055 GOD262054:GOH262055 GEH262054:GEL262055 FUL262054:FUP262055 FKP262054:FKT262055 FAT262054:FAX262055 EQX262054:ERB262055 EHB262054:EHF262055 DXF262054:DXJ262055 DNJ262054:DNN262055 DDN262054:DDR262055 CTR262054:CTV262055 CJV262054:CJZ262055 BZZ262054:CAD262055 BQD262054:BQH262055 BGH262054:BGL262055 AWL262054:AWP262055 AMP262054:AMT262055 ACT262054:ACX262055 SX262054:TB262055 JB262054:JF262055 WVN196518:WVR196519 WLR196518:WLV196519 WBV196518:WBZ196519 VRZ196518:VSD196519 VID196518:VIH196519 UYH196518:UYL196519 UOL196518:UOP196519 UEP196518:UET196519 TUT196518:TUX196519 TKX196518:TLB196519 TBB196518:TBF196519 SRF196518:SRJ196519 SHJ196518:SHN196519 RXN196518:RXR196519 RNR196518:RNV196519 RDV196518:RDZ196519 QTZ196518:QUD196519 QKD196518:QKH196519 QAH196518:QAL196519 PQL196518:PQP196519 PGP196518:PGT196519 OWT196518:OWX196519 OMX196518:ONB196519 ODB196518:ODF196519 NTF196518:NTJ196519 NJJ196518:NJN196519 MZN196518:MZR196519 MPR196518:MPV196519 MFV196518:MFZ196519 LVZ196518:LWD196519 LMD196518:LMH196519 LCH196518:LCL196519 KSL196518:KSP196519 KIP196518:KIT196519 JYT196518:JYX196519 JOX196518:JPB196519 JFB196518:JFF196519 IVF196518:IVJ196519 ILJ196518:ILN196519 IBN196518:IBR196519 HRR196518:HRV196519 HHV196518:HHZ196519 GXZ196518:GYD196519 GOD196518:GOH196519 GEH196518:GEL196519 FUL196518:FUP196519 FKP196518:FKT196519 FAT196518:FAX196519 EQX196518:ERB196519 EHB196518:EHF196519 DXF196518:DXJ196519 DNJ196518:DNN196519 DDN196518:DDR196519 CTR196518:CTV196519 CJV196518:CJZ196519 BZZ196518:CAD196519 BQD196518:BQH196519 BGH196518:BGL196519 AWL196518:AWP196519 AMP196518:AMT196519 ACT196518:ACX196519 SX196518:TB196519 JB196518:JF196519 WVN130982:WVR130983 WLR130982:WLV130983 WBV130982:WBZ130983 VRZ130982:VSD130983 VID130982:VIH130983 UYH130982:UYL130983 UOL130982:UOP130983 UEP130982:UET130983 TUT130982:TUX130983 TKX130982:TLB130983 TBB130982:TBF130983 SRF130982:SRJ130983 SHJ130982:SHN130983 RXN130982:RXR130983 RNR130982:RNV130983 RDV130982:RDZ130983 QTZ130982:QUD130983 QKD130982:QKH130983 QAH130982:QAL130983 PQL130982:PQP130983 PGP130982:PGT130983 OWT130982:OWX130983 OMX130982:ONB130983 ODB130982:ODF130983 NTF130982:NTJ130983 NJJ130982:NJN130983 MZN130982:MZR130983 MPR130982:MPV130983 MFV130982:MFZ130983 LVZ130982:LWD130983 LMD130982:LMH130983 LCH130982:LCL130983 KSL130982:KSP130983 KIP130982:KIT130983 JYT130982:JYX130983 JOX130982:JPB130983 JFB130982:JFF130983 IVF130982:IVJ130983 ILJ130982:ILN130983 IBN130982:IBR130983 HRR130982:HRV130983 HHV130982:HHZ130983 GXZ130982:GYD130983 GOD130982:GOH130983 GEH130982:GEL130983 FUL130982:FUP130983 FKP130982:FKT130983 FAT130982:FAX130983 EQX130982:ERB130983 EHB130982:EHF130983 DXF130982:DXJ130983 DNJ130982:DNN130983 DDN130982:DDR130983 CTR130982:CTV130983 CJV130982:CJZ130983 BZZ130982:CAD130983 BQD130982:BQH130983 BGH130982:BGL130983 AWL130982:AWP130983 AMP130982:AMT130983 ACT130982:ACX130983 SX130982:TB130983 JB130982:JF130983 WVN65446:WVR65447 WLR65446:WLV65447 WBV65446:WBZ65447 VRZ65446:VSD65447 VID65446:VIH65447 UYH65446:UYL65447 UOL65446:UOP65447 UEP65446:UET65447 TUT65446:TUX65447 TKX65446:TLB65447 TBB65446:TBF65447 SRF65446:SRJ65447 SHJ65446:SHN65447 RXN65446:RXR65447 RNR65446:RNV65447 RDV65446:RDZ65447 QTZ65446:QUD65447 QKD65446:QKH65447 QAH65446:QAL65447 PQL65446:PQP65447 PGP65446:PGT65447 OWT65446:OWX65447 OMX65446:ONB65447 ODB65446:ODF65447 NTF65446:NTJ65447 NJJ65446:NJN65447 MZN65446:MZR65447 MPR65446:MPV65447 MFV65446:MFZ65447 LVZ65446:LWD65447 LMD65446:LMH65447 LCH65446:LCL65447 KSL65446:KSP65447 KIP65446:KIT65447 JYT65446:JYX65447 JOX65446:JPB65447 JFB65446:JFF65447 IVF65446:IVJ65447 ILJ65446:ILN65447 IBN65446:IBR65447 HRR65446:HRV65447 HHV65446:HHZ65447 GXZ65446:GYD65447 GOD65446:GOH65447 GEH65446:GEL65447 FUL65446:FUP65447 FKP65446:FKT65447 FAT65446:FAX65447 EQX65446:ERB65447 EHB65446:EHF65447 DXF65446:DXJ65447 DNJ65446:DNN65447 DDN65446:DDR65447 CTR65446:CTV65447 CJV65446:CJZ65447 BZZ65446:CAD65447 BQD65446:BQH65447 BGH65446:BGL65447 AWL65446:AWP65447 AMP65446:AMT65447 ACT65446:ACX65447 SX65446:TB65447 JB65446:JF65447 WVN4:WVR5 WLR4:WLV5 WBV4:WBZ5 VRZ4:VSD5 VID4:VIH5 UYH4:UYL5 UOL4:UOP5 UEP4:UET5 TUT4:TUX5 TKX4:TLB5 TBB4:TBF5 SRF4:SRJ5 SHJ4:SHN5 RXN4:RXR5 RNR4:RNV5 RDV4:RDZ5 QTZ4:QUD5 QKD4:QKH5 QAH4:QAL5 PQL4:PQP5 PGP4:PGT5 OWT4:OWX5 OMX4:ONB5 ODB4:ODF5 NTF4:NTJ5 NJJ4:NJN5 MZN4:MZR5 MPR4:MPV5 MFV4:MFZ5 LVZ4:LWD5 LMD4:LMH5 LCH4:LCL5 KSL4:KSP5 KIP4:KIT5 JYT4:JYX5 JOX4:JPB5 JFB4:JFF5 IVF4:IVJ5 ILJ4:ILN5 IBN4:IBR5 HRR4:HRV5 HHV4:HHZ5 GXZ4:GYD5 GOD4:GOH5 GEH4:GEL5 FUL4:FUP5 FKP4:FKT5 FAT4:FAX5 EQX4:ERB5 EHB4:EHF5 DXF4:DXJ5 DNJ4:DNN5 DDN4:DDR5 CTR4:CTV5 CJV4:CJZ5 BZZ4:CAD5 BQD4:BQH5 BGH4:BGL5 AWL4:AWP5 AMP4:AMT5 ACT4:ACX5 SX4:TB5 JB4:JF5 Y4:Z5 Y982950:Z982951 Y917414:Z917415 Y851878:Z851879 Y786342:Z786343 Y720806:Z720807 Y655270:Z655271 Y589734:Z589735 Y524198:Z524199 Y458662:Z458663 Y393126:Z393127 Y327590:Z327591 Y262054:Z262055 Y196518:Z196519 Y130982:Z130983 Y65446:Z65447" xr:uid="{A20E6972-547A-4DB8-9CC7-17CF085EE131}">
      <formula1>#REF!</formula1>
    </dataValidation>
    <dataValidation type="list" showInputMessage="1" showErrorMessage="1" sqref="WUU982964:WUU982975 ACA18:ACA29 ALW18:ALW29 AVS18:AVS29 BFO18:BFO29 BPK18:BPK29 BZG18:BZG29 CJC18:CJC29 CSY18:CSY29 DCU18:DCU29 DMQ18:DMQ29 DWM18:DWM29 EGI18:EGI29 EQE18:EQE29 FAA18:FAA29 FJW18:FJW29 FTS18:FTS29 GDO18:GDO29 GNK18:GNK29 GXG18:GXG29 HHC18:HHC29 HQY18:HQY29 IAU18:IAU29 IKQ18:IKQ29 IUM18:IUM29 JEI18:JEI29 JOE18:JOE29 JYA18:JYA29 KHW18:KHW29 KRS18:KRS29 LBO18:LBO29 LLK18:LLK29 LVG18:LVG29 MFC18:MFC29 MOY18:MOY29 MYU18:MYU29 NIQ18:NIQ29 NSM18:NSM29 OCI18:OCI29 OME18:OME29 OWA18:OWA29 PFW18:PFW29 PPS18:PPS29 PZO18:PZO29 QJK18:QJK29 QTG18:QTG29 RDC18:RDC29 RMY18:RMY29 RWU18:RWU29 SGQ18:SGQ29 SQM18:SQM29 TAI18:TAI29 TKE18:TKE29 TUA18:TUA29 UDW18:UDW29 UNS18:UNS29 UXO18:UXO29 VHK18:VHK29 VRG18:VRG29 WBC18:WBC29 WKY18:WKY29 WUU18:WUU29 B65460:B65471 II65460:II65471 SE65460:SE65471 ACA65460:ACA65471 ALW65460:ALW65471 AVS65460:AVS65471 BFO65460:BFO65471 BPK65460:BPK65471 BZG65460:BZG65471 CJC65460:CJC65471 CSY65460:CSY65471 DCU65460:DCU65471 DMQ65460:DMQ65471 DWM65460:DWM65471 EGI65460:EGI65471 EQE65460:EQE65471 FAA65460:FAA65471 FJW65460:FJW65471 FTS65460:FTS65471 GDO65460:GDO65471 GNK65460:GNK65471 GXG65460:GXG65471 HHC65460:HHC65471 HQY65460:HQY65471 IAU65460:IAU65471 IKQ65460:IKQ65471 IUM65460:IUM65471 JEI65460:JEI65471 JOE65460:JOE65471 JYA65460:JYA65471 KHW65460:KHW65471 KRS65460:KRS65471 LBO65460:LBO65471 LLK65460:LLK65471 LVG65460:LVG65471 MFC65460:MFC65471 MOY65460:MOY65471 MYU65460:MYU65471 NIQ65460:NIQ65471 NSM65460:NSM65471 OCI65460:OCI65471 OME65460:OME65471 OWA65460:OWA65471 PFW65460:PFW65471 PPS65460:PPS65471 PZO65460:PZO65471 QJK65460:QJK65471 QTG65460:QTG65471 RDC65460:RDC65471 RMY65460:RMY65471 RWU65460:RWU65471 SGQ65460:SGQ65471 SQM65460:SQM65471 TAI65460:TAI65471 TKE65460:TKE65471 TUA65460:TUA65471 UDW65460:UDW65471 UNS65460:UNS65471 UXO65460:UXO65471 VHK65460:VHK65471 VRG65460:VRG65471 WBC65460:WBC65471 WKY65460:WKY65471 WUU65460:WUU65471 B130996:B131007 II130996:II131007 SE130996:SE131007 ACA130996:ACA131007 ALW130996:ALW131007 AVS130996:AVS131007 BFO130996:BFO131007 BPK130996:BPK131007 BZG130996:BZG131007 CJC130996:CJC131007 CSY130996:CSY131007 DCU130996:DCU131007 DMQ130996:DMQ131007 DWM130996:DWM131007 EGI130996:EGI131007 EQE130996:EQE131007 FAA130996:FAA131007 FJW130996:FJW131007 FTS130996:FTS131007 GDO130996:GDO131007 GNK130996:GNK131007 GXG130996:GXG131007 HHC130996:HHC131007 HQY130996:HQY131007 IAU130996:IAU131007 IKQ130996:IKQ131007 IUM130996:IUM131007 JEI130996:JEI131007 JOE130996:JOE131007 JYA130996:JYA131007 KHW130996:KHW131007 KRS130996:KRS131007 LBO130996:LBO131007 LLK130996:LLK131007 LVG130996:LVG131007 MFC130996:MFC131007 MOY130996:MOY131007 MYU130996:MYU131007 NIQ130996:NIQ131007 NSM130996:NSM131007 OCI130996:OCI131007 OME130996:OME131007 OWA130996:OWA131007 PFW130996:PFW131007 PPS130996:PPS131007 PZO130996:PZO131007 QJK130996:QJK131007 QTG130996:QTG131007 RDC130996:RDC131007 RMY130996:RMY131007 RWU130996:RWU131007 SGQ130996:SGQ131007 SQM130996:SQM131007 TAI130996:TAI131007 TKE130996:TKE131007 TUA130996:TUA131007 UDW130996:UDW131007 UNS130996:UNS131007 UXO130996:UXO131007 VHK130996:VHK131007 VRG130996:VRG131007 WBC130996:WBC131007 WKY130996:WKY131007 WUU130996:WUU131007 B196532:B196543 II196532:II196543 SE196532:SE196543 ACA196532:ACA196543 ALW196532:ALW196543 AVS196532:AVS196543 BFO196532:BFO196543 BPK196532:BPK196543 BZG196532:BZG196543 CJC196532:CJC196543 CSY196532:CSY196543 DCU196532:DCU196543 DMQ196532:DMQ196543 DWM196532:DWM196543 EGI196532:EGI196543 EQE196532:EQE196543 FAA196532:FAA196543 FJW196532:FJW196543 FTS196532:FTS196543 GDO196532:GDO196543 GNK196532:GNK196543 GXG196532:GXG196543 HHC196532:HHC196543 HQY196532:HQY196543 IAU196532:IAU196543 IKQ196532:IKQ196543 IUM196532:IUM196543 JEI196532:JEI196543 JOE196532:JOE196543 JYA196532:JYA196543 KHW196532:KHW196543 KRS196532:KRS196543 LBO196532:LBO196543 LLK196532:LLK196543 LVG196532:LVG196543 MFC196532:MFC196543 MOY196532:MOY196543 MYU196532:MYU196543 NIQ196532:NIQ196543 NSM196532:NSM196543 OCI196532:OCI196543 OME196532:OME196543 OWA196532:OWA196543 PFW196532:PFW196543 PPS196532:PPS196543 PZO196532:PZO196543 QJK196532:QJK196543 QTG196532:QTG196543 RDC196532:RDC196543 RMY196532:RMY196543 RWU196532:RWU196543 SGQ196532:SGQ196543 SQM196532:SQM196543 TAI196532:TAI196543 TKE196532:TKE196543 TUA196532:TUA196543 UDW196532:UDW196543 UNS196532:UNS196543 UXO196532:UXO196543 VHK196532:VHK196543 VRG196532:VRG196543 WBC196532:WBC196543 WKY196532:WKY196543 WUU196532:WUU196543 B262068:B262079 II262068:II262079 SE262068:SE262079 ACA262068:ACA262079 ALW262068:ALW262079 AVS262068:AVS262079 BFO262068:BFO262079 BPK262068:BPK262079 BZG262068:BZG262079 CJC262068:CJC262079 CSY262068:CSY262079 DCU262068:DCU262079 DMQ262068:DMQ262079 DWM262068:DWM262079 EGI262068:EGI262079 EQE262068:EQE262079 FAA262068:FAA262079 FJW262068:FJW262079 FTS262068:FTS262079 GDO262068:GDO262079 GNK262068:GNK262079 GXG262068:GXG262079 HHC262068:HHC262079 HQY262068:HQY262079 IAU262068:IAU262079 IKQ262068:IKQ262079 IUM262068:IUM262079 JEI262068:JEI262079 JOE262068:JOE262079 JYA262068:JYA262079 KHW262068:KHW262079 KRS262068:KRS262079 LBO262068:LBO262079 LLK262068:LLK262079 LVG262068:LVG262079 MFC262068:MFC262079 MOY262068:MOY262079 MYU262068:MYU262079 NIQ262068:NIQ262079 NSM262068:NSM262079 OCI262068:OCI262079 OME262068:OME262079 OWA262068:OWA262079 PFW262068:PFW262079 PPS262068:PPS262079 PZO262068:PZO262079 QJK262068:QJK262079 QTG262068:QTG262079 RDC262068:RDC262079 RMY262068:RMY262079 RWU262068:RWU262079 SGQ262068:SGQ262079 SQM262068:SQM262079 TAI262068:TAI262079 TKE262068:TKE262079 TUA262068:TUA262079 UDW262068:UDW262079 UNS262068:UNS262079 UXO262068:UXO262079 VHK262068:VHK262079 VRG262068:VRG262079 WBC262068:WBC262079 WKY262068:WKY262079 WUU262068:WUU262079 B327604:B327615 II327604:II327615 SE327604:SE327615 ACA327604:ACA327615 ALW327604:ALW327615 AVS327604:AVS327615 BFO327604:BFO327615 BPK327604:BPK327615 BZG327604:BZG327615 CJC327604:CJC327615 CSY327604:CSY327615 DCU327604:DCU327615 DMQ327604:DMQ327615 DWM327604:DWM327615 EGI327604:EGI327615 EQE327604:EQE327615 FAA327604:FAA327615 FJW327604:FJW327615 FTS327604:FTS327615 GDO327604:GDO327615 GNK327604:GNK327615 GXG327604:GXG327615 HHC327604:HHC327615 HQY327604:HQY327615 IAU327604:IAU327615 IKQ327604:IKQ327615 IUM327604:IUM327615 JEI327604:JEI327615 JOE327604:JOE327615 JYA327604:JYA327615 KHW327604:KHW327615 KRS327604:KRS327615 LBO327604:LBO327615 LLK327604:LLK327615 LVG327604:LVG327615 MFC327604:MFC327615 MOY327604:MOY327615 MYU327604:MYU327615 NIQ327604:NIQ327615 NSM327604:NSM327615 OCI327604:OCI327615 OME327604:OME327615 OWA327604:OWA327615 PFW327604:PFW327615 PPS327604:PPS327615 PZO327604:PZO327615 QJK327604:QJK327615 QTG327604:QTG327615 RDC327604:RDC327615 RMY327604:RMY327615 RWU327604:RWU327615 SGQ327604:SGQ327615 SQM327604:SQM327615 TAI327604:TAI327615 TKE327604:TKE327615 TUA327604:TUA327615 UDW327604:UDW327615 UNS327604:UNS327615 UXO327604:UXO327615 VHK327604:VHK327615 VRG327604:VRG327615 WBC327604:WBC327615 WKY327604:WKY327615 WUU327604:WUU327615 B393140:B393151 II393140:II393151 SE393140:SE393151 ACA393140:ACA393151 ALW393140:ALW393151 AVS393140:AVS393151 BFO393140:BFO393151 BPK393140:BPK393151 BZG393140:BZG393151 CJC393140:CJC393151 CSY393140:CSY393151 DCU393140:DCU393151 DMQ393140:DMQ393151 DWM393140:DWM393151 EGI393140:EGI393151 EQE393140:EQE393151 FAA393140:FAA393151 FJW393140:FJW393151 FTS393140:FTS393151 GDO393140:GDO393151 GNK393140:GNK393151 GXG393140:GXG393151 HHC393140:HHC393151 HQY393140:HQY393151 IAU393140:IAU393151 IKQ393140:IKQ393151 IUM393140:IUM393151 JEI393140:JEI393151 JOE393140:JOE393151 JYA393140:JYA393151 KHW393140:KHW393151 KRS393140:KRS393151 LBO393140:LBO393151 LLK393140:LLK393151 LVG393140:LVG393151 MFC393140:MFC393151 MOY393140:MOY393151 MYU393140:MYU393151 NIQ393140:NIQ393151 NSM393140:NSM393151 OCI393140:OCI393151 OME393140:OME393151 OWA393140:OWA393151 PFW393140:PFW393151 PPS393140:PPS393151 PZO393140:PZO393151 QJK393140:QJK393151 QTG393140:QTG393151 RDC393140:RDC393151 RMY393140:RMY393151 RWU393140:RWU393151 SGQ393140:SGQ393151 SQM393140:SQM393151 TAI393140:TAI393151 TKE393140:TKE393151 TUA393140:TUA393151 UDW393140:UDW393151 UNS393140:UNS393151 UXO393140:UXO393151 VHK393140:VHK393151 VRG393140:VRG393151 WBC393140:WBC393151 WKY393140:WKY393151 WUU393140:WUU393151 B458676:B458687 II458676:II458687 SE458676:SE458687 ACA458676:ACA458687 ALW458676:ALW458687 AVS458676:AVS458687 BFO458676:BFO458687 BPK458676:BPK458687 BZG458676:BZG458687 CJC458676:CJC458687 CSY458676:CSY458687 DCU458676:DCU458687 DMQ458676:DMQ458687 DWM458676:DWM458687 EGI458676:EGI458687 EQE458676:EQE458687 FAA458676:FAA458687 FJW458676:FJW458687 FTS458676:FTS458687 GDO458676:GDO458687 GNK458676:GNK458687 GXG458676:GXG458687 HHC458676:HHC458687 HQY458676:HQY458687 IAU458676:IAU458687 IKQ458676:IKQ458687 IUM458676:IUM458687 JEI458676:JEI458687 JOE458676:JOE458687 JYA458676:JYA458687 KHW458676:KHW458687 KRS458676:KRS458687 LBO458676:LBO458687 LLK458676:LLK458687 LVG458676:LVG458687 MFC458676:MFC458687 MOY458676:MOY458687 MYU458676:MYU458687 NIQ458676:NIQ458687 NSM458676:NSM458687 OCI458676:OCI458687 OME458676:OME458687 OWA458676:OWA458687 PFW458676:PFW458687 PPS458676:PPS458687 PZO458676:PZO458687 QJK458676:QJK458687 QTG458676:QTG458687 RDC458676:RDC458687 RMY458676:RMY458687 RWU458676:RWU458687 SGQ458676:SGQ458687 SQM458676:SQM458687 TAI458676:TAI458687 TKE458676:TKE458687 TUA458676:TUA458687 UDW458676:UDW458687 UNS458676:UNS458687 UXO458676:UXO458687 VHK458676:VHK458687 VRG458676:VRG458687 WBC458676:WBC458687 WKY458676:WKY458687 WUU458676:WUU458687 B524212:B524223 II524212:II524223 SE524212:SE524223 ACA524212:ACA524223 ALW524212:ALW524223 AVS524212:AVS524223 BFO524212:BFO524223 BPK524212:BPK524223 BZG524212:BZG524223 CJC524212:CJC524223 CSY524212:CSY524223 DCU524212:DCU524223 DMQ524212:DMQ524223 DWM524212:DWM524223 EGI524212:EGI524223 EQE524212:EQE524223 FAA524212:FAA524223 FJW524212:FJW524223 FTS524212:FTS524223 GDO524212:GDO524223 GNK524212:GNK524223 GXG524212:GXG524223 HHC524212:HHC524223 HQY524212:HQY524223 IAU524212:IAU524223 IKQ524212:IKQ524223 IUM524212:IUM524223 JEI524212:JEI524223 JOE524212:JOE524223 JYA524212:JYA524223 KHW524212:KHW524223 KRS524212:KRS524223 LBO524212:LBO524223 LLK524212:LLK524223 LVG524212:LVG524223 MFC524212:MFC524223 MOY524212:MOY524223 MYU524212:MYU524223 NIQ524212:NIQ524223 NSM524212:NSM524223 OCI524212:OCI524223 OME524212:OME524223 OWA524212:OWA524223 PFW524212:PFW524223 PPS524212:PPS524223 PZO524212:PZO524223 QJK524212:QJK524223 QTG524212:QTG524223 RDC524212:RDC524223 RMY524212:RMY524223 RWU524212:RWU524223 SGQ524212:SGQ524223 SQM524212:SQM524223 TAI524212:TAI524223 TKE524212:TKE524223 TUA524212:TUA524223 UDW524212:UDW524223 UNS524212:UNS524223 UXO524212:UXO524223 VHK524212:VHK524223 VRG524212:VRG524223 WBC524212:WBC524223 WKY524212:WKY524223 WUU524212:WUU524223 B589748:B589759 II589748:II589759 SE589748:SE589759 ACA589748:ACA589759 ALW589748:ALW589759 AVS589748:AVS589759 BFO589748:BFO589759 BPK589748:BPK589759 BZG589748:BZG589759 CJC589748:CJC589759 CSY589748:CSY589759 DCU589748:DCU589759 DMQ589748:DMQ589759 DWM589748:DWM589759 EGI589748:EGI589759 EQE589748:EQE589759 FAA589748:FAA589759 FJW589748:FJW589759 FTS589748:FTS589759 GDO589748:GDO589759 GNK589748:GNK589759 GXG589748:GXG589759 HHC589748:HHC589759 HQY589748:HQY589759 IAU589748:IAU589759 IKQ589748:IKQ589759 IUM589748:IUM589759 JEI589748:JEI589759 JOE589748:JOE589759 JYA589748:JYA589759 KHW589748:KHW589759 KRS589748:KRS589759 LBO589748:LBO589759 LLK589748:LLK589759 LVG589748:LVG589759 MFC589748:MFC589759 MOY589748:MOY589759 MYU589748:MYU589759 NIQ589748:NIQ589759 NSM589748:NSM589759 OCI589748:OCI589759 OME589748:OME589759 OWA589748:OWA589759 PFW589748:PFW589759 PPS589748:PPS589759 PZO589748:PZO589759 QJK589748:QJK589759 QTG589748:QTG589759 RDC589748:RDC589759 RMY589748:RMY589759 RWU589748:RWU589759 SGQ589748:SGQ589759 SQM589748:SQM589759 TAI589748:TAI589759 TKE589748:TKE589759 TUA589748:TUA589759 UDW589748:UDW589759 UNS589748:UNS589759 UXO589748:UXO589759 VHK589748:VHK589759 VRG589748:VRG589759 WBC589748:WBC589759 WKY589748:WKY589759 WUU589748:WUU589759 B655284:B655295 II655284:II655295 SE655284:SE655295 ACA655284:ACA655295 ALW655284:ALW655295 AVS655284:AVS655295 BFO655284:BFO655295 BPK655284:BPK655295 BZG655284:BZG655295 CJC655284:CJC655295 CSY655284:CSY655295 DCU655284:DCU655295 DMQ655284:DMQ655295 DWM655284:DWM655295 EGI655284:EGI655295 EQE655284:EQE655295 FAA655284:FAA655295 FJW655284:FJW655295 FTS655284:FTS655295 GDO655284:GDO655295 GNK655284:GNK655295 GXG655284:GXG655295 HHC655284:HHC655295 HQY655284:HQY655295 IAU655284:IAU655295 IKQ655284:IKQ655295 IUM655284:IUM655295 JEI655284:JEI655295 JOE655284:JOE655295 JYA655284:JYA655295 KHW655284:KHW655295 KRS655284:KRS655295 LBO655284:LBO655295 LLK655284:LLK655295 LVG655284:LVG655295 MFC655284:MFC655295 MOY655284:MOY655295 MYU655284:MYU655295 NIQ655284:NIQ655295 NSM655284:NSM655295 OCI655284:OCI655295 OME655284:OME655295 OWA655284:OWA655295 PFW655284:PFW655295 PPS655284:PPS655295 PZO655284:PZO655295 QJK655284:QJK655295 QTG655284:QTG655295 RDC655284:RDC655295 RMY655284:RMY655295 RWU655284:RWU655295 SGQ655284:SGQ655295 SQM655284:SQM655295 TAI655284:TAI655295 TKE655284:TKE655295 TUA655284:TUA655295 UDW655284:UDW655295 UNS655284:UNS655295 UXO655284:UXO655295 VHK655284:VHK655295 VRG655284:VRG655295 WBC655284:WBC655295 WKY655284:WKY655295 WUU655284:WUU655295 B720820:B720831 II720820:II720831 SE720820:SE720831 ACA720820:ACA720831 ALW720820:ALW720831 AVS720820:AVS720831 BFO720820:BFO720831 BPK720820:BPK720831 BZG720820:BZG720831 CJC720820:CJC720831 CSY720820:CSY720831 DCU720820:DCU720831 DMQ720820:DMQ720831 DWM720820:DWM720831 EGI720820:EGI720831 EQE720820:EQE720831 FAA720820:FAA720831 FJW720820:FJW720831 FTS720820:FTS720831 GDO720820:GDO720831 GNK720820:GNK720831 GXG720820:GXG720831 HHC720820:HHC720831 HQY720820:HQY720831 IAU720820:IAU720831 IKQ720820:IKQ720831 IUM720820:IUM720831 JEI720820:JEI720831 JOE720820:JOE720831 JYA720820:JYA720831 KHW720820:KHW720831 KRS720820:KRS720831 LBO720820:LBO720831 LLK720820:LLK720831 LVG720820:LVG720831 MFC720820:MFC720831 MOY720820:MOY720831 MYU720820:MYU720831 NIQ720820:NIQ720831 NSM720820:NSM720831 OCI720820:OCI720831 OME720820:OME720831 OWA720820:OWA720831 PFW720820:PFW720831 PPS720820:PPS720831 PZO720820:PZO720831 QJK720820:QJK720831 QTG720820:QTG720831 RDC720820:RDC720831 RMY720820:RMY720831 RWU720820:RWU720831 SGQ720820:SGQ720831 SQM720820:SQM720831 TAI720820:TAI720831 TKE720820:TKE720831 TUA720820:TUA720831 UDW720820:UDW720831 UNS720820:UNS720831 UXO720820:UXO720831 VHK720820:VHK720831 VRG720820:VRG720831 WBC720820:WBC720831 WKY720820:WKY720831 WUU720820:WUU720831 B786356:B786367 II786356:II786367 SE786356:SE786367 ACA786356:ACA786367 ALW786356:ALW786367 AVS786356:AVS786367 BFO786356:BFO786367 BPK786356:BPK786367 BZG786356:BZG786367 CJC786356:CJC786367 CSY786356:CSY786367 DCU786356:DCU786367 DMQ786356:DMQ786367 DWM786356:DWM786367 EGI786356:EGI786367 EQE786356:EQE786367 FAA786356:FAA786367 FJW786356:FJW786367 FTS786356:FTS786367 GDO786356:GDO786367 GNK786356:GNK786367 GXG786356:GXG786367 HHC786356:HHC786367 HQY786356:HQY786367 IAU786356:IAU786367 IKQ786356:IKQ786367 IUM786356:IUM786367 JEI786356:JEI786367 JOE786356:JOE786367 JYA786356:JYA786367 KHW786356:KHW786367 KRS786356:KRS786367 LBO786356:LBO786367 LLK786356:LLK786367 LVG786356:LVG786367 MFC786356:MFC786367 MOY786356:MOY786367 MYU786356:MYU786367 NIQ786356:NIQ786367 NSM786356:NSM786367 OCI786356:OCI786367 OME786356:OME786367 OWA786356:OWA786367 PFW786356:PFW786367 PPS786356:PPS786367 PZO786356:PZO786367 QJK786356:QJK786367 QTG786356:QTG786367 RDC786356:RDC786367 RMY786356:RMY786367 RWU786356:RWU786367 SGQ786356:SGQ786367 SQM786356:SQM786367 TAI786356:TAI786367 TKE786356:TKE786367 TUA786356:TUA786367 UDW786356:UDW786367 UNS786356:UNS786367 UXO786356:UXO786367 VHK786356:VHK786367 VRG786356:VRG786367 WBC786356:WBC786367 WKY786356:WKY786367 WUU786356:WUU786367 B851892:B851903 II851892:II851903 SE851892:SE851903 ACA851892:ACA851903 ALW851892:ALW851903 AVS851892:AVS851903 BFO851892:BFO851903 BPK851892:BPK851903 BZG851892:BZG851903 CJC851892:CJC851903 CSY851892:CSY851903 DCU851892:DCU851903 DMQ851892:DMQ851903 DWM851892:DWM851903 EGI851892:EGI851903 EQE851892:EQE851903 FAA851892:FAA851903 FJW851892:FJW851903 FTS851892:FTS851903 GDO851892:GDO851903 GNK851892:GNK851903 GXG851892:GXG851903 HHC851892:HHC851903 HQY851892:HQY851903 IAU851892:IAU851903 IKQ851892:IKQ851903 IUM851892:IUM851903 JEI851892:JEI851903 JOE851892:JOE851903 JYA851892:JYA851903 KHW851892:KHW851903 KRS851892:KRS851903 LBO851892:LBO851903 LLK851892:LLK851903 LVG851892:LVG851903 MFC851892:MFC851903 MOY851892:MOY851903 MYU851892:MYU851903 NIQ851892:NIQ851903 NSM851892:NSM851903 OCI851892:OCI851903 OME851892:OME851903 OWA851892:OWA851903 PFW851892:PFW851903 PPS851892:PPS851903 PZO851892:PZO851903 QJK851892:QJK851903 QTG851892:QTG851903 RDC851892:RDC851903 RMY851892:RMY851903 RWU851892:RWU851903 SGQ851892:SGQ851903 SQM851892:SQM851903 TAI851892:TAI851903 TKE851892:TKE851903 TUA851892:TUA851903 UDW851892:UDW851903 UNS851892:UNS851903 UXO851892:UXO851903 VHK851892:VHK851903 VRG851892:VRG851903 WBC851892:WBC851903 WKY851892:WKY851903 WUU851892:WUU851903 B917428:B917439 II917428:II917439 SE917428:SE917439 ACA917428:ACA917439 ALW917428:ALW917439 AVS917428:AVS917439 BFO917428:BFO917439 BPK917428:BPK917439 BZG917428:BZG917439 CJC917428:CJC917439 CSY917428:CSY917439 DCU917428:DCU917439 DMQ917428:DMQ917439 DWM917428:DWM917439 EGI917428:EGI917439 EQE917428:EQE917439 FAA917428:FAA917439 FJW917428:FJW917439 FTS917428:FTS917439 GDO917428:GDO917439 GNK917428:GNK917439 GXG917428:GXG917439 HHC917428:HHC917439 HQY917428:HQY917439 IAU917428:IAU917439 IKQ917428:IKQ917439 IUM917428:IUM917439 JEI917428:JEI917439 JOE917428:JOE917439 JYA917428:JYA917439 KHW917428:KHW917439 KRS917428:KRS917439 LBO917428:LBO917439 LLK917428:LLK917439 LVG917428:LVG917439 MFC917428:MFC917439 MOY917428:MOY917439 MYU917428:MYU917439 NIQ917428:NIQ917439 NSM917428:NSM917439 OCI917428:OCI917439 OME917428:OME917439 OWA917428:OWA917439 PFW917428:PFW917439 PPS917428:PPS917439 PZO917428:PZO917439 QJK917428:QJK917439 QTG917428:QTG917439 RDC917428:RDC917439 RMY917428:RMY917439 RWU917428:RWU917439 SGQ917428:SGQ917439 SQM917428:SQM917439 TAI917428:TAI917439 TKE917428:TKE917439 TUA917428:TUA917439 UDW917428:UDW917439 UNS917428:UNS917439 UXO917428:UXO917439 VHK917428:VHK917439 VRG917428:VRG917439 WBC917428:WBC917439 WKY917428:WKY917439 WUU917428:WUU917439 B982964:B982975 II982964:II982975 SE982964:SE982975 ACA982964:ACA982975 ALW982964:ALW982975 AVS982964:AVS982975 BFO982964:BFO982975 BPK982964:BPK982975 BZG982964:BZG982975 CJC982964:CJC982975 CSY982964:CSY982975 DCU982964:DCU982975 DMQ982964:DMQ982975 DWM982964:DWM982975 EGI982964:EGI982975 EQE982964:EQE982975 FAA982964:FAA982975 FJW982964:FJW982975 FTS982964:FTS982975 GDO982964:GDO982975 GNK982964:GNK982975 GXG982964:GXG982975 HHC982964:HHC982975 HQY982964:HQY982975 IAU982964:IAU982975 IKQ982964:IKQ982975 IUM982964:IUM982975 JEI982964:JEI982975 JOE982964:JOE982975 JYA982964:JYA982975 KHW982964:KHW982975 KRS982964:KRS982975 LBO982964:LBO982975 LLK982964:LLK982975 LVG982964:LVG982975 MFC982964:MFC982975 MOY982964:MOY982975 MYU982964:MYU982975 NIQ982964:NIQ982975 NSM982964:NSM982975 OCI982964:OCI982975 OME982964:OME982975 OWA982964:OWA982975 PFW982964:PFW982975 PPS982964:PPS982975 PZO982964:PZO982975 QJK982964:QJK982975 QTG982964:QTG982975 RDC982964:RDC982975 RMY982964:RMY982975 RWU982964:RWU982975 SGQ982964:SGQ982975 SQM982964:SQM982975 TAI982964:TAI982975 TKE982964:TKE982975 TUA982964:TUA982975 UDW982964:UDW982975 UNS982964:UNS982975 UXO982964:UXO982975 VHK982964:VHK982975 VRG982964:VRG982975 WBC982964:WBC982975 WKY982964:WKY982975 SE18:SE29 II18:II29" xr:uid="{7774123A-49F7-46CE-AF01-9DF0470D192D}">
      <formula1>#REF!</formula1>
    </dataValidation>
    <dataValidation type="list" showInputMessage="1" showErrorMessage="1" sqref="B18:B33" xr:uid="{022A1FC0-43C3-4AD5-8FB8-1B985B9D26C5}">
      <formula1>Chem</formula1>
    </dataValidation>
  </dataValidations>
  <pageMargins left="0.7" right="0.7" top="0.75" bottom="0.75" header="0.3" footer="0.3"/>
  <pageSetup paperSize="9" orientation="portrait" r:id="rId1"/>
  <ignoredErrors>
    <ignoredError sqref="B13 E11"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D5B961D-6136-4740-8F08-3E55CDE40BAC}">
          <x14:formula1>
            <xm:f>'Chemical Analysis'!$AA$4:$AA$39</xm:f>
          </x14:formula1>
          <xm:sqref>G3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I65"/>
  <sheetViews>
    <sheetView showGridLines="0" showZeros="0" tabSelected="1" topLeftCell="A4" zoomScale="65" zoomScaleNormal="65" workbookViewId="0">
      <selection activeCell="F13" sqref="F13"/>
    </sheetView>
  </sheetViews>
  <sheetFormatPr defaultRowHeight="20.25" x14ac:dyDescent="0.3"/>
  <cols>
    <col min="1" max="1" width="2.85546875" style="35" customWidth="1"/>
    <col min="2" max="2" width="29.42578125" style="35" customWidth="1"/>
    <col min="3" max="3" width="22.28515625" style="59" customWidth="1"/>
    <col min="4" max="4" width="25.28515625" style="59" bestFit="1" customWidth="1"/>
    <col min="5" max="5" width="17.28515625" style="59" customWidth="1"/>
    <col min="6" max="6" width="25.28515625" style="59" bestFit="1" customWidth="1"/>
    <col min="7" max="7" width="28.28515625" style="35" bestFit="1" customWidth="1"/>
    <col min="8" max="8" width="7.5703125" style="35" bestFit="1" customWidth="1"/>
    <col min="9" max="9" width="7.140625" bestFit="1" customWidth="1"/>
    <col min="10" max="10" width="6.7109375" bestFit="1" customWidth="1"/>
    <col min="11" max="11" width="8" bestFit="1" customWidth="1"/>
    <col min="12" max="13" width="6.7109375" bestFit="1" customWidth="1"/>
    <col min="14" max="15" width="8" bestFit="1" customWidth="1"/>
    <col min="16" max="16" width="6.7109375" bestFit="1" customWidth="1"/>
    <col min="17" max="17" width="8" bestFit="1" customWidth="1"/>
    <col min="18" max="18" width="7.28515625" bestFit="1" customWidth="1"/>
    <col min="19" max="19" width="6.7109375" bestFit="1" customWidth="1"/>
    <col min="20" max="21" width="8" bestFit="1" customWidth="1"/>
    <col min="22" max="24" width="8.28515625" bestFit="1" customWidth="1"/>
    <col min="25" max="25" width="10.140625" bestFit="1" customWidth="1"/>
    <col min="26" max="26" width="16.140625" customWidth="1"/>
    <col min="27" max="27" width="10.140625" customWidth="1"/>
    <col min="28" max="28" width="14.42578125" customWidth="1"/>
    <col min="29" max="30" width="18.85546875" customWidth="1"/>
    <col min="31" max="31" width="14.7109375" style="35" customWidth="1"/>
    <col min="32" max="241" width="8.85546875" style="35"/>
    <col min="242" max="242" width="17.42578125" style="35" customWidth="1"/>
    <col min="243" max="243" width="30.7109375" style="35" customWidth="1"/>
    <col min="244" max="244" width="24.5703125" style="35" customWidth="1"/>
    <col min="245" max="245" width="30.5703125" style="35" customWidth="1"/>
    <col min="246" max="246" width="27.140625" style="35" customWidth="1"/>
    <col min="247" max="247" width="34" style="35" customWidth="1"/>
    <col min="248" max="248" width="31.42578125" style="35" customWidth="1"/>
    <col min="249" max="249" width="82.140625" style="35" customWidth="1"/>
    <col min="250" max="250" width="23.140625" style="35" customWidth="1"/>
    <col min="251" max="251" width="14.7109375" style="35" customWidth="1"/>
    <col min="252" max="252" width="10.140625" style="35" customWidth="1"/>
    <col min="253" max="253" width="15.85546875" style="35" customWidth="1"/>
    <col min="254" max="254" width="9.85546875" style="35" customWidth="1"/>
    <col min="255" max="255" width="14" style="35" customWidth="1"/>
    <col min="256" max="256" width="14.5703125" style="35" customWidth="1"/>
    <col min="257" max="257" width="9.5703125" style="35" customWidth="1"/>
    <col min="258" max="258" width="14.5703125" style="35" customWidth="1"/>
    <col min="259" max="260" width="16.28515625" style="35" customWidth="1"/>
    <col min="261" max="261" width="13.85546875" style="35" customWidth="1"/>
    <col min="262" max="266" width="16.140625" style="35" customWidth="1"/>
    <col min="267" max="267" width="14.42578125" style="35" customWidth="1"/>
    <col min="268" max="268" width="10.140625" style="35" customWidth="1"/>
    <col min="269" max="269" width="14.42578125" style="35" customWidth="1"/>
    <col min="270" max="271" width="18.85546875" style="35" customWidth="1"/>
    <col min="272" max="272" width="14.7109375" style="35" customWidth="1"/>
    <col min="273" max="273" width="9.28515625" style="35" customWidth="1"/>
    <col min="274" max="497" width="8.85546875" style="35"/>
    <col min="498" max="498" width="17.42578125" style="35" customWidth="1"/>
    <col min="499" max="499" width="30.7109375" style="35" customWidth="1"/>
    <col min="500" max="500" width="24.5703125" style="35" customWidth="1"/>
    <col min="501" max="501" width="30.5703125" style="35" customWidth="1"/>
    <col min="502" max="502" width="27.140625" style="35" customWidth="1"/>
    <col min="503" max="503" width="34" style="35" customWidth="1"/>
    <col min="504" max="504" width="31.42578125" style="35" customWidth="1"/>
    <col min="505" max="505" width="82.140625" style="35" customWidth="1"/>
    <col min="506" max="506" width="23.140625" style="35" customWidth="1"/>
    <col min="507" max="507" width="14.7109375" style="35" customWidth="1"/>
    <col min="508" max="508" width="10.140625" style="35" customWidth="1"/>
    <col min="509" max="509" width="15.85546875" style="35" customWidth="1"/>
    <col min="510" max="510" width="9.85546875" style="35" customWidth="1"/>
    <col min="511" max="511" width="14" style="35" customWidth="1"/>
    <col min="512" max="512" width="14.5703125" style="35" customWidth="1"/>
    <col min="513" max="513" width="9.5703125" style="35" customWidth="1"/>
    <col min="514" max="514" width="14.5703125" style="35" customWidth="1"/>
    <col min="515" max="516" width="16.28515625" style="35" customWidth="1"/>
    <col min="517" max="517" width="13.85546875" style="35" customWidth="1"/>
    <col min="518" max="522" width="16.140625" style="35" customWidth="1"/>
    <col min="523" max="523" width="14.42578125" style="35" customWidth="1"/>
    <col min="524" max="524" width="10.140625" style="35" customWidth="1"/>
    <col min="525" max="525" width="14.42578125" style="35" customWidth="1"/>
    <col min="526" max="527" width="18.85546875" style="35" customWidth="1"/>
    <col min="528" max="528" width="14.7109375" style="35" customWidth="1"/>
    <col min="529" max="529" width="9.28515625" style="35" customWidth="1"/>
    <col min="530" max="753" width="8.85546875" style="35"/>
    <col min="754" max="754" width="17.42578125" style="35" customWidth="1"/>
    <col min="755" max="755" width="30.7109375" style="35" customWidth="1"/>
    <col min="756" max="756" width="24.5703125" style="35" customWidth="1"/>
    <col min="757" max="757" width="30.5703125" style="35" customWidth="1"/>
    <col min="758" max="758" width="27.140625" style="35" customWidth="1"/>
    <col min="759" max="759" width="34" style="35" customWidth="1"/>
    <col min="760" max="760" width="31.42578125" style="35" customWidth="1"/>
    <col min="761" max="761" width="82.140625" style="35" customWidth="1"/>
    <col min="762" max="762" width="23.140625" style="35" customWidth="1"/>
    <col min="763" max="763" width="14.7109375" style="35" customWidth="1"/>
    <col min="764" max="764" width="10.140625" style="35" customWidth="1"/>
    <col min="765" max="765" width="15.85546875" style="35" customWidth="1"/>
    <col min="766" max="766" width="9.85546875" style="35" customWidth="1"/>
    <col min="767" max="767" width="14" style="35" customWidth="1"/>
    <col min="768" max="768" width="14.5703125" style="35" customWidth="1"/>
    <col min="769" max="769" width="9.5703125" style="35" customWidth="1"/>
    <col min="770" max="770" width="14.5703125" style="35" customWidth="1"/>
    <col min="771" max="772" width="16.28515625" style="35" customWidth="1"/>
    <col min="773" max="773" width="13.85546875" style="35" customWidth="1"/>
    <col min="774" max="778" width="16.140625" style="35" customWidth="1"/>
    <col min="779" max="779" width="14.42578125" style="35" customWidth="1"/>
    <col min="780" max="780" width="10.140625" style="35" customWidth="1"/>
    <col min="781" max="781" width="14.42578125" style="35" customWidth="1"/>
    <col min="782" max="783" width="18.85546875" style="35" customWidth="1"/>
    <col min="784" max="784" width="14.7109375" style="35" customWidth="1"/>
    <col min="785" max="785" width="9.28515625" style="35" customWidth="1"/>
    <col min="786" max="1009" width="8.85546875" style="35"/>
    <col min="1010" max="1010" width="17.42578125" style="35" customWidth="1"/>
    <col min="1011" max="1011" width="30.7109375" style="35" customWidth="1"/>
    <col min="1012" max="1012" width="24.5703125" style="35" customWidth="1"/>
    <col min="1013" max="1013" width="30.5703125" style="35" customWidth="1"/>
    <col min="1014" max="1014" width="27.140625" style="35" customWidth="1"/>
    <col min="1015" max="1015" width="34" style="35" customWidth="1"/>
    <col min="1016" max="1016" width="31.42578125" style="35" customWidth="1"/>
    <col min="1017" max="1017" width="82.140625" style="35" customWidth="1"/>
    <col min="1018" max="1018" width="23.140625" style="35" customWidth="1"/>
    <col min="1019" max="1019" width="14.7109375" style="35" customWidth="1"/>
    <col min="1020" max="1020" width="10.140625" style="35" customWidth="1"/>
    <col min="1021" max="1021" width="15.85546875" style="35" customWidth="1"/>
    <col min="1022" max="1022" width="9.85546875" style="35" customWidth="1"/>
    <col min="1023" max="1023" width="14" style="35" customWidth="1"/>
    <col min="1024" max="1024" width="14.5703125" style="35" customWidth="1"/>
    <col min="1025" max="1025" width="9.5703125" style="35" customWidth="1"/>
    <col min="1026" max="1026" width="14.5703125" style="35" customWidth="1"/>
    <col min="1027" max="1028" width="16.28515625" style="35" customWidth="1"/>
    <col min="1029" max="1029" width="13.85546875" style="35" customWidth="1"/>
    <col min="1030" max="1034" width="16.140625" style="35" customWidth="1"/>
    <col min="1035" max="1035" width="14.42578125" style="35" customWidth="1"/>
    <col min="1036" max="1036" width="10.140625" style="35" customWidth="1"/>
    <col min="1037" max="1037" width="14.42578125" style="35" customWidth="1"/>
    <col min="1038" max="1039" width="18.85546875" style="35" customWidth="1"/>
    <col min="1040" max="1040" width="14.7109375" style="35" customWidth="1"/>
    <col min="1041" max="1041" width="9.28515625" style="35" customWidth="1"/>
    <col min="1042" max="1265" width="8.85546875" style="35"/>
    <col min="1266" max="1266" width="17.42578125" style="35" customWidth="1"/>
    <col min="1267" max="1267" width="30.7109375" style="35" customWidth="1"/>
    <col min="1268" max="1268" width="24.5703125" style="35" customWidth="1"/>
    <col min="1269" max="1269" width="30.5703125" style="35" customWidth="1"/>
    <col min="1270" max="1270" width="27.140625" style="35" customWidth="1"/>
    <col min="1271" max="1271" width="34" style="35" customWidth="1"/>
    <col min="1272" max="1272" width="31.42578125" style="35" customWidth="1"/>
    <col min="1273" max="1273" width="82.140625" style="35" customWidth="1"/>
    <col min="1274" max="1274" width="23.140625" style="35" customWidth="1"/>
    <col min="1275" max="1275" width="14.7109375" style="35" customWidth="1"/>
    <col min="1276" max="1276" width="10.140625" style="35" customWidth="1"/>
    <col min="1277" max="1277" width="15.85546875" style="35" customWidth="1"/>
    <col min="1278" max="1278" width="9.85546875" style="35" customWidth="1"/>
    <col min="1279" max="1279" width="14" style="35" customWidth="1"/>
    <col min="1280" max="1280" width="14.5703125" style="35" customWidth="1"/>
    <col min="1281" max="1281" width="9.5703125" style="35" customWidth="1"/>
    <col min="1282" max="1282" width="14.5703125" style="35" customWidth="1"/>
    <col min="1283" max="1284" width="16.28515625" style="35" customWidth="1"/>
    <col min="1285" max="1285" width="13.85546875" style="35" customWidth="1"/>
    <col min="1286" max="1290" width="16.140625" style="35" customWidth="1"/>
    <col min="1291" max="1291" width="14.42578125" style="35" customWidth="1"/>
    <col min="1292" max="1292" width="10.140625" style="35" customWidth="1"/>
    <col min="1293" max="1293" width="14.42578125" style="35" customWidth="1"/>
    <col min="1294" max="1295" width="18.85546875" style="35" customWidth="1"/>
    <col min="1296" max="1296" width="14.7109375" style="35" customWidth="1"/>
    <col min="1297" max="1297" width="9.28515625" style="35" customWidth="1"/>
    <col min="1298" max="1521" width="8.85546875" style="35"/>
    <col min="1522" max="1522" width="17.42578125" style="35" customWidth="1"/>
    <col min="1523" max="1523" width="30.7109375" style="35" customWidth="1"/>
    <col min="1524" max="1524" width="24.5703125" style="35" customWidth="1"/>
    <col min="1525" max="1525" width="30.5703125" style="35" customWidth="1"/>
    <col min="1526" max="1526" width="27.140625" style="35" customWidth="1"/>
    <col min="1527" max="1527" width="34" style="35" customWidth="1"/>
    <col min="1528" max="1528" width="31.42578125" style="35" customWidth="1"/>
    <col min="1529" max="1529" width="82.140625" style="35" customWidth="1"/>
    <col min="1530" max="1530" width="23.140625" style="35" customWidth="1"/>
    <col min="1531" max="1531" width="14.7109375" style="35" customWidth="1"/>
    <col min="1532" max="1532" width="10.140625" style="35" customWidth="1"/>
    <col min="1533" max="1533" width="15.85546875" style="35" customWidth="1"/>
    <col min="1534" max="1534" width="9.85546875" style="35" customWidth="1"/>
    <col min="1535" max="1535" width="14" style="35" customWidth="1"/>
    <col min="1536" max="1536" width="14.5703125" style="35" customWidth="1"/>
    <col min="1537" max="1537" width="9.5703125" style="35" customWidth="1"/>
    <col min="1538" max="1538" width="14.5703125" style="35" customWidth="1"/>
    <col min="1539" max="1540" width="16.28515625" style="35" customWidth="1"/>
    <col min="1541" max="1541" width="13.85546875" style="35" customWidth="1"/>
    <col min="1542" max="1546" width="16.140625" style="35" customWidth="1"/>
    <col min="1547" max="1547" width="14.42578125" style="35" customWidth="1"/>
    <col min="1548" max="1548" width="10.140625" style="35" customWidth="1"/>
    <col min="1549" max="1549" width="14.42578125" style="35" customWidth="1"/>
    <col min="1550" max="1551" width="18.85546875" style="35" customWidth="1"/>
    <col min="1552" max="1552" width="14.7109375" style="35" customWidth="1"/>
    <col min="1553" max="1553" width="9.28515625" style="35" customWidth="1"/>
    <col min="1554" max="1777" width="8.85546875" style="35"/>
    <col min="1778" max="1778" width="17.42578125" style="35" customWidth="1"/>
    <col min="1779" max="1779" width="30.7109375" style="35" customWidth="1"/>
    <col min="1780" max="1780" width="24.5703125" style="35" customWidth="1"/>
    <col min="1781" max="1781" width="30.5703125" style="35" customWidth="1"/>
    <col min="1782" max="1782" width="27.140625" style="35" customWidth="1"/>
    <col min="1783" max="1783" width="34" style="35" customWidth="1"/>
    <col min="1784" max="1784" width="31.42578125" style="35" customWidth="1"/>
    <col min="1785" max="1785" width="82.140625" style="35" customWidth="1"/>
    <col min="1786" max="1786" width="23.140625" style="35" customWidth="1"/>
    <col min="1787" max="1787" width="14.7109375" style="35" customWidth="1"/>
    <col min="1788" max="1788" width="10.140625" style="35" customWidth="1"/>
    <col min="1789" max="1789" width="15.85546875" style="35" customWidth="1"/>
    <col min="1790" max="1790" width="9.85546875" style="35" customWidth="1"/>
    <col min="1791" max="1791" width="14" style="35" customWidth="1"/>
    <col min="1792" max="1792" width="14.5703125" style="35" customWidth="1"/>
    <col min="1793" max="1793" width="9.5703125" style="35" customWidth="1"/>
    <col min="1794" max="1794" width="14.5703125" style="35" customWidth="1"/>
    <col min="1795" max="1796" width="16.28515625" style="35" customWidth="1"/>
    <col min="1797" max="1797" width="13.85546875" style="35" customWidth="1"/>
    <col min="1798" max="1802" width="16.140625" style="35" customWidth="1"/>
    <col min="1803" max="1803" width="14.42578125" style="35" customWidth="1"/>
    <col min="1804" max="1804" width="10.140625" style="35" customWidth="1"/>
    <col min="1805" max="1805" width="14.42578125" style="35" customWidth="1"/>
    <col min="1806" max="1807" width="18.85546875" style="35" customWidth="1"/>
    <col min="1808" max="1808" width="14.7109375" style="35" customWidth="1"/>
    <col min="1809" max="1809" width="9.28515625" style="35" customWidth="1"/>
    <col min="1810" max="2033" width="8.85546875" style="35"/>
    <col min="2034" max="2034" width="17.42578125" style="35" customWidth="1"/>
    <col min="2035" max="2035" width="30.7109375" style="35" customWidth="1"/>
    <col min="2036" max="2036" width="24.5703125" style="35" customWidth="1"/>
    <col min="2037" max="2037" width="30.5703125" style="35" customWidth="1"/>
    <col min="2038" max="2038" width="27.140625" style="35" customWidth="1"/>
    <col min="2039" max="2039" width="34" style="35" customWidth="1"/>
    <col min="2040" max="2040" width="31.42578125" style="35" customWidth="1"/>
    <col min="2041" max="2041" width="82.140625" style="35" customWidth="1"/>
    <col min="2042" max="2042" width="23.140625" style="35" customWidth="1"/>
    <col min="2043" max="2043" width="14.7109375" style="35" customWidth="1"/>
    <col min="2044" max="2044" width="10.140625" style="35" customWidth="1"/>
    <col min="2045" max="2045" width="15.85546875" style="35" customWidth="1"/>
    <col min="2046" max="2046" width="9.85546875" style="35" customWidth="1"/>
    <col min="2047" max="2047" width="14" style="35" customWidth="1"/>
    <col min="2048" max="2048" width="14.5703125" style="35" customWidth="1"/>
    <col min="2049" max="2049" width="9.5703125" style="35" customWidth="1"/>
    <col min="2050" max="2050" width="14.5703125" style="35" customWidth="1"/>
    <col min="2051" max="2052" width="16.28515625" style="35" customWidth="1"/>
    <col min="2053" max="2053" width="13.85546875" style="35" customWidth="1"/>
    <col min="2054" max="2058" width="16.140625" style="35" customWidth="1"/>
    <col min="2059" max="2059" width="14.42578125" style="35" customWidth="1"/>
    <col min="2060" max="2060" width="10.140625" style="35" customWidth="1"/>
    <col min="2061" max="2061" width="14.42578125" style="35" customWidth="1"/>
    <col min="2062" max="2063" width="18.85546875" style="35" customWidth="1"/>
    <col min="2064" max="2064" width="14.7109375" style="35" customWidth="1"/>
    <col min="2065" max="2065" width="9.28515625" style="35" customWidth="1"/>
    <col min="2066" max="2289" width="8.85546875" style="35"/>
    <col min="2290" max="2290" width="17.42578125" style="35" customWidth="1"/>
    <col min="2291" max="2291" width="30.7109375" style="35" customWidth="1"/>
    <col min="2292" max="2292" width="24.5703125" style="35" customWidth="1"/>
    <col min="2293" max="2293" width="30.5703125" style="35" customWidth="1"/>
    <col min="2294" max="2294" width="27.140625" style="35" customWidth="1"/>
    <col min="2295" max="2295" width="34" style="35" customWidth="1"/>
    <col min="2296" max="2296" width="31.42578125" style="35" customWidth="1"/>
    <col min="2297" max="2297" width="82.140625" style="35" customWidth="1"/>
    <col min="2298" max="2298" width="23.140625" style="35" customWidth="1"/>
    <col min="2299" max="2299" width="14.7109375" style="35" customWidth="1"/>
    <col min="2300" max="2300" width="10.140625" style="35" customWidth="1"/>
    <col min="2301" max="2301" width="15.85546875" style="35" customWidth="1"/>
    <col min="2302" max="2302" width="9.85546875" style="35" customWidth="1"/>
    <col min="2303" max="2303" width="14" style="35" customWidth="1"/>
    <col min="2304" max="2304" width="14.5703125" style="35" customWidth="1"/>
    <col min="2305" max="2305" width="9.5703125" style="35" customWidth="1"/>
    <col min="2306" max="2306" width="14.5703125" style="35" customWidth="1"/>
    <col min="2307" max="2308" width="16.28515625" style="35" customWidth="1"/>
    <col min="2309" max="2309" width="13.85546875" style="35" customWidth="1"/>
    <col min="2310" max="2314" width="16.140625" style="35" customWidth="1"/>
    <col min="2315" max="2315" width="14.42578125" style="35" customWidth="1"/>
    <col min="2316" max="2316" width="10.140625" style="35" customWidth="1"/>
    <col min="2317" max="2317" width="14.42578125" style="35" customWidth="1"/>
    <col min="2318" max="2319" width="18.85546875" style="35" customWidth="1"/>
    <col min="2320" max="2320" width="14.7109375" style="35" customWidth="1"/>
    <col min="2321" max="2321" width="9.28515625" style="35" customWidth="1"/>
    <col min="2322" max="2545" width="8.85546875" style="35"/>
    <col min="2546" max="2546" width="17.42578125" style="35" customWidth="1"/>
    <col min="2547" max="2547" width="30.7109375" style="35" customWidth="1"/>
    <col min="2548" max="2548" width="24.5703125" style="35" customWidth="1"/>
    <col min="2549" max="2549" width="30.5703125" style="35" customWidth="1"/>
    <col min="2550" max="2550" width="27.140625" style="35" customWidth="1"/>
    <col min="2551" max="2551" width="34" style="35" customWidth="1"/>
    <col min="2552" max="2552" width="31.42578125" style="35" customWidth="1"/>
    <col min="2553" max="2553" width="82.140625" style="35" customWidth="1"/>
    <col min="2554" max="2554" width="23.140625" style="35" customWidth="1"/>
    <col min="2555" max="2555" width="14.7109375" style="35" customWidth="1"/>
    <col min="2556" max="2556" width="10.140625" style="35" customWidth="1"/>
    <col min="2557" max="2557" width="15.85546875" style="35" customWidth="1"/>
    <col min="2558" max="2558" width="9.85546875" style="35" customWidth="1"/>
    <col min="2559" max="2559" width="14" style="35" customWidth="1"/>
    <col min="2560" max="2560" width="14.5703125" style="35" customWidth="1"/>
    <col min="2561" max="2561" width="9.5703125" style="35" customWidth="1"/>
    <col min="2562" max="2562" width="14.5703125" style="35" customWidth="1"/>
    <col min="2563" max="2564" width="16.28515625" style="35" customWidth="1"/>
    <col min="2565" max="2565" width="13.85546875" style="35" customWidth="1"/>
    <col min="2566" max="2570" width="16.140625" style="35" customWidth="1"/>
    <col min="2571" max="2571" width="14.42578125" style="35" customWidth="1"/>
    <col min="2572" max="2572" width="10.140625" style="35" customWidth="1"/>
    <col min="2573" max="2573" width="14.42578125" style="35" customWidth="1"/>
    <col min="2574" max="2575" width="18.85546875" style="35" customWidth="1"/>
    <col min="2576" max="2576" width="14.7109375" style="35" customWidth="1"/>
    <col min="2577" max="2577" width="9.28515625" style="35" customWidth="1"/>
    <col min="2578" max="2801" width="8.85546875" style="35"/>
    <col min="2802" max="2802" width="17.42578125" style="35" customWidth="1"/>
    <col min="2803" max="2803" width="30.7109375" style="35" customWidth="1"/>
    <col min="2804" max="2804" width="24.5703125" style="35" customWidth="1"/>
    <col min="2805" max="2805" width="30.5703125" style="35" customWidth="1"/>
    <col min="2806" max="2806" width="27.140625" style="35" customWidth="1"/>
    <col min="2807" max="2807" width="34" style="35" customWidth="1"/>
    <col min="2808" max="2808" width="31.42578125" style="35" customWidth="1"/>
    <col min="2809" max="2809" width="82.140625" style="35" customWidth="1"/>
    <col min="2810" max="2810" width="23.140625" style="35" customWidth="1"/>
    <col min="2811" max="2811" width="14.7109375" style="35" customWidth="1"/>
    <col min="2812" max="2812" width="10.140625" style="35" customWidth="1"/>
    <col min="2813" max="2813" width="15.85546875" style="35" customWidth="1"/>
    <col min="2814" max="2814" width="9.85546875" style="35" customWidth="1"/>
    <col min="2815" max="2815" width="14" style="35" customWidth="1"/>
    <col min="2816" max="2816" width="14.5703125" style="35" customWidth="1"/>
    <col min="2817" max="2817" width="9.5703125" style="35" customWidth="1"/>
    <col min="2818" max="2818" width="14.5703125" style="35" customWidth="1"/>
    <col min="2819" max="2820" width="16.28515625" style="35" customWidth="1"/>
    <col min="2821" max="2821" width="13.85546875" style="35" customWidth="1"/>
    <col min="2822" max="2826" width="16.140625" style="35" customWidth="1"/>
    <col min="2827" max="2827" width="14.42578125" style="35" customWidth="1"/>
    <col min="2828" max="2828" width="10.140625" style="35" customWidth="1"/>
    <col min="2829" max="2829" width="14.42578125" style="35" customWidth="1"/>
    <col min="2830" max="2831" width="18.85546875" style="35" customWidth="1"/>
    <col min="2832" max="2832" width="14.7109375" style="35" customWidth="1"/>
    <col min="2833" max="2833" width="9.28515625" style="35" customWidth="1"/>
    <col min="2834" max="3057" width="8.85546875" style="35"/>
    <col min="3058" max="3058" width="17.42578125" style="35" customWidth="1"/>
    <col min="3059" max="3059" width="30.7109375" style="35" customWidth="1"/>
    <col min="3060" max="3060" width="24.5703125" style="35" customWidth="1"/>
    <col min="3061" max="3061" width="30.5703125" style="35" customWidth="1"/>
    <col min="3062" max="3062" width="27.140625" style="35" customWidth="1"/>
    <col min="3063" max="3063" width="34" style="35" customWidth="1"/>
    <col min="3064" max="3064" width="31.42578125" style="35" customWidth="1"/>
    <col min="3065" max="3065" width="82.140625" style="35" customWidth="1"/>
    <col min="3066" max="3066" width="23.140625" style="35" customWidth="1"/>
    <col min="3067" max="3067" width="14.7109375" style="35" customWidth="1"/>
    <col min="3068" max="3068" width="10.140625" style="35" customWidth="1"/>
    <col min="3069" max="3069" width="15.85546875" style="35" customWidth="1"/>
    <col min="3070" max="3070" width="9.85546875" style="35" customWidth="1"/>
    <col min="3071" max="3071" width="14" style="35" customWidth="1"/>
    <col min="3072" max="3072" width="14.5703125" style="35" customWidth="1"/>
    <col min="3073" max="3073" width="9.5703125" style="35" customWidth="1"/>
    <col min="3074" max="3074" width="14.5703125" style="35" customWidth="1"/>
    <col min="3075" max="3076" width="16.28515625" style="35" customWidth="1"/>
    <col min="3077" max="3077" width="13.85546875" style="35" customWidth="1"/>
    <col min="3078" max="3082" width="16.140625" style="35" customWidth="1"/>
    <col min="3083" max="3083" width="14.42578125" style="35" customWidth="1"/>
    <col min="3084" max="3084" width="10.140625" style="35" customWidth="1"/>
    <col min="3085" max="3085" width="14.42578125" style="35" customWidth="1"/>
    <col min="3086" max="3087" width="18.85546875" style="35" customWidth="1"/>
    <col min="3088" max="3088" width="14.7109375" style="35" customWidth="1"/>
    <col min="3089" max="3089" width="9.28515625" style="35" customWidth="1"/>
    <col min="3090" max="3313" width="8.85546875" style="35"/>
    <col min="3314" max="3314" width="17.42578125" style="35" customWidth="1"/>
    <col min="3315" max="3315" width="30.7109375" style="35" customWidth="1"/>
    <col min="3316" max="3316" width="24.5703125" style="35" customWidth="1"/>
    <col min="3317" max="3317" width="30.5703125" style="35" customWidth="1"/>
    <col min="3318" max="3318" width="27.140625" style="35" customWidth="1"/>
    <col min="3319" max="3319" width="34" style="35" customWidth="1"/>
    <col min="3320" max="3320" width="31.42578125" style="35" customWidth="1"/>
    <col min="3321" max="3321" width="82.140625" style="35" customWidth="1"/>
    <col min="3322" max="3322" width="23.140625" style="35" customWidth="1"/>
    <col min="3323" max="3323" width="14.7109375" style="35" customWidth="1"/>
    <col min="3324" max="3324" width="10.140625" style="35" customWidth="1"/>
    <col min="3325" max="3325" width="15.85546875" style="35" customWidth="1"/>
    <col min="3326" max="3326" width="9.85546875" style="35" customWidth="1"/>
    <col min="3327" max="3327" width="14" style="35" customWidth="1"/>
    <col min="3328" max="3328" width="14.5703125" style="35" customWidth="1"/>
    <col min="3329" max="3329" width="9.5703125" style="35" customWidth="1"/>
    <col min="3330" max="3330" width="14.5703125" style="35" customWidth="1"/>
    <col min="3331" max="3332" width="16.28515625" style="35" customWidth="1"/>
    <col min="3333" max="3333" width="13.85546875" style="35" customWidth="1"/>
    <col min="3334" max="3338" width="16.140625" style="35" customWidth="1"/>
    <col min="3339" max="3339" width="14.42578125" style="35" customWidth="1"/>
    <col min="3340" max="3340" width="10.140625" style="35" customWidth="1"/>
    <col min="3341" max="3341" width="14.42578125" style="35" customWidth="1"/>
    <col min="3342" max="3343" width="18.85546875" style="35" customWidth="1"/>
    <col min="3344" max="3344" width="14.7109375" style="35" customWidth="1"/>
    <col min="3345" max="3345" width="9.28515625" style="35" customWidth="1"/>
    <col min="3346" max="3569" width="8.85546875" style="35"/>
    <col min="3570" max="3570" width="17.42578125" style="35" customWidth="1"/>
    <col min="3571" max="3571" width="30.7109375" style="35" customWidth="1"/>
    <col min="3572" max="3572" width="24.5703125" style="35" customWidth="1"/>
    <col min="3573" max="3573" width="30.5703125" style="35" customWidth="1"/>
    <col min="3574" max="3574" width="27.140625" style="35" customWidth="1"/>
    <col min="3575" max="3575" width="34" style="35" customWidth="1"/>
    <col min="3576" max="3576" width="31.42578125" style="35" customWidth="1"/>
    <col min="3577" max="3577" width="82.140625" style="35" customWidth="1"/>
    <col min="3578" max="3578" width="23.140625" style="35" customWidth="1"/>
    <col min="3579" max="3579" width="14.7109375" style="35" customWidth="1"/>
    <col min="3580" max="3580" width="10.140625" style="35" customWidth="1"/>
    <col min="3581" max="3581" width="15.85546875" style="35" customWidth="1"/>
    <col min="3582" max="3582" width="9.85546875" style="35" customWidth="1"/>
    <col min="3583" max="3583" width="14" style="35" customWidth="1"/>
    <col min="3584" max="3584" width="14.5703125" style="35" customWidth="1"/>
    <col min="3585" max="3585" width="9.5703125" style="35" customWidth="1"/>
    <col min="3586" max="3586" width="14.5703125" style="35" customWidth="1"/>
    <col min="3587" max="3588" width="16.28515625" style="35" customWidth="1"/>
    <col min="3589" max="3589" width="13.85546875" style="35" customWidth="1"/>
    <col min="3590" max="3594" width="16.140625" style="35" customWidth="1"/>
    <col min="3595" max="3595" width="14.42578125" style="35" customWidth="1"/>
    <col min="3596" max="3596" width="10.140625" style="35" customWidth="1"/>
    <col min="3597" max="3597" width="14.42578125" style="35" customWidth="1"/>
    <col min="3598" max="3599" width="18.85546875" style="35" customWidth="1"/>
    <col min="3600" max="3600" width="14.7109375" style="35" customWidth="1"/>
    <col min="3601" max="3601" width="9.28515625" style="35" customWidth="1"/>
    <col min="3602" max="3825" width="8.85546875" style="35"/>
    <col min="3826" max="3826" width="17.42578125" style="35" customWidth="1"/>
    <col min="3827" max="3827" width="30.7109375" style="35" customWidth="1"/>
    <col min="3828" max="3828" width="24.5703125" style="35" customWidth="1"/>
    <col min="3829" max="3829" width="30.5703125" style="35" customWidth="1"/>
    <col min="3830" max="3830" width="27.140625" style="35" customWidth="1"/>
    <col min="3831" max="3831" width="34" style="35" customWidth="1"/>
    <col min="3832" max="3832" width="31.42578125" style="35" customWidth="1"/>
    <col min="3833" max="3833" width="82.140625" style="35" customWidth="1"/>
    <col min="3834" max="3834" width="23.140625" style="35" customWidth="1"/>
    <col min="3835" max="3835" width="14.7109375" style="35" customWidth="1"/>
    <col min="3836" max="3836" width="10.140625" style="35" customWidth="1"/>
    <col min="3837" max="3837" width="15.85546875" style="35" customWidth="1"/>
    <col min="3838" max="3838" width="9.85546875" style="35" customWidth="1"/>
    <col min="3839" max="3839" width="14" style="35" customWidth="1"/>
    <col min="3840" max="3840" width="14.5703125" style="35" customWidth="1"/>
    <col min="3841" max="3841" width="9.5703125" style="35" customWidth="1"/>
    <col min="3842" max="3842" width="14.5703125" style="35" customWidth="1"/>
    <col min="3843" max="3844" width="16.28515625" style="35" customWidth="1"/>
    <col min="3845" max="3845" width="13.85546875" style="35" customWidth="1"/>
    <col min="3846" max="3850" width="16.140625" style="35" customWidth="1"/>
    <col min="3851" max="3851" width="14.42578125" style="35" customWidth="1"/>
    <col min="3852" max="3852" width="10.140625" style="35" customWidth="1"/>
    <col min="3853" max="3853" width="14.42578125" style="35" customWidth="1"/>
    <col min="3854" max="3855" width="18.85546875" style="35" customWidth="1"/>
    <col min="3856" max="3856" width="14.7109375" style="35" customWidth="1"/>
    <col min="3857" max="3857" width="9.28515625" style="35" customWidth="1"/>
    <col min="3858" max="4081" width="8.85546875" style="35"/>
    <col min="4082" max="4082" width="17.42578125" style="35" customWidth="1"/>
    <col min="4083" max="4083" width="30.7109375" style="35" customWidth="1"/>
    <col min="4084" max="4084" width="24.5703125" style="35" customWidth="1"/>
    <col min="4085" max="4085" width="30.5703125" style="35" customWidth="1"/>
    <col min="4086" max="4086" width="27.140625" style="35" customWidth="1"/>
    <col min="4087" max="4087" width="34" style="35" customWidth="1"/>
    <col min="4088" max="4088" width="31.42578125" style="35" customWidth="1"/>
    <col min="4089" max="4089" width="82.140625" style="35" customWidth="1"/>
    <col min="4090" max="4090" width="23.140625" style="35" customWidth="1"/>
    <col min="4091" max="4091" width="14.7109375" style="35" customWidth="1"/>
    <col min="4092" max="4092" width="10.140625" style="35" customWidth="1"/>
    <col min="4093" max="4093" width="15.85546875" style="35" customWidth="1"/>
    <col min="4094" max="4094" width="9.85546875" style="35" customWidth="1"/>
    <col min="4095" max="4095" width="14" style="35" customWidth="1"/>
    <col min="4096" max="4096" width="14.5703125" style="35" customWidth="1"/>
    <col min="4097" max="4097" width="9.5703125" style="35" customWidth="1"/>
    <col min="4098" max="4098" width="14.5703125" style="35" customWidth="1"/>
    <col min="4099" max="4100" width="16.28515625" style="35" customWidth="1"/>
    <col min="4101" max="4101" width="13.85546875" style="35" customWidth="1"/>
    <col min="4102" max="4106" width="16.140625" style="35" customWidth="1"/>
    <col min="4107" max="4107" width="14.42578125" style="35" customWidth="1"/>
    <col min="4108" max="4108" width="10.140625" style="35" customWidth="1"/>
    <col min="4109" max="4109" width="14.42578125" style="35" customWidth="1"/>
    <col min="4110" max="4111" width="18.85546875" style="35" customWidth="1"/>
    <col min="4112" max="4112" width="14.7109375" style="35" customWidth="1"/>
    <col min="4113" max="4113" width="9.28515625" style="35" customWidth="1"/>
    <col min="4114" max="4337" width="8.85546875" style="35"/>
    <col min="4338" max="4338" width="17.42578125" style="35" customWidth="1"/>
    <col min="4339" max="4339" width="30.7109375" style="35" customWidth="1"/>
    <col min="4340" max="4340" width="24.5703125" style="35" customWidth="1"/>
    <col min="4341" max="4341" width="30.5703125" style="35" customWidth="1"/>
    <col min="4342" max="4342" width="27.140625" style="35" customWidth="1"/>
    <col min="4343" max="4343" width="34" style="35" customWidth="1"/>
    <col min="4344" max="4344" width="31.42578125" style="35" customWidth="1"/>
    <col min="4345" max="4345" width="82.140625" style="35" customWidth="1"/>
    <col min="4346" max="4346" width="23.140625" style="35" customWidth="1"/>
    <col min="4347" max="4347" width="14.7109375" style="35" customWidth="1"/>
    <col min="4348" max="4348" width="10.140625" style="35" customWidth="1"/>
    <col min="4349" max="4349" width="15.85546875" style="35" customWidth="1"/>
    <col min="4350" max="4350" width="9.85546875" style="35" customWidth="1"/>
    <col min="4351" max="4351" width="14" style="35" customWidth="1"/>
    <col min="4352" max="4352" width="14.5703125" style="35" customWidth="1"/>
    <col min="4353" max="4353" width="9.5703125" style="35" customWidth="1"/>
    <col min="4354" max="4354" width="14.5703125" style="35" customWidth="1"/>
    <col min="4355" max="4356" width="16.28515625" style="35" customWidth="1"/>
    <col min="4357" max="4357" width="13.85546875" style="35" customWidth="1"/>
    <col min="4358" max="4362" width="16.140625" style="35" customWidth="1"/>
    <col min="4363" max="4363" width="14.42578125" style="35" customWidth="1"/>
    <col min="4364" max="4364" width="10.140625" style="35" customWidth="1"/>
    <col min="4365" max="4365" width="14.42578125" style="35" customWidth="1"/>
    <col min="4366" max="4367" width="18.85546875" style="35" customWidth="1"/>
    <col min="4368" max="4368" width="14.7109375" style="35" customWidth="1"/>
    <col min="4369" max="4369" width="9.28515625" style="35" customWidth="1"/>
    <col min="4370" max="4593" width="8.85546875" style="35"/>
    <col min="4594" max="4594" width="17.42578125" style="35" customWidth="1"/>
    <col min="4595" max="4595" width="30.7109375" style="35" customWidth="1"/>
    <col min="4596" max="4596" width="24.5703125" style="35" customWidth="1"/>
    <col min="4597" max="4597" width="30.5703125" style="35" customWidth="1"/>
    <col min="4598" max="4598" width="27.140625" style="35" customWidth="1"/>
    <col min="4599" max="4599" width="34" style="35" customWidth="1"/>
    <col min="4600" max="4600" width="31.42578125" style="35" customWidth="1"/>
    <col min="4601" max="4601" width="82.140625" style="35" customWidth="1"/>
    <col min="4602" max="4602" width="23.140625" style="35" customWidth="1"/>
    <col min="4603" max="4603" width="14.7109375" style="35" customWidth="1"/>
    <col min="4604" max="4604" width="10.140625" style="35" customWidth="1"/>
    <col min="4605" max="4605" width="15.85546875" style="35" customWidth="1"/>
    <col min="4606" max="4606" width="9.85546875" style="35" customWidth="1"/>
    <col min="4607" max="4607" width="14" style="35" customWidth="1"/>
    <col min="4608" max="4608" width="14.5703125" style="35" customWidth="1"/>
    <col min="4609" max="4609" width="9.5703125" style="35" customWidth="1"/>
    <col min="4610" max="4610" width="14.5703125" style="35" customWidth="1"/>
    <col min="4611" max="4612" width="16.28515625" style="35" customWidth="1"/>
    <col min="4613" max="4613" width="13.85546875" style="35" customWidth="1"/>
    <col min="4614" max="4618" width="16.140625" style="35" customWidth="1"/>
    <col min="4619" max="4619" width="14.42578125" style="35" customWidth="1"/>
    <col min="4620" max="4620" width="10.140625" style="35" customWidth="1"/>
    <col min="4621" max="4621" width="14.42578125" style="35" customWidth="1"/>
    <col min="4622" max="4623" width="18.85546875" style="35" customWidth="1"/>
    <col min="4624" max="4624" width="14.7109375" style="35" customWidth="1"/>
    <col min="4625" max="4625" width="9.28515625" style="35" customWidth="1"/>
    <col min="4626" max="4849" width="8.85546875" style="35"/>
    <col min="4850" max="4850" width="17.42578125" style="35" customWidth="1"/>
    <col min="4851" max="4851" width="30.7109375" style="35" customWidth="1"/>
    <col min="4852" max="4852" width="24.5703125" style="35" customWidth="1"/>
    <col min="4853" max="4853" width="30.5703125" style="35" customWidth="1"/>
    <col min="4854" max="4854" width="27.140625" style="35" customWidth="1"/>
    <col min="4855" max="4855" width="34" style="35" customWidth="1"/>
    <col min="4856" max="4856" width="31.42578125" style="35" customWidth="1"/>
    <col min="4857" max="4857" width="82.140625" style="35" customWidth="1"/>
    <col min="4858" max="4858" width="23.140625" style="35" customWidth="1"/>
    <col min="4859" max="4859" width="14.7109375" style="35" customWidth="1"/>
    <col min="4860" max="4860" width="10.140625" style="35" customWidth="1"/>
    <col min="4861" max="4861" width="15.85546875" style="35" customWidth="1"/>
    <col min="4862" max="4862" width="9.85546875" style="35" customWidth="1"/>
    <col min="4863" max="4863" width="14" style="35" customWidth="1"/>
    <col min="4864" max="4864" width="14.5703125" style="35" customWidth="1"/>
    <col min="4865" max="4865" width="9.5703125" style="35" customWidth="1"/>
    <col min="4866" max="4866" width="14.5703125" style="35" customWidth="1"/>
    <col min="4867" max="4868" width="16.28515625" style="35" customWidth="1"/>
    <col min="4869" max="4869" width="13.85546875" style="35" customWidth="1"/>
    <col min="4870" max="4874" width="16.140625" style="35" customWidth="1"/>
    <col min="4875" max="4875" width="14.42578125" style="35" customWidth="1"/>
    <col min="4876" max="4876" width="10.140625" style="35" customWidth="1"/>
    <col min="4877" max="4877" width="14.42578125" style="35" customWidth="1"/>
    <col min="4878" max="4879" width="18.85546875" style="35" customWidth="1"/>
    <col min="4880" max="4880" width="14.7109375" style="35" customWidth="1"/>
    <col min="4881" max="4881" width="9.28515625" style="35" customWidth="1"/>
    <col min="4882" max="5105" width="8.85546875" style="35"/>
    <col min="5106" max="5106" width="17.42578125" style="35" customWidth="1"/>
    <col min="5107" max="5107" width="30.7109375" style="35" customWidth="1"/>
    <col min="5108" max="5108" width="24.5703125" style="35" customWidth="1"/>
    <col min="5109" max="5109" width="30.5703125" style="35" customWidth="1"/>
    <col min="5110" max="5110" width="27.140625" style="35" customWidth="1"/>
    <col min="5111" max="5111" width="34" style="35" customWidth="1"/>
    <col min="5112" max="5112" width="31.42578125" style="35" customWidth="1"/>
    <col min="5113" max="5113" width="82.140625" style="35" customWidth="1"/>
    <col min="5114" max="5114" width="23.140625" style="35" customWidth="1"/>
    <col min="5115" max="5115" width="14.7109375" style="35" customWidth="1"/>
    <col min="5116" max="5116" width="10.140625" style="35" customWidth="1"/>
    <col min="5117" max="5117" width="15.85546875" style="35" customWidth="1"/>
    <col min="5118" max="5118" width="9.85546875" style="35" customWidth="1"/>
    <col min="5119" max="5119" width="14" style="35" customWidth="1"/>
    <col min="5120" max="5120" width="14.5703125" style="35" customWidth="1"/>
    <col min="5121" max="5121" width="9.5703125" style="35" customWidth="1"/>
    <col min="5122" max="5122" width="14.5703125" style="35" customWidth="1"/>
    <col min="5123" max="5124" width="16.28515625" style="35" customWidth="1"/>
    <col min="5125" max="5125" width="13.85546875" style="35" customWidth="1"/>
    <col min="5126" max="5130" width="16.140625" style="35" customWidth="1"/>
    <col min="5131" max="5131" width="14.42578125" style="35" customWidth="1"/>
    <col min="5132" max="5132" width="10.140625" style="35" customWidth="1"/>
    <col min="5133" max="5133" width="14.42578125" style="35" customWidth="1"/>
    <col min="5134" max="5135" width="18.85546875" style="35" customWidth="1"/>
    <col min="5136" max="5136" width="14.7109375" style="35" customWidth="1"/>
    <col min="5137" max="5137" width="9.28515625" style="35" customWidth="1"/>
    <col min="5138" max="5361" width="8.85546875" style="35"/>
    <col min="5362" max="5362" width="17.42578125" style="35" customWidth="1"/>
    <col min="5363" max="5363" width="30.7109375" style="35" customWidth="1"/>
    <col min="5364" max="5364" width="24.5703125" style="35" customWidth="1"/>
    <col min="5365" max="5365" width="30.5703125" style="35" customWidth="1"/>
    <col min="5366" max="5366" width="27.140625" style="35" customWidth="1"/>
    <col min="5367" max="5367" width="34" style="35" customWidth="1"/>
    <col min="5368" max="5368" width="31.42578125" style="35" customWidth="1"/>
    <col min="5369" max="5369" width="82.140625" style="35" customWidth="1"/>
    <col min="5370" max="5370" width="23.140625" style="35" customWidth="1"/>
    <col min="5371" max="5371" width="14.7109375" style="35" customWidth="1"/>
    <col min="5372" max="5372" width="10.140625" style="35" customWidth="1"/>
    <col min="5373" max="5373" width="15.85546875" style="35" customWidth="1"/>
    <col min="5374" max="5374" width="9.85546875" style="35" customWidth="1"/>
    <col min="5375" max="5375" width="14" style="35" customWidth="1"/>
    <col min="5376" max="5376" width="14.5703125" style="35" customWidth="1"/>
    <col min="5377" max="5377" width="9.5703125" style="35" customWidth="1"/>
    <col min="5378" max="5378" width="14.5703125" style="35" customWidth="1"/>
    <col min="5379" max="5380" width="16.28515625" style="35" customWidth="1"/>
    <col min="5381" max="5381" width="13.85546875" style="35" customWidth="1"/>
    <col min="5382" max="5386" width="16.140625" style="35" customWidth="1"/>
    <col min="5387" max="5387" width="14.42578125" style="35" customWidth="1"/>
    <col min="5388" max="5388" width="10.140625" style="35" customWidth="1"/>
    <col min="5389" max="5389" width="14.42578125" style="35" customWidth="1"/>
    <col min="5390" max="5391" width="18.85546875" style="35" customWidth="1"/>
    <col min="5392" max="5392" width="14.7109375" style="35" customWidth="1"/>
    <col min="5393" max="5393" width="9.28515625" style="35" customWidth="1"/>
    <col min="5394" max="5617" width="8.85546875" style="35"/>
    <col min="5618" max="5618" width="17.42578125" style="35" customWidth="1"/>
    <col min="5619" max="5619" width="30.7109375" style="35" customWidth="1"/>
    <col min="5620" max="5620" width="24.5703125" style="35" customWidth="1"/>
    <col min="5621" max="5621" width="30.5703125" style="35" customWidth="1"/>
    <col min="5622" max="5622" width="27.140625" style="35" customWidth="1"/>
    <col min="5623" max="5623" width="34" style="35" customWidth="1"/>
    <col min="5624" max="5624" width="31.42578125" style="35" customWidth="1"/>
    <col min="5625" max="5625" width="82.140625" style="35" customWidth="1"/>
    <col min="5626" max="5626" width="23.140625" style="35" customWidth="1"/>
    <col min="5627" max="5627" width="14.7109375" style="35" customWidth="1"/>
    <col min="5628" max="5628" width="10.140625" style="35" customWidth="1"/>
    <col min="5629" max="5629" width="15.85546875" style="35" customWidth="1"/>
    <col min="5630" max="5630" width="9.85546875" style="35" customWidth="1"/>
    <col min="5631" max="5631" width="14" style="35" customWidth="1"/>
    <col min="5632" max="5632" width="14.5703125" style="35" customWidth="1"/>
    <col min="5633" max="5633" width="9.5703125" style="35" customWidth="1"/>
    <col min="5634" max="5634" width="14.5703125" style="35" customWidth="1"/>
    <col min="5635" max="5636" width="16.28515625" style="35" customWidth="1"/>
    <col min="5637" max="5637" width="13.85546875" style="35" customWidth="1"/>
    <col min="5638" max="5642" width="16.140625" style="35" customWidth="1"/>
    <col min="5643" max="5643" width="14.42578125" style="35" customWidth="1"/>
    <col min="5644" max="5644" width="10.140625" style="35" customWidth="1"/>
    <col min="5645" max="5645" width="14.42578125" style="35" customWidth="1"/>
    <col min="5646" max="5647" width="18.85546875" style="35" customWidth="1"/>
    <col min="5648" max="5648" width="14.7109375" style="35" customWidth="1"/>
    <col min="5649" max="5649" width="9.28515625" style="35" customWidth="1"/>
    <col min="5650" max="5873" width="8.85546875" style="35"/>
    <col min="5874" max="5874" width="17.42578125" style="35" customWidth="1"/>
    <col min="5875" max="5875" width="30.7109375" style="35" customWidth="1"/>
    <col min="5876" max="5876" width="24.5703125" style="35" customWidth="1"/>
    <col min="5877" max="5877" width="30.5703125" style="35" customWidth="1"/>
    <col min="5878" max="5878" width="27.140625" style="35" customWidth="1"/>
    <col min="5879" max="5879" width="34" style="35" customWidth="1"/>
    <col min="5880" max="5880" width="31.42578125" style="35" customWidth="1"/>
    <col min="5881" max="5881" width="82.140625" style="35" customWidth="1"/>
    <col min="5882" max="5882" width="23.140625" style="35" customWidth="1"/>
    <col min="5883" max="5883" width="14.7109375" style="35" customWidth="1"/>
    <col min="5884" max="5884" width="10.140625" style="35" customWidth="1"/>
    <col min="5885" max="5885" width="15.85546875" style="35" customWidth="1"/>
    <col min="5886" max="5886" width="9.85546875" style="35" customWidth="1"/>
    <col min="5887" max="5887" width="14" style="35" customWidth="1"/>
    <col min="5888" max="5888" width="14.5703125" style="35" customWidth="1"/>
    <col min="5889" max="5889" width="9.5703125" style="35" customWidth="1"/>
    <col min="5890" max="5890" width="14.5703125" style="35" customWidth="1"/>
    <col min="5891" max="5892" width="16.28515625" style="35" customWidth="1"/>
    <col min="5893" max="5893" width="13.85546875" style="35" customWidth="1"/>
    <col min="5894" max="5898" width="16.140625" style="35" customWidth="1"/>
    <col min="5899" max="5899" width="14.42578125" style="35" customWidth="1"/>
    <col min="5900" max="5900" width="10.140625" style="35" customWidth="1"/>
    <col min="5901" max="5901" width="14.42578125" style="35" customWidth="1"/>
    <col min="5902" max="5903" width="18.85546875" style="35" customWidth="1"/>
    <col min="5904" max="5904" width="14.7109375" style="35" customWidth="1"/>
    <col min="5905" max="5905" width="9.28515625" style="35" customWidth="1"/>
    <col min="5906" max="6129" width="8.85546875" style="35"/>
    <col min="6130" max="6130" width="17.42578125" style="35" customWidth="1"/>
    <col min="6131" max="6131" width="30.7109375" style="35" customWidth="1"/>
    <col min="6132" max="6132" width="24.5703125" style="35" customWidth="1"/>
    <col min="6133" max="6133" width="30.5703125" style="35" customWidth="1"/>
    <col min="6134" max="6134" width="27.140625" style="35" customWidth="1"/>
    <col min="6135" max="6135" width="34" style="35" customWidth="1"/>
    <col min="6136" max="6136" width="31.42578125" style="35" customWidth="1"/>
    <col min="6137" max="6137" width="82.140625" style="35" customWidth="1"/>
    <col min="6138" max="6138" width="23.140625" style="35" customWidth="1"/>
    <col min="6139" max="6139" width="14.7109375" style="35" customWidth="1"/>
    <col min="6140" max="6140" width="10.140625" style="35" customWidth="1"/>
    <col min="6141" max="6141" width="15.85546875" style="35" customWidth="1"/>
    <col min="6142" max="6142" width="9.85546875" style="35" customWidth="1"/>
    <col min="6143" max="6143" width="14" style="35" customWidth="1"/>
    <col min="6144" max="6144" width="14.5703125" style="35" customWidth="1"/>
    <col min="6145" max="6145" width="9.5703125" style="35" customWidth="1"/>
    <col min="6146" max="6146" width="14.5703125" style="35" customWidth="1"/>
    <col min="6147" max="6148" width="16.28515625" style="35" customWidth="1"/>
    <col min="6149" max="6149" width="13.85546875" style="35" customWidth="1"/>
    <col min="6150" max="6154" width="16.140625" style="35" customWidth="1"/>
    <col min="6155" max="6155" width="14.42578125" style="35" customWidth="1"/>
    <col min="6156" max="6156" width="10.140625" style="35" customWidth="1"/>
    <col min="6157" max="6157" width="14.42578125" style="35" customWidth="1"/>
    <col min="6158" max="6159" width="18.85546875" style="35" customWidth="1"/>
    <col min="6160" max="6160" width="14.7109375" style="35" customWidth="1"/>
    <col min="6161" max="6161" width="9.28515625" style="35" customWidth="1"/>
    <col min="6162" max="6385" width="8.85546875" style="35"/>
    <col min="6386" max="6386" width="17.42578125" style="35" customWidth="1"/>
    <col min="6387" max="6387" width="30.7109375" style="35" customWidth="1"/>
    <col min="6388" max="6388" width="24.5703125" style="35" customWidth="1"/>
    <col min="6389" max="6389" width="30.5703125" style="35" customWidth="1"/>
    <col min="6390" max="6390" width="27.140625" style="35" customWidth="1"/>
    <col min="6391" max="6391" width="34" style="35" customWidth="1"/>
    <col min="6392" max="6392" width="31.42578125" style="35" customWidth="1"/>
    <col min="6393" max="6393" width="82.140625" style="35" customWidth="1"/>
    <col min="6394" max="6394" width="23.140625" style="35" customWidth="1"/>
    <col min="6395" max="6395" width="14.7109375" style="35" customWidth="1"/>
    <col min="6396" max="6396" width="10.140625" style="35" customWidth="1"/>
    <col min="6397" max="6397" width="15.85546875" style="35" customWidth="1"/>
    <col min="6398" max="6398" width="9.85546875" style="35" customWidth="1"/>
    <col min="6399" max="6399" width="14" style="35" customWidth="1"/>
    <col min="6400" max="6400" width="14.5703125" style="35" customWidth="1"/>
    <col min="6401" max="6401" width="9.5703125" style="35" customWidth="1"/>
    <col min="6402" max="6402" width="14.5703125" style="35" customWidth="1"/>
    <col min="6403" max="6404" width="16.28515625" style="35" customWidth="1"/>
    <col min="6405" max="6405" width="13.85546875" style="35" customWidth="1"/>
    <col min="6406" max="6410" width="16.140625" style="35" customWidth="1"/>
    <col min="6411" max="6411" width="14.42578125" style="35" customWidth="1"/>
    <col min="6412" max="6412" width="10.140625" style="35" customWidth="1"/>
    <col min="6413" max="6413" width="14.42578125" style="35" customWidth="1"/>
    <col min="6414" max="6415" width="18.85546875" style="35" customWidth="1"/>
    <col min="6416" max="6416" width="14.7109375" style="35" customWidth="1"/>
    <col min="6417" max="6417" width="9.28515625" style="35" customWidth="1"/>
    <col min="6418" max="6641" width="8.85546875" style="35"/>
    <col min="6642" max="6642" width="17.42578125" style="35" customWidth="1"/>
    <col min="6643" max="6643" width="30.7109375" style="35" customWidth="1"/>
    <col min="6644" max="6644" width="24.5703125" style="35" customWidth="1"/>
    <col min="6645" max="6645" width="30.5703125" style="35" customWidth="1"/>
    <col min="6646" max="6646" width="27.140625" style="35" customWidth="1"/>
    <col min="6647" max="6647" width="34" style="35" customWidth="1"/>
    <col min="6648" max="6648" width="31.42578125" style="35" customWidth="1"/>
    <col min="6649" max="6649" width="82.140625" style="35" customWidth="1"/>
    <col min="6650" max="6650" width="23.140625" style="35" customWidth="1"/>
    <col min="6651" max="6651" width="14.7109375" style="35" customWidth="1"/>
    <col min="6652" max="6652" width="10.140625" style="35" customWidth="1"/>
    <col min="6653" max="6653" width="15.85546875" style="35" customWidth="1"/>
    <col min="6654" max="6654" width="9.85546875" style="35" customWidth="1"/>
    <col min="6655" max="6655" width="14" style="35" customWidth="1"/>
    <col min="6656" max="6656" width="14.5703125" style="35" customWidth="1"/>
    <col min="6657" max="6657" width="9.5703125" style="35" customWidth="1"/>
    <col min="6658" max="6658" width="14.5703125" style="35" customWidth="1"/>
    <col min="6659" max="6660" width="16.28515625" style="35" customWidth="1"/>
    <col min="6661" max="6661" width="13.85546875" style="35" customWidth="1"/>
    <col min="6662" max="6666" width="16.140625" style="35" customWidth="1"/>
    <col min="6667" max="6667" width="14.42578125" style="35" customWidth="1"/>
    <col min="6668" max="6668" width="10.140625" style="35" customWidth="1"/>
    <col min="6669" max="6669" width="14.42578125" style="35" customWidth="1"/>
    <col min="6670" max="6671" width="18.85546875" style="35" customWidth="1"/>
    <col min="6672" max="6672" width="14.7109375" style="35" customWidth="1"/>
    <col min="6673" max="6673" width="9.28515625" style="35" customWidth="1"/>
    <col min="6674" max="6897" width="8.85546875" style="35"/>
    <col min="6898" max="6898" width="17.42578125" style="35" customWidth="1"/>
    <col min="6899" max="6899" width="30.7109375" style="35" customWidth="1"/>
    <col min="6900" max="6900" width="24.5703125" style="35" customWidth="1"/>
    <col min="6901" max="6901" width="30.5703125" style="35" customWidth="1"/>
    <col min="6902" max="6902" width="27.140625" style="35" customWidth="1"/>
    <col min="6903" max="6903" width="34" style="35" customWidth="1"/>
    <col min="6904" max="6904" width="31.42578125" style="35" customWidth="1"/>
    <col min="6905" max="6905" width="82.140625" style="35" customWidth="1"/>
    <col min="6906" max="6906" width="23.140625" style="35" customWidth="1"/>
    <col min="6907" max="6907" width="14.7109375" style="35" customWidth="1"/>
    <col min="6908" max="6908" width="10.140625" style="35" customWidth="1"/>
    <col min="6909" max="6909" width="15.85546875" style="35" customWidth="1"/>
    <col min="6910" max="6910" width="9.85546875" style="35" customWidth="1"/>
    <col min="6911" max="6911" width="14" style="35" customWidth="1"/>
    <col min="6912" max="6912" width="14.5703125" style="35" customWidth="1"/>
    <col min="6913" max="6913" width="9.5703125" style="35" customWidth="1"/>
    <col min="6914" max="6914" width="14.5703125" style="35" customWidth="1"/>
    <col min="6915" max="6916" width="16.28515625" style="35" customWidth="1"/>
    <col min="6917" max="6917" width="13.85546875" style="35" customWidth="1"/>
    <col min="6918" max="6922" width="16.140625" style="35" customWidth="1"/>
    <col min="6923" max="6923" width="14.42578125" style="35" customWidth="1"/>
    <col min="6924" max="6924" width="10.140625" style="35" customWidth="1"/>
    <col min="6925" max="6925" width="14.42578125" style="35" customWidth="1"/>
    <col min="6926" max="6927" width="18.85546875" style="35" customWidth="1"/>
    <col min="6928" max="6928" width="14.7109375" style="35" customWidth="1"/>
    <col min="6929" max="6929" width="9.28515625" style="35" customWidth="1"/>
    <col min="6930" max="7153" width="8.85546875" style="35"/>
    <col min="7154" max="7154" width="17.42578125" style="35" customWidth="1"/>
    <col min="7155" max="7155" width="30.7109375" style="35" customWidth="1"/>
    <col min="7156" max="7156" width="24.5703125" style="35" customWidth="1"/>
    <col min="7157" max="7157" width="30.5703125" style="35" customWidth="1"/>
    <col min="7158" max="7158" width="27.140625" style="35" customWidth="1"/>
    <col min="7159" max="7159" width="34" style="35" customWidth="1"/>
    <col min="7160" max="7160" width="31.42578125" style="35" customWidth="1"/>
    <col min="7161" max="7161" width="82.140625" style="35" customWidth="1"/>
    <col min="7162" max="7162" width="23.140625" style="35" customWidth="1"/>
    <col min="7163" max="7163" width="14.7109375" style="35" customWidth="1"/>
    <col min="7164" max="7164" width="10.140625" style="35" customWidth="1"/>
    <col min="7165" max="7165" width="15.85546875" style="35" customWidth="1"/>
    <col min="7166" max="7166" width="9.85546875" style="35" customWidth="1"/>
    <col min="7167" max="7167" width="14" style="35" customWidth="1"/>
    <col min="7168" max="7168" width="14.5703125" style="35" customWidth="1"/>
    <col min="7169" max="7169" width="9.5703125" style="35" customWidth="1"/>
    <col min="7170" max="7170" width="14.5703125" style="35" customWidth="1"/>
    <col min="7171" max="7172" width="16.28515625" style="35" customWidth="1"/>
    <col min="7173" max="7173" width="13.85546875" style="35" customWidth="1"/>
    <col min="7174" max="7178" width="16.140625" style="35" customWidth="1"/>
    <col min="7179" max="7179" width="14.42578125" style="35" customWidth="1"/>
    <col min="7180" max="7180" width="10.140625" style="35" customWidth="1"/>
    <col min="7181" max="7181" width="14.42578125" style="35" customWidth="1"/>
    <col min="7182" max="7183" width="18.85546875" style="35" customWidth="1"/>
    <col min="7184" max="7184" width="14.7109375" style="35" customWidth="1"/>
    <col min="7185" max="7185" width="9.28515625" style="35" customWidth="1"/>
    <col min="7186" max="7409" width="8.85546875" style="35"/>
    <col min="7410" max="7410" width="17.42578125" style="35" customWidth="1"/>
    <col min="7411" max="7411" width="30.7109375" style="35" customWidth="1"/>
    <col min="7412" max="7412" width="24.5703125" style="35" customWidth="1"/>
    <col min="7413" max="7413" width="30.5703125" style="35" customWidth="1"/>
    <col min="7414" max="7414" width="27.140625" style="35" customWidth="1"/>
    <col min="7415" max="7415" width="34" style="35" customWidth="1"/>
    <col min="7416" max="7416" width="31.42578125" style="35" customWidth="1"/>
    <col min="7417" max="7417" width="82.140625" style="35" customWidth="1"/>
    <col min="7418" max="7418" width="23.140625" style="35" customWidth="1"/>
    <col min="7419" max="7419" width="14.7109375" style="35" customWidth="1"/>
    <col min="7420" max="7420" width="10.140625" style="35" customWidth="1"/>
    <col min="7421" max="7421" width="15.85546875" style="35" customWidth="1"/>
    <col min="7422" max="7422" width="9.85546875" style="35" customWidth="1"/>
    <col min="7423" max="7423" width="14" style="35" customWidth="1"/>
    <col min="7424" max="7424" width="14.5703125" style="35" customWidth="1"/>
    <col min="7425" max="7425" width="9.5703125" style="35" customWidth="1"/>
    <col min="7426" max="7426" width="14.5703125" style="35" customWidth="1"/>
    <col min="7427" max="7428" width="16.28515625" style="35" customWidth="1"/>
    <col min="7429" max="7429" width="13.85546875" style="35" customWidth="1"/>
    <col min="7430" max="7434" width="16.140625" style="35" customWidth="1"/>
    <col min="7435" max="7435" width="14.42578125" style="35" customWidth="1"/>
    <col min="7436" max="7436" width="10.140625" style="35" customWidth="1"/>
    <col min="7437" max="7437" width="14.42578125" style="35" customWidth="1"/>
    <col min="7438" max="7439" width="18.85546875" style="35" customWidth="1"/>
    <col min="7440" max="7440" width="14.7109375" style="35" customWidth="1"/>
    <col min="7441" max="7441" width="9.28515625" style="35" customWidth="1"/>
    <col min="7442" max="7665" width="8.85546875" style="35"/>
    <col min="7666" max="7666" width="17.42578125" style="35" customWidth="1"/>
    <col min="7667" max="7667" width="30.7109375" style="35" customWidth="1"/>
    <col min="7668" max="7668" width="24.5703125" style="35" customWidth="1"/>
    <col min="7669" max="7669" width="30.5703125" style="35" customWidth="1"/>
    <col min="7670" max="7670" width="27.140625" style="35" customWidth="1"/>
    <col min="7671" max="7671" width="34" style="35" customWidth="1"/>
    <col min="7672" max="7672" width="31.42578125" style="35" customWidth="1"/>
    <col min="7673" max="7673" width="82.140625" style="35" customWidth="1"/>
    <col min="7674" max="7674" width="23.140625" style="35" customWidth="1"/>
    <col min="7675" max="7675" width="14.7109375" style="35" customWidth="1"/>
    <col min="7676" max="7676" width="10.140625" style="35" customWidth="1"/>
    <col min="7677" max="7677" width="15.85546875" style="35" customWidth="1"/>
    <col min="7678" max="7678" width="9.85546875" style="35" customWidth="1"/>
    <col min="7679" max="7679" width="14" style="35" customWidth="1"/>
    <col min="7680" max="7680" width="14.5703125" style="35" customWidth="1"/>
    <col min="7681" max="7681" width="9.5703125" style="35" customWidth="1"/>
    <col min="7682" max="7682" width="14.5703125" style="35" customWidth="1"/>
    <col min="7683" max="7684" width="16.28515625" style="35" customWidth="1"/>
    <col min="7685" max="7685" width="13.85546875" style="35" customWidth="1"/>
    <col min="7686" max="7690" width="16.140625" style="35" customWidth="1"/>
    <col min="7691" max="7691" width="14.42578125" style="35" customWidth="1"/>
    <col min="7692" max="7692" width="10.140625" style="35" customWidth="1"/>
    <col min="7693" max="7693" width="14.42578125" style="35" customWidth="1"/>
    <col min="7694" max="7695" width="18.85546875" style="35" customWidth="1"/>
    <col min="7696" max="7696" width="14.7109375" style="35" customWidth="1"/>
    <col min="7697" max="7697" width="9.28515625" style="35" customWidth="1"/>
    <col min="7698" max="7921" width="8.85546875" style="35"/>
    <col min="7922" max="7922" width="17.42578125" style="35" customWidth="1"/>
    <col min="7923" max="7923" width="30.7109375" style="35" customWidth="1"/>
    <col min="7924" max="7924" width="24.5703125" style="35" customWidth="1"/>
    <col min="7925" max="7925" width="30.5703125" style="35" customWidth="1"/>
    <col min="7926" max="7926" width="27.140625" style="35" customWidth="1"/>
    <col min="7927" max="7927" width="34" style="35" customWidth="1"/>
    <col min="7928" max="7928" width="31.42578125" style="35" customWidth="1"/>
    <col min="7929" max="7929" width="82.140625" style="35" customWidth="1"/>
    <col min="7930" max="7930" width="23.140625" style="35" customWidth="1"/>
    <col min="7931" max="7931" width="14.7109375" style="35" customWidth="1"/>
    <col min="7932" max="7932" width="10.140625" style="35" customWidth="1"/>
    <col min="7933" max="7933" width="15.85546875" style="35" customWidth="1"/>
    <col min="7934" max="7934" width="9.85546875" style="35" customWidth="1"/>
    <col min="7935" max="7935" width="14" style="35" customWidth="1"/>
    <col min="7936" max="7936" width="14.5703125" style="35" customWidth="1"/>
    <col min="7937" max="7937" width="9.5703125" style="35" customWidth="1"/>
    <col min="7938" max="7938" width="14.5703125" style="35" customWidth="1"/>
    <col min="7939" max="7940" width="16.28515625" style="35" customWidth="1"/>
    <col min="7941" max="7941" width="13.85546875" style="35" customWidth="1"/>
    <col min="7942" max="7946" width="16.140625" style="35" customWidth="1"/>
    <col min="7947" max="7947" width="14.42578125" style="35" customWidth="1"/>
    <col min="7948" max="7948" width="10.140625" style="35" customWidth="1"/>
    <col min="7949" max="7949" width="14.42578125" style="35" customWidth="1"/>
    <col min="7950" max="7951" width="18.85546875" style="35" customWidth="1"/>
    <col min="7952" max="7952" width="14.7109375" style="35" customWidth="1"/>
    <col min="7953" max="7953" width="9.28515625" style="35" customWidth="1"/>
    <col min="7954" max="8177" width="8.85546875" style="35"/>
    <col min="8178" max="8178" width="17.42578125" style="35" customWidth="1"/>
    <col min="8179" max="8179" width="30.7109375" style="35" customWidth="1"/>
    <col min="8180" max="8180" width="24.5703125" style="35" customWidth="1"/>
    <col min="8181" max="8181" width="30.5703125" style="35" customWidth="1"/>
    <col min="8182" max="8182" width="27.140625" style="35" customWidth="1"/>
    <col min="8183" max="8183" width="34" style="35" customWidth="1"/>
    <col min="8184" max="8184" width="31.42578125" style="35" customWidth="1"/>
    <col min="8185" max="8185" width="82.140625" style="35" customWidth="1"/>
    <col min="8186" max="8186" width="23.140625" style="35" customWidth="1"/>
    <col min="8187" max="8187" width="14.7109375" style="35" customWidth="1"/>
    <col min="8188" max="8188" width="10.140625" style="35" customWidth="1"/>
    <col min="8189" max="8189" width="15.85546875" style="35" customWidth="1"/>
    <col min="8190" max="8190" width="9.85546875" style="35" customWidth="1"/>
    <col min="8191" max="8191" width="14" style="35" customWidth="1"/>
    <col min="8192" max="8192" width="14.5703125" style="35" customWidth="1"/>
    <col min="8193" max="8193" width="9.5703125" style="35" customWidth="1"/>
    <col min="8194" max="8194" width="14.5703125" style="35" customWidth="1"/>
    <col min="8195" max="8196" width="16.28515625" style="35" customWidth="1"/>
    <col min="8197" max="8197" width="13.85546875" style="35" customWidth="1"/>
    <col min="8198" max="8202" width="16.140625" style="35" customWidth="1"/>
    <col min="8203" max="8203" width="14.42578125" style="35" customWidth="1"/>
    <col min="8204" max="8204" width="10.140625" style="35" customWidth="1"/>
    <col min="8205" max="8205" width="14.42578125" style="35" customWidth="1"/>
    <col min="8206" max="8207" width="18.85546875" style="35" customWidth="1"/>
    <col min="8208" max="8208" width="14.7109375" style="35" customWidth="1"/>
    <col min="8209" max="8209" width="9.28515625" style="35" customWidth="1"/>
    <col min="8210" max="8433" width="8.85546875" style="35"/>
    <col min="8434" max="8434" width="17.42578125" style="35" customWidth="1"/>
    <col min="8435" max="8435" width="30.7109375" style="35" customWidth="1"/>
    <col min="8436" max="8436" width="24.5703125" style="35" customWidth="1"/>
    <col min="8437" max="8437" width="30.5703125" style="35" customWidth="1"/>
    <col min="8438" max="8438" width="27.140625" style="35" customWidth="1"/>
    <col min="8439" max="8439" width="34" style="35" customWidth="1"/>
    <col min="8440" max="8440" width="31.42578125" style="35" customWidth="1"/>
    <col min="8441" max="8441" width="82.140625" style="35" customWidth="1"/>
    <col min="8442" max="8442" width="23.140625" style="35" customWidth="1"/>
    <col min="8443" max="8443" width="14.7109375" style="35" customWidth="1"/>
    <col min="8444" max="8444" width="10.140625" style="35" customWidth="1"/>
    <col min="8445" max="8445" width="15.85546875" style="35" customWidth="1"/>
    <col min="8446" max="8446" width="9.85546875" style="35" customWidth="1"/>
    <col min="8447" max="8447" width="14" style="35" customWidth="1"/>
    <col min="8448" max="8448" width="14.5703125" style="35" customWidth="1"/>
    <col min="8449" max="8449" width="9.5703125" style="35" customWidth="1"/>
    <col min="8450" max="8450" width="14.5703125" style="35" customWidth="1"/>
    <col min="8451" max="8452" width="16.28515625" style="35" customWidth="1"/>
    <col min="8453" max="8453" width="13.85546875" style="35" customWidth="1"/>
    <col min="8454" max="8458" width="16.140625" style="35" customWidth="1"/>
    <col min="8459" max="8459" width="14.42578125" style="35" customWidth="1"/>
    <col min="8460" max="8460" width="10.140625" style="35" customWidth="1"/>
    <col min="8461" max="8461" width="14.42578125" style="35" customWidth="1"/>
    <col min="8462" max="8463" width="18.85546875" style="35" customWidth="1"/>
    <col min="8464" max="8464" width="14.7109375" style="35" customWidth="1"/>
    <col min="8465" max="8465" width="9.28515625" style="35" customWidth="1"/>
    <col min="8466" max="8689" width="8.85546875" style="35"/>
    <col min="8690" max="8690" width="17.42578125" style="35" customWidth="1"/>
    <col min="8691" max="8691" width="30.7109375" style="35" customWidth="1"/>
    <col min="8692" max="8692" width="24.5703125" style="35" customWidth="1"/>
    <col min="8693" max="8693" width="30.5703125" style="35" customWidth="1"/>
    <col min="8694" max="8694" width="27.140625" style="35" customWidth="1"/>
    <col min="8695" max="8695" width="34" style="35" customWidth="1"/>
    <col min="8696" max="8696" width="31.42578125" style="35" customWidth="1"/>
    <col min="8697" max="8697" width="82.140625" style="35" customWidth="1"/>
    <col min="8698" max="8698" width="23.140625" style="35" customWidth="1"/>
    <col min="8699" max="8699" width="14.7109375" style="35" customWidth="1"/>
    <col min="8700" max="8700" width="10.140625" style="35" customWidth="1"/>
    <col min="8701" max="8701" width="15.85546875" style="35" customWidth="1"/>
    <col min="8702" max="8702" width="9.85546875" style="35" customWidth="1"/>
    <col min="8703" max="8703" width="14" style="35" customWidth="1"/>
    <col min="8704" max="8704" width="14.5703125" style="35" customWidth="1"/>
    <col min="8705" max="8705" width="9.5703125" style="35" customWidth="1"/>
    <col min="8706" max="8706" width="14.5703125" style="35" customWidth="1"/>
    <col min="8707" max="8708" width="16.28515625" style="35" customWidth="1"/>
    <col min="8709" max="8709" width="13.85546875" style="35" customWidth="1"/>
    <col min="8710" max="8714" width="16.140625" style="35" customWidth="1"/>
    <col min="8715" max="8715" width="14.42578125" style="35" customWidth="1"/>
    <col min="8716" max="8716" width="10.140625" style="35" customWidth="1"/>
    <col min="8717" max="8717" width="14.42578125" style="35" customWidth="1"/>
    <col min="8718" max="8719" width="18.85546875" style="35" customWidth="1"/>
    <col min="8720" max="8720" width="14.7109375" style="35" customWidth="1"/>
    <col min="8721" max="8721" width="9.28515625" style="35" customWidth="1"/>
    <col min="8722" max="8945" width="8.85546875" style="35"/>
    <col min="8946" max="8946" width="17.42578125" style="35" customWidth="1"/>
    <col min="8947" max="8947" width="30.7109375" style="35" customWidth="1"/>
    <col min="8948" max="8948" width="24.5703125" style="35" customWidth="1"/>
    <col min="8949" max="8949" width="30.5703125" style="35" customWidth="1"/>
    <col min="8950" max="8950" width="27.140625" style="35" customWidth="1"/>
    <col min="8951" max="8951" width="34" style="35" customWidth="1"/>
    <col min="8952" max="8952" width="31.42578125" style="35" customWidth="1"/>
    <col min="8953" max="8953" width="82.140625" style="35" customWidth="1"/>
    <col min="8954" max="8954" width="23.140625" style="35" customWidth="1"/>
    <col min="8955" max="8955" width="14.7109375" style="35" customWidth="1"/>
    <col min="8956" max="8956" width="10.140625" style="35" customWidth="1"/>
    <col min="8957" max="8957" width="15.85546875" style="35" customWidth="1"/>
    <col min="8958" max="8958" width="9.85546875" style="35" customWidth="1"/>
    <col min="8959" max="8959" width="14" style="35" customWidth="1"/>
    <col min="8960" max="8960" width="14.5703125" style="35" customWidth="1"/>
    <col min="8961" max="8961" width="9.5703125" style="35" customWidth="1"/>
    <col min="8962" max="8962" width="14.5703125" style="35" customWidth="1"/>
    <col min="8963" max="8964" width="16.28515625" style="35" customWidth="1"/>
    <col min="8965" max="8965" width="13.85546875" style="35" customWidth="1"/>
    <col min="8966" max="8970" width="16.140625" style="35" customWidth="1"/>
    <col min="8971" max="8971" width="14.42578125" style="35" customWidth="1"/>
    <col min="8972" max="8972" width="10.140625" style="35" customWidth="1"/>
    <col min="8973" max="8973" width="14.42578125" style="35" customWidth="1"/>
    <col min="8974" max="8975" width="18.85546875" style="35" customWidth="1"/>
    <col min="8976" max="8976" width="14.7109375" style="35" customWidth="1"/>
    <col min="8977" max="8977" width="9.28515625" style="35" customWidth="1"/>
    <col min="8978" max="9201" width="8.85546875" style="35"/>
    <col min="9202" max="9202" width="17.42578125" style="35" customWidth="1"/>
    <col min="9203" max="9203" width="30.7109375" style="35" customWidth="1"/>
    <col min="9204" max="9204" width="24.5703125" style="35" customWidth="1"/>
    <col min="9205" max="9205" width="30.5703125" style="35" customWidth="1"/>
    <col min="9206" max="9206" width="27.140625" style="35" customWidth="1"/>
    <col min="9207" max="9207" width="34" style="35" customWidth="1"/>
    <col min="9208" max="9208" width="31.42578125" style="35" customWidth="1"/>
    <col min="9209" max="9209" width="82.140625" style="35" customWidth="1"/>
    <col min="9210" max="9210" width="23.140625" style="35" customWidth="1"/>
    <col min="9211" max="9211" width="14.7109375" style="35" customWidth="1"/>
    <col min="9212" max="9212" width="10.140625" style="35" customWidth="1"/>
    <col min="9213" max="9213" width="15.85546875" style="35" customWidth="1"/>
    <col min="9214" max="9214" width="9.85546875" style="35" customWidth="1"/>
    <col min="9215" max="9215" width="14" style="35" customWidth="1"/>
    <col min="9216" max="9216" width="14.5703125" style="35" customWidth="1"/>
    <col min="9217" max="9217" width="9.5703125" style="35" customWidth="1"/>
    <col min="9218" max="9218" width="14.5703125" style="35" customWidth="1"/>
    <col min="9219" max="9220" width="16.28515625" style="35" customWidth="1"/>
    <col min="9221" max="9221" width="13.85546875" style="35" customWidth="1"/>
    <col min="9222" max="9226" width="16.140625" style="35" customWidth="1"/>
    <col min="9227" max="9227" width="14.42578125" style="35" customWidth="1"/>
    <col min="9228" max="9228" width="10.140625" style="35" customWidth="1"/>
    <col min="9229" max="9229" width="14.42578125" style="35" customWidth="1"/>
    <col min="9230" max="9231" width="18.85546875" style="35" customWidth="1"/>
    <col min="9232" max="9232" width="14.7109375" style="35" customWidth="1"/>
    <col min="9233" max="9233" width="9.28515625" style="35" customWidth="1"/>
    <col min="9234" max="9457" width="8.85546875" style="35"/>
    <col min="9458" max="9458" width="17.42578125" style="35" customWidth="1"/>
    <col min="9459" max="9459" width="30.7109375" style="35" customWidth="1"/>
    <col min="9460" max="9460" width="24.5703125" style="35" customWidth="1"/>
    <col min="9461" max="9461" width="30.5703125" style="35" customWidth="1"/>
    <col min="9462" max="9462" width="27.140625" style="35" customWidth="1"/>
    <col min="9463" max="9463" width="34" style="35" customWidth="1"/>
    <col min="9464" max="9464" width="31.42578125" style="35" customWidth="1"/>
    <col min="9465" max="9465" width="82.140625" style="35" customWidth="1"/>
    <col min="9466" max="9466" width="23.140625" style="35" customWidth="1"/>
    <col min="9467" max="9467" width="14.7109375" style="35" customWidth="1"/>
    <col min="9468" max="9468" width="10.140625" style="35" customWidth="1"/>
    <col min="9469" max="9469" width="15.85546875" style="35" customWidth="1"/>
    <col min="9470" max="9470" width="9.85546875" style="35" customWidth="1"/>
    <col min="9471" max="9471" width="14" style="35" customWidth="1"/>
    <col min="9472" max="9472" width="14.5703125" style="35" customWidth="1"/>
    <col min="9473" max="9473" width="9.5703125" style="35" customWidth="1"/>
    <col min="9474" max="9474" width="14.5703125" style="35" customWidth="1"/>
    <col min="9475" max="9476" width="16.28515625" style="35" customWidth="1"/>
    <col min="9477" max="9477" width="13.85546875" style="35" customWidth="1"/>
    <col min="9478" max="9482" width="16.140625" style="35" customWidth="1"/>
    <col min="9483" max="9483" width="14.42578125" style="35" customWidth="1"/>
    <col min="9484" max="9484" width="10.140625" style="35" customWidth="1"/>
    <col min="9485" max="9485" width="14.42578125" style="35" customWidth="1"/>
    <col min="9486" max="9487" width="18.85546875" style="35" customWidth="1"/>
    <col min="9488" max="9488" width="14.7109375" style="35" customWidth="1"/>
    <col min="9489" max="9489" width="9.28515625" style="35" customWidth="1"/>
    <col min="9490" max="9713" width="8.85546875" style="35"/>
    <col min="9714" max="9714" width="17.42578125" style="35" customWidth="1"/>
    <col min="9715" max="9715" width="30.7109375" style="35" customWidth="1"/>
    <col min="9716" max="9716" width="24.5703125" style="35" customWidth="1"/>
    <col min="9717" max="9717" width="30.5703125" style="35" customWidth="1"/>
    <col min="9718" max="9718" width="27.140625" style="35" customWidth="1"/>
    <col min="9719" max="9719" width="34" style="35" customWidth="1"/>
    <col min="9720" max="9720" width="31.42578125" style="35" customWidth="1"/>
    <col min="9721" max="9721" width="82.140625" style="35" customWidth="1"/>
    <col min="9722" max="9722" width="23.140625" style="35" customWidth="1"/>
    <col min="9723" max="9723" width="14.7109375" style="35" customWidth="1"/>
    <col min="9724" max="9724" width="10.140625" style="35" customWidth="1"/>
    <col min="9725" max="9725" width="15.85546875" style="35" customWidth="1"/>
    <col min="9726" max="9726" width="9.85546875" style="35" customWidth="1"/>
    <col min="9727" max="9727" width="14" style="35" customWidth="1"/>
    <col min="9728" max="9728" width="14.5703125" style="35" customWidth="1"/>
    <col min="9729" max="9729" width="9.5703125" style="35" customWidth="1"/>
    <col min="9730" max="9730" width="14.5703125" style="35" customWidth="1"/>
    <col min="9731" max="9732" width="16.28515625" style="35" customWidth="1"/>
    <col min="9733" max="9733" width="13.85546875" style="35" customWidth="1"/>
    <col min="9734" max="9738" width="16.140625" style="35" customWidth="1"/>
    <col min="9739" max="9739" width="14.42578125" style="35" customWidth="1"/>
    <col min="9740" max="9740" width="10.140625" style="35" customWidth="1"/>
    <col min="9741" max="9741" width="14.42578125" style="35" customWidth="1"/>
    <col min="9742" max="9743" width="18.85546875" style="35" customWidth="1"/>
    <col min="9744" max="9744" width="14.7109375" style="35" customWidth="1"/>
    <col min="9745" max="9745" width="9.28515625" style="35" customWidth="1"/>
    <col min="9746" max="9969" width="8.85546875" style="35"/>
    <col min="9970" max="9970" width="17.42578125" style="35" customWidth="1"/>
    <col min="9971" max="9971" width="30.7109375" style="35" customWidth="1"/>
    <col min="9972" max="9972" width="24.5703125" style="35" customWidth="1"/>
    <col min="9973" max="9973" width="30.5703125" style="35" customWidth="1"/>
    <col min="9974" max="9974" width="27.140625" style="35" customWidth="1"/>
    <col min="9975" max="9975" width="34" style="35" customWidth="1"/>
    <col min="9976" max="9976" width="31.42578125" style="35" customWidth="1"/>
    <col min="9977" max="9977" width="82.140625" style="35" customWidth="1"/>
    <col min="9978" max="9978" width="23.140625" style="35" customWidth="1"/>
    <col min="9979" max="9979" width="14.7109375" style="35" customWidth="1"/>
    <col min="9980" max="9980" width="10.140625" style="35" customWidth="1"/>
    <col min="9981" max="9981" width="15.85546875" style="35" customWidth="1"/>
    <col min="9982" max="9982" width="9.85546875" style="35" customWidth="1"/>
    <col min="9983" max="9983" width="14" style="35" customWidth="1"/>
    <col min="9984" max="9984" width="14.5703125" style="35" customWidth="1"/>
    <col min="9985" max="9985" width="9.5703125" style="35" customWidth="1"/>
    <col min="9986" max="9986" width="14.5703125" style="35" customWidth="1"/>
    <col min="9987" max="9988" width="16.28515625" style="35" customWidth="1"/>
    <col min="9989" max="9989" width="13.85546875" style="35" customWidth="1"/>
    <col min="9990" max="9994" width="16.140625" style="35" customWidth="1"/>
    <col min="9995" max="9995" width="14.42578125" style="35" customWidth="1"/>
    <col min="9996" max="9996" width="10.140625" style="35" customWidth="1"/>
    <col min="9997" max="9997" width="14.42578125" style="35" customWidth="1"/>
    <col min="9998" max="9999" width="18.85546875" style="35" customWidth="1"/>
    <col min="10000" max="10000" width="14.7109375" style="35" customWidth="1"/>
    <col min="10001" max="10001" width="9.28515625" style="35" customWidth="1"/>
    <col min="10002" max="10225" width="8.85546875" style="35"/>
    <col min="10226" max="10226" width="17.42578125" style="35" customWidth="1"/>
    <col min="10227" max="10227" width="30.7109375" style="35" customWidth="1"/>
    <col min="10228" max="10228" width="24.5703125" style="35" customWidth="1"/>
    <col min="10229" max="10229" width="30.5703125" style="35" customWidth="1"/>
    <col min="10230" max="10230" width="27.140625" style="35" customWidth="1"/>
    <col min="10231" max="10231" width="34" style="35" customWidth="1"/>
    <col min="10232" max="10232" width="31.42578125" style="35" customWidth="1"/>
    <col min="10233" max="10233" width="82.140625" style="35" customWidth="1"/>
    <col min="10234" max="10234" width="23.140625" style="35" customWidth="1"/>
    <col min="10235" max="10235" width="14.7109375" style="35" customWidth="1"/>
    <col min="10236" max="10236" width="10.140625" style="35" customWidth="1"/>
    <col min="10237" max="10237" width="15.85546875" style="35" customWidth="1"/>
    <col min="10238" max="10238" width="9.85546875" style="35" customWidth="1"/>
    <col min="10239" max="10239" width="14" style="35" customWidth="1"/>
    <col min="10240" max="10240" width="14.5703125" style="35" customWidth="1"/>
    <col min="10241" max="10241" width="9.5703125" style="35" customWidth="1"/>
    <col min="10242" max="10242" width="14.5703125" style="35" customWidth="1"/>
    <col min="10243" max="10244" width="16.28515625" style="35" customWidth="1"/>
    <col min="10245" max="10245" width="13.85546875" style="35" customWidth="1"/>
    <col min="10246" max="10250" width="16.140625" style="35" customWidth="1"/>
    <col min="10251" max="10251" width="14.42578125" style="35" customWidth="1"/>
    <col min="10252" max="10252" width="10.140625" style="35" customWidth="1"/>
    <col min="10253" max="10253" width="14.42578125" style="35" customWidth="1"/>
    <col min="10254" max="10255" width="18.85546875" style="35" customWidth="1"/>
    <col min="10256" max="10256" width="14.7109375" style="35" customWidth="1"/>
    <col min="10257" max="10257" width="9.28515625" style="35" customWidth="1"/>
    <col min="10258" max="10481" width="8.85546875" style="35"/>
    <col min="10482" max="10482" width="17.42578125" style="35" customWidth="1"/>
    <col min="10483" max="10483" width="30.7109375" style="35" customWidth="1"/>
    <col min="10484" max="10484" width="24.5703125" style="35" customWidth="1"/>
    <col min="10485" max="10485" width="30.5703125" style="35" customWidth="1"/>
    <col min="10486" max="10486" width="27.140625" style="35" customWidth="1"/>
    <col min="10487" max="10487" width="34" style="35" customWidth="1"/>
    <col min="10488" max="10488" width="31.42578125" style="35" customWidth="1"/>
    <col min="10489" max="10489" width="82.140625" style="35" customWidth="1"/>
    <col min="10490" max="10490" width="23.140625" style="35" customWidth="1"/>
    <col min="10491" max="10491" width="14.7109375" style="35" customWidth="1"/>
    <col min="10492" max="10492" width="10.140625" style="35" customWidth="1"/>
    <col min="10493" max="10493" width="15.85546875" style="35" customWidth="1"/>
    <col min="10494" max="10494" width="9.85546875" style="35" customWidth="1"/>
    <col min="10495" max="10495" width="14" style="35" customWidth="1"/>
    <col min="10496" max="10496" width="14.5703125" style="35" customWidth="1"/>
    <col min="10497" max="10497" width="9.5703125" style="35" customWidth="1"/>
    <col min="10498" max="10498" width="14.5703125" style="35" customWidth="1"/>
    <col min="10499" max="10500" width="16.28515625" style="35" customWidth="1"/>
    <col min="10501" max="10501" width="13.85546875" style="35" customWidth="1"/>
    <col min="10502" max="10506" width="16.140625" style="35" customWidth="1"/>
    <col min="10507" max="10507" width="14.42578125" style="35" customWidth="1"/>
    <col min="10508" max="10508" width="10.140625" style="35" customWidth="1"/>
    <col min="10509" max="10509" width="14.42578125" style="35" customWidth="1"/>
    <col min="10510" max="10511" width="18.85546875" style="35" customWidth="1"/>
    <col min="10512" max="10512" width="14.7109375" style="35" customWidth="1"/>
    <col min="10513" max="10513" width="9.28515625" style="35" customWidth="1"/>
    <col min="10514" max="10737" width="8.85546875" style="35"/>
    <col min="10738" max="10738" width="17.42578125" style="35" customWidth="1"/>
    <col min="10739" max="10739" width="30.7109375" style="35" customWidth="1"/>
    <col min="10740" max="10740" width="24.5703125" style="35" customWidth="1"/>
    <col min="10741" max="10741" width="30.5703125" style="35" customWidth="1"/>
    <col min="10742" max="10742" width="27.140625" style="35" customWidth="1"/>
    <col min="10743" max="10743" width="34" style="35" customWidth="1"/>
    <col min="10744" max="10744" width="31.42578125" style="35" customWidth="1"/>
    <col min="10745" max="10745" width="82.140625" style="35" customWidth="1"/>
    <col min="10746" max="10746" width="23.140625" style="35" customWidth="1"/>
    <col min="10747" max="10747" width="14.7109375" style="35" customWidth="1"/>
    <col min="10748" max="10748" width="10.140625" style="35" customWidth="1"/>
    <col min="10749" max="10749" width="15.85546875" style="35" customWidth="1"/>
    <col min="10750" max="10750" width="9.85546875" style="35" customWidth="1"/>
    <col min="10751" max="10751" width="14" style="35" customWidth="1"/>
    <col min="10752" max="10752" width="14.5703125" style="35" customWidth="1"/>
    <col min="10753" max="10753" width="9.5703125" style="35" customWidth="1"/>
    <col min="10754" max="10754" width="14.5703125" style="35" customWidth="1"/>
    <col min="10755" max="10756" width="16.28515625" style="35" customWidth="1"/>
    <col min="10757" max="10757" width="13.85546875" style="35" customWidth="1"/>
    <col min="10758" max="10762" width="16.140625" style="35" customWidth="1"/>
    <col min="10763" max="10763" width="14.42578125" style="35" customWidth="1"/>
    <col min="10764" max="10764" width="10.140625" style="35" customWidth="1"/>
    <col min="10765" max="10765" width="14.42578125" style="35" customWidth="1"/>
    <col min="10766" max="10767" width="18.85546875" style="35" customWidth="1"/>
    <col min="10768" max="10768" width="14.7109375" style="35" customWidth="1"/>
    <col min="10769" max="10769" width="9.28515625" style="35" customWidth="1"/>
    <col min="10770" max="10993" width="8.85546875" style="35"/>
    <col min="10994" max="10994" width="17.42578125" style="35" customWidth="1"/>
    <col min="10995" max="10995" width="30.7109375" style="35" customWidth="1"/>
    <col min="10996" max="10996" width="24.5703125" style="35" customWidth="1"/>
    <col min="10997" max="10997" width="30.5703125" style="35" customWidth="1"/>
    <col min="10998" max="10998" width="27.140625" style="35" customWidth="1"/>
    <col min="10999" max="10999" width="34" style="35" customWidth="1"/>
    <col min="11000" max="11000" width="31.42578125" style="35" customWidth="1"/>
    <col min="11001" max="11001" width="82.140625" style="35" customWidth="1"/>
    <col min="11002" max="11002" width="23.140625" style="35" customWidth="1"/>
    <col min="11003" max="11003" width="14.7109375" style="35" customWidth="1"/>
    <col min="11004" max="11004" width="10.140625" style="35" customWidth="1"/>
    <col min="11005" max="11005" width="15.85546875" style="35" customWidth="1"/>
    <col min="11006" max="11006" width="9.85546875" style="35" customWidth="1"/>
    <col min="11007" max="11007" width="14" style="35" customWidth="1"/>
    <col min="11008" max="11008" width="14.5703125" style="35" customWidth="1"/>
    <col min="11009" max="11009" width="9.5703125" style="35" customWidth="1"/>
    <col min="11010" max="11010" width="14.5703125" style="35" customWidth="1"/>
    <col min="11011" max="11012" width="16.28515625" style="35" customWidth="1"/>
    <col min="11013" max="11013" width="13.85546875" style="35" customWidth="1"/>
    <col min="11014" max="11018" width="16.140625" style="35" customWidth="1"/>
    <col min="11019" max="11019" width="14.42578125" style="35" customWidth="1"/>
    <col min="11020" max="11020" width="10.140625" style="35" customWidth="1"/>
    <col min="11021" max="11021" width="14.42578125" style="35" customWidth="1"/>
    <col min="11022" max="11023" width="18.85546875" style="35" customWidth="1"/>
    <col min="11024" max="11024" width="14.7109375" style="35" customWidth="1"/>
    <col min="11025" max="11025" width="9.28515625" style="35" customWidth="1"/>
    <col min="11026" max="11249" width="8.85546875" style="35"/>
    <col min="11250" max="11250" width="17.42578125" style="35" customWidth="1"/>
    <col min="11251" max="11251" width="30.7109375" style="35" customWidth="1"/>
    <col min="11252" max="11252" width="24.5703125" style="35" customWidth="1"/>
    <col min="11253" max="11253" width="30.5703125" style="35" customWidth="1"/>
    <col min="11254" max="11254" width="27.140625" style="35" customWidth="1"/>
    <col min="11255" max="11255" width="34" style="35" customWidth="1"/>
    <col min="11256" max="11256" width="31.42578125" style="35" customWidth="1"/>
    <col min="11257" max="11257" width="82.140625" style="35" customWidth="1"/>
    <col min="11258" max="11258" width="23.140625" style="35" customWidth="1"/>
    <col min="11259" max="11259" width="14.7109375" style="35" customWidth="1"/>
    <col min="11260" max="11260" width="10.140625" style="35" customWidth="1"/>
    <col min="11261" max="11261" width="15.85546875" style="35" customWidth="1"/>
    <col min="11262" max="11262" width="9.85546875" style="35" customWidth="1"/>
    <col min="11263" max="11263" width="14" style="35" customWidth="1"/>
    <col min="11264" max="11264" width="14.5703125" style="35" customWidth="1"/>
    <col min="11265" max="11265" width="9.5703125" style="35" customWidth="1"/>
    <col min="11266" max="11266" width="14.5703125" style="35" customWidth="1"/>
    <col min="11267" max="11268" width="16.28515625" style="35" customWidth="1"/>
    <col min="11269" max="11269" width="13.85546875" style="35" customWidth="1"/>
    <col min="11270" max="11274" width="16.140625" style="35" customWidth="1"/>
    <col min="11275" max="11275" width="14.42578125" style="35" customWidth="1"/>
    <col min="11276" max="11276" width="10.140625" style="35" customWidth="1"/>
    <col min="11277" max="11277" width="14.42578125" style="35" customWidth="1"/>
    <col min="11278" max="11279" width="18.85546875" style="35" customWidth="1"/>
    <col min="11280" max="11280" width="14.7109375" style="35" customWidth="1"/>
    <col min="11281" max="11281" width="9.28515625" style="35" customWidth="1"/>
    <col min="11282" max="11505" width="8.85546875" style="35"/>
    <col min="11506" max="11506" width="17.42578125" style="35" customWidth="1"/>
    <col min="11507" max="11507" width="30.7109375" style="35" customWidth="1"/>
    <col min="11508" max="11508" width="24.5703125" style="35" customWidth="1"/>
    <col min="11509" max="11509" width="30.5703125" style="35" customWidth="1"/>
    <col min="11510" max="11510" width="27.140625" style="35" customWidth="1"/>
    <col min="11511" max="11511" width="34" style="35" customWidth="1"/>
    <col min="11512" max="11512" width="31.42578125" style="35" customWidth="1"/>
    <col min="11513" max="11513" width="82.140625" style="35" customWidth="1"/>
    <col min="11514" max="11514" width="23.140625" style="35" customWidth="1"/>
    <col min="11515" max="11515" width="14.7109375" style="35" customWidth="1"/>
    <col min="11516" max="11516" width="10.140625" style="35" customWidth="1"/>
    <col min="11517" max="11517" width="15.85546875" style="35" customWidth="1"/>
    <col min="11518" max="11518" width="9.85546875" style="35" customWidth="1"/>
    <col min="11519" max="11519" width="14" style="35" customWidth="1"/>
    <col min="11520" max="11520" width="14.5703125" style="35" customWidth="1"/>
    <col min="11521" max="11521" width="9.5703125" style="35" customWidth="1"/>
    <col min="11522" max="11522" width="14.5703125" style="35" customWidth="1"/>
    <col min="11523" max="11524" width="16.28515625" style="35" customWidth="1"/>
    <col min="11525" max="11525" width="13.85546875" style="35" customWidth="1"/>
    <col min="11526" max="11530" width="16.140625" style="35" customWidth="1"/>
    <col min="11531" max="11531" width="14.42578125" style="35" customWidth="1"/>
    <col min="11532" max="11532" width="10.140625" style="35" customWidth="1"/>
    <col min="11533" max="11533" width="14.42578125" style="35" customWidth="1"/>
    <col min="11534" max="11535" width="18.85546875" style="35" customWidth="1"/>
    <col min="11536" max="11536" width="14.7109375" style="35" customWidth="1"/>
    <col min="11537" max="11537" width="9.28515625" style="35" customWidth="1"/>
    <col min="11538" max="11761" width="8.85546875" style="35"/>
    <col min="11762" max="11762" width="17.42578125" style="35" customWidth="1"/>
    <col min="11763" max="11763" width="30.7109375" style="35" customWidth="1"/>
    <col min="11764" max="11764" width="24.5703125" style="35" customWidth="1"/>
    <col min="11765" max="11765" width="30.5703125" style="35" customWidth="1"/>
    <col min="11766" max="11766" width="27.140625" style="35" customWidth="1"/>
    <col min="11767" max="11767" width="34" style="35" customWidth="1"/>
    <col min="11768" max="11768" width="31.42578125" style="35" customWidth="1"/>
    <col min="11769" max="11769" width="82.140625" style="35" customWidth="1"/>
    <col min="11770" max="11770" width="23.140625" style="35" customWidth="1"/>
    <col min="11771" max="11771" width="14.7109375" style="35" customWidth="1"/>
    <col min="11772" max="11772" width="10.140625" style="35" customWidth="1"/>
    <col min="11773" max="11773" width="15.85546875" style="35" customWidth="1"/>
    <col min="11774" max="11774" width="9.85546875" style="35" customWidth="1"/>
    <col min="11775" max="11775" width="14" style="35" customWidth="1"/>
    <col min="11776" max="11776" width="14.5703125" style="35" customWidth="1"/>
    <col min="11777" max="11777" width="9.5703125" style="35" customWidth="1"/>
    <col min="11778" max="11778" width="14.5703125" style="35" customWidth="1"/>
    <col min="11779" max="11780" width="16.28515625" style="35" customWidth="1"/>
    <col min="11781" max="11781" width="13.85546875" style="35" customWidth="1"/>
    <col min="11782" max="11786" width="16.140625" style="35" customWidth="1"/>
    <col min="11787" max="11787" width="14.42578125" style="35" customWidth="1"/>
    <col min="11788" max="11788" width="10.140625" style="35" customWidth="1"/>
    <col min="11789" max="11789" width="14.42578125" style="35" customWidth="1"/>
    <col min="11790" max="11791" width="18.85546875" style="35" customWidth="1"/>
    <col min="11792" max="11792" width="14.7109375" style="35" customWidth="1"/>
    <col min="11793" max="11793" width="9.28515625" style="35" customWidth="1"/>
    <col min="11794" max="12017" width="8.85546875" style="35"/>
    <col min="12018" max="12018" width="17.42578125" style="35" customWidth="1"/>
    <col min="12019" max="12019" width="30.7109375" style="35" customWidth="1"/>
    <col min="12020" max="12020" width="24.5703125" style="35" customWidth="1"/>
    <col min="12021" max="12021" width="30.5703125" style="35" customWidth="1"/>
    <col min="12022" max="12022" width="27.140625" style="35" customWidth="1"/>
    <col min="12023" max="12023" width="34" style="35" customWidth="1"/>
    <col min="12024" max="12024" width="31.42578125" style="35" customWidth="1"/>
    <col min="12025" max="12025" width="82.140625" style="35" customWidth="1"/>
    <col min="12026" max="12026" width="23.140625" style="35" customWidth="1"/>
    <col min="12027" max="12027" width="14.7109375" style="35" customWidth="1"/>
    <col min="12028" max="12028" width="10.140625" style="35" customWidth="1"/>
    <col min="12029" max="12029" width="15.85546875" style="35" customWidth="1"/>
    <col min="12030" max="12030" width="9.85546875" style="35" customWidth="1"/>
    <col min="12031" max="12031" width="14" style="35" customWidth="1"/>
    <col min="12032" max="12032" width="14.5703125" style="35" customWidth="1"/>
    <col min="12033" max="12033" width="9.5703125" style="35" customWidth="1"/>
    <col min="12034" max="12034" width="14.5703125" style="35" customWidth="1"/>
    <col min="12035" max="12036" width="16.28515625" style="35" customWidth="1"/>
    <col min="12037" max="12037" width="13.85546875" style="35" customWidth="1"/>
    <col min="12038" max="12042" width="16.140625" style="35" customWidth="1"/>
    <col min="12043" max="12043" width="14.42578125" style="35" customWidth="1"/>
    <col min="12044" max="12044" width="10.140625" style="35" customWidth="1"/>
    <col min="12045" max="12045" width="14.42578125" style="35" customWidth="1"/>
    <col min="12046" max="12047" width="18.85546875" style="35" customWidth="1"/>
    <col min="12048" max="12048" width="14.7109375" style="35" customWidth="1"/>
    <col min="12049" max="12049" width="9.28515625" style="35" customWidth="1"/>
    <col min="12050" max="12273" width="8.85546875" style="35"/>
    <col min="12274" max="12274" width="17.42578125" style="35" customWidth="1"/>
    <col min="12275" max="12275" width="30.7109375" style="35" customWidth="1"/>
    <col min="12276" max="12276" width="24.5703125" style="35" customWidth="1"/>
    <col min="12277" max="12277" width="30.5703125" style="35" customWidth="1"/>
    <col min="12278" max="12278" width="27.140625" style="35" customWidth="1"/>
    <col min="12279" max="12279" width="34" style="35" customWidth="1"/>
    <col min="12280" max="12280" width="31.42578125" style="35" customWidth="1"/>
    <col min="12281" max="12281" width="82.140625" style="35" customWidth="1"/>
    <col min="12282" max="12282" width="23.140625" style="35" customWidth="1"/>
    <col min="12283" max="12283" width="14.7109375" style="35" customWidth="1"/>
    <col min="12284" max="12284" width="10.140625" style="35" customWidth="1"/>
    <col min="12285" max="12285" width="15.85546875" style="35" customWidth="1"/>
    <col min="12286" max="12286" width="9.85546875" style="35" customWidth="1"/>
    <col min="12287" max="12287" width="14" style="35" customWidth="1"/>
    <col min="12288" max="12288" width="14.5703125" style="35" customWidth="1"/>
    <col min="12289" max="12289" width="9.5703125" style="35" customWidth="1"/>
    <col min="12290" max="12290" width="14.5703125" style="35" customWidth="1"/>
    <col min="12291" max="12292" width="16.28515625" style="35" customWidth="1"/>
    <col min="12293" max="12293" width="13.85546875" style="35" customWidth="1"/>
    <col min="12294" max="12298" width="16.140625" style="35" customWidth="1"/>
    <col min="12299" max="12299" width="14.42578125" style="35" customWidth="1"/>
    <col min="12300" max="12300" width="10.140625" style="35" customWidth="1"/>
    <col min="12301" max="12301" width="14.42578125" style="35" customWidth="1"/>
    <col min="12302" max="12303" width="18.85546875" style="35" customWidth="1"/>
    <col min="12304" max="12304" width="14.7109375" style="35" customWidth="1"/>
    <col min="12305" max="12305" width="9.28515625" style="35" customWidth="1"/>
    <col min="12306" max="12529" width="8.85546875" style="35"/>
    <col min="12530" max="12530" width="17.42578125" style="35" customWidth="1"/>
    <col min="12531" max="12531" width="30.7109375" style="35" customWidth="1"/>
    <col min="12532" max="12532" width="24.5703125" style="35" customWidth="1"/>
    <col min="12533" max="12533" width="30.5703125" style="35" customWidth="1"/>
    <col min="12534" max="12534" width="27.140625" style="35" customWidth="1"/>
    <col min="12535" max="12535" width="34" style="35" customWidth="1"/>
    <col min="12536" max="12536" width="31.42578125" style="35" customWidth="1"/>
    <col min="12537" max="12537" width="82.140625" style="35" customWidth="1"/>
    <col min="12538" max="12538" width="23.140625" style="35" customWidth="1"/>
    <col min="12539" max="12539" width="14.7109375" style="35" customWidth="1"/>
    <col min="12540" max="12540" width="10.140625" style="35" customWidth="1"/>
    <col min="12541" max="12541" width="15.85546875" style="35" customWidth="1"/>
    <col min="12542" max="12542" width="9.85546875" style="35" customWidth="1"/>
    <col min="12543" max="12543" width="14" style="35" customWidth="1"/>
    <col min="12544" max="12544" width="14.5703125" style="35" customWidth="1"/>
    <col min="12545" max="12545" width="9.5703125" style="35" customWidth="1"/>
    <col min="12546" max="12546" width="14.5703125" style="35" customWidth="1"/>
    <col min="12547" max="12548" width="16.28515625" style="35" customWidth="1"/>
    <col min="12549" max="12549" width="13.85546875" style="35" customWidth="1"/>
    <col min="12550" max="12554" width="16.140625" style="35" customWidth="1"/>
    <col min="12555" max="12555" width="14.42578125" style="35" customWidth="1"/>
    <col min="12556" max="12556" width="10.140625" style="35" customWidth="1"/>
    <col min="12557" max="12557" width="14.42578125" style="35" customWidth="1"/>
    <col min="12558" max="12559" width="18.85546875" style="35" customWidth="1"/>
    <col min="12560" max="12560" width="14.7109375" style="35" customWidth="1"/>
    <col min="12561" max="12561" width="9.28515625" style="35" customWidth="1"/>
    <col min="12562" max="12785" width="8.85546875" style="35"/>
    <col min="12786" max="12786" width="17.42578125" style="35" customWidth="1"/>
    <col min="12787" max="12787" width="30.7109375" style="35" customWidth="1"/>
    <col min="12788" max="12788" width="24.5703125" style="35" customWidth="1"/>
    <col min="12789" max="12789" width="30.5703125" style="35" customWidth="1"/>
    <col min="12790" max="12790" width="27.140625" style="35" customWidth="1"/>
    <col min="12791" max="12791" width="34" style="35" customWidth="1"/>
    <col min="12792" max="12792" width="31.42578125" style="35" customWidth="1"/>
    <col min="12793" max="12793" width="82.140625" style="35" customWidth="1"/>
    <col min="12794" max="12794" width="23.140625" style="35" customWidth="1"/>
    <col min="12795" max="12795" width="14.7109375" style="35" customWidth="1"/>
    <col min="12796" max="12796" width="10.140625" style="35" customWidth="1"/>
    <col min="12797" max="12797" width="15.85546875" style="35" customWidth="1"/>
    <col min="12798" max="12798" width="9.85546875" style="35" customWidth="1"/>
    <col min="12799" max="12799" width="14" style="35" customWidth="1"/>
    <col min="12800" max="12800" width="14.5703125" style="35" customWidth="1"/>
    <col min="12801" max="12801" width="9.5703125" style="35" customWidth="1"/>
    <col min="12802" max="12802" width="14.5703125" style="35" customWidth="1"/>
    <col min="12803" max="12804" width="16.28515625" style="35" customWidth="1"/>
    <col min="12805" max="12805" width="13.85546875" style="35" customWidth="1"/>
    <col min="12806" max="12810" width="16.140625" style="35" customWidth="1"/>
    <col min="12811" max="12811" width="14.42578125" style="35" customWidth="1"/>
    <col min="12812" max="12812" width="10.140625" style="35" customWidth="1"/>
    <col min="12813" max="12813" width="14.42578125" style="35" customWidth="1"/>
    <col min="12814" max="12815" width="18.85546875" style="35" customWidth="1"/>
    <col min="12816" max="12816" width="14.7109375" style="35" customWidth="1"/>
    <col min="12817" max="12817" width="9.28515625" style="35" customWidth="1"/>
    <col min="12818" max="13041" width="8.85546875" style="35"/>
    <col min="13042" max="13042" width="17.42578125" style="35" customWidth="1"/>
    <col min="13043" max="13043" width="30.7109375" style="35" customWidth="1"/>
    <col min="13044" max="13044" width="24.5703125" style="35" customWidth="1"/>
    <col min="13045" max="13045" width="30.5703125" style="35" customWidth="1"/>
    <col min="13046" max="13046" width="27.140625" style="35" customWidth="1"/>
    <col min="13047" max="13047" width="34" style="35" customWidth="1"/>
    <col min="13048" max="13048" width="31.42578125" style="35" customWidth="1"/>
    <col min="13049" max="13049" width="82.140625" style="35" customWidth="1"/>
    <col min="13050" max="13050" width="23.140625" style="35" customWidth="1"/>
    <col min="13051" max="13051" width="14.7109375" style="35" customWidth="1"/>
    <col min="13052" max="13052" width="10.140625" style="35" customWidth="1"/>
    <col min="13053" max="13053" width="15.85546875" style="35" customWidth="1"/>
    <col min="13054" max="13054" width="9.85546875" style="35" customWidth="1"/>
    <col min="13055" max="13055" width="14" style="35" customWidth="1"/>
    <col min="13056" max="13056" width="14.5703125" style="35" customWidth="1"/>
    <col min="13057" max="13057" width="9.5703125" style="35" customWidth="1"/>
    <col min="13058" max="13058" width="14.5703125" style="35" customWidth="1"/>
    <col min="13059" max="13060" width="16.28515625" style="35" customWidth="1"/>
    <col min="13061" max="13061" width="13.85546875" style="35" customWidth="1"/>
    <col min="13062" max="13066" width="16.140625" style="35" customWidth="1"/>
    <col min="13067" max="13067" width="14.42578125" style="35" customWidth="1"/>
    <col min="13068" max="13068" width="10.140625" style="35" customWidth="1"/>
    <col min="13069" max="13069" width="14.42578125" style="35" customWidth="1"/>
    <col min="13070" max="13071" width="18.85546875" style="35" customWidth="1"/>
    <col min="13072" max="13072" width="14.7109375" style="35" customWidth="1"/>
    <col min="13073" max="13073" width="9.28515625" style="35" customWidth="1"/>
    <col min="13074" max="13297" width="8.85546875" style="35"/>
    <col min="13298" max="13298" width="17.42578125" style="35" customWidth="1"/>
    <col min="13299" max="13299" width="30.7109375" style="35" customWidth="1"/>
    <col min="13300" max="13300" width="24.5703125" style="35" customWidth="1"/>
    <col min="13301" max="13301" width="30.5703125" style="35" customWidth="1"/>
    <col min="13302" max="13302" width="27.140625" style="35" customWidth="1"/>
    <col min="13303" max="13303" width="34" style="35" customWidth="1"/>
    <col min="13304" max="13304" width="31.42578125" style="35" customWidth="1"/>
    <col min="13305" max="13305" width="82.140625" style="35" customWidth="1"/>
    <col min="13306" max="13306" width="23.140625" style="35" customWidth="1"/>
    <col min="13307" max="13307" width="14.7109375" style="35" customWidth="1"/>
    <col min="13308" max="13308" width="10.140625" style="35" customWidth="1"/>
    <col min="13309" max="13309" width="15.85546875" style="35" customWidth="1"/>
    <col min="13310" max="13310" width="9.85546875" style="35" customWidth="1"/>
    <col min="13311" max="13311" width="14" style="35" customWidth="1"/>
    <col min="13312" max="13312" width="14.5703125" style="35" customWidth="1"/>
    <col min="13313" max="13313" width="9.5703125" style="35" customWidth="1"/>
    <col min="13314" max="13314" width="14.5703125" style="35" customWidth="1"/>
    <col min="13315" max="13316" width="16.28515625" style="35" customWidth="1"/>
    <col min="13317" max="13317" width="13.85546875" style="35" customWidth="1"/>
    <col min="13318" max="13322" width="16.140625" style="35" customWidth="1"/>
    <col min="13323" max="13323" width="14.42578125" style="35" customWidth="1"/>
    <col min="13324" max="13324" width="10.140625" style="35" customWidth="1"/>
    <col min="13325" max="13325" width="14.42578125" style="35" customWidth="1"/>
    <col min="13326" max="13327" width="18.85546875" style="35" customWidth="1"/>
    <col min="13328" max="13328" width="14.7109375" style="35" customWidth="1"/>
    <col min="13329" max="13329" width="9.28515625" style="35" customWidth="1"/>
    <col min="13330" max="13553" width="8.85546875" style="35"/>
    <col min="13554" max="13554" width="17.42578125" style="35" customWidth="1"/>
    <col min="13555" max="13555" width="30.7109375" style="35" customWidth="1"/>
    <col min="13556" max="13556" width="24.5703125" style="35" customWidth="1"/>
    <col min="13557" max="13557" width="30.5703125" style="35" customWidth="1"/>
    <col min="13558" max="13558" width="27.140625" style="35" customWidth="1"/>
    <col min="13559" max="13559" width="34" style="35" customWidth="1"/>
    <col min="13560" max="13560" width="31.42578125" style="35" customWidth="1"/>
    <col min="13561" max="13561" width="82.140625" style="35" customWidth="1"/>
    <col min="13562" max="13562" width="23.140625" style="35" customWidth="1"/>
    <col min="13563" max="13563" width="14.7109375" style="35" customWidth="1"/>
    <col min="13564" max="13564" width="10.140625" style="35" customWidth="1"/>
    <col min="13565" max="13565" width="15.85546875" style="35" customWidth="1"/>
    <col min="13566" max="13566" width="9.85546875" style="35" customWidth="1"/>
    <col min="13567" max="13567" width="14" style="35" customWidth="1"/>
    <col min="13568" max="13568" width="14.5703125" style="35" customWidth="1"/>
    <col min="13569" max="13569" width="9.5703125" style="35" customWidth="1"/>
    <col min="13570" max="13570" width="14.5703125" style="35" customWidth="1"/>
    <col min="13571" max="13572" width="16.28515625" style="35" customWidth="1"/>
    <col min="13573" max="13573" width="13.85546875" style="35" customWidth="1"/>
    <col min="13574" max="13578" width="16.140625" style="35" customWidth="1"/>
    <col min="13579" max="13579" width="14.42578125" style="35" customWidth="1"/>
    <col min="13580" max="13580" width="10.140625" style="35" customWidth="1"/>
    <col min="13581" max="13581" width="14.42578125" style="35" customWidth="1"/>
    <col min="13582" max="13583" width="18.85546875" style="35" customWidth="1"/>
    <col min="13584" max="13584" width="14.7109375" style="35" customWidth="1"/>
    <col min="13585" max="13585" width="9.28515625" style="35" customWidth="1"/>
    <col min="13586" max="13809" width="8.85546875" style="35"/>
    <col min="13810" max="13810" width="17.42578125" style="35" customWidth="1"/>
    <col min="13811" max="13811" width="30.7109375" style="35" customWidth="1"/>
    <col min="13812" max="13812" width="24.5703125" style="35" customWidth="1"/>
    <col min="13813" max="13813" width="30.5703125" style="35" customWidth="1"/>
    <col min="13814" max="13814" width="27.140625" style="35" customWidth="1"/>
    <col min="13815" max="13815" width="34" style="35" customWidth="1"/>
    <col min="13816" max="13816" width="31.42578125" style="35" customWidth="1"/>
    <col min="13817" max="13817" width="82.140625" style="35" customWidth="1"/>
    <col min="13818" max="13818" width="23.140625" style="35" customWidth="1"/>
    <col min="13819" max="13819" width="14.7109375" style="35" customWidth="1"/>
    <col min="13820" max="13820" width="10.140625" style="35" customWidth="1"/>
    <col min="13821" max="13821" width="15.85546875" style="35" customWidth="1"/>
    <col min="13822" max="13822" width="9.85546875" style="35" customWidth="1"/>
    <col min="13823" max="13823" width="14" style="35" customWidth="1"/>
    <col min="13824" max="13824" width="14.5703125" style="35" customWidth="1"/>
    <col min="13825" max="13825" width="9.5703125" style="35" customWidth="1"/>
    <col min="13826" max="13826" width="14.5703125" style="35" customWidth="1"/>
    <col min="13827" max="13828" width="16.28515625" style="35" customWidth="1"/>
    <col min="13829" max="13829" width="13.85546875" style="35" customWidth="1"/>
    <col min="13830" max="13834" width="16.140625" style="35" customWidth="1"/>
    <col min="13835" max="13835" width="14.42578125" style="35" customWidth="1"/>
    <col min="13836" max="13836" width="10.140625" style="35" customWidth="1"/>
    <col min="13837" max="13837" width="14.42578125" style="35" customWidth="1"/>
    <col min="13838" max="13839" width="18.85546875" style="35" customWidth="1"/>
    <col min="13840" max="13840" width="14.7109375" style="35" customWidth="1"/>
    <col min="13841" max="13841" width="9.28515625" style="35" customWidth="1"/>
    <col min="13842" max="14065" width="8.85546875" style="35"/>
    <col min="14066" max="14066" width="17.42578125" style="35" customWidth="1"/>
    <col min="14067" max="14067" width="30.7109375" style="35" customWidth="1"/>
    <col min="14068" max="14068" width="24.5703125" style="35" customWidth="1"/>
    <col min="14069" max="14069" width="30.5703125" style="35" customWidth="1"/>
    <col min="14070" max="14070" width="27.140625" style="35" customWidth="1"/>
    <col min="14071" max="14071" width="34" style="35" customWidth="1"/>
    <col min="14072" max="14072" width="31.42578125" style="35" customWidth="1"/>
    <col min="14073" max="14073" width="82.140625" style="35" customWidth="1"/>
    <col min="14074" max="14074" width="23.140625" style="35" customWidth="1"/>
    <col min="14075" max="14075" width="14.7109375" style="35" customWidth="1"/>
    <col min="14076" max="14076" width="10.140625" style="35" customWidth="1"/>
    <col min="14077" max="14077" width="15.85546875" style="35" customWidth="1"/>
    <col min="14078" max="14078" width="9.85546875" style="35" customWidth="1"/>
    <col min="14079" max="14079" width="14" style="35" customWidth="1"/>
    <col min="14080" max="14080" width="14.5703125" style="35" customWidth="1"/>
    <col min="14081" max="14081" width="9.5703125" style="35" customWidth="1"/>
    <col min="14082" max="14082" width="14.5703125" style="35" customWidth="1"/>
    <col min="14083" max="14084" width="16.28515625" style="35" customWidth="1"/>
    <col min="14085" max="14085" width="13.85546875" style="35" customWidth="1"/>
    <col min="14086" max="14090" width="16.140625" style="35" customWidth="1"/>
    <col min="14091" max="14091" width="14.42578125" style="35" customWidth="1"/>
    <col min="14092" max="14092" width="10.140625" style="35" customWidth="1"/>
    <col min="14093" max="14093" width="14.42578125" style="35" customWidth="1"/>
    <col min="14094" max="14095" width="18.85546875" style="35" customWidth="1"/>
    <col min="14096" max="14096" width="14.7109375" style="35" customWidth="1"/>
    <col min="14097" max="14097" width="9.28515625" style="35" customWidth="1"/>
    <col min="14098" max="14321" width="8.85546875" style="35"/>
    <col min="14322" max="14322" width="17.42578125" style="35" customWidth="1"/>
    <col min="14323" max="14323" width="30.7109375" style="35" customWidth="1"/>
    <col min="14324" max="14324" width="24.5703125" style="35" customWidth="1"/>
    <col min="14325" max="14325" width="30.5703125" style="35" customWidth="1"/>
    <col min="14326" max="14326" width="27.140625" style="35" customWidth="1"/>
    <col min="14327" max="14327" width="34" style="35" customWidth="1"/>
    <col min="14328" max="14328" width="31.42578125" style="35" customWidth="1"/>
    <col min="14329" max="14329" width="82.140625" style="35" customWidth="1"/>
    <col min="14330" max="14330" width="23.140625" style="35" customWidth="1"/>
    <col min="14331" max="14331" width="14.7109375" style="35" customWidth="1"/>
    <col min="14332" max="14332" width="10.140625" style="35" customWidth="1"/>
    <col min="14333" max="14333" width="15.85546875" style="35" customWidth="1"/>
    <col min="14334" max="14334" width="9.85546875" style="35" customWidth="1"/>
    <col min="14335" max="14335" width="14" style="35" customWidth="1"/>
    <col min="14336" max="14336" width="14.5703125" style="35" customWidth="1"/>
    <col min="14337" max="14337" width="9.5703125" style="35" customWidth="1"/>
    <col min="14338" max="14338" width="14.5703125" style="35" customWidth="1"/>
    <col min="14339" max="14340" width="16.28515625" style="35" customWidth="1"/>
    <col min="14341" max="14341" width="13.85546875" style="35" customWidth="1"/>
    <col min="14342" max="14346" width="16.140625" style="35" customWidth="1"/>
    <col min="14347" max="14347" width="14.42578125" style="35" customWidth="1"/>
    <col min="14348" max="14348" width="10.140625" style="35" customWidth="1"/>
    <col min="14349" max="14349" width="14.42578125" style="35" customWidth="1"/>
    <col min="14350" max="14351" width="18.85546875" style="35" customWidth="1"/>
    <col min="14352" max="14352" width="14.7109375" style="35" customWidth="1"/>
    <col min="14353" max="14353" width="9.28515625" style="35" customWidth="1"/>
    <col min="14354" max="14577" width="8.85546875" style="35"/>
    <col min="14578" max="14578" width="17.42578125" style="35" customWidth="1"/>
    <col min="14579" max="14579" width="30.7109375" style="35" customWidth="1"/>
    <col min="14580" max="14580" width="24.5703125" style="35" customWidth="1"/>
    <col min="14581" max="14581" width="30.5703125" style="35" customWidth="1"/>
    <col min="14582" max="14582" width="27.140625" style="35" customWidth="1"/>
    <col min="14583" max="14583" width="34" style="35" customWidth="1"/>
    <col min="14584" max="14584" width="31.42578125" style="35" customWidth="1"/>
    <col min="14585" max="14585" width="82.140625" style="35" customWidth="1"/>
    <col min="14586" max="14586" width="23.140625" style="35" customWidth="1"/>
    <col min="14587" max="14587" width="14.7109375" style="35" customWidth="1"/>
    <col min="14588" max="14588" width="10.140625" style="35" customWidth="1"/>
    <col min="14589" max="14589" width="15.85546875" style="35" customWidth="1"/>
    <col min="14590" max="14590" width="9.85546875" style="35" customWidth="1"/>
    <col min="14591" max="14591" width="14" style="35" customWidth="1"/>
    <col min="14592" max="14592" width="14.5703125" style="35" customWidth="1"/>
    <col min="14593" max="14593" width="9.5703125" style="35" customWidth="1"/>
    <col min="14594" max="14594" width="14.5703125" style="35" customWidth="1"/>
    <col min="14595" max="14596" width="16.28515625" style="35" customWidth="1"/>
    <col min="14597" max="14597" width="13.85546875" style="35" customWidth="1"/>
    <col min="14598" max="14602" width="16.140625" style="35" customWidth="1"/>
    <col min="14603" max="14603" width="14.42578125" style="35" customWidth="1"/>
    <col min="14604" max="14604" width="10.140625" style="35" customWidth="1"/>
    <col min="14605" max="14605" width="14.42578125" style="35" customWidth="1"/>
    <col min="14606" max="14607" width="18.85546875" style="35" customWidth="1"/>
    <col min="14608" max="14608" width="14.7109375" style="35" customWidth="1"/>
    <col min="14609" max="14609" width="9.28515625" style="35" customWidth="1"/>
    <col min="14610" max="14833" width="8.85546875" style="35"/>
    <col min="14834" max="14834" width="17.42578125" style="35" customWidth="1"/>
    <col min="14835" max="14835" width="30.7109375" style="35" customWidth="1"/>
    <col min="14836" max="14836" width="24.5703125" style="35" customWidth="1"/>
    <col min="14837" max="14837" width="30.5703125" style="35" customWidth="1"/>
    <col min="14838" max="14838" width="27.140625" style="35" customWidth="1"/>
    <col min="14839" max="14839" width="34" style="35" customWidth="1"/>
    <col min="14840" max="14840" width="31.42578125" style="35" customWidth="1"/>
    <col min="14841" max="14841" width="82.140625" style="35" customWidth="1"/>
    <col min="14842" max="14842" width="23.140625" style="35" customWidth="1"/>
    <col min="14843" max="14843" width="14.7109375" style="35" customWidth="1"/>
    <col min="14844" max="14844" width="10.140625" style="35" customWidth="1"/>
    <col min="14845" max="14845" width="15.85546875" style="35" customWidth="1"/>
    <col min="14846" max="14846" width="9.85546875" style="35" customWidth="1"/>
    <col min="14847" max="14847" width="14" style="35" customWidth="1"/>
    <col min="14848" max="14848" width="14.5703125" style="35" customWidth="1"/>
    <col min="14849" max="14849" width="9.5703125" style="35" customWidth="1"/>
    <col min="14850" max="14850" width="14.5703125" style="35" customWidth="1"/>
    <col min="14851" max="14852" width="16.28515625" style="35" customWidth="1"/>
    <col min="14853" max="14853" width="13.85546875" style="35" customWidth="1"/>
    <col min="14854" max="14858" width="16.140625" style="35" customWidth="1"/>
    <col min="14859" max="14859" width="14.42578125" style="35" customWidth="1"/>
    <col min="14860" max="14860" width="10.140625" style="35" customWidth="1"/>
    <col min="14861" max="14861" width="14.42578125" style="35" customWidth="1"/>
    <col min="14862" max="14863" width="18.85546875" style="35" customWidth="1"/>
    <col min="14864" max="14864" width="14.7109375" style="35" customWidth="1"/>
    <col min="14865" max="14865" width="9.28515625" style="35" customWidth="1"/>
    <col min="14866" max="15089" width="8.85546875" style="35"/>
    <col min="15090" max="15090" width="17.42578125" style="35" customWidth="1"/>
    <col min="15091" max="15091" width="30.7109375" style="35" customWidth="1"/>
    <col min="15092" max="15092" width="24.5703125" style="35" customWidth="1"/>
    <col min="15093" max="15093" width="30.5703125" style="35" customWidth="1"/>
    <col min="15094" max="15094" width="27.140625" style="35" customWidth="1"/>
    <col min="15095" max="15095" width="34" style="35" customWidth="1"/>
    <col min="15096" max="15096" width="31.42578125" style="35" customWidth="1"/>
    <col min="15097" max="15097" width="82.140625" style="35" customWidth="1"/>
    <col min="15098" max="15098" width="23.140625" style="35" customWidth="1"/>
    <col min="15099" max="15099" width="14.7109375" style="35" customWidth="1"/>
    <col min="15100" max="15100" width="10.140625" style="35" customWidth="1"/>
    <col min="15101" max="15101" width="15.85546875" style="35" customWidth="1"/>
    <col min="15102" max="15102" width="9.85546875" style="35" customWidth="1"/>
    <col min="15103" max="15103" width="14" style="35" customWidth="1"/>
    <col min="15104" max="15104" width="14.5703125" style="35" customWidth="1"/>
    <col min="15105" max="15105" width="9.5703125" style="35" customWidth="1"/>
    <col min="15106" max="15106" width="14.5703125" style="35" customWidth="1"/>
    <col min="15107" max="15108" width="16.28515625" style="35" customWidth="1"/>
    <col min="15109" max="15109" width="13.85546875" style="35" customWidth="1"/>
    <col min="15110" max="15114" width="16.140625" style="35" customWidth="1"/>
    <col min="15115" max="15115" width="14.42578125" style="35" customWidth="1"/>
    <col min="15116" max="15116" width="10.140625" style="35" customWidth="1"/>
    <col min="15117" max="15117" width="14.42578125" style="35" customWidth="1"/>
    <col min="15118" max="15119" width="18.85546875" style="35" customWidth="1"/>
    <col min="15120" max="15120" width="14.7109375" style="35" customWidth="1"/>
    <col min="15121" max="15121" width="9.28515625" style="35" customWidth="1"/>
    <col min="15122" max="15345" width="8.85546875" style="35"/>
    <col min="15346" max="15346" width="17.42578125" style="35" customWidth="1"/>
    <col min="15347" max="15347" width="30.7109375" style="35" customWidth="1"/>
    <col min="15348" max="15348" width="24.5703125" style="35" customWidth="1"/>
    <col min="15349" max="15349" width="30.5703125" style="35" customWidth="1"/>
    <col min="15350" max="15350" width="27.140625" style="35" customWidth="1"/>
    <col min="15351" max="15351" width="34" style="35" customWidth="1"/>
    <col min="15352" max="15352" width="31.42578125" style="35" customWidth="1"/>
    <col min="15353" max="15353" width="82.140625" style="35" customWidth="1"/>
    <col min="15354" max="15354" width="23.140625" style="35" customWidth="1"/>
    <col min="15355" max="15355" width="14.7109375" style="35" customWidth="1"/>
    <col min="15356" max="15356" width="10.140625" style="35" customWidth="1"/>
    <col min="15357" max="15357" width="15.85546875" style="35" customWidth="1"/>
    <col min="15358" max="15358" width="9.85546875" style="35" customWidth="1"/>
    <col min="15359" max="15359" width="14" style="35" customWidth="1"/>
    <col min="15360" max="15360" width="14.5703125" style="35" customWidth="1"/>
    <col min="15361" max="15361" width="9.5703125" style="35" customWidth="1"/>
    <col min="15362" max="15362" width="14.5703125" style="35" customWidth="1"/>
    <col min="15363" max="15364" width="16.28515625" style="35" customWidth="1"/>
    <col min="15365" max="15365" width="13.85546875" style="35" customWidth="1"/>
    <col min="15366" max="15370" width="16.140625" style="35" customWidth="1"/>
    <col min="15371" max="15371" width="14.42578125" style="35" customWidth="1"/>
    <col min="15372" max="15372" width="10.140625" style="35" customWidth="1"/>
    <col min="15373" max="15373" width="14.42578125" style="35" customWidth="1"/>
    <col min="15374" max="15375" width="18.85546875" style="35" customWidth="1"/>
    <col min="15376" max="15376" width="14.7109375" style="35" customWidth="1"/>
    <col min="15377" max="15377" width="9.28515625" style="35" customWidth="1"/>
    <col min="15378" max="15601" width="8.85546875" style="35"/>
    <col min="15602" max="15602" width="17.42578125" style="35" customWidth="1"/>
    <col min="15603" max="15603" width="30.7109375" style="35" customWidth="1"/>
    <col min="15604" max="15604" width="24.5703125" style="35" customWidth="1"/>
    <col min="15605" max="15605" width="30.5703125" style="35" customWidth="1"/>
    <col min="15606" max="15606" width="27.140625" style="35" customWidth="1"/>
    <col min="15607" max="15607" width="34" style="35" customWidth="1"/>
    <col min="15608" max="15608" width="31.42578125" style="35" customWidth="1"/>
    <col min="15609" max="15609" width="82.140625" style="35" customWidth="1"/>
    <col min="15610" max="15610" width="23.140625" style="35" customWidth="1"/>
    <col min="15611" max="15611" width="14.7109375" style="35" customWidth="1"/>
    <col min="15612" max="15612" width="10.140625" style="35" customWidth="1"/>
    <col min="15613" max="15613" width="15.85546875" style="35" customWidth="1"/>
    <col min="15614" max="15614" width="9.85546875" style="35" customWidth="1"/>
    <col min="15615" max="15615" width="14" style="35" customWidth="1"/>
    <col min="15616" max="15616" width="14.5703125" style="35" customWidth="1"/>
    <col min="15617" max="15617" width="9.5703125" style="35" customWidth="1"/>
    <col min="15618" max="15618" width="14.5703125" style="35" customWidth="1"/>
    <col min="15619" max="15620" width="16.28515625" style="35" customWidth="1"/>
    <col min="15621" max="15621" width="13.85546875" style="35" customWidth="1"/>
    <col min="15622" max="15626" width="16.140625" style="35" customWidth="1"/>
    <col min="15627" max="15627" width="14.42578125" style="35" customWidth="1"/>
    <col min="15628" max="15628" width="10.140625" style="35" customWidth="1"/>
    <col min="15629" max="15629" width="14.42578125" style="35" customWidth="1"/>
    <col min="15630" max="15631" width="18.85546875" style="35" customWidth="1"/>
    <col min="15632" max="15632" width="14.7109375" style="35" customWidth="1"/>
    <col min="15633" max="15633" width="9.28515625" style="35" customWidth="1"/>
    <col min="15634" max="15857" width="8.85546875" style="35"/>
    <col min="15858" max="15858" width="17.42578125" style="35" customWidth="1"/>
    <col min="15859" max="15859" width="30.7109375" style="35" customWidth="1"/>
    <col min="15860" max="15860" width="24.5703125" style="35" customWidth="1"/>
    <col min="15861" max="15861" width="30.5703125" style="35" customWidth="1"/>
    <col min="15862" max="15862" width="27.140625" style="35" customWidth="1"/>
    <col min="15863" max="15863" width="34" style="35" customWidth="1"/>
    <col min="15864" max="15864" width="31.42578125" style="35" customWidth="1"/>
    <col min="15865" max="15865" width="82.140625" style="35" customWidth="1"/>
    <col min="15866" max="15866" width="23.140625" style="35" customWidth="1"/>
    <col min="15867" max="15867" width="14.7109375" style="35" customWidth="1"/>
    <col min="15868" max="15868" width="10.140625" style="35" customWidth="1"/>
    <col min="15869" max="15869" width="15.85546875" style="35" customWidth="1"/>
    <col min="15870" max="15870" width="9.85546875" style="35" customWidth="1"/>
    <col min="15871" max="15871" width="14" style="35" customWidth="1"/>
    <col min="15872" max="15872" width="14.5703125" style="35" customWidth="1"/>
    <col min="15873" max="15873" width="9.5703125" style="35" customWidth="1"/>
    <col min="15874" max="15874" width="14.5703125" style="35" customWidth="1"/>
    <col min="15875" max="15876" width="16.28515625" style="35" customWidth="1"/>
    <col min="15877" max="15877" width="13.85546875" style="35" customWidth="1"/>
    <col min="15878" max="15882" width="16.140625" style="35" customWidth="1"/>
    <col min="15883" max="15883" width="14.42578125" style="35" customWidth="1"/>
    <col min="15884" max="15884" width="10.140625" style="35" customWidth="1"/>
    <col min="15885" max="15885" width="14.42578125" style="35" customWidth="1"/>
    <col min="15886" max="15887" width="18.85546875" style="35" customWidth="1"/>
    <col min="15888" max="15888" width="14.7109375" style="35" customWidth="1"/>
    <col min="15889" max="15889" width="9.28515625" style="35" customWidth="1"/>
    <col min="15890" max="16113" width="8.85546875" style="35"/>
    <col min="16114" max="16114" width="17.42578125" style="35" customWidth="1"/>
    <col min="16115" max="16115" width="30.7109375" style="35" customWidth="1"/>
    <col min="16116" max="16116" width="24.5703125" style="35" customWidth="1"/>
    <col min="16117" max="16117" width="30.5703125" style="35" customWidth="1"/>
    <col min="16118" max="16118" width="27.140625" style="35" customWidth="1"/>
    <col min="16119" max="16119" width="34" style="35" customWidth="1"/>
    <col min="16120" max="16120" width="31.42578125" style="35" customWidth="1"/>
    <col min="16121" max="16121" width="82.140625" style="35" customWidth="1"/>
    <col min="16122" max="16122" width="23.140625" style="35" customWidth="1"/>
    <col min="16123" max="16123" width="14.7109375" style="35" customWidth="1"/>
    <col min="16124" max="16124" width="10.140625" style="35" customWidth="1"/>
    <col min="16125" max="16125" width="15.85546875" style="35" customWidth="1"/>
    <col min="16126" max="16126" width="9.85546875" style="35" customWidth="1"/>
    <col min="16127" max="16127" width="14" style="35" customWidth="1"/>
    <col min="16128" max="16128" width="14.5703125" style="35" customWidth="1"/>
    <col min="16129" max="16129" width="9.5703125" style="35" customWidth="1"/>
    <col min="16130" max="16130" width="14.5703125" style="35" customWidth="1"/>
    <col min="16131" max="16132" width="16.28515625" style="35" customWidth="1"/>
    <col min="16133" max="16133" width="13.85546875" style="35" customWidth="1"/>
    <col min="16134" max="16138" width="16.140625" style="35" customWidth="1"/>
    <col min="16139" max="16139" width="14.42578125" style="35" customWidth="1"/>
    <col min="16140" max="16140" width="10.140625" style="35" customWidth="1"/>
    <col min="16141" max="16141" width="14.42578125" style="35" customWidth="1"/>
    <col min="16142" max="16143" width="18.85546875" style="35" customWidth="1"/>
    <col min="16144" max="16144" width="14.7109375" style="35" customWidth="1"/>
    <col min="16145" max="16145" width="9.28515625" style="35" customWidth="1"/>
    <col min="16146" max="16360" width="8.85546875" style="35"/>
    <col min="16361" max="16384" width="9.140625" style="35" customWidth="1"/>
  </cols>
  <sheetData>
    <row r="1" spans="1:33" ht="15.4" customHeight="1" thickBot="1" x14ac:dyDescent="0.35">
      <c r="A1" s="33"/>
      <c r="B1" s="33"/>
      <c r="C1" s="34"/>
      <c r="D1" s="34"/>
      <c r="E1" s="34"/>
      <c r="F1" s="34"/>
      <c r="G1" s="33"/>
      <c r="H1" s="33"/>
    </row>
    <row r="2" spans="1:33" ht="33" customHeight="1" thickBot="1" x14ac:dyDescent="0.3">
      <c r="A2" s="33"/>
      <c r="B2" s="36" t="str">
        <f>Date!B2</f>
        <v>310822</v>
      </c>
      <c r="C2" s="251">
        <v>-7</v>
      </c>
      <c r="D2" s="251"/>
      <c r="E2" s="252"/>
      <c r="F2" s="253" t="s">
        <v>210</v>
      </c>
      <c r="G2" s="254"/>
      <c r="H2" s="37"/>
      <c r="AB2" s="38"/>
      <c r="AC2" s="2"/>
      <c r="AD2" s="21"/>
    </row>
    <row r="3" spans="1:33" ht="41.25" customHeight="1" thickBot="1" x14ac:dyDescent="0.55000000000000004">
      <c r="A3" s="33"/>
      <c r="B3" s="278" t="s">
        <v>212</v>
      </c>
      <c r="C3" s="256"/>
      <c r="D3" s="256"/>
      <c r="E3" s="257"/>
      <c r="F3" s="39" t="s">
        <v>100</v>
      </c>
      <c r="G3" s="40">
        <v>6</v>
      </c>
      <c r="H3" s="37"/>
      <c r="AB3" s="38"/>
      <c r="AC3" s="2"/>
      <c r="AD3" s="21"/>
    </row>
    <row r="4" spans="1:33" ht="33.75" x14ac:dyDescent="0.4">
      <c r="A4" s="33"/>
      <c r="B4" s="258" t="s">
        <v>113</v>
      </c>
      <c r="C4" s="259"/>
      <c r="D4" s="260" t="s">
        <v>12</v>
      </c>
      <c r="E4" s="261"/>
      <c r="F4" s="262" t="s">
        <v>181</v>
      </c>
      <c r="G4" s="263"/>
      <c r="H4" s="41"/>
      <c r="W4" s="248"/>
      <c r="X4" s="248"/>
      <c r="Y4" s="248"/>
      <c r="Z4" s="62"/>
      <c r="AA4" s="249"/>
      <c r="AB4" s="249"/>
      <c r="AC4" s="250"/>
    </row>
    <row r="5" spans="1:33" ht="18" customHeight="1" thickBot="1" x14ac:dyDescent="0.35">
      <c r="A5" s="33"/>
      <c r="B5" s="141">
        <f>SUM(B7/C7)</f>
        <v>5.1333938671603478</v>
      </c>
      <c r="C5" s="142" t="s">
        <v>13</v>
      </c>
      <c r="D5" s="266">
        <f>SUM(D7+E7+D9+E9+D11+E11)</f>
        <v>0.15681753345421021</v>
      </c>
      <c r="E5" s="267"/>
      <c r="F5" s="268">
        <f>SUM(F7+G7+F9+G9+G13+F11+G11+F13+AG13)</f>
        <v>0.84318246654578977</v>
      </c>
      <c r="G5" s="269"/>
      <c r="H5" s="41"/>
      <c r="W5" s="248"/>
      <c r="X5" s="248"/>
      <c r="Y5" s="248"/>
      <c r="Z5" s="62"/>
      <c r="AA5" s="249"/>
      <c r="AB5" s="249"/>
      <c r="AC5" s="250"/>
    </row>
    <row r="6" spans="1:33" ht="24" customHeight="1" x14ac:dyDescent="0.2">
      <c r="A6" s="33"/>
      <c r="B6" s="69" t="s">
        <v>124</v>
      </c>
      <c r="C6" s="114" t="s">
        <v>171</v>
      </c>
      <c r="D6" s="80" t="s">
        <v>78</v>
      </c>
      <c r="E6" s="81" t="s">
        <v>79</v>
      </c>
      <c r="F6" s="89" t="s">
        <v>34</v>
      </c>
      <c r="G6" s="118" t="s">
        <v>35</v>
      </c>
      <c r="H6" s="41"/>
      <c r="W6" s="245"/>
      <c r="X6" s="245"/>
      <c r="Y6" s="246"/>
      <c r="Z6" s="246"/>
      <c r="AA6" s="245"/>
      <c r="AB6" s="245"/>
      <c r="AC6" s="247"/>
      <c r="AD6" s="247"/>
    </row>
    <row r="7" spans="1:33" ht="18" customHeight="1" thickBot="1" x14ac:dyDescent="0.35">
      <c r="A7" s="33"/>
      <c r="B7" s="70">
        <f>B59</f>
        <v>1.304243678601325</v>
      </c>
      <c r="C7" s="99">
        <f>SUM(C9+B11+C11)</f>
        <v>0.25407044780742621</v>
      </c>
      <c r="D7" s="202">
        <f>H59</f>
        <v>5.8006192393456855E-2</v>
      </c>
      <c r="E7" s="83">
        <f>I59</f>
        <v>2.3966891226590556E-2</v>
      </c>
      <c r="F7" s="85">
        <f>L59</f>
        <v>1.3781543959812598E-2</v>
      </c>
      <c r="G7" s="87">
        <f>M59</f>
        <v>9.5597368327041493E-2</v>
      </c>
      <c r="H7" s="41"/>
      <c r="W7" s="245"/>
      <c r="X7" s="245"/>
      <c r="Y7" s="246"/>
      <c r="Z7" s="246"/>
      <c r="AA7" s="245"/>
      <c r="AB7" s="245"/>
      <c r="AC7" s="247"/>
      <c r="AD7" s="247"/>
    </row>
    <row r="8" spans="1:33" ht="23.25" x14ac:dyDescent="0.25">
      <c r="A8" s="33"/>
      <c r="B8" s="116" t="s">
        <v>36</v>
      </c>
      <c r="C8" s="65" t="s">
        <v>77</v>
      </c>
      <c r="D8" s="81" t="s">
        <v>37</v>
      </c>
      <c r="E8" s="82" t="s">
        <v>138</v>
      </c>
      <c r="F8" s="90" t="s">
        <v>8</v>
      </c>
      <c r="G8" s="118" t="s">
        <v>9</v>
      </c>
      <c r="H8" s="42"/>
      <c r="W8" s="245"/>
      <c r="X8" s="245"/>
      <c r="Y8" s="246"/>
      <c r="Z8" s="246"/>
      <c r="AA8" s="245"/>
      <c r="AB8" s="245"/>
      <c r="AC8" s="247"/>
      <c r="AD8" s="247"/>
    </row>
    <row r="9" spans="1:33" ht="18.75" customHeight="1" thickBot="1" x14ac:dyDescent="0.35">
      <c r="A9" s="33"/>
      <c r="B9" s="117">
        <f>C59</f>
        <v>6.6940927253754057E-2</v>
      </c>
      <c r="C9" s="67">
        <f>D59</f>
        <v>0.1055241646874531</v>
      </c>
      <c r="D9" s="83">
        <f>G59</f>
        <v>0</v>
      </c>
      <c r="E9" s="84">
        <f>J59</f>
        <v>7.4844449834162802E-2</v>
      </c>
      <c r="F9" s="85">
        <f>N59</f>
        <v>3.5852406655041043E-5</v>
      </c>
      <c r="G9" s="87">
        <f>O59</f>
        <v>5.4719628745395309E-5</v>
      </c>
      <c r="H9" s="42"/>
      <c r="AB9" s="43"/>
    </row>
    <row r="10" spans="1:33" ht="23.25" x14ac:dyDescent="0.4">
      <c r="A10" s="33"/>
      <c r="B10" s="63" t="s">
        <v>129</v>
      </c>
      <c r="C10" s="66" t="s">
        <v>139</v>
      </c>
      <c r="D10" s="81" t="s">
        <v>140</v>
      </c>
      <c r="E10" s="199" t="s">
        <v>156</v>
      </c>
      <c r="F10" s="88" t="s">
        <v>10</v>
      </c>
      <c r="G10" s="86" t="s">
        <v>183</v>
      </c>
      <c r="H10" s="33"/>
      <c r="AB10" s="44"/>
    </row>
    <row r="11" spans="1:33" ht="21" thickBot="1" x14ac:dyDescent="0.35">
      <c r="A11" s="33"/>
      <c r="B11" s="64">
        <f>E59</f>
        <v>2.5511786688609754E-4</v>
      </c>
      <c r="C11" s="68">
        <f>F59</f>
        <v>0.148291165253087</v>
      </c>
      <c r="D11" s="83">
        <f>K59</f>
        <v>0</v>
      </c>
      <c r="E11" s="200">
        <f>U59</f>
        <v>0</v>
      </c>
      <c r="F11" s="87">
        <f>P59</f>
        <v>0</v>
      </c>
      <c r="G11" s="87">
        <f>Q59</f>
        <v>6.2621542339391809E-2</v>
      </c>
      <c r="H11" s="33"/>
      <c r="AB11" s="43"/>
    </row>
    <row r="12" spans="1:33" ht="23.25" x14ac:dyDescent="0.4">
      <c r="A12" s="33"/>
      <c r="B12" s="98" t="s">
        <v>160</v>
      </c>
      <c r="C12" s="143" t="s">
        <v>159</v>
      </c>
      <c r="D12" s="115" t="s">
        <v>155</v>
      </c>
      <c r="E12" s="76"/>
      <c r="F12" s="86" t="s">
        <v>127</v>
      </c>
      <c r="G12" s="86" t="s">
        <v>141</v>
      </c>
      <c r="H12" s="33"/>
      <c r="AB12" s="43"/>
      <c r="AG12" s="119"/>
    </row>
    <row r="13" spans="1:33" ht="21" thickBot="1" x14ac:dyDescent="0.35">
      <c r="A13" s="33"/>
      <c r="B13" s="209">
        <f>W59</f>
        <v>0</v>
      </c>
      <c r="C13" s="77">
        <f>X59</f>
        <v>0</v>
      </c>
      <c r="D13" s="78">
        <f>V59</f>
        <v>0</v>
      </c>
      <c r="E13" s="77"/>
      <c r="F13" s="87">
        <f>R59</f>
        <v>0.59348503079955406</v>
      </c>
      <c r="G13" s="87">
        <f>S59</f>
        <v>7.7606409084589364E-2</v>
      </c>
      <c r="H13" s="33"/>
      <c r="AB13" s="43"/>
      <c r="AG13" s="119"/>
    </row>
    <row r="14" spans="1:33" ht="37.5" customHeight="1" thickBot="1" x14ac:dyDescent="0.65">
      <c r="A14" s="33"/>
      <c r="B14" s="134" t="s">
        <v>80</v>
      </c>
      <c r="C14" s="135"/>
      <c r="D14" s="135"/>
      <c r="E14" s="135"/>
      <c r="F14" s="35"/>
      <c r="G14" s="136"/>
      <c r="H14" s="33"/>
      <c r="AB14" s="43"/>
    </row>
    <row r="15" spans="1:33" ht="26.25" x14ac:dyDescent="0.2">
      <c r="A15" s="33"/>
      <c r="B15" s="137" t="s">
        <v>32</v>
      </c>
      <c r="C15" s="270" t="s">
        <v>31</v>
      </c>
      <c r="D15" s="138"/>
      <c r="E15" s="273" t="s">
        <v>130</v>
      </c>
      <c r="F15" s="132"/>
      <c r="G15" s="275" t="s">
        <v>14</v>
      </c>
      <c r="H15" s="33"/>
      <c r="AB15" s="44"/>
    </row>
    <row r="16" spans="1:33" x14ac:dyDescent="0.2">
      <c r="A16" s="33"/>
      <c r="B16" s="264" t="s">
        <v>33</v>
      </c>
      <c r="C16" s="271"/>
      <c r="D16" s="75" t="s">
        <v>44</v>
      </c>
      <c r="E16" s="274"/>
      <c r="F16" s="75" t="s">
        <v>44</v>
      </c>
      <c r="G16" s="276"/>
      <c r="H16" s="33"/>
      <c r="AE16" s="48"/>
    </row>
    <row r="17" spans="1:31" ht="21" thickBot="1" x14ac:dyDescent="0.35">
      <c r="A17" s="33"/>
      <c r="B17" s="265"/>
      <c r="C17" s="272"/>
      <c r="D17" s="139"/>
      <c r="E17" s="277"/>
      <c r="F17" s="133"/>
      <c r="G17" s="140">
        <v>5</v>
      </c>
      <c r="H17" s="33"/>
      <c r="I17" s="49"/>
      <c r="AD17" s="35"/>
      <c r="AE17" s="50"/>
    </row>
    <row r="18" spans="1:31" x14ac:dyDescent="0.3">
      <c r="A18" s="33"/>
      <c r="B18" s="242" t="s">
        <v>26</v>
      </c>
      <c r="C18" s="243">
        <v>30</v>
      </c>
      <c r="D18" s="94" t="str">
        <f>B18</f>
        <v xml:space="preserve">Flint </v>
      </c>
      <c r="E18" s="95">
        <f t="shared" ref="E18:E29" si="0">C18/$Y$56*100</f>
        <v>18.633540372670808</v>
      </c>
      <c r="F18" s="94" t="str">
        <f>B18</f>
        <v xml:space="preserve">Flint </v>
      </c>
      <c r="G18" s="95">
        <f t="shared" ref="G18:G29" si="1">E18*$G$17/100</f>
        <v>0.93167701863354035</v>
      </c>
      <c r="H18" s="33"/>
      <c r="AD18" s="35"/>
      <c r="AE18" s="50"/>
    </row>
    <row r="19" spans="1:31" x14ac:dyDescent="0.3">
      <c r="A19" s="33"/>
      <c r="B19" s="242" t="s">
        <v>25</v>
      </c>
      <c r="C19" s="243">
        <v>5</v>
      </c>
      <c r="D19" s="96" t="str">
        <f t="shared" ref="D19:D29" si="2">B19</f>
        <v>OM4</v>
      </c>
      <c r="E19" s="97">
        <f t="shared" si="0"/>
        <v>3.1055900621118013</v>
      </c>
      <c r="F19" s="96" t="str">
        <f>B19</f>
        <v>OM4</v>
      </c>
      <c r="G19" s="97">
        <f t="shared" si="1"/>
        <v>0.15527950310559008</v>
      </c>
      <c r="H19" s="33"/>
      <c r="AE19" s="50"/>
    </row>
    <row r="20" spans="1:31" ht="18.75" customHeight="1" x14ac:dyDescent="0.3">
      <c r="A20" s="33"/>
      <c r="B20" s="242" t="s">
        <v>67</v>
      </c>
      <c r="C20" s="243">
        <v>30</v>
      </c>
      <c r="D20" s="96" t="str">
        <f t="shared" si="2"/>
        <v>Red Art</v>
      </c>
      <c r="E20" s="97">
        <f t="shared" si="0"/>
        <v>18.633540372670808</v>
      </c>
      <c r="F20" s="96" t="str">
        <f t="shared" ref="F20:F29" si="3">B20</f>
        <v>Red Art</v>
      </c>
      <c r="G20" s="97">
        <f t="shared" si="1"/>
        <v>0.93167701863354035</v>
      </c>
      <c r="H20" s="33"/>
      <c r="AE20" s="50"/>
    </row>
    <row r="21" spans="1:31" x14ac:dyDescent="0.3">
      <c r="A21" s="33"/>
      <c r="B21" s="242" t="s">
        <v>84</v>
      </c>
      <c r="C21" s="243">
        <v>45</v>
      </c>
      <c r="D21" s="96" t="str">
        <f>B21</f>
        <v>Manganese Dioxide</v>
      </c>
      <c r="E21" s="97">
        <f t="shared" si="0"/>
        <v>27.950310559006208</v>
      </c>
      <c r="F21" s="96" t="str">
        <f t="shared" si="3"/>
        <v>Manganese Dioxide</v>
      </c>
      <c r="G21" s="97">
        <f t="shared" si="1"/>
        <v>1.3975155279503104</v>
      </c>
      <c r="H21" s="33"/>
      <c r="AE21" s="50"/>
    </row>
    <row r="22" spans="1:31" ht="20.25" customHeight="1" x14ac:dyDescent="0.3">
      <c r="A22" s="33"/>
      <c r="B22" s="242" t="s">
        <v>90</v>
      </c>
      <c r="C22" s="243">
        <v>5</v>
      </c>
      <c r="D22" s="96" t="str">
        <f t="shared" si="2"/>
        <v>Copper Carbonate</v>
      </c>
      <c r="E22" s="97">
        <v>5</v>
      </c>
      <c r="F22" s="96" t="str">
        <f t="shared" si="3"/>
        <v>Copper Carbonate</v>
      </c>
      <c r="G22" s="97">
        <f t="shared" si="1"/>
        <v>0.25</v>
      </c>
      <c r="H22" s="33"/>
      <c r="AC22" s="35"/>
      <c r="AE22" s="50"/>
    </row>
    <row r="23" spans="1:31" x14ac:dyDescent="0.3">
      <c r="A23" s="33"/>
      <c r="B23" s="242" t="s">
        <v>91</v>
      </c>
      <c r="C23" s="243">
        <v>5</v>
      </c>
      <c r="D23" s="96" t="str">
        <f t="shared" si="2"/>
        <v>Cobalt Carbonate</v>
      </c>
      <c r="E23" s="97">
        <v>5</v>
      </c>
      <c r="F23" s="96" t="str">
        <f t="shared" si="3"/>
        <v>Cobalt Carbonate</v>
      </c>
      <c r="G23" s="97">
        <f t="shared" si="1"/>
        <v>0.25</v>
      </c>
      <c r="H23" s="33"/>
      <c r="I23" s="51"/>
      <c r="AC23" s="35"/>
      <c r="AE23" s="50"/>
    </row>
    <row r="24" spans="1:31" x14ac:dyDescent="0.3">
      <c r="A24" s="33"/>
      <c r="B24" s="242" t="s">
        <v>203</v>
      </c>
      <c r="C24" s="243">
        <v>20</v>
      </c>
      <c r="D24" s="96" t="str">
        <f t="shared" si="2"/>
        <v>3134 (Frit)=CI 1110</v>
      </c>
      <c r="E24" s="97">
        <f t="shared" si="0"/>
        <v>12.422360248447205</v>
      </c>
      <c r="F24" s="96" t="str">
        <f t="shared" si="3"/>
        <v>3134 (Frit)=CI 1110</v>
      </c>
      <c r="G24" s="97">
        <f t="shared" si="1"/>
        <v>0.62111801242236031</v>
      </c>
      <c r="H24" s="52"/>
      <c r="I24" s="51"/>
      <c r="AC24" s="35"/>
      <c r="AE24" s="50"/>
    </row>
    <row r="25" spans="1:31" ht="21" customHeight="1" x14ac:dyDescent="0.3">
      <c r="A25" s="33"/>
      <c r="B25" s="91" t="s">
        <v>96</v>
      </c>
      <c r="C25" s="92">
        <v>6</v>
      </c>
      <c r="D25" s="96" t="str">
        <f t="shared" si="2"/>
        <v>Nickle Oxide (Green)</v>
      </c>
      <c r="E25" s="97">
        <v>6</v>
      </c>
      <c r="F25" s="96" t="str">
        <f t="shared" si="3"/>
        <v>Nickle Oxide (Green)</v>
      </c>
      <c r="G25" s="97">
        <f t="shared" si="1"/>
        <v>0.3</v>
      </c>
      <c r="H25" s="33"/>
      <c r="I25" s="10"/>
      <c r="AC25" s="35"/>
      <c r="AE25" s="50"/>
    </row>
    <row r="26" spans="1:31" ht="19.5" customHeight="1" x14ac:dyDescent="0.3">
      <c r="A26" s="33"/>
      <c r="B26" s="91" t="s">
        <v>48</v>
      </c>
      <c r="C26" s="92">
        <v>15</v>
      </c>
      <c r="D26" s="96" t="str">
        <f t="shared" si="2"/>
        <v>Minspar</v>
      </c>
      <c r="E26" s="97">
        <f t="shared" si="0"/>
        <v>9.316770186335404</v>
      </c>
      <c r="F26" s="96" t="str">
        <f t="shared" si="3"/>
        <v>Minspar</v>
      </c>
      <c r="G26" s="97">
        <f t="shared" si="1"/>
        <v>0.46583850931677018</v>
      </c>
      <c r="H26" s="33"/>
      <c r="I26" s="18"/>
      <c r="AC26" s="35"/>
      <c r="AE26" s="50"/>
    </row>
    <row r="27" spans="1:31" ht="20.25" customHeight="1" x14ac:dyDescent="0.3">
      <c r="A27" s="33"/>
      <c r="B27" s="91">
        <v>0</v>
      </c>
      <c r="C27" s="92">
        <v>0</v>
      </c>
      <c r="D27" s="96">
        <f t="shared" si="2"/>
        <v>0</v>
      </c>
      <c r="E27" s="97">
        <f t="shared" si="0"/>
        <v>0</v>
      </c>
      <c r="F27" s="96">
        <f t="shared" si="3"/>
        <v>0</v>
      </c>
      <c r="G27" s="97">
        <f t="shared" si="1"/>
        <v>0</v>
      </c>
      <c r="H27" s="33"/>
      <c r="I27" s="18"/>
      <c r="AC27" s="35"/>
      <c r="AE27" s="50"/>
    </row>
    <row r="28" spans="1:31" x14ac:dyDescent="0.3">
      <c r="A28" s="33"/>
      <c r="B28" s="91">
        <v>0</v>
      </c>
      <c r="C28" s="92">
        <v>0</v>
      </c>
      <c r="D28" s="96">
        <f t="shared" si="2"/>
        <v>0</v>
      </c>
      <c r="E28" s="97">
        <f t="shared" si="0"/>
        <v>0</v>
      </c>
      <c r="F28" s="96">
        <f t="shared" si="3"/>
        <v>0</v>
      </c>
      <c r="G28" s="97">
        <f t="shared" si="1"/>
        <v>0</v>
      </c>
      <c r="H28" s="33"/>
      <c r="I28" s="18"/>
      <c r="AC28" s="35"/>
      <c r="AE28" s="50"/>
    </row>
    <row r="29" spans="1:31" x14ac:dyDescent="0.3">
      <c r="A29" s="33"/>
      <c r="B29" s="91">
        <v>0</v>
      </c>
      <c r="C29" s="92">
        <v>0</v>
      </c>
      <c r="D29" s="96">
        <f t="shared" si="2"/>
        <v>0</v>
      </c>
      <c r="E29" s="97">
        <f t="shared" si="0"/>
        <v>0</v>
      </c>
      <c r="F29" s="96">
        <f t="shared" si="3"/>
        <v>0</v>
      </c>
      <c r="G29" s="97">
        <f t="shared" si="1"/>
        <v>0</v>
      </c>
      <c r="H29" s="33"/>
      <c r="I29" s="18"/>
      <c r="AC29" s="35"/>
      <c r="AE29" s="50"/>
    </row>
    <row r="30" spans="1:31" x14ac:dyDescent="0.3">
      <c r="A30" s="33"/>
      <c r="B30" s="91">
        <v>0</v>
      </c>
      <c r="C30" s="93">
        <v>0</v>
      </c>
      <c r="D30" s="96">
        <f t="shared" ref="D30:D33" si="4">B30</f>
        <v>0</v>
      </c>
      <c r="E30" s="97">
        <f t="shared" ref="E30:E33" si="5">C30/$Y$56*100</f>
        <v>0</v>
      </c>
      <c r="F30" s="96">
        <f t="shared" ref="F30:F33" si="6">B30</f>
        <v>0</v>
      </c>
      <c r="G30" s="97">
        <f t="shared" ref="G30:G33" si="7">E30*$G$17/100</f>
        <v>0</v>
      </c>
      <c r="H30" s="54"/>
      <c r="I30" s="18"/>
      <c r="AE30" s="50"/>
    </row>
    <row r="31" spans="1:31" x14ac:dyDescent="0.3">
      <c r="A31" s="33"/>
      <c r="B31" s="91">
        <v>0</v>
      </c>
      <c r="C31" s="92">
        <v>0</v>
      </c>
      <c r="D31" s="96">
        <f t="shared" si="4"/>
        <v>0</v>
      </c>
      <c r="E31" s="97">
        <f t="shared" si="5"/>
        <v>0</v>
      </c>
      <c r="F31" s="96">
        <f t="shared" si="6"/>
        <v>0</v>
      </c>
      <c r="G31" s="97">
        <f t="shared" si="7"/>
        <v>0</v>
      </c>
      <c r="H31" s="55"/>
      <c r="AE31" s="50"/>
    </row>
    <row r="32" spans="1:31" x14ac:dyDescent="0.3">
      <c r="A32" s="33"/>
      <c r="B32" s="91">
        <v>0</v>
      </c>
      <c r="C32" s="92">
        <v>0</v>
      </c>
      <c r="D32" s="96">
        <f t="shared" si="4"/>
        <v>0</v>
      </c>
      <c r="E32" s="97">
        <f t="shared" si="5"/>
        <v>0</v>
      </c>
      <c r="F32" s="96">
        <f t="shared" si="6"/>
        <v>0</v>
      </c>
      <c r="G32" s="97">
        <f t="shared" si="7"/>
        <v>0</v>
      </c>
      <c r="H32" s="55"/>
      <c r="AD32" s="50"/>
    </row>
    <row r="33" spans="1:35" x14ac:dyDescent="0.3">
      <c r="A33" s="33"/>
      <c r="B33" s="91">
        <v>0</v>
      </c>
      <c r="C33" s="92">
        <v>0</v>
      </c>
      <c r="D33" s="96">
        <f t="shared" si="4"/>
        <v>0</v>
      </c>
      <c r="E33" s="97">
        <f t="shared" si="5"/>
        <v>0</v>
      </c>
      <c r="F33" s="96">
        <f t="shared" si="6"/>
        <v>0</v>
      </c>
      <c r="G33" s="97">
        <f t="shared" si="7"/>
        <v>0</v>
      </c>
      <c r="H33" s="55"/>
      <c r="AD33" s="50"/>
    </row>
    <row r="34" spans="1:35" x14ac:dyDescent="0.3">
      <c r="A34" s="33"/>
      <c r="B34" s="33"/>
      <c r="C34" s="34"/>
      <c r="D34" s="34"/>
      <c r="E34" s="34"/>
      <c r="F34" s="34"/>
      <c r="G34" s="54"/>
      <c r="H34" s="55"/>
      <c r="AD34" s="50"/>
    </row>
    <row r="35" spans="1:35" ht="21" thickBot="1" x14ac:dyDescent="0.35">
      <c r="A35" s="33"/>
      <c r="B35" s="33"/>
      <c r="C35" s="34"/>
      <c r="D35" s="34"/>
      <c r="E35" s="34"/>
      <c r="F35" s="34"/>
      <c r="G35" s="54"/>
      <c r="H35" s="54"/>
      <c r="I35" s="38"/>
      <c r="AE35" s="50"/>
    </row>
    <row r="36" spans="1:35" ht="18.75" x14ac:dyDescent="0.35">
      <c r="A36" s="33"/>
      <c r="B36" s="45" t="s">
        <v>0</v>
      </c>
      <c r="C36" s="24" t="s">
        <v>1</v>
      </c>
      <c r="D36" s="24" t="s">
        <v>2</v>
      </c>
      <c r="E36" s="24" t="s">
        <v>11</v>
      </c>
      <c r="F36" s="71" t="s">
        <v>139</v>
      </c>
      <c r="G36" s="24" t="s">
        <v>3</v>
      </c>
      <c r="H36" s="24" t="s">
        <v>4</v>
      </c>
      <c r="I36" s="24" t="s">
        <v>5</v>
      </c>
      <c r="J36" s="71" t="s">
        <v>138</v>
      </c>
      <c r="K36" s="71" t="s">
        <v>142</v>
      </c>
      <c r="L36" s="24" t="s">
        <v>6</v>
      </c>
      <c r="M36" s="24" t="s">
        <v>7</v>
      </c>
      <c r="N36" s="24" t="s">
        <v>8</v>
      </c>
      <c r="O36" s="24" t="s">
        <v>29</v>
      </c>
      <c r="P36" s="24" t="s">
        <v>10</v>
      </c>
      <c r="Q36" s="236" t="s">
        <v>183</v>
      </c>
      <c r="R36" s="24" t="s">
        <v>131</v>
      </c>
      <c r="S36" s="24" t="s">
        <v>141</v>
      </c>
      <c r="T36" s="24" t="s">
        <v>128</v>
      </c>
      <c r="U36" s="24" t="s">
        <v>158</v>
      </c>
      <c r="V36" s="24" t="s">
        <v>157</v>
      </c>
      <c r="W36" s="237" t="s">
        <v>161</v>
      </c>
      <c r="X36" s="46" t="s">
        <v>76</v>
      </c>
      <c r="Y36" s="47"/>
      <c r="Z36" s="35"/>
      <c r="AE36"/>
      <c r="AF36"/>
      <c r="AG36"/>
      <c r="AH36"/>
      <c r="AI36" s="50"/>
    </row>
    <row r="37" spans="1:35" ht="16.5" thickBot="1" x14ac:dyDescent="0.3">
      <c r="A37" s="33"/>
      <c r="B37" s="238">
        <v>60.09</v>
      </c>
      <c r="C37" s="239">
        <v>69.62</v>
      </c>
      <c r="D37" s="240">
        <v>101.96</v>
      </c>
      <c r="E37" s="240">
        <v>79.866</v>
      </c>
      <c r="F37" s="72">
        <v>74.692799999999991</v>
      </c>
      <c r="G37" s="240">
        <v>29.88</v>
      </c>
      <c r="H37" s="240">
        <v>61.98</v>
      </c>
      <c r="I37" s="240">
        <v>94.2</v>
      </c>
      <c r="J37" s="72">
        <v>79.545000000000002</v>
      </c>
      <c r="K37" s="72">
        <v>465.96</v>
      </c>
      <c r="L37" s="240">
        <v>40.31</v>
      </c>
      <c r="M37" s="240">
        <v>56.08</v>
      </c>
      <c r="N37" s="240">
        <v>103.62</v>
      </c>
      <c r="O37" s="240">
        <v>153.69999999999999</v>
      </c>
      <c r="P37" s="240">
        <v>81.39</v>
      </c>
      <c r="Q37" s="240">
        <v>71.84</v>
      </c>
      <c r="R37" s="240">
        <v>86.94</v>
      </c>
      <c r="S37" s="240">
        <v>74.930000000000007</v>
      </c>
      <c r="T37" s="240">
        <v>223.2</v>
      </c>
      <c r="U37" s="240">
        <v>150.69999999999999</v>
      </c>
      <c r="V37" s="240">
        <v>141.94</v>
      </c>
      <c r="W37" s="240">
        <v>152</v>
      </c>
      <c r="X37" s="241">
        <v>214.44</v>
      </c>
      <c r="Y37" s="44"/>
      <c r="Z37" s="35"/>
      <c r="AE37"/>
      <c r="AF37"/>
      <c r="AG37"/>
      <c r="AH37"/>
      <c r="AI37" s="50"/>
    </row>
    <row r="38" spans="1:35" ht="13.5" thickBot="1" x14ac:dyDescent="0.25">
      <c r="A38" s="33"/>
      <c r="B38" s="235">
        <f>IF(ISNA(VLOOKUP($B18,'Chemical Analysis'!$B$4:$Y$131,2,0)),"",(VLOOKUP($B18,'Chemical Analysis'!$B$4:$Y$131,2,0))*$E18/100)</f>
        <v>18.361490683229814</v>
      </c>
      <c r="C38" s="235">
        <f>IF(ISNA(VLOOKUP($B18,'Chemical Analysis'!$B$4:$Y$131,3,0)),"",(VLOOKUP($B18,'Chemical Analysis'!$B$4:$Y$131,3,0))*$E18/100)</f>
        <v>0</v>
      </c>
      <c r="D38" s="235">
        <f>IF(ISNA(VLOOKUP($B18,'Chemical Analysis'!$B$4:$Y$131,4,0)),"",(VLOOKUP($B18,'Chemical Analysis'!$B$4:$Y$131,4,0))*$E18/100)</f>
        <v>7.8260869565217397E-2</v>
      </c>
      <c r="E38" s="235">
        <f>IF(ISNA(VLOOKUP($B18,'Chemical Analysis'!$B$4:$Y$131,5,0)),"",(VLOOKUP($B18,'Chemical Analysis'!$B$4:$Y$131,5,0))*$E18/100)</f>
        <v>1.1180124223602483E-2</v>
      </c>
      <c r="F38" s="235">
        <f>IF(ISNA(VLOOKUP($B18,'Chemical Analysis'!$B$4:$Y$131,6,0)),"",(VLOOKUP($B18,'Chemical Analysis'!$B$4:$Y$131,6,0))*$E18/100)</f>
        <v>0</v>
      </c>
      <c r="G38" s="235">
        <f>IF(ISNA(VLOOKUP($B18,'Chemical Analysis'!$B$4:$Y$131,7,0)),"",(VLOOKUP($B18,'Chemical Analysis'!$B$4:$Y$131,7,0))*$E18/100)</f>
        <v>0</v>
      </c>
      <c r="H38" s="235">
        <f>IF(ISNA(VLOOKUP($B18,'Chemical Analysis'!$B$4:$Y$131,8,0)),"",(VLOOKUP($B18,'Chemical Analysis'!$B$4:$Y$131,8,0))*$E18/100)</f>
        <v>0</v>
      </c>
      <c r="I38" s="235">
        <f>IF(ISNA(VLOOKUP($B18,'Chemical Analysis'!$B$4:$Y$131,9,0)),"",(VLOOKUP($B18,'Chemical Analysis'!$B$4:$Y$131,9,0))*$E18/100)</f>
        <v>0</v>
      </c>
      <c r="J38" s="235">
        <f>IF(ISNA(VLOOKUP($B18,'Chemical Analysis'!$B$4:$Y$131,10,0)),"",(VLOOKUP($B18,'Chemical Analysis'!$B$4:$Y$131,10,0))*$E18/100)</f>
        <v>0</v>
      </c>
      <c r="K38" s="235">
        <f>IF(ISNA(VLOOKUP($B18,'Chemical Analysis'!$B$4:$Y$131,11,0)),"",(VLOOKUP($B18,'Chemical Analysis'!$B$4:$Y$131,11,0))*$E18/100)</f>
        <v>0</v>
      </c>
      <c r="L38" s="235">
        <f>IF(ISNA(VLOOKUP($B18,'Chemical Analysis'!$B$4:$Y$131,12,0)),"",(VLOOKUP($B18,'Chemical Analysis'!$B$4:$Y$131,12,0))*$E18/100)</f>
        <v>1.8633540372670809E-3</v>
      </c>
      <c r="M38" s="235">
        <f>IF(ISNA(VLOOKUP($B18,'Chemical Analysis'!$B$4:$Y$131,13,0)),"",(VLOOKUP($B18,'Chemical Analysis'!$B$4:$Y$131,13,0))*$E18/100)</f>
        <v>1.8633540372670809E-3</v>
      </c>
      <c r="N38" s="235">
        <f>IF(ISNA(VLOOKUP($B18,'Chemical Analysis'!$B$4:$Y$131,14,0)),"",(VLOOKUP($B18,'Chemical Analysis'!$B$4:$Y$131,14,0))*$E18/100)</f>
        <v>0</v>
      </c>
      <c r="O38" s="235">
        <f>IF(ISNA(VLOOKUP($B18,'Chemical Analysis'!$B$4:$Y$131,15,0)),"",(VLOOKUP($B18,'Chemical Analysis'!$B$4:$Y$131,15,0))*$E18/100)</f>
        <v>0</v>
      </c>
      <c r="P38" s="235">
        <f>IF(ISNA(VLOOKUP($B18,'Chemical Analysis'!$B$4:$Y$131,16,0)),"",(VLOOKUP($B18,'Chemical Analysis'!$B$4:$Y$131,16,0))*$E18/100)</f>
        <v>0</v>
      </c>
      <c r="Q38" s="235">
        <f>IF(ISNA(VLOOKUP($B18,'Chemical Analysis'!$B$4:$Y$131,17,0)),"",(VLOOKUP($B18,'Chemical Analysis'!$B$4:$Y$131,17,0))*$E18/100)</f>
        <v>1.9937888198757765E-2</v>
      </c>
      <c r="R38" s="235">
        <f>IF(ISNA(VLOOKUP($B18,'Chemical Analysis'!$B$4:$Y$131,18,0)),"",(VLOOKUP($B18,'Chemical Analysis'!$B$4:$Y$131,18,0))*$E18/100)</f>
        <v>0</v>
      </c>
      <c r="S38" s="235">
        <f>IF(ISNA(VLOOKUP($B18,'Chemical Analysis'!$B$4:$Y$131,19,0)),"",(VLOOKUP($B18,'Chemical Analysis'!$B$4:$Y$131,19,0))*$E18/100)</f>
        <v>0</v>
      </c>
      <c r="T38" s="235">
        <f>IF(ISNA(VLOOKUP($B18,'Chemical Analysis'!$B$4:$Y$131,20,0)),"",(VLOOKUP($B18,'Chemical Analysis'!$B$4:$Y$131,20,0))*$E18/100)</f>
        <v>0</v>
      </c>
      <c r="U38" s="235">
        <f>IF(ISNA(VLOOKUP($B18,'Chemical Analysis'!$B$4:$Y$131,21,0)),"",(VLOOKUP($B18,'Chemical Analysis'!$B$4:$Y$131,21,0))*$E18/100)</f>
        <v>0</v>
      </c>
      <c r="V38" s="235">
        <f>IF(ISNA(VLOOKUP($B18,'Chemical Analysis'!$B$4:$Y$131,22,0)),"",(VLOOKUP($B18,'Chemical Analysis'!$B$4:$Y$131,22,0))*$E18/100)</f>
        <v>0</v>
      </c>
      <c r="W38" s="235">
        <f>IF(ISNA(VLOOKUP($B18,'Chemical Analysis'!$B$4:$Y$131,23,0)),"",(VLOOKUP($B18,'Chemical Analysis'!$B$4:$Y$131,23,0))*$E18/100)</f>
        <v>0</v>
      </c>
      <c r="X38" s="235">
        <f>IF(ISNA(VLOOKUP($B18,'Chemical Analysis'!$B$4:$Y$131,24,0)),"",(VLOOKUP($B18,'Chemical Analysis'!$B$4:$Y$131,24,0))*$E18/100)</f>
        <v>0</v>
      </c>
      <c r="Y38" s="44"/>
      <c r="Z38" s="35"/>
      <c r="AE38"/>
      <c r="AF38"/>
      <c r="AG38"/>
      <c r="AH38"/>
      <c r="AI38" s="50"/>
    </row>
    <row r="39" spans="1:35" ht="13.5" thickBot="1" x14ac:dyDescent="0.25">
      <c r="B39" s="29">
        <f>IF(ISNA(VLOOKUP($B19,'Chemical Analysis'!$B$4:$Y$131,2,0)),"",(VLOOKUP($B19,'Chemical Analysis'!$B$4:$Y$131,2,0))*$E19/100)</f>
        <v>1.6459627329192545</v>
      </c>
      <c r="C39" s="29">
        <f>IF(ISNA(VLOOKUP($B19,'Chemical Analysis'!$B$4:$Y$131,3,0)),"",(VLOOKUP($B19,'Chemical Analysis'!$B$4:$Y$131,3,0))*$E19/100)</f>
        <v>0</v>
      </c>
      <c r="D39" s="29">
        <f>IF(ISNA(VLOOKUP($B19,'Chemical Analysis'!$B$4:$Y$131,4,0)),"",(VLOOKUP($B19,'Chemical Analysis'!$B$4:$Y$131,4,0))*$E19/100)</f>
        <v>0.95652173913043481</v>
      </c>
      <c r="E39" s="29">
        <f>IF(ISNA(VLOOKUP($B19,'Chemical Analysis'!$B$4:$Y$131,5,0)),"",(VLOOKUP($B19,'Chemical Analysis'!$B$4:$Y$131,5,0))*$E19/100)</f>
        <v>0</v>
      </c>
      <c r="F39" s="29">
        <f>IF(ISNA(VLOOKUP($B19,'Chemical Analysis'!$B$4:$Y$131,6,0)),"",(VLOOKUP($B19,'Chemical Analysis'!$B$4:$Y$131,6,0))*$E19/100)</f>
        <v>0</v>
      </c>
      <c r="G39" s="29">
        <f>IF(ISNA(VLOOKUP($B19,'Chemical Analysis'!$B$4:$Y$131,7,0)),"",(VLOOKUP($B19,'Chemical Analysis'!$B$4:$Y$131,7,0))*$E19/100)</f>
        <v>0</v>
      </c>
      <c r="H39" s="29">
        <f>IF(ISNA(VLOOKUP($B19,'Chemical Analysis'!$B$4:$Y$131,8,0)),"",(VLOOKUP($B19,'Chemical Analysis'!$B$4:$Y$131,8,0))*$E19/100)</f>
        <v>9.316770186335404E-3</v>
      </c>
      <c r="I39" s="29">
        <f>IF(ISNA(VLOOKUP($B19,'Chemical Analysis'!$B$4:$Y$131,9,0)),"",(VLOOKUP($B19,'Chemical Analysis'!$B$4:$Y$131,9,0))*$E19/100)</f>
        <v>8.819875776397515E-2</v>
      </c>
      <c r="J39" s="29">
        <f>IF(ISNA(VLOOKUP($B19,'Chemical Analysis'!$B$4:$Y$131,10,0)),"",(VLOOKUP($B19,'Chemical Analysis'!$B$4:$Y$131,10,0))*$E19/100)</f>
        <v>0</v>
      </c>
      <c r="K39" s="29">
        <f>IF(ISNA(VLOOKUP($B19,'Chemical Analysis'!$B$4:$Y$131,11,0)),"",(VLOOKUP($B19,'Chemical Analysis'!$B$4:$Y$131,11,0))*$E19/100)</f>
        <v>0</v>
      </c>
      <c r="L39" s="29">
        <f>IF(ISNA(VLOOKUP($B19,'Chemical Analysis'!$B$4:$Y$131,12,0)),"",(VLOOKUP($B19,'Chemical Analysis'!$B$4:$Y$131,12,0))*$E19/100)</f>
        <v>9.316770186335404E-3</v>
      </c>
      <c r="M39" s="29">
        <f>IF(ISNA(VLOOKUP($B19,'Chemical Analysis'!$B$4:$Y$131,13,0)),"",(VLOOKUP($B19,'Chemical Analysis'!$B$4:$Y$131,13,0))*$E19/100)</f>
        <v>1.2422360248447206E-2</v>
      </c>
      <c r="N39" s="29">
        <f>IF(ISNA(VLOOKUP($B19,'Chemical Analysis'!$B$4:$Y$131,14,0)),"",(VLOOKUP($B19,'Chemical Analysis'!$B$4:$Y$131,14,0))*$E19/100)</f>
        <v>0</v>
      </c>
      <c r="O39" s="29">
        <f>IF(ISNA(VLOOKUP($B19,'Chemical Analysis'!$B$4:$Y$131,15,0)),"",(VLOOKUP($B19,'Chemical Analysis'!$B$4:$Y$131,15,0))*$E19/100)</f>
        <v>0</v>
      </c>
      <c r="P39" s="29">
        <f>IF(ISNA(VLOOKUP($B19,'Chemical Analysis'!$B$4:$Y$131,16,0)),"",(VLOOKUP($B19,'Chemical Analysis'!$B$4:$Y$131,16,0))*$E19/100)</f>
        <v>0</v>
      </c>
      <c r="Q39" s="29">
        <f>IF(ISNA(VLOOKUP($B19,'Chemical Analysis'!$B$4:$Y$131,17,0)),"",(VLOOKUP($B19,'Chemical Analysis'!$B$4:$Y$131,17,0))*$E19/100)</f>
        <v>4.4409937888198761E-2</v>
      </c>
      <c r="R39" s="29">
        <f>IF(ISNA(VLOOKUP($B19,'Chemical Analysis'!$B$4:$Y$131,18,0)),"",(VLOOKUP($B19,'Chemical Analysis'!$B$4:$Y$131,18,0))*$E19/100)</f>
        <v>0</v>
      </c>
      <c r="S39" s="29">
        <f>IF(ISNA(VLOOKUP($B19,'Chemical Analysis'!$B$4:$Y$131,19,0)),"",(VLOOKUP($B19,'Chemical Analysis'!$B$4:$Y$131,19,0))*$E19/100)</f>
        <v>0</v>
      </c>
      <c r="T39" s="29">
        <f>IF(ISNA(VLOOKUP($B19,'Chemical Analysis'!$B$4:$Y$131,20,0)),"",(VLOOKUP($B19,'Chemical Analysis'!$B$4:$Y$131,20,0))*$E19/100)</f>
        <v>0</v>
      </c>
      <c r="U39" s="29">
        <f>IF(ISNA(VLOOKUP($B19,'Chemical Analysis'!$B$4:$Y$131,21,0)),"",(VLOOKUP($B19,'Chemical Analysis'!$B$4:$Y$131,21,0))*$E19/100)</f>
        <v>0</v>
      </c>
      <c r="V39" s="29">
        <f>IF(ISNA(VLOOKUP($B19,'Chemical Analysis'!$B$4:$Y$131,22,0)),"",(VLOOKUP($B19,'Chemical Analysis'!$B$4:$Y$131,22,0))*$E19/100)</f>
        <v>0</v>
      </c>
      <c r="W39" s="29">
        <f>IF(ISNA(VLOOKUP($B19,'Chemical Analysis'!$B$4:$Y$131,23,0)),"",(VLOOKUP($B19,'Chemical Analysis'!$B$4:$Y$131,23,0))*$E19/100)</f>
        <v>0</v>
      </c>
      <c r="X39" s="29">
        <f>IF(ISNA(VLOOKUP($B19,'Chemical Analysis'!$B$4:$Y$131,24,0)),"",(VLOOKUP($B19,'Chemical Analysis'!$B$4:$Y$131,24,0))*$E19/100)</f>
        <v>0</v>
      </c>
      <c r="Y39" s="44"/>
      <c r="Z39" s="35"/>
      <c r="AE39"/>
      <c r="AF39"/>
      <c r="AG39"/>
      <c r="AH39"/>
    </row>
    <row r="40" spans="1:35" ht="13.5" thickBot="1" x14ac:dyDescent="0.25">
      <c r="B40" s="29">
        <f>IF(ISNA(VLOOKUP($B20,'Chemical Analysis'!$B$4:$Y$131,2,0)),"",(VLOOKUP($B20,'Chemical Analysis'!$B$4:$Y$131,2,0))*$E20/100)</f>
        <v>10.118012422360248</v>
      </c>
      <c r="C40" s="29">
        <f>IF(ISNA(VLOOKUP($B20,'Chemical Analysis'!$B$4:$Y$131,3,0)),"",(VLOOKUP($B20,'Chemical Analysis'!$B$4:$Y$131,3,0))*$E20/100)</f>
        <v>0</v>
      </c>
      <c r="D40" s="29">
        <f>IF(ISNA(VLOOKUP($B20,'Chemical Analysis'!$B$4:$Y$131,4,0)),"",(VLOOKUP($B20,'Chemical Analysis'!$B$4:$Y$131,4,0))*$E20/100)</f>
        <v>3.055900621118012</v>
      </c>
      <c r="E40" s="29">
        <f>IF(ISNA(VLOOKUP($B20,'Chemical Analysis'!$B$4:$Y$131,5,0)),"",(VLOOKUP($B20,'Chemical Analysis'!$B$4:$Y$131,5,0))*$E20/100)</f>
        <v>0</v>
      </c>
      <c r="F40" s="29">
        <f>IF(ISNA(VLOOKUP($B20,'Chemical Analysis'!$B$4:$Y$131,6,0)),"",(VLOOKUP($B20,'Chemical Analysis'!$B$4:$Y$131,6,0))*$E20/100)</f>
        <v>0</v>
      </c>
      <c r="G40" s="29">
        <f>IF(ISNA(VLOOKUP($B20,'Chemical Analysis'!$B$4:$Y$131,7,0)),"",(VLOOKUP($B20,'Chemical Analysis'!$B$4:$Y$131,7,0))*$E20/100)</f>
        <v>0</v>
      </c>
      <c r="H40" s="29">
        <f>IF(ISNA(VLOOKUP($B20,'Chemical Analysis'!$B$4:$Y$131,8,0)),"",(VLOOKUP($B20,'Chemical Analysis'!$B$4:$Y$131,8,0))*$E20/100)</f>
        <v>7.4534161490683232E-2</v>
      </c>
      <c r="I40" s="29">
        <f>IF(ISNA(VLOOKUP($B20,'Chemical Analysis'!$B$4:$Y$131,9,0)),"",(VLOOKUP($B20,'Chemical Analysis'!$B$4:$Y$131,9,0))*$E20/100)</f>
        <v>0.75838509316770197</v>
      </c>
      <c r="J40" s="29">
        <f>IF(ISNA(VLOOKUP($B20,'Chemical Analysis'!$B$4:$Y$131,10,0)),"",(VLOOKUP($B20,'Chemical Analysis'!$B$4:$Y$131,10,0))*$E20/100)</f>
        <v>0</v>
      </c>
      <c r="K40" s="29">
        <f>IF(ISNA(VLOOKUP($B20,'Chemical Analysis'!$B$4:$Y$131,11,0)),"",(VLOOKUP($B20,'Chemical Analysis'!$B$4:$Y$131,11,0))*$E20/100)</f>
        <v>0</v>
      </c>
      <c r="L40" s="29">
        <f>IF(ISNA(VLOOKUP($B20,'Chemical Analysis'!$B$4:$Y$131,12,0)),"",(VLOOKUP($B20,'Chemical Analysis'!$B$4:$Y$131,12,0))*$E20/100)</f>
        <v>0.28881987577639751</v>
      </c>
      <c r="M40" s="29">
        <f>IF(ISNA(VLOOKUP($B20,'Chemical Analysis'!$B$4:$Y$131,13,0)),"",(VLOOKUP($B20,'Chemical Analysis'!$B$4:$Y$131,13,0))*$E20/100)</f>
        <v>4.2857142857142858E-2</v>
      </c>
      <c r="N40" s="29">
        <f>IF(ISNA(VLOOKUP($B20,'Chemical Analysis'!$B$4:$Y$131,14,0)),"",(VLOOKUP($B20,'Chemical Analysis'!$B$4:$Y$131,14,0))*$E20/100)</f>
        <v>0</v>
      </c>
      <c r="O40" s="29">
        <f>IF(ISNA(VLOOKUP($B20,'Chemical Analysis'!$B$4:$Y$131,15,0)),"",(VLOOKUP($B20,'Chemical Analysis'!$B$4:$Y$131,15,0))*$E20/100)</f>
        <v>0</v>
      </c>
      <c r="P40" s="29">
        <f>IF(ISNA(VLOOKUP($B20,'Chemical Analysis'!$B$4:$Y$131,16,0)),"",(VLOOKUP($B20,'Chemical Analysis'!$B$4:$Y$131,16,0))*$E20/100)</f>
        <v>0</v>
      </c>
      <c r="Q40" s="29">
        <f>IF(ISNA(VLOOKUP($B20,'Chemical Analysis'!$B$4:$Y$131,17,0)),"",(VLOOKUP($B20,'Chemical Analysis'!$B$4:$Y$131,17,0))*$E20/100)</f>
        <v>2.3608695652173912</v>
      </c>
      <c r="R40" s="29">
        <f>IF(ISNA(VLOOKUP($B20,'Chemical Analysis'!$B$4:$Y$131,18,0)),"",(VLOOKUP($B20,'Chemical Analysis'!$B$4:$Y$131,18,0))*$E20/100)</f>
        <v>0</v>
      </c>
      <c r="S40" s="29">
        <f>IF(ISNA(VLOOKUP($B20,'Chemical Analysis'!$B$4:$Y$131,19,0)),"",(VLOOKUP($B20,'Chemical Analysis'!$B$4:$Y$131,19,0))*$E20/100)</f>
        <v>0</v>
      </c>
      <c r="T40" s="29">
        <f>IF(ISNA(VLOOKUP($B20,'Chemical Analysis'!$B$4:$Y$131,20,0)),"",(VLOOKUP($B20,'Chemical Analysis'!$B$4:$Y$131,20,0))*$E20/100)</f>
        <v>0</v>
      </c>
      <c r="U40" s="29">
        <f>IF(ISNA(VLOOKUP($B20,'Chemical Analysis'!$B$4:$Y$131,21,0)),"",(VLOOKUP($B20,'Chemical Analysis'!$B$4:$Y$131,21,0))*$E20/100)</f>
        <v>0</v>
      </c>
      <c r="V40" s="29">
        <f>IF(ISNA(VLOOKUP($B20,'Chemical Analysis'!$B$4:$Y$131,22,0)),"",(VLOOKUP($B20,'Chemical Analysis'!$B$4:$Y$131,22,0))*$E20/100)</f>
        <v>0</v>
      </c>
      <c r="W40" s="29">
        <f>IF(ISNA(VLOOKUP($B20,'Chemical Analysis'!$B$4:$Y$131,23,0)),"",(VLOOKUP($B20,'Chemical Analysis'!$B$4:$Y$131,23,0))*$E20/100)</f>
        <v>0</v>
      </c>
      <c r="X40" s="29">
        <f>IF(ISNA(VLOOKUP($B20,'Chemical Analysis'!$B$4:$Y$131,24,0)),"",(VLOOKUP($B20,'Chemical Analysis'!$B$4:$Y$131,24,0))*$E20/100)</f>
        <v>0</v>
      </c>
      <c r="Y40" s="44"/>
      <c r="Z40" s="35"/>
      <c r="AE40"/>
      <c r="AF40"/>
      <c r="AG40"/>
      <c r="AH40"/>
    </row>
    <row r="41" spans="1:35" ht="13.5" thickBot="1" x14ac:dyDescent="0.25">
      <c r="B41" s="29">
        <f>IF(ISNA(VLOOKUP($B21,'Chemical Analysis'!$B$4:$Y$131,2,0)),"",(VLOOKUP($B21,'Chemical Analysis'!$B$4:$Y$131,2,0))*$E21/100)</f>
        <v>0</v>
      </c>
      <c r="C41" s="29">
        <f>IF(ISNA(VLOOKUP($B21,'Chemical Analysis'!$B$4:$Y$131,3,0)),"",(VLOOKUP($B21,'Chemical Analysis'!$B$4:$Y$131,3,0))*$E21/100)</f>
        <v>0</v>
      </c>
      <c r="D41" s="29">
        <f>IF(ISNA(VLOOKUP($B21,'Chemical Analysis'!$B$4:$Y$131,4,0)),"",(VLOOKUP($B21,'Chemical Analysis'!$B$4:$Y$131,4,0))*$E21/100)</f>
        <v>0</v>
      </c>
      <c r="E41" s="29">
        <f>IF(ISNA(VLOOKUP($B21,'Chemical Analysis'!$B$4:$Y$131,5,0)),"",(VLOOKUP($B21,'Chemical Analysis'!$B$4:$Y$131,5,0))*$E21/100)</f>
        <v>0</v>
      </c>
      <c r="F41" s="29">
        <f>IF(ISNA(VLOOKUP($B21,'Chemical Analysis'!$B$4:$Y$131,6,0)),"",(VLOOKUP($B21,'Chemical Analysis'!$B$4:$Y$131,6,0))*$E21/100)</f>
        <v>0</v>
      </c>
      <c r="G41" s="29">
        <f>IF(ISNA(VLOOKUP($B21,'Chemical Analysis'!$B$4:$Y$131,7,0)),"",(VLOOKUP($B21,'Chemical Analysis'!$B$4:$Y$131,7,0))*$E21/100)</f>
        <v>0</v>
      </c>
      <c r="H41" s="29">
        <f>IF(ISNA(VLOOKUP($B21,'Chemical Analysis'!$B$4:$Y$131,8,0)),"",(VLOOKUP($B21,'Chemical Analysis'!$B$4:$Y$131,8,0))*$E21/100)</f>
        <v>0</v>
      </c>
      <c r="I41" s="29">
        <f>IF(ISNA(VLOOKUP($B21,'Chemical Analysis'!$B$4:$Y$131,9,0)),"",(VLOOKUP($B21,'Chemical Analysis'!$B$4:$Y$131,9,0))*$E21/100)</f>
        <v>0</v>
      </c>
      <c r="J41" s="29">
        <f>IF(ISNA(VLOOKUP($B21,'Chemical Analysis'!$B$4:$Y$131,10,0)),"",(VLOOKUP($B21,'Chemical Analysis'!$B$4:$Y$131,10,0))*$E21/100)</f>
        <v>0</v>
      </c>
      <c r="K41" s="29">
        <f>IF(ISNA(VLOOKUP($B21,'Chemical Analysis'!$B$4:$Y$131,11,0)),"",(VLOOKUP($B21,'Chemical Analysis'!$B$4:$Y$131,11,0))*$E21/100)</f>
        <v>0</v>
      </c>
      <c r="L41" s="29">
        <f>IF(ISNA(VLOOKUP($B21,'Chemical Analysis'!$B$4:$Y$131,12,0)),"",(VLOOKUP($B21,'Chemical Analysis'!$B$4:$Y$131,12,0))*$E21/100)</f>
        <v>0</v>
      </c>
      <c r="M41" s="29">
        <f>IF(ISNA(VLOOKUP($B21,'Chemical Analysis'!$B$4:$Y$131,13,0)),"",(VLOOKUP($B21,'Chemical Analysis'!$B$4:$Y$131,13,0))*$E21/100)</f>
        <v>0</v>
      </c>
      <c r="N41" s="29">
        <f>IF(ISNA(VLOOKUP($B21,'Chemical Analysis'!$B$4:$Y$131,14,0)),"",(VLOOKUP($B21,'Chemical Analysis'!$B$4:$Y$131,14,0))*$E21/100)</f>
        <v>0</v>
      </c>
      <c r="O41" s="29">
        <f>IF(ISNA(VLOOKUP($B21,'Chemical Analysis'!$B$4:$Y$131,15,0)),"",(VLOOKUP($B21,'Chemical Analysis'!$B$4:$Y$131,15,0))*$E21/100)</f>
        <v>0</v>
      </c>
      <c r="P41" s="29">
        <f>IF(ISNA(VLOOKUP($B21,'Chemical Analysis'!$B$4:$Y$131,16,0)),"",(VLOOKUP($B21,'Chemical Analysis'!$B$4:$Y$131,16,0))*$E21/100)</f>
        <v>0</v>
      </c>
      <c r="Q41" s="29">
        <f>IF(ISNA(VLOOKUP($B21,'Chemical Analysis'!$B$4:$Y$131,17,0)),"",(VLOOKUP($B21,'Chemical Analysis'!$B$4:$Y$131,17,0))*$E21/100)</f>
        <v>0</v>
      </c>
      <c r="R41" s="29">
        <f>IF(ISNA(VLOOKUP($B21,'Chemical Analysis'!$B$4:$Y$131,18,0)),"",(VLOOKUP($B21,'Chemical Analysis'!$B$4:$Y$131,18,0))*$E21/100)</f>
        <v>27.950310559006208</v>
      </c>
      <c r="S41" s="29">
        <f>IF(ISNA(VLOOKUP($B21,'Chemical Analysis'!$B$4:$Y$131,19,0)),"",(VLOOKUP($B21,'Chemical Analysis'!$B$4:$Y$131,19,0))*$E21/100)</f>
        <v>0</v>
      </c>
      <c r="T41" s="29">
        <f>IF(ISNA(VLOOKUP($B21,'Chemical Analysis'!$B$4:$Y$131,20,0)),"",(VLOOKUP($B21,'Chemical Analysis'!$B$4:$Y$131,20,0))*$E21/100)</f>
        <v>0</v>
      </c>
      <c r="U41" s="29">
        <f>IF(ISNA(VLOOKUP($B21,'Chemical Analysis'!$B$4:$Y$131,21,0)),"",(VLOOKUP($B21,'Chemical Analysis'!$B$4:$Y$131,21,0))*$E21/100)</f>
        <v>0</v>
      </c>
      <c r="V41" s="29">
        <f>IF(ISNA(VLOOKUP($B21,'Chemical Analysis'!$B$4:$Y$131,22,0)),"",(VLOOKUP($B21,'Chemical Analysis'!$B$4:$Y$131,22,0))*$E21/100)</f>
        <v>0</v>
      </c>
      <c r="W41" s="29">
        <f>IF(ISNA(VLOOKUP($B21,'Chemical Analysis'!$B$4:$Y$131,23,0)),"",(VLOOKUP($B21,'Chemical Analysis'!$B$4:$Y$131,23,0))*$E21/100)</f>
        <v>0</v>
      </c>
      <c r="X41" s="29">
        <f>IF(ISNA(VLOOKUP($B21,'Chemical Analysis'!$B$4:$Y$131,24,0)),"",(VLOOKUP($B21,'Chemical Analysis'!$B$4:$Y$131,24,0))*$E21/100)</f>
        <v>0</v>
      </c>
      <c r="Y41" s="44"/>
      <c r="Z41" s="35"/>
      <c r="AE41"/>
      <c r="AF41"/>
      <c r="AG41"/>
      <c r="AH41"/>
    </row>
    <row r="42" spans="1:35" ht="13.5" thickBot="1" x14ac:dyDescent="0.25">
      <c r="B42" s="29">
        <f>IF(ISNA(VLOOKUP($B22,'Chemical Analysis'!$B$4:$Y$131,2,0)),"",(VLOOKUP($B22,'Chemical Analysis'!$B$4:$Y$131,2,0))*$E22/100)</f>
        <v>0</v>
      </c>
      <c r="C42" s="29">
        <f>IF(ISNA(VLOOKUP($B22,'Chemical Analysis'!$B$4:$Y$131,3,0)),"",(VLOOKUP($B22,'Chemical Analysis'!$B$4:$Y$131,3,0))*$E22/100)</f>
        <v>0</v>
      </c>
      <c r="D42" s="29">
        <f>IF(ISNA(VLOOKUP($B22,'Chemical Analysis'!$B$4:$Y$131,4,0)),"",(VLOOKUP($B22,'Chemical Analysis'!$B$4:$Y$131,4,0))*$E22/100)</f>
        <v>0</v>
      </c>
      <c r="E42" s="29">
        <f>IF(ISNA(VLOOKUP($B22,'Chemical Analysis'!$B$4:$Y$131,5,0)),"",(VLOOKUP($B22,'Chemical Analysis'!$B$4:$Y$131,5,0))*$E22/100)</f>
        <v>0</v>
      </c>
      <c r="F42" s="29">
        <f>IF(ISNA(VLOOKUP($B22,'Chemical Analysis'!$B$4:$Y$131,6,0)),"",(VLOOKUP($B22,'Chemical Analysis'!$B$4:$Y$131,6,0))*$E22/100)</f>
        <v>0</v>
      </c>
      <c r="G42" s="29">
        <f>IF(ISNA(VLOOKUP($B22,'Chemical Analysis'!$B$4:$Y$131,7,0)),"",(VLOOKUP($B22,'Chemical Analysis'!$B$4:$Y$131,7,0))*$E22/100)</f>
        <v>0</v>
      </c>
      <c r="H42" s="29">
        <f>IF(ISNA(VLOOKUP($B22,'Chemical Analysis'!$B$4:$Y$131,8,0)),"",(VLOOKUP($B22,'Chemical Analysis'!$B$4:$Y$131,8,0))*$E22/100)</f>
        <v>0</v>
      </c>
      <c r="I42" s="29">
        <f>IF(ISNA(VLOOKUP($B22,'Chemical Analysis'!$B$4:$Y$131,9,0)),"",(VLOOKUP($B22,'Chemical Analysis'!$B$4:$Y$131,9,0))*$E22/100)</f>
        <v>0</v>
      </c>
      <c r="J42" s="29">
        <f>IF(ISNA(VLOOKUP($B22,'Chemical Analysis'!$B$4:$Y$131,10,0)),"",(VLOOKUP($B22,'Chemical Analysis'!$B$4:$Y$131,10,0))*$E22/100)</f>
        <v>3.2250000000000001</v>
      </c>
      <c r="K42" s="29">
        <f>IF(ISNA(VLOOKUP($B22,'Chemical Analysis'!$B$4:$Y$131,11,0)),"",(VLOOKUP($B22,'Chemical Analysis'!$B$4:$Y$131,11,0))*$E22/100)</f>
        <v>0</v>
      </c>
      <c r="L42" s="29">
        <f>IF(ISNA(VLOOKUP($B22,'Chemical Analysis'!$B$4:$Y$131,12,0)),"",(VLOOKUP($B22,'Chemical Analysis'!$B$4:$Y$131,12,0))*$E22/100)</f>
        <v>0</v>
      </c>
      <c r="M42" s="29">
        <f>IF(ISNA(VLOOKUP($B22,'Chemical Analysis'!$B$4:$Y$131,13,0)),"",(VLOOKUP($B22,'Chemical Analysis'!$B$4:$Y$131,13,0))*$E22/100)</f>
        <v>0</v>
      </c>
      <c r="N42" s="29">
        <f>IF(ISNA(VLOOKUP($B22,'Chemical Analysis'!$B$4:$Y$131,14,0)),"",(VLOOKUP($B22,'Chemical Analysis'!$B$4:$Y$131,14,0))*$E22/100)</f>
        <v>0</v>
      </c>
      <c r="O42" s="29">
        <f>IF(ISNA(VLOOKUP($B22,'Chemical Analysis'!$B$4:$Y$131,15,0)),"",(VLOOKUP($B22,'Chemical Analysis'!$B$4:$Y$131,15,0))*$E22/100)</f>
        <v>0</v>
      </c>
      <c r="P42" s="29">
        <f>IF(ISNA(VLOOKUP($B22,'Chemical Analysis'!$B$4:$Y$131,16,0)),"",(VLOOKUP($B22,'Chemical Analysis'!$B$4:$Y$131,16,0))*$E22/100)</f>
        <v>0</v>
      </c>
      <c r="Q42" s="29">
        <f>IF(ISNA(VLOOKUP($B22,'Chemical Analysis'!$B$4:$Y$131,17,0)),"",(VLOOKUP($B22,'Chemical Analysis'!$B$4:$Y$131,17,0))*$E22/100)</f>
        <v>0</v>
      </c>
      <c r="R42" s="29">
        <f>IF(ISNA(VLOOKUP($B22,'Chemical Analysis'!$B$4:$Y$131,18,0)),"",(VLOOKUP($B22,'Chemical Analysis'!$B$4:$Y$131,18,0))*$E22/100)</f>
        <v>0</v>
      </c>
      <c r="S42" s="29">
        <f>IF(ISNA(VLOOKUP($B22,'Chemical Analysis'!$B$4:$Y$131,19,0)),"",(VLOOKUP($B22,'Chemical Analysis'!$B$4:$Y$131,19,0))*$E22/100)</f>
        <v>0</v>
      </c>
      <c r="T42" s="29">
        <f>IF(ISNA(VLOOKUP($B22,'Chemical Analysis'!$B$4:$Y$131,20,0)),"",(VLOOKUP($B22,'Chemical Analysis'!$B$4:$Y$131,20,0))*$E22/100)</f>
        <v>0</v>
      </c>
      <c r="U42" s="29">
        <f>IF(ISNA(VLOOKUP($B22,'Chemical Analysis'!$B$4:$Y$131,21,0)),"",(VLOOKUP($B22,'Chemical Analysis'!$B$4:$Y$131,21,0))*$E22/100)</f>
        <v>0</v>
      </c>
      <c r="V42" s="29">
        <f>IF(ISNA(VLOOKUP($B22,'Chemical Analysis'!$B$4:$Y$131,22,0)),"",(VLOOKUP($B22,'Chemical Analysis'!$B$4:$Y$131,22,0))*$E22/100)</f>
        <v>0</v>
      </c>
      <c r="W42" s="29">
        <f>IF(ISNA(VLOOKUP($B22,'Chemical Analysis'!$B$4:$Y$131,23,0)),"",(VLOOKUP($B22,'Chemical Analysis'!$B$4:$Y$131,23,0))*$E22/100)</f>
        <v>0</v>
      </c>
      <c r="X42" s="29">
        <f>IF(ISNA(VLOOKUP($B22,'Chemical Analysis'!$B$4:$Y$131,24,0)),"",(VLOOKUP($B22,'Chemical Analysis'!$B$4:$Y$131,24,0))*$E22/100)</f>
        <v>0</v>
      </c>
      <c r="Y42" s="47"/>
      <c r="Z42" s="35"/>
      <c r="AE42"/>
      <c r="AF42"/>
      <c r="AG42"/>
      <c r="AH42"/>
    </row>
    <row r="43" spans="1:35" ht="13.5" thickBot="1" x14ac:dyDescent="0.25">
      <c r="B43" s="29">
        <f>IF(ISNA(VLOOKUP($B23,'Chemical Analysis'!$B$4:$Y$131,2,0)),"",(VLOOKUP($B23,'Chemical Analysis'!$B$4:$Y$131,2,0))*$E23/100)</f>
        <v>0</v>
      </c>
      <c r="C43" s="29">
        <f>IF(ISNA(VLOOKUP($B23,'Chemical Analysis'!$B$4:$Y$131,3,0)),"",(VLOOKUP($B23,'Chemical Analysis'!$B$4:$Y$131,3,0))*$E23/100)</f>
        <v>0</v>
      </c>
      <c r="D43" s="29">
        <f>IF(ISNA(VLOOKUP($B23,'Chemical Analysis'!$B$4:$Y$131,4,0)),"",(VLOOKUP($B23,'Chemical Analysis'!$B$4:$Y$131,4,0))*$E23/100)</f>
        <v>0</v>
      </c>
      <c r="E43" s="29">
        <f>IF(ISNA(VLOOKUP($B23,'Chemical Analysis'!$B$4:$Y$131,5,0)),"",(VLOOKUP($B23,'Chemical Analysis'!$B$4:$Y$131,5,0))*$E23/100)</f>
        <v>0</v>
      </c>
      <c r="F43" s="29">
        <f>IF(ISNA(VLOOKUP($B23,'Chemical Analysis'!$B$4:$Y$131,6,0)),"",(VLOOKUP($B23,'Chemical Analysis'!$B$4:$Y$131,6,0))*$E23/100)</f>
        <v>0</v>
      </c>
      <c r="G43" s="29">
        <f>IF(ISNA(VLOOKUP($B23,'Chemical Analysis'!$B$4:$Y$131,7,0)),"",(VLOOKUP($B23,'Chemical Analysis'!$B$4:$Y$131,7,0))*$E23/100)</f>
        <v>0</v>
      </c>
      <c r="H43" s="29">
        <f>IF(ISNA(VLOOKUP($B23,'Chemical Analysis'!$B$4:$Y$131,8,0)),"",(VLOOKUP($B23,'Chemical Analysis'!$B$4:$Y$131,8,0))*$E23/100)</f>
        <v>0</v>
      </c>
      <c r="I43" s="29">
        <f>IF(ISNA(VLOOKUP($B23,'Chemical Analysis'!$B$4:$Y$131,9,0)),"",(VLOOKUP($B23,'Chemical Analysis'!$B$4:$Y$131,9,0))*$E23/100)</f>
        <v>0</v>
      </c>
      <c r="J43" s="29">
        <f>IF(ISNA(VLOOKUP($B23,'Chemical Analysis'!$B$4:$Y$131,10,0)),"",(VLOOKUP($B23,'Chemical Analysis'!$B$4:$Y$131,10,0))*$E23/100)</f>
        <v>0</v>
      </c>
      <c r="K43" s="29">
        <f>IF(ISNA(VLOOKUP($B23,'Chemical Analysis'!$B$4:$Y$131,11,0)),"",(VLOOKUP($B23,'Chemical Analysis'!$B$4:$Y$131,11,0))*$E23/100)</f>
        <v>0</v>
      </c>
      <c r="L43" s="29">
        <f>IF(ISNA(VLOOKUP($B23,'Chemical Analysis'!$B$4:$Y$131,12,0)),"",(VLOOKUP($B23,'Chemical Analysis'!$B$4:$Y$131,12,0))*$E23/100)</f>
        <v>0</v>
      </c>
      <c r="M43" s="29">
        <f>IF(ISNA(VLOOKUP($B23,'Chemical Analysis'!$B$4:$Y$131,13,0)),"",(VLOOKUP($B23,'Chemical Analysis'!$B$4:$Y$131,13,0))*$E23/100)</f>
        <v>0</v>
      </c>
      <c r="N43" s="29">
        <f>IF(ISNA(VLOOKUP($B23,'Chemical Analysis'!$B$4:$Y$131,14,0)),"",(VLOOKUP($B23,'Chemical Analysis'!$B$4:$Y$131,14,0))*$E23/100)</f>
        <v>0</v>
      </c>
      <c r="O43" s="29">
        <f>IF(ISNA(VLOOKUP($B23,'Chemical Analysis'!$B$4:$Y$131,15,0)),"",(VLOOKUP($B23,'Chemical Analysis'!$B$4:$Y$131,15,0))*$E23/100)</f>
        <v>0</v>
      </c>
      <c r="P43" s="29">
        <f>IF(ISNA(VLOOKUP($B23,'Chemical Analysis'!$B$4:$Y$131,16,0)),"",(VLOOKUP($B23,'Chemical Analysis'!$B$4:$Y$131,16,0))*$E23/100)</f>
        <v>0</v>
      </c>
      <c r="Q43" s="29">
        <f>IF(ISNA(VLOOKUP($B23,'Chemical Analysis'!$B$4:$Y$131,17,0)),"",(VLOOKUP($B23,'Chemical Analysis'!$B$4:$Y$131,17,0))*$E23/100)</f>
        <v>0</v>
      </c>
      <c r="R43" s="29">
        <f>IF(ISNA(VLOOKUP($B23,'Chemical Analysis'!$B$4:$Y$131,18,0)),"",(VLOOKUP($B23,'Chemical Analysis'!$B$4:$Y$131,18,0))*$E23/100)</f>
        <v>0</v>
      </c>
      <c r="S43" s="29">
        <f>IF(ISNA(VLOOKUP($B23,'Chemical Analysis'!$B$4:$Y$131,19,0)),"",(VLOOKUP($B23,'Chemical Analysis'!$B$4:$Y$131,19,0))*$E23/100)</f>
        <v>3.15</v>
      </c>
      <c r="T43" s="29">
        <f>IF(ISNA(VLOOKUP($B23,'Chemical Analysis'!$B$4:$Y$131,20,0)),"",(VLOOKUP($B23,'Chemical Analysis'!$B$4:$Y$131,20,0))*$E23/100)</f>
        <v>0</v>
      </c>
      <c r="U43" s="29">
        <f>IF(ISNA(VLOOKUP($B23,'Chemical Analysis'!$B$4:$Y$131,21,0)),"",(VLOOKUP($B23,'Chemical Analysis'!$B$4:$Y$131,21,0))*$E23/100)</f>
        <v>0</v>
      </c>
      <c r="V43" s="29">
        <f>IF(ISNA(VLOOKUP($B23,'Chemical Analysis'!$B$4:$Y$131,22,0)),"",(VLOOKUP($B23,'Chemical Analysis'!$B$4:$Y$131,22,0))*$E23/100)</f>
        <v>0</v>
      </c>
      <c r="W43" s="29">
        <f>IF(ISNA(VLOOKUP($B23,'Chemical Analysis'!$B$4:$Y$131,23,0)),"",(VLOOKUP($B23,'Chemical Analysis'!$B$4:$Y$131,23,0))*$E23/100)</f>
        <v>0</v>
      </c>
      <c r="X43" s="29">
        <f>IF(ISNA(VLOOKUP($B23,'Chemical Analysis'!$B$4:$Y$131,24,0)),"",(VLOOKUP($B23,'Chemical Analysis'!$B$4:$Y$131,24,0))*$E23/100)</f>
        <v>0</v>
      </c>
      <c r="Y43" s="44"/>
      <c r="Z43" s="35"/>
      <c r="AE43"/>
      <c r="AF43"/>
      <c r="AG43"/>
      <c r="AH43"/>
    </row>
    <row r="44" spans="1:35" ht="13.5" thickBot="1" x14ac:dyDescent="0.25">
      <c r="B44" s="29">
        <f>IF(ISNA(VLOOKUP($B24,'Chemical Analysis'!$B$4:$Y$131,2,0)),"",(VLOOKUP($B24,'Chemical Analysis'!$B$4:$Y$131,2,0))*$E24/100)</f>
        <v>5.8906030855540008</v>
      </c>
      <c r="C44" s="29">
        <f>IF(ISNA(VLOOKUP($B24,'Chemical Analysis'!$B$4:$Y$131,3,0)),"",(VLOOKUP($B24,'Chemical Analysis'!$B$4:$Y$131,3,0))*$E24/100)</f>
        <v>2.5245441795231418</v>
      </c>
      <c r="D44" s="29">
        <f>IF(ISNA(VLOOKUP($B24,'Chemical Analysis'!$B$4:$Y$131,4,0)),"",(VLOOKUP($B24,'Chemical Analysis'!$B$4:$Y$131,4,0))*$E24/100)</f>
        <v>0</v>
      </c>
      <c r="E44" s="29">
        <f>IF(ISNA(VLOOKUP($B24,'Chemical Analysis'!$B$4:$Y$131,5,0)),"",(VLOOKUP($B24,'Chemical Analysis'!$B$4:$Y$131,5,0))*$E24/100)</f>
        <v>0</v>
      </c>
      <c r="F44" s="29">
        <f>IF(ISNA(VLOOKUP($B24,'Chemical Analysis'!$B$4:$Y$131,6,0)),"",(VLOOKUP($B24,'Chemical Analysis'!$B$4:$Y$131,6,0))*$E24/100)</f>
        <v>0</v>
      </c>
      <c r="G44" s="29">
        <f>IF(ISNA(VLOOKUP($B24,'Chemical Analysis'!$B$4:$Y$131,7,0)),"",(VLOOKUP($B24,'Chemical Analysis'!$B$4:$Y$131,7,0))*$E24/100)</f>
        <v>0</v>
      </c>
      <c r="H44" s="29">
        <f>IF(ISNA(VLOOKUP($B24,'Chemical Analysis'!$B$4:$Y$131,8,0)),"",(VLOOKUP($B24,'Chemical Analysis'!$B$4:$Y$131,8,0))*$E24/100)</f>
        <v>1.2823081546784214</v>
      </c>
      <c r="I44" s="29">
        <f>IF(ISNA(VLOOKUP($B24,'Chemical Analysis'!$B$4:$Y$131,9,0)),"",(VLOOKUP($B24,'Chemical Analysis'!$B$4:$Y$131,9,0))*$E24/100)</f>
        <v>0</v>
      </c>
      <c r="J44" s="29">
        <f>IF(ISNA(VLOOKUP($B24,'Chemical Analysis'!$B$4:$Y$131,10,0)),"",(VLOOKUP($B24,'Chemical Analysis'!$B$4:$Y$131,10,0))*$E24/100)</f>
        <v>0</v>
      </c>
      <c r="K44" s="29">
        <f>IF(ISNA(VLOOKUP($B24,'Chemical Analysis'!$B$4:$Y$131,11,0)),"",(VLOOKUP($B24,'Chemical Analysis'!$B$4:$Y$131,11,0))*$E24/100)</f>
        <v>0</v>
      </c>
      <c r="L44" s="29">
        <f>IF(ISNA(VLOOKUP($B24,'Chemical Analysis'!$B$4:$Y$131,12,0)),"",(VLOOKUP($B24,'Chemical Analysis'!$B$4:$Y$131,12,0))*$E24/100)</f>
        <v>0</v>
      </c>
      <c r="M44" s="29">
        <f>IF(ISNA(VLOOKUP($B24,'Chemical Analysis'!$B$4:$Y$131,13,0)),"",(VLOOKUP($B24,'Chemical Analysis'!$B$4:$Y$131,13,0))*$E24/100)</f>
        <v>2.7249048286916451</v>
      </c>
      <c r="N44" s="29">
        <f>IF(ISNA(VLOOKUP($B24,'Chemical Analysis'!$B$4:$Y$131,14,0)),"",(VLOOKUP($B24,'Chemical Analysis'!$B$4:$Y$131,14,0))*$E24/100)</f>
        <v>0</v>
      </c>
      <c r="O44" s="29">
        <f>IF(ISNA(VLOOKUP($B24,'Chemical Analysis'!$B$4:$Y$131,15,0)),"",(VLOOKUP($B24,'Chemical Analysis'!$B$4:$Y$131,15,0))*$E24/100)</f>
        <v>0</v>
      </c>
      <c r="P44" s="29">
        <f>IF(ISNA(VLOOKUP($B24,'Chemical Analysis'!$B$4:$Y$131,16,0)),"",(VLOOKUP($B24,'Chemical Analysis'!$B$4:$Y$131,16,0))*$E24/100)</f>
        <v>0</v>
      </c>
      <c r="Q44" s="29">
        <f>IF(ISNA(VLOOKUP($B24,'Chemical Analysis'!$B$4:$Y$131,17,0)),"",(VLOOKUP($B24,'Chemical Analysis'!$B$4:$Y$131,17,0))*$E24/100)</f>
        <v>0</v>
      </c>
      <c r="R44" s="29">
        <f>IF(ISNA(VLOOKUP($B24,'Chemical Analysis'!$B$4:$Y$131,18,0)),"",(VLOOKUP($B24,'Chemical Analysis'!$B$4:$Y$131,18,0))*$E24/100)</f>
        <v>0</v>
      </c>
      <c r="S44" s="29">
        <f>IF(ISNA(VLOOKUP($B24,'Chemical Analysis'!$B$4:$Y$131,19,0)),"",(VLOOKUP($B24,'Chemical Analysis'!$B$4:$Y$131,19,0))*$E24/100)</f>
        <v>0</v>
      </c>
      <c r="T44" s="29">
        <f>IF(ISNA(VLOOKUP($B24,'Chemical Analysis'!$B$4:$Y$131,20,0)),"",(VLOOKUP($B24,'Chemical Analysis'!$B$4:$Y$131,20,0))*$E24/100)</f>
        <v>0</v>
      </c>
      <c r="U44" s="29">
        <f>IF(ISNA(VLOOKUP($B24,'Chemical Analysis'!$B$4:$Y$131,21,0)),"",(VLOOKUP($B24,'Chemical Analysis'!$B$4:$Y$131,21,0))*$E24/100)</f>
        <v>0</v>
      </c>
      <c r="V44" s="29">
        <f>IF(ISNA(VLOOKUP($B24,'Chemical Analysis'!$B$4:$Y$131,22,0)),"",(VLOOKUP($B24,'Chemical Analysis'!$B$4:$Y$131,22,0))*$E24/100)</f>
        <v>0</v>
      </c>
      <c r="W44" s="29">
        <f>IF(ISNA(VLOOKUP($B24,'Chemical Analysis'!$B$4:$Y$131,23,0)),"",(VLOOKUP($B24,'Chemical Analysis'!$B$4:$Y$131,23,0))*$E24/100)</f>
        <v>0</v>
      </c>
      <c r="X44" s="29">
        <f>IF(ISNA(VLOOKUP($B24,'Chemical Analysis'!$B$4:$Y$131,24,0)),"",(VLOOKUP($B24,'Chemical Analysis'!$B$4:$Y$131,24,0))*$E24/100)</f>
        <v>0</v>
      </c>
      <c r="Y44" s="44"/>
      <c r="Z44" s="35"/>
      <c r="AE44"/>
      <c r="AF44"/>
      <c r="AG44"/>
      <c r="AH44"/>
    </row>
    <row r="45" spans="1:35" ht="13.5" thickBot="1" x14ac:dyDescent="0.25">
      <c r="B45" s="29">
        <f>IF(ISNA(VLOOKUP($B25,'Chemical Analysis'!$B$4:$Y$131,2,0)),"",(VLOOKUP($B25,'Chemical Analysis'!$B$4:$Y$131,2,0))*$E25/100)</f>
        <v>0</v>
      </c>
      <c r="C45" s="29">
        <f>IF(ISNA(VLOOKUP($B25,'Chemical Analysis'!$B$4:$Y$131,3,0)),"",(VLOOKUP($B25,'Chemical Analysis'!$B$4:$Y$131,3,0))*$E25/100)</f>
        <v>0</v>
      </c>
      <c r="D45" s="29">
        <f>IF(ISNA(VLOOKUP($B25,'Chemical Analysis'!$B$4:$Y$131,4,0)),"",(VLOOKUP($B25,'Chemical Analysis'!$B$4:$Y$131,4,0))*$E25/100)</f>
        <v>0</v>
      </c>
      <c r="E45" s="29">
        <f>IF(ISNA(VLOOKUP($B25,'Chemical Analysis'!$B$4:$Y$131,5,0)),"",(VLOOKUP($B25,'Chemical Analysis'!$B$4:$Y$131,5,0))*$E25/100)</f>
        <v>0</v>
      </c>
      <c r="F45" s="29">
        <f>IF(ISNA(VLOOKUP($B25,'Chemical Analysis'!$B$4:$Y$131,6,0)),"",(VLOOKUP($B25,'Chemical Analysis'!$B$4:$Y$131,6,0))*$E25/100)</f>
        <v>6</v>
      </c>
      <c r="G45" s="29">
        <f>IF(ISNA(VLOOKUP($B25,'Chemical Analysis'!$B$4:$Y$131,7,0)),"",(VLOOKUP($B25,'Chemical Analysis'!$B$4:$Y$131,7,0))*$E25/100)</f>
        <v>0</v>
      </c>
      <c r="H45" s="29">
        <f>IF(ISNA(VLOOKUP($B25,'Chemical Analysis'!$B$4:$Y$131,8,0)),"",(VLOOKUP($B25,'Chemical Analysis'!$B$4:$Y$131,8,0))*$E25/100)</f>
        <v>0</v>
      </c>
      <c r="I45" s="29">
        <f>IF(ISNA(VLOOKUP($B25,'Chemical Analysis'!$B$4:$Y$131,9,0)),"",(VLOOKUP($B25,'Chemical Analysis'!$B$4:$Y$131,9,0))*$E25/100)</f>
        <v>0</v>
      </c>
      <c r="J45" s="29">
        <f>IF(ISNA(VLOOKUP($B25,'Chemical Analysis'!$B$4:$Y$131,10,0)),"",(VLOOKUP($B25,'Chemical Analysis'!$B$4:$Y$131,10,0))*$E25/100)</f>
        <v>0</v>
      </c>
      <c r="K45" s="29">
        <f>IF(ISNA(VLOOKUP($B25,'Chemical Analysis'!$B$4:$Y$131,11,0)),"",(VLOOKUP($B25,'Chemical Analysis'!$B$4:$Y$131,11,0))*$E25/100)</f>
        <v>0</v>
      </c>
      <c r="L45" s="29">
        <f>IF(ISNA(VLOOKUP($B25,'Chemical Analysis'!$B$4:$Y$131,12,0)),"",(VLOOKUP($B25,'Chemical Analysis'!$B$4:$Y$131,12,0))*$E25/100)</f>
        <v>0</v>
      </c>
      <c r="M45" s="29">
        <f>IF(ISNA(VLOOKUP($B25,'Chemical Analysis'!$B$4:$Y$131,13,0)),"",(VLOOKUP($B25,'Chemical Analysis'!$B$4:$Y$131,13,0))*$E25/100)</f>
        <v>0</v>
      </c>
      <c r="N45" s="29">
        <f>IF(ISNA(VLOOKUP($B25,'Chemical Analysis'!$B$4:$Y$131,14,0)),"",(VLOOKUP($B25,'Chemical Analysis'!$B$4:$Y$131,14,0))*$E25/100)</f>
        <v>0</v>
      </c>
      <c r="O45" s="29">
        <f>IF(ISNA(VLOOKUP($B25,'Chemical Analysis'!$B$4:$Y$131,15,0)),"",(VLOOKUP($B25,'Chemical Analysis'!$B$4:$Y$131,15,0))*$E25/100)</f>
        <v>0</v>
      </c>
      <c r="P45" s="29">
        <f>IF(ISNA(VLOOKUP($B25,'Chemical Analysis'!$B$4:$Y$131,16,0)),"",(VLOOKUP($B25,'Chemical Analysis'!$B$4:$Y$131,16,0))*$E25/100)</f>
        <v>0</v>
      </c>
      <c r="Q45" s="29">
        <f>IF(ISNA(VLOOKUP($B25,'Chemical Analysis'!$B$4:$Y$131,17,0)),"",(VLOOKUP($B25,'Chemical Analysis'!$B$4:$Y$131,17,0))*$E25/100)</f>
        <v>0</v>
      </c>
      <c r="R45" s="29">
        <f>IF(ISNA(VLOOKUP($B25,'Chemical Analysis'!$B$4:$Y$131,18,0)),"",(VLOOKUP($B25,'Chemical Analysis'!$B$4:$Y$131,18,0))*$E25/100)</f>
        <v>0</v>
      </c>
      <c r="S45" s="29">
        <f>IF(ISNA(VLOOKUP($B25,'Chemical Analysis'!$B$4:$Y$131,19,0)),"",(VLOOKUP($B25,'Chemical Analysis'!$B$4:$Y$131,19,0))*$E25/100)</f>
        <v>0</v>
      </c>
      <c r="T45" s="29">
        <f>IF(ISNA(VLOOKUP($B25,'Chemical Analysis'!$B$4:$Y$131,20,0)),"",(VLOOKUP($B25,'Chemical Analysis'!$B$4:$Y$131,20,0))*$E25/100)</f>
        <v>0</v>
      </c>
      <c r="U45" s="29">
        <f>IF(ISNA(VLOOKUP($B25,'Chemical Analysis'!$B$4:$Y$131,21,0)),"",(VLOOKUP($B25,'Chemical Analysis'!$B$4:$Y$131,21,0))*$E25/100)</f>
        <v>0</v>
      </c>
      <c r="V45" s="29">
        <f>IF(ISNA(VLOOKUP($B25,'Chemical Analysis'!$B$4:$Y$131,22,0)),"",(VLOOKUP($B25,'Chemical Analysis'!$B$4:$Y$131,22,0))*$E25/100)</f>
        <v>0</v>
      </c>
      <c r="W45" s="29">
        <f>IF(ISNA(VLOOKUP($B25,'Chemical Analysis'!$B$4:$Y$131,23,0)),"",(VLOOKUP($B25,'Chemical Analysis'!$B$4:$Y$131,23,0))*$E25/100)</f>
        <v>0</v>
      </c>
      <c r="X45" s="29">
        <f>IF(ISNA(VLOOKUP($B25,'Chemical Analysis'!$B$4:$Y$131,24,0)),"",(VLOOKUP($B25,'Chemical Analysis'!$B$4:$Y$131,24,0))*$E25/100)</f>
        <v>0</v>
      </c>
      <c r="Y45" s="44"/>
      <c r="Z45" s="35"/>
      <c r="AE45"/>
      <c r="AF45"/>
      <c r="AG45"/>
      <c r="AH45"/>
    </row>
    <row r="46" spans="1:35" ht="13.5" thickBot="1" x14ac:dyDescent="0.25">
      <c r="B46" s="29">
        <f>IF(ISNA(VLOOKUP($B26,'Chemical Analysis'!$B$4:$Y$131,2,0)),"",(VLOOKUP($B26,'Chemical Analysis'!$B$4:$Y$131,2,0))*$E26/100)</f>
        <v>6.4378881987577632</v>
      </c>
      <c r="C46" s="29">
        <f>IF(ISNA(VLOOKUP($B26,'Chemical Analysis'!$B$4:$Y$131,3,0)),"",(VLOOKUP($B26,'Chemical Analysis'!$B$4:$Y$131,3,0))*$E26/100)</f>
        <v>0</v>
      </c>
      <c r="D46" s="29">
        <f>IF(ISNA(VLOOKUP($B26,'Chemical Analysis'!$B$4:$Y$131,4,0)),"",(VLOOKUP($B26,'Chemical Analysis'!$B$4:$Y$131,4,0))*$E26/100)</f>
        <v>1.7375776397515528</v>
      </c>
      <c r="E46" s="29">
        <f>IF(ISNA(VLOOKUP($B26,'Chemical Analysis'!$B$4:$Y$131,5,0)),"",(VLOOKUP($B26,'Chemical Analysis'!$B$4:$Y$131,5,0))*$E26/100)</f>
        <v>0</v>
      </c>
      <c r="F46" s="29">
        <f>IF(ISNA(VLOOKUP($B26,'Chemical Analysis'!$B$4:$Y$131,6,0)),"",(VLOOKUP($B26,'Chemical Analysis'!$B$4:$Y$131,6,0))*$E26/100)</f>
        <v>0</v>
      </c>
      <c r="G46" s="29">
        <f>IF(ISNA(VLOOKUP($B26,'Chemical Analysis'!$B$4:$Y$131,7,0)),"",(VLOOKUP($B26,'Chemical Analysis'!$B$4:$Y$131,7,0))*$E26/100)</f>
        <v>0</v>
      </c>
      <c r="H46" s="29">
        <f>IF(ISNA(VLOOKUP($B26,'Chemical Analysis'!$B$4:$Y$131,8,0)),"",(VLOOKUP($B26,'Chemical Analysis'!$B$4:$Y$131,8,0))*$E26/100)</f>
        <v>0.58136645962732925</v>
      </c>
      <c r="I46" s="29">
        <f>IF(ISNA(VLOOKUP($B26,'Chemical Analysis'!$B$4:$Y$131,9,0)),"",(VLOOKUP($B26,'Chemical Analysis'!$B$4:$Y$131,9,0))*$E26/100)</f>
        <v>0.37639751552795031</v>
      </c>
      <c r="J46" s="29">
        <f>IF(ISNA(VLOOKUP($B26,'Chemical Analysis'!$B$4:$Y$131,10,0)),"",(VLOOKUP($B26,'Chemical Analysis'!$B$4:$Y$131,10,0))*$E26/100)</f>
        <v>0</v>
      </c>
      <c r="K46" s="29">
        <f>IF(ISNA(VLOOKUP($B26,'Chemical Analysis'!$B$4:$Y$131,11,0)),"",(VLOOKUP($B26,'Chemical Analysis'!$B$4:$Y$131,11,0))*$E26/100)</f>
        <v>0</v>
      </c>
      <c r="L46" s="29">
        <f>IF(ISNA(VLOOKUP($B26,'Chemical Analysis'!$B$4:$Y$131,12,0)),"",(VLOOKUP($B26,'Chemical Analysis'!$B$4:$Y$131,12,0))*$E26/100)</f>
        <v>9.3167701863354046E-4</v>
      </c>
      <c r="M46" s="29">
        <f>IF(ISNA(VLOOKUP($B26,'Chemical Analysis'!$B$4:$Y$131,13,0)),"",(VLOOKUP($B26,'Chemical Analysis'!$B$4:$Y$131,13,0))*$E26/100)</f>
        <v>0.12204968944099379</v>
      </c>
      <c r="N46" s="29">
        <f>IF(ISNA(VLOOKUP($B26,'Chemical Analysis'!$B$4:$Y$131,14,0)),"",(VLOOKUP($B26,'Chemical Analysis'!$B$4:$Y$131,14,0))*$E26/100)</f>
        <v>2.0124223602484472E-3</v>
      </c>
      <c r="O46" s="29">
        <f>IF(ISNA(VLOOKUP($B26,'Chemical Analysis'!$B$4:$Y$131,15,0)),"",(VLOOKUP($B26,'Chemical Analysis'!$B$4:$Y$131,15,0))*$E26/100)</f>
        <v>4.5559006211180128E-3</v>
      </c>
      <c r="P46" s="29">
        <f>IF(ISNA(VLOOKUP($B26,'Chemical Analysis'!$B$4:$Y$131,16,0)),"",(VLOOKUP($B26,'Chemical Analysis'!$B$4:$Y$131,16,0))*$E26/100)</f>
        <v>0</v>
      </c>
      <c r="Q46" s="29">
        <f>IF(ISNA(VLOOKUP($B26,'Chemical Analysis'!$B$4:$Y$131,17,0)),"",(VLOOKUP($B26,'Chemical Analysis'!$B$4:$Y$131,17,0))*$E26/100)</f>
        <v>1.1736521739130439E-2</v>
      </c>
      <c r="R46" s="29">
        <f>IF(ISNA(VLOOKUP($B26,'Chemical Analysis'!$B$4:$Y$131,18,0)),"",(VLOOKUP($B26,'Chemical Analysis'!$B$4:$Y$131,18,0))*$E26/100)</f>
        <v>0</v>
      </c>
      <c r="S46" s="29">
        <f>IF(ISNA(VLOOKUP($B26,'Chemical Analysis'!$B$4:$Y$131,19,0)),"",(VLOOKUP($B26,'Chemical Analysis'!$B$4:$Y$131,19,0))*$E26/100)</f>
        <v>0</v>
      </c>
      <c r="T46" s="29">
        <f>IF(ISNA(VLOOKUP($B26,'Chemical Analysis'!$B$4:$Y$131,20,0)),"",(VLOOKUP($B26,'Chemical Analysis'!$B$4:$Y$131,20,0))*$E26/100)</f>
        <v>0</v>
      </c>
      <c r="U46" s="29">
        <f>IF(ISNA(VLOOKUP($B26,'Chemical Analysis'!$B$4:$Y$131,21,0)),"",(VLOOKUP($B26,'Chemical Analysis'!$B$4:$Y$131,21,0))*$E26/100)</f>
        <v>0</v>
      </c>
      <c r="V46" s="29">
        <f>IF(ISNA(VLOOKUP($B26,'Chemical Analysis'!$B$4:$Y$131,22,0)),"",(VLOOKUP($B26,'Chemical Analysis'!$B$4:$Y$131,22,0))*$E26/100)</f>
        <v>0</v>
      </c>
      <c r="W46" s="29">
        <f>IF(ISNA(VLOOKUP($B26,'Chemical Analysis'!$B$4:$Y$131,23,0)),"",(VLOOKUP($B26,'Chemical Analysis'!$B$4:$Y$131,23,0))*$E26/100)</f>
        <v>0</v>
      </c>
      <c r="X46" s="29">
        <f>IF(ISNA(VLOOKUP($B26,'Chemical Analysis'!$B$4:$Y$131,24,0)),"",(VLOOKUP($B26,'Chemical Analysis'!$B$4:$Y$131,24,0))*$E26/100)</f>
        <v>0</v>
      </c>
      <c r="Y46" s="44"/>
      <c r="Z46" s="35"/>
      <c r="AE46"/>
      <c r="AF46"/>
      <c r="AG46"/>
      <c r="AH46"/>
    </row>
    <row r="47" spans="1:35" ht="13.5" thickBot="1" x14ac:dyDescent="0.25">
      <c r="B47" s="29" t="str">
        <f>IF(ISNA(VLOOKUP($B27,'Chemical Analysis'!$B$4:$Y$131,2,0)),"",(VLOOKUP($B27,'Chemical Analysis'!$B$4:$Y$131,2,0))*$E27/100)</f>
        <v/>
      </c>
      <c r="C47" s="29" t="str">
        <f>IF(ISNA(VLOOKUP($B27,'Chemical Analysis'!$B$4:$Y$131,3,0)),"",(VLOOKUP($B27,'Chemical Analysis'!$B$4:$Y$131,3,0))*$E27/100)</f>
        <v/>
      </c>
      <c r="D47" s="29" t="str">
        <f>IF(ISNA(VLOOKUP($B27,'Chemical Analysis'!$B$4:$Y$131,4,0)),"",(VLOOKUP($B27,'Chemical Analysis'!$B$4:$Y$131,4,0))*$E27/100)</f>
        <v/>
      </c>
      <c r="E47" s="29" t="str">
        <f>IF(ISNA(VLOOKUP($B27,'Chemical Analysis'!$B$4:$Y$131,5,0)),"",(VLOOKUP($B27,'Chemical Analysis'!$B$4:$Y$131,5,0))*$E27/100)</f>
        <v/>
      </c>
      <c r="F47" s="29" t="str">
        <f>IF(ISNA(VLOOKUP($B27,'Chemical Analysis'!$B$4:$Y$131,6,0)),"",(VLOOKUP($B27,'Chemical Analysis'!$B$4:$Y$131,6,0))*$E27/100)</f>
        <v/>
      </c>
      <c r="G47" s="29" t="str">
        <f>IF(ISNA(VLOOKUP($B27,'Chemical Analysis'!$B$4:$Y$131,7,0)),"",(VLOOKUP($B27,'Chemical Analysis'!$B$4:$Y$131,7,0))*$E27/100)</f>
        <v/>
      </c>
      <c r="H47" s="29" t="str">
        <f>IF(ISNA(VLOOKUP($B27,'Chemical Analysis'!$B$4:$Y$131,8,0)),"",(VLOOKUP($B27,'Chemical Analysis'!$B$4:$Y$131,8,0))*$E27/100)</f>
        <v/>
      </c>
      <c r="I47" s="29" t="str">
        <f>IF(ISNA(VLOOKUP($B27,'Chemical Analysis'!$B$4:$Y$131,9,0)),"",(VLOOKUP($B27,'Chemical Analysis'!$B$4:$Y$131,9,0))*$E27/100)</f>
        <v/>
      </c>
      <c r="J47" s="29" t="str">
        <f>IF(ISNA(VLOOKUP($B27,'Chemical Analysis'!$B$4:$Y$131,10,0)),"",(VLOOKUP($B27,'Chemical Analysis'!$B$4:$Y$131,10,0))*$E27/100)</f>
        <v/>
      </c>
      <c r="K47" s="29" t="str">
        <f>IF(ISNA(VLOOKUP($B27,'Chemical Analysis'!$B$4:$Y$131,11,0)),"",(VLOOKUP($B27,'Chemical Analysis'!$B$4:$Y$131,11,0))*$E27/100)</f>
        <v/>
      </c>
      <c r="L47" s="29" t="str">
        <f>IF(ISNA(VLOOKUP($B27,'Chemical Analysis'!$B$4:$Y$131,12,0)),"",(VLOOKUP($B27,'Chemical Analysis'!$B$4:$Y$131,12,0))*$E27/100)</f>
        <v/>
      </c>
      <c r="M47" s="29" t="str">
        <f>IF(ISNA(VLOOKUP($B27,'Chemical Analysis'!$B$4:$Y$131,13,0)),"",(VLOOKUP($B27,'Chemical Analysis'!$B$4:$Y$131,13,0))*$E27/100)</f>
        <v/>
      </c>
      <c r="N47" s="29" t="str">
        <f>IF(ISNA(VLOOKUP($B27,'Chemical Analysis'!$B$4:$Y$131,14,0)),"",(VLOOKUP($B27,'Chemical Analysis'!$B$4:$Y$131,14,0))*$E27/100)</f>
        <v/>
      </c>
      <c r="O47" s="29" t="str">
        <f>IF(ISNA(VLOOKUP($B27,'Chemical Analysis'!$B$4:$Y$131,15,0)),"",(VLOOKUP($B27,'Chemical Analysis'!$B$4:$Y$131,15,0))*$E27/100)</f>
        <v/>
      </c>
      <c r="P47" s="29" t="str">
        <f>IF(ISNA(VLOOKUP($B27,'Chemical Analysis'!$B$4:$Y$131,16,0)),"",(VLOOKUP($B27,'Chemical Analysis'!$B$4:$Y$131,16,0))*$E27/100)</f>
        <v/>
      </c>
      <c r="Q47" s="29" t="str">
        <f>IF(ISNA(VLOOKUP($B27,'Chemical Analysis'!$B$4:$Y$131,17,0)),"",(VLOOKUP($B27,'Chemical Analysis'!$B$4:$Y$131,17,0))*$E27/100)</f>
        <v/>
      </c>
      <c r="R47" s="29" t="str">
        <f>IF(ISNA(VLOOKUP($B27,'Chemical Analysis'!$B$4:$Y$131,18,0)),"",(VLOOKUP($B27,'Chemical Analysis'!$B$4:$Y$131,18,0))*$E27/100)</f>
        <v/>
      </c>
      <c r="S47" s="29" t="str">
        <f>IF(ISNA(VLOOKUP($B27,'Chemical Analysis'!$B$4:$Y$131,19,0)),"",(VLOOKUP($B27,'Chemical Analysis'!$B$4:$Y$131,19,0))*$E27/100)</f>
        <v/>
      </c>
      <c r="T47" s="29" t="str">
        <f>IF(ISNA(VLOOKUP($B27,'Chemical Analysis'!$B$4:$Y$131,20,0)),"",(VLOOKUP($B27,'Chemical Analysis'!$B$4:$Y$131,20,0))*$E27/100)</f>
        <v/>
      </c>
      <c r="U47" s="29" t="str">
        <f>IF(ISNA(VLOOKUP($B27,'Chemical Analysis'!$B$4:$Y$131,21,0)),"",(VLOOKUP($B27,'Chemical Analysis'!$B$4:$Y$131,21,0))*$E27/100)</f>
        <v/>
      </c>
      <c r="V47" s="29" t="str">
        <f>IF(ISNA(VLOOKUP($B27,'Chemical Analysis'!$B$4:$Y$131,22,0)),"",(VLOOKUP($B27,'Chemical Analysis'!$B$4:$Y$131,22,0))*$E27/100)</f>
        <v/>
      </c>
      <c r="W47" s="29" t="str">
        <f>IF(ISNA(VLOOKUP($B27,'Chemical Analysis'!$B$4:$Y$131,23,0)),"",(VLOOKUP($B27,'Chemical Analysis'!$B$4:$Y$131,23,0))*$E27/100)</f>
        <v/>
      </c>
      <c r="X47" s="29" t="str">
        <f>IF(ISNA(VLOOKUP($B27,'Chemical Analysis'!$B$4:$Y$131,24,0)),"",(VLOOKUP($B27,'Chemical Analysis'!$B$4:$Y$131,24,0))*$E27/100)</f>
        <v/>
      </c>
      <c r="Y47" s="43"/>
      <c r="Z47" s="35"/>
      <c r="AE47"/>
      <c r="AF47"/>
      <c r="AG47"/>
      <c r="AH47"/>
    </row>
    <row r="48" spans="1:35" ht="13.5" thickBot="1" x14ac:dyDescent="0.25">
      <c r="B48" s="29" t="str">
        <f>IF(ISNA(VLOOKUP($B28,'Chemical Analysis'!$B$4:$Y$131,2,0)),"",(VLOOKUP($B28,'Chemical Analysis'!$B$4:$Y$131,2,0))*$E28/100)</f>
        <v/>
      </c>
      <c r="C48" s="29" t="str">
        <f>IF(ISNA(VLOOKUP($B28,'Chemical Analysis'!$B$4:$Y$131,3,0)),"",(VLOOKUP($B28,'Chemical Analysis'!$B$4:$Y$131,3,0))*$E28/100)</f>
        <v/>
      </c>
      <c r="D48" s="29" t="str">
        <f>IF(ISNA(VLOOKUP($B28,'Chemical Analysis'!$B$4:$Y$131,4,0)),"",(VLOOKUP($B28,'Chemical Analysis'!$B$4:$Y$131,4,0))*$E28/100)</f>
        <v/>
      </c>
      <c r="E48" s="29" t="str">
        <f>IF(ISNA(VLOOKUP($B28,'Chemical Analysis'!$B$4:$Y$131,5,0)),"",(VLOOKUP($B28,'Chemical Analysis'!$B$4:$Y$131,5,0))*$E28/100)</f>
        <v/>
      </c>
      <c r="F48" s="29" t="str">
        <f>IF(ISNA(VLOOKUP($B28,'Chemical Analysis'!$B$4:$Y$131,6,0)),"",(VLOOKUP($B28,'Chemical Analysis'!$B$4:$Y$131,6,0))*$E28/100)</f>
        <v/>
      </c>
      <c r="G48" s="29" t="str">
        <f>IF(ISNA(VLOOKUP($B28,'Chemical Analysis'!$B$4:$Y$131,7,0)),"",(VLOOKUP($B28,'Chemical Analysis'!$B$4:$Y$131,7,0))*$E28/100)</f>
        <v/>
      </c>
      <c r="H48" s="29" t="str">
        <f>IF(ISNA(VLOOKUP($B28,'Chemical Analysis'!$B$4:$Y$131,8,0)),"",(VLOOKUP($B28,'Chemical Analysis'!$B$4:$Y$131,8,0))*$E28/100)</f>
        <v/>
      </c>
      <c r="I48" s="29" t="str">
        <f>IF(ISNA(VLOOKUP($B28,'Chemical Analysis'!$B$4:$Y$131,9,0)),"",(VLOOKUP($B28,'Chemical Analysis'!$B$4:$Y$131,9,0))*$E28/100)</f>
        <v/>
      </c>
      <c r="J48" s="29" t="str">
        <f>IF(ISNA(VLOOKUP($B28,'Chemical Analysis'!$B$4:$Y$131,10,0)),"",(VLOOKUP($B28,'Chemical Analysis'!$B$4:$Y$131,10,0))*$E28/100)</f>
        <v/>
      </c>
      <c r="K48" s="29" t="str">
        <f>IF(ISNA(VLOOKUP($B28,'Chemical Analysis'!$B$4:$Y$131,11,0)),"",(VLOOKUP($B28,'Chemical Analysis'!$B$4:$Y$131,11,0))*$E28/100)</f>
        <v/>
      </c>
      <c r="L48" s="29" t="str">
        <f>IF(ISNA(VLOOKUP($B28,'Chemical Analysis'!$B$4:$Y$131,12,0)),"",(VLOOKUP($B28,'Chemical Analysis'!$B$4:$Y$131,12,0))*$E28/100)</f>
        <v/>
      </c>
      <c r="M48" s="29" t="str">
        <f>IF(ISNA(VLOOKUP($B28,'Chemical Analysis'!$B$4:$Y$131,13,0)),"",(VLOOKUP($B28,'Chemical Analysis'!$B$4:$Y$131,13,0))*$E28/100)</f>
        <v/>
      </c>
      <c r="N48" s="29" t="str">
        <f>IF(ISNA(VLOOKUP($B28,'Chemical Analysis'!$B$4:$Y$131,14,0)),"",(VLOOKUP($B28,'Chemical Analysis'!$B$4:$Y$131,14,0))*$E28/100)</f>
        <v/>
      </c>
      <c r="O48" s="29" t="str">
        <f>IF(ISNA(VLOOKUP($B28,'Chemical Analysis'!$B$4:$Y$131,15,0)),"",(VLOOKUP($B28,'Chemical Analysis'!$B$4:$Y$131,15,0))*$E28/100)</f>
        <v/>
      </c>
      <c r="P48" s="29" t="str">
        <f>IF(ISNA(VLOOKUP($B28,'Chemical Analysis'!$B$4:$Y$131,16,0)),"",(VLOOKUP($B28,'Chemical Analysis'!$B$4:$Y$131,16,0))*$E28/100)</f>
        <v/>
      </c>
      <c r="Q48" s="29" t="str">
        <f>IF(ISNA(VLOOKUP($B28,'Chemical Analysis'!$B$4:$Y$131,17,0)),"",(VLOOKUP($B28,'Chemical Analysis'!$B$4:$Y$131,17,0))*$E28/100)</f>
        <v/>
      </c>
      <c r="R48" s="29" t="str">
        <f>IF(ISNA(VLOOKUP($B28,'Chemical Analysis'!$B$4:$Y$131,18,0)),"",(VLOOKUP($B28,'Chemical Analysis'!$B$4:$Y$131,18,0))*$E28/100)</f>
        <v/>
      </c>
      <c r="S48" s="29" t="str">
        <f>IF(ISNA(VLOOKUP($B28,'Chemical Analysis'!$B$4:$Y$131,19,0)),"",(VLOOKUP($B28,'Chemical Analysis'!$B$4:$Y$131,19,0))*$E28/100)</f>
        <v/>
      </c>
      <c r="T48" s="29" t="str">
        <f>IF(ISNA(VLOOKUP($B28,'Chemical Analysis'!$B$4:$Y$131,20,0)),"",(VLOOKUP($B28,'Chemical Analysis'!$B$4:$Y$131,20,0))*$E28/100)</f>
        <v/>
      </c>
      <c r="U48" s="29" t="str">
        <f>IF(ISNA(VLOOKUP($B28,'Chemical Analysis'!$B$4:$Y$131,21,0)),"",(VLOOKUP($B28,'Chemical Analysis'!$B$4:$Y$131,21,0))*$E28/100)</f>
        <v/>
      </c>
      <c r="V48" s="29" t="str">
        <f>IF(ISNA(VLOOKUP($B28,'Chemical Analysis'!$B$4:$Y$131,22,0)),"",(VLOOKUP($B28,'Chemical Analysis'!$B$4:$Y$131,22,0))*$E28/100)</f>
        <v/>
      </c>
      <c r="W48" s="29" t="str">
        <f>IF(ISNA(VLOOKUP($B28,'Chemical Analysis'!$B$4:$Y$131,23,0)),"",(VLOOKUP($B28,'Chemical Analysis'!$B$4:$Y$131,23,0))*$E28/100)</f>
        <v/>
      </c>
      <c r="X48" s="29" t="str">
        <f>IF(ISNA(VLOOKUP($B28,'Chemical Analysis'!$B$4:$Y$131,24,0)),"",(VLOOKUP($B28,'Chemical Analysis'!$B$4:$Y$131,24,0))*$E28/100)</f>
        <v/>
      </c>
      <c r="Y48" s="43"/>
      <c r="Z48" s="35"/>
      <c r="AE48"/>
      <c r="AF48"/>
      <c r="AG48"/>
      <c r="AH48"/>
    </row>
    <row r="49" spans="2:34" ht="13.5" thickBot="1" x14ac:dyDescent="0.25">
      <c r="B49" s="29" t="str">
        <f>IF(ISNA(VLOOKUP($B29,'Chemical Analysis'!$B$4:$Y$131,2,0)),"",(VLOOKUP($B29,'Chemical Analysis'!$B$4:$Y$131,2,0))*$E29/100)</f>
        <v/>
      </c>
      <c r="C49" s="29" t="str">
        <f>IF(ISNA(VLOOKUP($B29,'Chemical Analysis'!$B$4:$Y$131,3,0)),"",(VLOOKUP($B29,'Chemical Analysis'!$B$4:$Y$131,3,0))*$E29/100)</f>
        <v/>
      </c>
      <c r="D49" s="29" t="str">
        <f>IF(ISNA(VLOOKUP($B29,'Chemical Analysis'!$B$4:$Y$131,4,0)),"",(VLOOKUP($B29,'Chemical Analysis'!$B$4:$Y$131,4,0))*$E29/100)</f>
        <v/>
      </c>
      <c r="E49" s="29" t="str">
        <f>IF(ISNA(VLOOKUP($B29,'Chemical Analysis'!$B$4:$Y$131,5,0)),"",(VLOOKUP($B29,'Chemical Analysis'!$B$4:$Y$131,5,0))*$E29/100)</f>
        <v/>
      </c>
      <c r="F49" s="29" t="str">
        <f>IF(ISNA(VLOOKUP($B29,'Chemical Analysis'!$B$4:$Y$131,6,0)),"",(VLOOKUP($B29,'Chemical Analysis'!$B$4:$Y$131,6,0))*$E29/100)</f>
        <v/>
      </c>
      <c r="G49" s="29" t="str">
        <f>IF(ISNA(VLOOKUP($B29,'Chemical Analysis'!$B$4:$Y$131,7,0)),"",(VLOOKUP($B29,'Chemical Analysis'!$B$4:$Y$131,7,0))*$E29/100)</f>
        <v/>
      </c>
      <c r="H49" s="29" t="str">
        <f>IF(ISNA(VLOOKUP($B29,'Chemical Analysis'!$B$4:$Y$131,8,0)),"",(VLOOKUP($B29,'Chemical Analysis'!$B$4:$Y$131,8,0))*$E29/100)</f>
        <v/>
      </c>
      <c r="I49" s="29" t="str">
        <f>IF(ISNA(VLOOKUP($B29,'Chemical Analysis'!$B$4:$Y$131,9,0)),"",(VLOOKUP($B29,'Chemical Analysis'!$B$4:$Y$131,9,0))*$E29/100)</f>
        <v/>
      </c>
      <c r="J49" s="29" t="str">
        <f>IF(ISNA(VLOOKUP($B29,'Chemical Analysis'!$B$4:$Y$131,10,0)),"",(VLOOKUP($B29,'Chemical Analysis'!$B$4:$Y$131,10,0))*$E29/100)</f>
        <v/>
      </c>
      <c r="K49" s="29" t="str">
        <f>IF(ISNA(VLOOKUP($B29,'Chemical Analysis'!$B$4:$Y$131,11,0)),"",(VLOOKUP($B29,'Chemical Analysis'!$B$4:$Y$131,11,0))*$E29/100)</f>
        <v/>
      </c>
      <c r="L49" s="29" t="str">
        <f>IF(ISNA(VLOOKUP($B29,'Chemical Analysis'!$B$4:$Y$131,12,0)),"",(VLOOKUP($B29,'Chemical Analysis'!$B$4:$Y$131,12,0))*$E29/100)</f>
        <v/>
      </c>
      <c r="M49" s="29" t="str">
        <f>IF(ISNA(VLOOKUP($B29,'Chemical Analysis'!$B$4:$Y$131,13,0)),"",(VLOOKUP($B29,'Chemical Analysis'!$B$4:$Y$131,13,0))*$E29/100)</f>
        <v/>
      </c>
      <c r="N49" s="29" t="str">
        <f>IF(ISNA(VLOOKUP($B29,'Chemical Analysis'!$B$4:$Y$131,14,0)),"",(VLOOKUP($B29,'Chemical Analysis'!$B$4:$Y$131,14,0))*$E29/100)</f>
        <v/>
      </c>
      <c r="O49" s="29" t="str">
        <f>IF(ISNA(VLOOKUP($B29,'Chemical Analysis'!$B$4:$Y$131,15,0)),"",(VLOOKUP($B29,'Chemical Analysis'!$B$4:$Y$131,15,0))*$E29/100)</f>
        <v/>
      </c>
      <c r="P49" s="29" t="str">
        <f>IF(ISNA(VLOOKUP($B29,'Chemical Analysis'!$B$4:$Y$131,16,0)),"",(VLOOKUP($B29,'Chemical Analysis'!$B$4:$Y$131,16,0))*$E29/100)</f>
        <v/>
      </c>
      <c r="Q49" s="29" t="str">
        <f>IF(ISNA(VLOOKUP($B29,'Chemical Analysis'!$B$4:$Y$131,17,0)),"",(VLOOKUP($B29,'Chemical Analysis'!$B$4:$Y$131,17,0))*$E29/100)</f>
        <v/>
      </c>
      <c r="R49" s="29" t="str">
        <f>IF(ISNA(VLOOKUP($B29,'Chemical Analysis'!$B$4:$Y$131,18,0)),"",(VLOOKUP($B29,'Chemical Analysis'!$B$4:$Y$131,18,0))*$E29/100)</f>
        <v/>
      </c>
      <c r="S49" s="29" t="str">
        <f>IF(ISNA(VLOOKUP($B29,'Chemical Analysis'!$B$4:$Y$131,19,0)),"",(VLOOKUP($B29,'Chemical Analysis'!$B$4:$Y$131,19,0))*$E29/100)</f>
        <v/>
      </c>
      <c r="T49" s="29" t="str">
        <f>IF(ISNA(VLOOKUP($B29,'Chemical Analysis'!$B$4:$Y$131,20,0)),"",(VLOOKUP($B29,'Chemical Analysis'!$B$4:$Y$131,20,0))*$E29/100)</f>
        <v/>
      </c>
      <c r="U49" s="29" t="str">
        <f>IF(ISNA(VLOOKUP($B29,'Chemical Analysis'!$B$4:$Y$131,21,0)),"",(VLOOKUP($B29,'Chemical Analysis'!$B$4:$Y$131,21,0))*$E29/100)</f>
        <v/>
      </c>
      <c r="V49" s="29" t="str">
        <f>IF(ISNA(VLOOKUP($B29,'Chemical Analysis'!$B$4:$Y$131,22,0)),"",(VLOOKUP($B29,'Chemical Analysis'!$B$4:$Y$131,22,0))*$E29/100)</f>
        <v/>
      </c>
      <c r="W49" s="29" t="str">
        <f>IF(ISNA(VLOOKUP($B29,'Chemical Analysis'!$B$4:$Y$131,23,0)),"",(VLOOKUP($B29,'Chemical Analysis'!$B$4:$Y$131,23,0))*$E29/100)</f>
        <v/>
      </c>
      <c r="X49" s="29" t="str">
        <f>IF(ISNA(VLOOKUP($B29,'Chemical Analysis'!$B$4:$Y$131,24,0)),"",(VLOOKUP($B29,'Chemical Analysis'!$B$4:$Y$131,24,0))*$E29/100)</f>
        <v/>
      </c>
      <c r="Y49" s="43"/>
      <c r="Z49" s="35"/>
      <c r="AE49"/>
      <c r="AF49"/>
      <c r="AG49"/>
      <c r="AH49"/>
    </row>
    <row r="50" spans="2:34" ht="13.5" thickBot="1" x14ac:dyDescent="0.25">
      <c r="B50" s="29" t="str">
        <f>IF(ISNA(VLOOKUP($B30,'Chemical Analysis'!$B$4:$Y$131,2,0)),"",(VLOOKUP($B30,'Chemical Analysis'!$B$4:$Y$131,2,0))*$E30/100)</f>
        <v/>
      </c>
      <c r="C50" s="29" t="str">
        <f>IF(ISNA(VLOOKUP($B30,'Chemical Analysis'!$B$4:$Y$131,3,0)),"",(VLOOKUP($B30,'Chemical Analysis'!$B$4:$Y$131,3,0))*$E30/100)</f>
        <v/>
      </c>
      <c r="D50" s="29" t="str">
        <f>IF(ISNA(VLOOKUP($B30,'Chemical Analysis'!$B$4:$Y$131,4,0)),"",(VLOOKUP($B30,'Chemical Analysis'!$B$4:$Y$131,4,0))*$E30/100)</f>
        <v/>
      </c>
      <c r="E50" s="29" t="str">
        <f>IF(ISNA(VLOOKUP($B30,'Chemical Analysis'!$B$4:$Y$131,5,0)),"",(VLOOKUP($B30,'Chemical Analysis'!$B$4:$Y$131,5,0))*$E30/100)</f>
        <v/>
      </c>
      <c r="F50" s="29" t="str">
        <f>IF(ISNA(VLOOKUP($B30,'Chemical Analysis'!$B$4:$Y$131,6,0)),"",(VLOOKUP($B30,'Chemical Analysis'!$B$4:$Y$131,6,0))*$E30/100)</f>
        <v/>
      </c>
      <c r="G50" s="29" t="str">
        <f>IF(ISNA(VLOOKUP($B30,'Chemical Analysis'!$B$4:$Y$131,7,0)),"",(VLOOKUP($B30,'Chemical Analysis'!$B$4:$Y$131,7,0))*$E30/100)</f>
        <v/>
      </c>
      <c r="H50" s="29" t="str">
        <f>IF(ISNA(VLOOKUP($B30,'Chemical Analysis'!$B$4:$Y$131,8,0)),"",(VLOOKUP($B30,'Chemical Analysis'!$B$4:$Y$131,8,0))*$E30/100)</f>
        <v/>
      </c>
      <c r="I50" s="29" t="str">
        <f>IF(ISNA(VLOOKUP($B30,'Chemical Analysis'!$B$4:$Y$131,9,0)),"",(VLOOKUP($B30,'Chemical Analysis'!$B$4:$Y$131,9,0))*$E30/100)</f>
        <v/>
      </c>
      <c r="J50" s="29" t="str">
        <f>IF(ISNA(VLOOKUP($B30,'Chemical Analysis'!$B$4:$Y$131,10,0)),"",(VLOOKUP($B30,'Chemical Analysis'!$B$4:$Y$131,10,0))*$E30/100)</f>
        <v/>
      </c>
      <c r="K50" s="29" t="str">
        <f>IF(ISNA(VLOOKUP($B30,'Chemical Analysis'!$B$4:$Y$131,11,0)),"",(VLOOKUP($B30,'Chemical Analysis'!$B$4:$Y$131,11,0))*$E30/100)</f>
        <v/>
      </c>
      <c r="L50" s="29" t="str">
        <f>IF(ISNA(VLOOKUP($B30,'Chemical Analysis'!$B$4:$Y$131,12,0)),"",(VLOOKUP($B30,'Chemical Analysis'!$B$4:$Y$131,12,0))*$E30/100)</f>
        <v/>
      </c>
      <c r="M50" s="29" t="str">
        <f>IF(ISNA(VLOOKUP($B30,'Chemical Analysis'!$B$4:$Y$131,13,0)),"",(VLOOKUP($B30,'Chemical Analysis'!$B$4:$Y$131,13,0))*$E30/100)</f>
        <v/>
      </c>
      <c r="N50" s="29" t="str">
        <f>IF(ISNA(VLOOKUP($B30,'Chemical Analysis'!$B$4:$Y$131,14,0)),"",(VLOOKUP($B30,'Chemical Analysis'!$B$4:$Y$131,14,0))*$E30/100)</f>
        <v/>
      </c>
      <c r="O50" s="29" t="str">
        <f>IF(ISNA(VLOOKUP($B30,'Chemical Analysis'!$B$4:$Y$131,15,0)),"",(VLOOKUP($B30,'Chemical Analysis'!$B$4:$Y$131,15,0))*$E30/100)</f>
        <v/>
      </c>
      <c r="P50" s="29" t="str">
        <f>IF(ISNA(VLOOKUP($B30,'Chemical Analysis'!$B$4:$Y$131,16,0)),"",(VLOOKUP($B30,'Chemical Analysis'!$B$4:$Y$131,16,0))*$E30/100)</f>
        <v/>
      </c>
      <c r="Q50" s="29" t="str">
        <f>IF(ISNA(VLOOKUP($B30,'Chemical Analysis'!$B$4:$Y$131,17,0)),"",(VLOOKUP($B30,'Chemical Analysis'!$B$4:$Y$131,17,0))*$E30/100)</f>
        <v/>
      </c>
      <c r="R50" s="29" t="str">
        <f>IF(ISNA(VLOOKUP($B30,'Chemical Analysis'!$B$4:$Y$131,18,0)),"",(VLOOKUP($B30,'Chemical Analysis'!$B$4:$Y$131,18,0))*$E30/100)</f>
        <v/>
      </c>
      <c r="S50" s="29" t="str">
        <f>IF(ISNA(VLOOKUP($B30,'Chemical Analysis'!$B$4:$Y$131,19,0)),"",(VLOOKUP($B30,'Chemical Analysis'!$B$4:$Y$131,19,0))*$E30/100)</f>
        <v/>
      </c>
      <c r="T50" s="29" t="str">
        <f>IF(ISNA(VLOOKUP($B30,'Chemical Analysis'!$B$4:$Y$131,20,0)),"",(VLOOKUP($B30,'Chemical Analysis'!$B$4:$Y$131,20,0))*$E30/100)</f>
        <v/>
      </c>
      <c r="U50" s="29" t="str">
        <f>IF(ISNA(VLOOKUP($B30,'Chemical Analysis'!$B$4:$Y$131,21,0)),"",(VLOOKUP($B30,'Chemical Analysis'!$B$4:$Y$131,21,0))*$E30/100)</f>
        <v/>
      </c>
      <c r="V50" s="29" t="str">
        <f>IF(ISNA(VLOOKUP($B30,'Chemical Analysis'!$B$4:$Y$131,22,0)),"",(VLOOKUP($B30,'Chemical Analysis'!$B$4:$Y$131,22,0))*$E30/100)</f>
        <v/>
      </c>
      <c r="W50" s="29" t="str">
        <f>IF(ISNA(VLOOKUP($B30,'Chemical Analysis'!$B$4:$Y$131,23,0)),"",(VLOOKUP($B30,'Chemical Analysis'!$B$4:$Y$131,23,0))*$E30/100)</f>
        <v/>
      </c>
      <c r="X50" s="29" t="str">
        <f>IF(ISNA(VLOOKUP($B30,'Chemical Analysis'!$B$4:$Y$131,24,0)),"",(VLOOKUP($B30,'Chemical Analysis'!$B$4:$Y$131,24,0))*$E30/100)</f>
        <v/>
      </c>
      <c r="Y50" s="43"/>
      <c r="Z50" s="35"/>
      <c r="AE50"/>
      <c r="AF50"/>
      <c r="AG50"/>
      <c r="AH50"/>
    </row>
    <row r="51" spans="2:34" ht="13.5" thickBot="1" x14ac:dyDescent="0.25">
      <c r="B51" s="29" t="str">
        <f>IF(ISNA(VLOOKUP($B31,'Chemical Analysis'!$B$4:$Y$131,2,0)),"",(VLOOKUP($B31,'Chemical Analysis'!$B$4:$Y$131,2,0))*$E31/100)</f>
        <v/>
      </c>
      <c r="C51" s="29" t="str">
        <f>IF(ISNA(VLOOKUP($B31,'Chemical Analysis'!$B$4:$Y$131,3,0)),"",(VLOOKUP($B31,'Chemical Analysis'!$B$4:$Y$131,3,0))*$E31/100)</f>
        <v/>
      </c>
      <c r="D51" s="29" t="str">
        <f>IF(ISNA(VLOOKUP($B31,'Chemical Analysis'!$B$4:$Y$131,4,0)),"",(VLOOKUP($B31,'Chemical Analysis'!$B$4:$Y$131,4,0))*$E31/100)</f>
        <v/>
      </c>
      <c r="E51" s="29" t="str">
        <f>IF(ISNA(VLOOKUP($B31,'Chemical Analysis'!$B$4:$Y$131,5,0)),"",(VLOOKUP($B31,'Chemical Analysis'!$B$4:$Y$131,5,0))*$E31/100)</f>
        <v/>
      </c>
      <c r="F51" s="29" t="str">
        <f>IF(ISNA(VLOOKUP($B31,'Chemical Analysis'!$B$4:$Y$131,6,0)),"",(VLOOKUP($B31,'Chemical Analysis'!$B$4:$Y$131,6,0))*$E31/100)</f>
        <v/>
      </c>
      <c r="G51" s="29" t="str">
        <f>IF(ISNA(VLOOKUP($B31,'Chemical Analysis'!$B$4:$Y$131,7,0)),"",(VLOOKUP($B31,'Chemical Analysis'!$B$4:$Y$131,7,0))*$E31/100)</f>
        <v/>
      </c>
      <c r="H51" s="29" t="str">
        <f>IF(ISNA(VLOOKUP($B31,'Chemical Analysis'!$B$4:$Y$131,8,0)),"",(VLOOKUP($B31,'Chemical Analysis'!$B$4:$Y$131,8,0))*$E31/100)</f>
        <v/>
      </c>
      <c r="I51" s="29" t="str">
        <f>IF(ISNA(VLOOKUP($B31,'Chemical Analysis'!$B$4:$Y$131,9,0)),"",(VLOOKUP($B31,'Chemical Analysis'!$B$4:$Y$131,9,0))*$E31/100)</f>
        <v/>
      </c>
      <c r="J51" s="29" t="str">
        <f>IF(ISNA(VLOOKUP($B31,'Chemical Analysis'!$B$4:$Y$131,10,0)),"",(VLOOKUP($B31,'Chemical Analysis'!$B$4:$Y$131,10,0))*$E31/100)</f>
        <v/>
      </c>
      <c r="K51" s="29" t="str">
        <f>IF(ISNA(VLOOKUP($B31,'Chemical Analysis'!$B$4:$Y$131,11,0)),"",(VLOOKUP($B31,'Chemical Analysis'!$B$4:$Y$131,11,0))*$E31/100)</f>
        <v/>
      </c>
      <c r="L51" s="29" t="str">
        <f>IF(ISNA(VLOOKUP($B31,'Chemical Analysis'!$B$4:$Y$131,12,0)),"",(VLOOKUP($B31,'Chemical Analysis'!$B$4:$Y$131,12,0))*$E31/100)</f>
        <v/>
      </c>
      <c r="M51" s="29" t="str">
        <f>IF(ISNA(VLOOKUP($B31,'Chemical Analysis'!$B$4:$Y$131,13,0)),"",(VLOOKUP($B31,'Chemical Analysis'!$B$4:$Y$131,13,0))*$E31/100)</f>
        <v/>
      </c>
      <c r="N51" s="29" t="str">
        <f>IF(ISNA(VLOOKUP($B31,'Chemical Analysis'!$B$4:$Y$131,14,0)),"",(VLOOKUP($B31,'Chemical Analysis'!$B$4:$Y$131,14,0))*$E31/100)</f>
        <v/>
      </c>
      <c r="O51" s="29" t="str">
        <f>IF(ISNA(VLOOKUP($B31,'Chemical Analysis'!$B$4:$Y$131,15,0)),"",(VLOOKUP($B31,'Chemical Analysis'!$B$4:$Y$131,15,0))*$E31/100)</f>
        <v/>
      </c>
      <c r="P51" s="29" t="str">
        <f>IF(ISNA(VLOOKUP($B31,'Chemical Analysis'!$B$4:$Y$131,16,0)),"",(VLOOKUP($B31,'Chemical Analysis'!$B$4:$Y$131,16,0))*$E31/100)</f>
        <v/>
      </c>
      <c r="Q51" s="29" t="str">
        <f>IF(ISNA(VLOOKUP($B31,'Chemical Analysis'!$B$4:$Y$131,17,0)),"",(VLOOKUP($B31,'Chemical Analysis'!$B$4:$Y$131,17,0))*$E31/100)</f>
        <v/>
      </c>
      <c r="R51" s="29" t="str">
        <f>IF(ISNA(VLOOKUP($B31,'Chemical Analysis'!$B$4:$Y$131,18,0)),"",(VLOOKUP($B31,'Chemical Analysis'!$B$4:$Y$131,18,0))*$E31/100)</f>
        <v/>
      </c>
      <c r="S51" s="29" t="str">
        <f>IF(ISNA(VLOOKUP($B31,'Chemical Analysis'!$B$4:$Y$131,19,0)),"",(VLOOKUP($B31,'Chemical Analysis'!$B$4:$Y$131,19,0))*$E31/100)</f>
        <v/>
      </c>
      <c r="T51" s="29" t="str">
        <f>IF(ISNA(VLOOKUP($B31,'Chemical Analysis'!$B$4:$Y$131,20,0)),"",(VLOOKUP($B31,'Chemical Analysis'!$B$4:$Y$131,20,0))*$E31/100)</f>
        <v/>
      </c>
      <c r="U51" s="29" t="str">
        <f>IF(ISNA(VLOOKUP($B31,'Chemical Analysis'!$B$4:$Y$131,21,0)),"",(VLOOKUP($B31,'Chemical Analysis'!$B$4:$Y$131,21,0))*$E31/100)</f>
        <v/>
      </c>
      <c r="V51" s="29" t="str">
        <f>IF(ISNA(VLOOKUP($B31,'Chemical Analysis'!$B$4:$Y$131,22,0)),"",(VLOOKUP($B31,'Chemical Analysis'!$B$4:$Y$131,22,0))*$E31/100)</f>
        <v/>
      </c>
      <c r="W51" s="29" t="str">
        <f>IF(ISNA(VLOOKUP($B31,'Chemical Analysis'!$B$4:$Y$131,23,0)),"",(VLOOKUP($B31,'Chemical Analysis'!$B$4:$Y$131,23,0))*$E31/100)</f>
        <v/>
      </c>
      <c r="X51" s="29" t="str">
        <f>IF(ISNA(VLOOKUP($B31,'Chemical Analysis'!$B$4:$Y$131,24,0)),"",(VLOOKUP($B31,'Chemical Analysis'!$B$4:$Y$131,24,0))*$E31/100)</f>
        <v/>
      </c>
      <c r="Y51" s="43"/>
      <c r="Z51" s="35"/>
      <c r="AE51"/>
      <c r="AF51"/>
      <c r="AG51"/>
      <c r="AH51"/>
    </row>
    <row r="52" spans="2:34" ht="13.5" thickBot="1" x14ac:dyDescent="0.25">
      <c r="B52" s="29" t="str">
        <f>IF(ISNA(VLOOKUP($B32,'Chemical Analysis'!$B$4:$Y$131,2,0)),"",(VLOOKUP($B32,'Chemical Analysis'!$B$4:$Y$131,2,0))*$E32/100)</f>
        <v/>
      </c>
      <c r="C52" s="29" t="str">
        <f>IF(ISNA(VLOOKUP($B32,'Chemical Analysis'!$B$4:$Y$131,3,0)),"",(VLOOKUP($B32,'Chemical Analysis'!$B$4:$Y$131,3,0))*$E32/100)</f>
        <v/>
      </c>
      <c r="D52" s="29" t="str">
        <f>IF(ISNA(VLOOKUP($B32,'Chemical Analysis'!$B$4:$Y$131,4,0)),"",(VLOOKUP($B32,'Chemical Analysis'!$B$4:$Y$131,4,0))*$E32/100)</f>
        <v/>
      </c>
      <c r="E52" s="29" t="str">
        <f>IF(ISNA(VLOOKUP($B32,'Chemical Analysis'!$B$4:$Y$131,5,0)),"",(VLOOKUP($B32,'Chemical Analysis'!$B$4:$Y$131,5,0))*$E32/100)</f>
        <v/>
      </c>
      <c r="F52" s="29" t="str">
        <f>IF(ISNA(VLOOKUP($B32,'Chemical Analysis'!$B$4:$Y$131,6,0)),"",(VLOOKUP($B32,'Chemical Analysis'!$B$4:$Y$131,6,0))*$E32/100)</f>
        <v/>
      </c>
      <c r="G52" s="29" t="str">
        <f>IF(ISNA(VLOOKUP($B32,'Chemical Analysis'!$B$4:$Y$131,7,0)),"",(VLOOKUP($B32,'Chemical Analysis'!$B$4:$Y$131,7,0))*$E32/100)</f>
        <v/>
      </c>
      <c r="H52" s="29" t="str">
        <f>IF(ISNA(VLOOKUP($B32,'Chemical Analysis'!$B$4:$Y$131,8,0)),"",(VLOOKUP($B32,'Chemical Analysis'!$B$4:$Y$131,8,0))*$E32/100)</f>
        <v/>
      </c>
      <c r="I52" s="29" t="str">
        <f>IF(ISNA(VLOOKUP($B32,'Chemical Analysis'!$B$4:$Y$131,9,0)),"",(VLOOKUP($B32,'Chemical Analysis'!$B$4:$Y$131,9,0))*$E32/100)</f>
        <v/>
      </c>
      <c r="J52" s="29" t="str">
        <f>IF(ISNA(VLOOKUP($B32,'Chemical Analysis'!$B$4:$Y$131,10,0)),"",(VLOOKUP($B32,'Chemical Analysis'!$B$4:$Y$131,10,0))*$E32/100)</f>
        <v/>
      </c>
      <c r="K52" s="29" t="str">
        <f>IF(ISNA(VLOOKUP($B32,'Chemical Analysis'!$B$4:$Y$131,11,0)),"",(VLOOKUP($B32,'Chemical Analysis'!$B$4:$Y$131,11,0))*$E32/100)</f>
        <v/>
      </c>
      <c r="L52" s="29" t="str">
        <f>IF(ISNA(VLOOKUP($B32,'Chemical Analysis'!$B$4:$Y$131,12,0)),"",(VLOOKUP($B32,'Chemical Analysis'!$B$4:$Y$131,12,0))*$E32/100)</f>
        <v/>
      </c>
      <c r="M52" s="29" t="str">
        <f>IF(ISNA(VLOOKUP($B32,'Chemical Analysis'!$B$4:$Y$131,13,0)),"",(VLOOKUP($B32,'Chemical Analysis'!$B$4:$Y$131,13,0))*$E32/100)</f>
        <v/>
      </c>
      <c r="N52" s="29" t="str">
        <f>IF(ISNA(VLOOKUP($B32,'Chemical Analysis'!$B$4:$Y$131,14,0)),"",(VLOOKUP($B32,'Chemical Analysis'!$B$4:$Y$131,14,0))*$E32/100)</f>
        <v/>
      </c>
      <c r="O52" s="29" t="str">
        <f>IF(ISNA(VLOOKUP($B32,'Chemical Analysis'!$B$4:$Y$131,15,0)),"",(VLOOKUP($B32,'Chemical Analysis'!$B$4:$Y$131,15,0))*$E32/100)</f>
        <v/>
      </c>
      <c r="P52" s="29" t="str">
        <f>IF(ISNA(VLOOKUP($B32,'Chemical Analysis'!$B$4:$Y$131,16,0)),"",(VLOOKUP($B32,'Chemical Analysis'!$B$4:$Y$131,16,0))*$E32/100)</f>
        <v/>
      </c>
      <c r="Q52" s="29" t="str">
        <f>IF(ISNA(VLOOKUP($B32,'Chemical Analysis'!$B$4:$Y$131,17,0)),"",(VLOOKUP($B32,'Chemical Analysis'!$B$4:$Y$131,17,0))*$E32/100)</f>
        <v/>
      </c>
      <c r="R52" s="29" t="str">
        <f>IF(ISNA(VLOOKUP($B32,'Chemical Analysis'!$B$4:$Y$131,18,0)),"",(VLOOKUP($B32,'Chemical Analysis'!$B$4:$Y$131,18,0))*$E32/100)</f>
        <v/>
      </c>
      <c r="S52" s="29" t="str">
        <f>IF(ISNA(VLOOKUP($B32,'Chemical Analysis'!$B$4:$Y$131,19,0)),"",(VLOOKUP($B32,'Chemical Analysis'!$B$4:$Y$131,19,0))*$E32/100)</f>
        <v/>
      </c>
      <c r="T52" s="29" t="str">
        <f>IF(ISNA(VLOOKUP($B32,'Chemical Analysis'!$B$4:$Y$131,20,0)),"",(VLOOKUP($B32,'Chemical Analysis'!$B$4:$Y$131,20,0))*$E32/100)</f>
        <v/>
      </c>
      <c r="U52" s="29" t="str">
        <f>IF(ISNA(VLOOKUP($B32,'Chemical Analysis'!$B$4:$Y$131,21,0)),"",(VLOOKUP($B32,'Chemical Analysis'!$B$4:$Y$131,21,0))*$E32/100)</f>
        <v/>
      </c>
      <c r="V52" s="29" t="str">
        <f>IF(ISNA(VLOOKUP($B32,'Chemical Analysis'!$B$4:$Y$131,22,0)),"",(VLOOKUP($B32,'Chemical Analysis'!$B$4:$Y$131,22,0))*$E32/100)</f>
        <v/>
      </c>
      <c r="W52" s="29" t="str">
        <f>IF(ISNA(VLOOKUP($B32,'Chemical Analysis'!$B$4:$Y$131,23,0)),"",(VLOOKUP($B32,'Chemical Analysis'!$B$4:$Y$131,23,0))*$E32/100)</f>
        <v/>
      </c>
      <c r="X52" s="29" t="str">
        <f>IF(ISNA(VLOOKUP($B32,'Chemical Analysis'!$B$4:$Y$131,24,0)),"",(VLOOKUP($B32,'Chemical Analysis'!$B$4:$Y$131,24,0))*$E32/100)</f>
        <v/>
      </c>
      <c r="Y52" s="43"/>
      <c r="Z52" s="35"/>
      <c r="AE52"/>
      <c r="AF52"/>
      <c r="AG52"/>
      <c r="AH52"/>
    </row>
    <row r="53" spans="2:34" ht="13.5" thickBot="1" x14ac:dyDescent="0.25">
      <c r="B53" s="29" t="str">
        <f>IF(ISNA(VLOOKUP($B33,'Chemical Analysis'!$B$4:$Y$131,2,0)),"",(VLOOKUP($B33,'Chemical Analysis'!$B$4:$Y$131,2,0))*$E33/100)</f>
        <v/>
      </c>
      <c r="C53" s="29" t="str">
        <f>IF(ISNA(VLOOKUP($B33,'Chemical Analysis'!$B$4:$Y$131,3,0)),"",(VLOOKUP($B33,'Chemical Analysis'!$B$4:$Y$131,3,0))*$E33/100)</f>
        <v/>
      </c>
      <c r="D53" s="29" t="str">
        <f>IF(ISNA(VLOOKUP($B33,'Chemical Analysis'!$B$4:$Y$131,4,0)),"",(VLOOKUP($B33,'Chemical Analysis'!$B$4:$Y$131,4,0))*$E33/100)</f>
        <v/>
      </c>
      <c r="E53" s="29" t="str">
        <f>IF(ISNA(VLOOKUP($B33,'Chemical Analysis'!$B$4:$Y$131,5,0)),"",(VLOOKUP($B33,'Chemical Analysis'!$B$4:$Y$131,5,0))*$E33/100)</f>
        <v/>
      </c>
      <c r="F53" s="29" t="str">
        <f>IF(ISNA(VLOOKUP($B33,'Chemical Analysis'!$B$4:$Y$131,6,0)),"",(VLOOKUP($B33,'Chemical Analysis'!$B$4:$Y$131,6,0))*$E33/100)</f>
        <v/>
      </c>
      <c r="G53" s="29" t="str">
        <f>IF(ISNA(VLOOKUP($B33,'Chemical Analysis'!$B$4:$Y$131,7,0)),"",(VLOOKUP($B33,'Chemical Analysis'!$B$4:$Y$131,7,0))*$E33/100)</f>
        <v/>
      </c>
      <c r="H53" s="29" t="str">
        <f>IF(ISNA(VLOOKUP($B33,'Chemical Analysis'!$B$4:$Y$131,8,0)),"",(VLOOKUP($B33,'Chemical Analysis'!$B$4:$Y$131,8,0))*$E33/100)</f>
        <v/>
      </c>
      <c r="I53" s="29" t="str">
        <f>IF(ISNA(VLOOKUP($B33,'Chemical Analysis'!$B$4:$Y$131,9,0)),"",(VLOOKUP($B33,'Chemical Analysis'!$B$4:$Y$131,9,0))*$E33/100)</f>
        <v/>
      </c>
      <c r="J53" s="29" t="str">
        <f>IF(ISNA(VLOOKUP($B33,'Chemical Analysis'!$B$4:$Y$131,10,0)),"",(VLOOKUP($B33,'Chemical Analysis'!$B$4:$Y$131,10,0))*$E33/100)</f>
        <v/>
      </c>
      <c r="K53" s="29" t="str">
        <f>IF(ISNA(VLOOKUP($B33,'Chemical Analysis'!$B$4:$Y$131,11,0)),"",(VLOOKUP($B33,'Chemical Analysis'!$B$4:$Y$131,11,0))*$E33/100)</f>
        <v/>
      </c>
      <c r="L53" s="29" t="str">
        <f>IF(ISNA(VLOOKUP($B33,'Chemical Analysis'!$B$4:$Y$131,12,0)),"",(VLOOKUP($B33,'Chemical Analysis'!$B$4:$Y$131,12,0))*$E33/100)</f>
        <v/>
      </c>
      <c r="M53" s="29" t="str">
        <f>IF(ISNA(VLOOKUP($B33,'Chemical Analysis'!$B$4:$Y$131,13,0)),"",(VLOOKUP($B33,'Chemical Analysis'!$B$4:$Y$131,13,0))*$E33/100)</f>
        <v/>
      </c>
      <c r="N53" s="29" t="str">
        <f>IF(ISNA(VLOOKUP($B33,'Chemical Analysis'!$B$4:$Y$131,14,0)),"",(VLOOKUP($B33,'Chemical Analysis'!$B$4:$Y$131,14,0))*$E33/100)</f>
        <v/>
      </c>
      <c r="O53" s="29" t="str">
        <f>IF(ISNA(VLOOKUP($B33,'Chemical Analysis'!$B$4:$Y$131,15,0)),"",(VLOOKUP($B33,'Chemical Analysis'!$B$4:$Y$131,15,0))*$E33/100)</f>
        <v/>
      </c>
      <c r="P53" s="29" t="str">
        <f>IF(ISNA(VLOOKUP($B33,'Chemical Analysis'!$B$4:$Y$131,16,0)),"",(VLOOKUP($B33,'Chemical Analysis'!$B$4:$Y$131,16,0))*$E33/100)</f>
        <v/>
      </c>
      <c r="Q53" s="29" t="str">
        <f>IF(ISNA(VLOOKUP($B33,'Chemical Analysis'!$B$4:$Y$131,17,0)),"",(VLOOKUP($B33,'Chemical Analysis'!$B$4:$Y$131,17,0))*$E33/100)</f>
        <v/>
      </c>
      <c r="R53" s="29" t="str">
        <f>IF(ISNA(VLOOKUP($B33,'Chemical Analysis'!$B$4:$Y$131,18,0)),"",(VLOOKUP($B33,'Chemical Analysis'!$B$4:$Y$131,18,0))*$E33/100)</f>
        <v/>
      </c>
      <c r="S53" s="29" t="str">
        <f>IF(ISNA(VLOOKUP($B33,'Chemical Analysis'!$B$4:$Y$131,19,0)),"",(VLOOKUP($B33,'Chemical Analysis'!$B$4:$Y$131,19,0))*$E33/100)</f>
        <v/>
      </c>
      <c r="T53" s="29" t="str">
        <f>IF(ISNA(VLOOKUP($B33,'Chemical Analysis'!$B$4:$Y$131,20,0)),"",(VLOOKUP($B33,'Chemical Analysis'!$B$4:$Y$131,20,0))*$E33/100)</f>
        <v/>
      </c>
      <c r="U53" s="29" t="str">
        <f>IF(ISNA(VLOOKUP($B33,'Chemical Analysis'!$B$4:$Y$131,21,0)),"",(VLOOKUP($B33,'Chemical Analysis'!$B$4:$Y$131,21,0))*$E33/100)</f>
        <v/>
      </c>
      <c r="V53" s="29" t="str">
        <f>IF(ISNA(VLOOKUP($B33,'Chemical Analysis'!$B$4:$Y$131,22,0)),"",(VLOOKUP($B33,'Chemical Analysis'!$B$4:$Y$131,22,0))*$E33/100)</f>
        <v/>
      </c>
      <c r="W53" s="29" t="str">
        <f>IF(ISNA(VLOOKUP($B33,'Chemical Analysis'!$B$4:$Y$131,23,0)),"",(VLOOKUP($B33,'Chemical Analysis'!$B$4:$Y$131,23,0))*$E33/100)</f>
        <v/>
      </c>
      <c r="X53" s="29" t="str">
        <f>IF(ISNA(VLOOKUP($B33,'Chemical Analysis'!$B$4:$Y$131,24,0)),"",(VLOOKUP($B33,'Chemical Analysis'!$B$4:$Y$131,24,0))*$E33/100)</f>
        <v/>
      </c>
      <c r="Y53" s="44"/>
      <c r="Z53" s="35"/>
      <c r="AE53"/>
      <c r="AF53"/>
      <c r="AG53"/>
      <c r="AH53"/>
    </row>
    <row r="54" spans="2:34" ht="13.5" thickBot="1" x14ac:dyDescent="0.25">
      <c r="B54" s="53">
        <f>SUM(B38:B53)</f>
        <v>42.45395712282108</v>
      </c>
      <c r="C54" s="53">
        <f t="shared" ref="C54:W54" si="8">SUM(C38:C53)</f>
        <v>2.5245441795231418</v>
      </c>
      <c r="D54" s="53">
        <f t="shared" si="8"/>
        <v>5.8282608695652174</v>
      </c>
      <c r="E54" s="53">
        <f t="shared" si="8"/>
        <v>1.1180124223602483E-2</v>
      </c>
      <c r="F54" s="53">
        <f t="shared" si="8"/>
        <v>6</v>
      </c>
      <c r="G54" s="53">
        <f t="shared" si="8"/>
        <v>0</v>
      </c>
      <c r="H54" s="53">
        <f t="shared" si="8"/>
        <v>1.9475255459827694</v>
      </c>
      <c r="I54" s="53">
        <f t="shared" si="8"/>
        <v>1.2229813664596274</v>
      </c>
      <c r="J54" s="53">
        <f t="shared" si="8"/>
        <v>3.2250000000000001</v>
      </c>
      <c r="K54" s="53">
        <f t="shared" si="8"/>
        <v>0</v>
      </c>
      <c r="L54" s="53">
        <f t="shared" si="8"/>
        <v>0.30093167701863355</v>
      </c>
      <c r="M54" s="53">
        <f t="shared" si="8"/>
        <v>2.9040973752754957</v>
      </c>
      <c r="N54" s="53">
        <f t="shared" si="8"/>
        <v>2.0124223602484472E-3</v>
      </c>
      <c r="O54" s="53">
        <f t="shared" si="8"/>
        <v>4.5559006211180128E-3</v>
      </c>
      <c r="P54" s="53">
        <f t="shared" si="8"/>
        <v>0</v>
      </c>
      <c r="Q54" s="53">
        <f t="shared" si="8"/>
        <v>2.4369539130434781</v>
      </c>
      <c r="R54" s="53">
        <f t="shared" si="8"/>
        <v>27.950310559006208</v>
      </c>
      <c r="S54" s="53">
        <f t="shared" si="8"/>
        <v>3.15</v>
      </c>
      <c r="T54" s="53">
        <f t="shared" si="8"/>
        <v>0</v>
      </c>
      <c r="U54" s="53">
        <f t="shared" si="8"/>
        <v>0</v>
      </c>
      <c r="V54" s="53">
        <f t="shared" si="8"/>
        <v>0</v>
      </c>
      <c r="W54" s="53">
        <f t="shared" si="8"/>
        <v>0</v>
      </c>
      <c r="X54" s="53">
        <f>SUM(X38:X53)</f>
        <v>0</v>
      </c>
      <c r="Z54" s="35"/>
      <c r="AE54"/>
      <c r="AF54"/>
      <c r="AG54"/>
      <c r="AH54"/>
    </row>
    <row r="55" spans="2:34" ht="19.5" thickBot="1" x14ac:dyDescent="0.4">
      <c r="B55" s="227" t="s">
        <v>0</v>
      </c>
      <c r="C55" s="228" t="s">
        <v>1</v>
      </c>
      <c r="D55" s="228" t="s">
        <v>2</v>
      </c>
      <c r="E55" s="228" t="s">
        <v>11</v>
      </c>
      <c r="F55" s="229" t="s">
        <v>139</v>
      </c>
      <c r="G55" s="228" t="s">
        <v>3</v>
      </c>
      <c r="H55" s="228" t="s">
        <v>4</v>
      </c>
      <c r="I55" s="228" t="s">
        <v>5</v>
      </c>
      <c r="J55" s="230" t="s">
        <v>138</v>
      </c>
      <c r="K55" s="230" t="s">
        <v>142</v>
      </c>
      <c r="L55" s="228" t="s">
        <v>6</v>
      </c>
      <c r="M55" s="228" t="s">
        <v>7</v>
      </c>
      <c r="N55" s="228" t="s">
        <v>8</v>
      </c>
      <c r="O55" s="228" t="s">
        <v>29</v>
      </c>
      <c r="P55" s="228" t="s">
        <v>10</v>
      </c>
      <c r="Q55" s="231" t="s">
        <v>183</v>
      </c>
      <c r="R55" s="228" t="s">
        <v>131</v>
      </c>
      <c r="S55" s="228" t="s">
        <v>141</v>
      </c>
      <c r="T55" s="228" t="s">
        <v>128</v>
      </c>
      <c r="U55" s="232" t="s">
        <v>158</v>
      </c>
      <c r="V55" s="232" t="s">
        <v>157</v>
      </c>
      <c r="W55" s="79" t="s">
        <v>161</v>
      </c>
      <c r="X55" s="233" t="s">
        <v>76</v>
      </c>
      <c r="Z55" s="35"/>
      <c r="AE55"/>
      <c r="AF55"/>
      <c r="AG55"/>
      <c r="AH55"/>
    </row>
    <row r="56" spans="2:34" ht="21" thickBot="1" x14ac:dyDescent="0.35">
      <c r="B56" s="191">
        <v>60.09</v>
      </c>
      <c r="C56" s="192">
        <v>69.62</v>
      </c>
      <c r="D56" s="193">
        <v>101.96</v>
      </c>
      <c r="E56" s="193">
        <v>80.900000000000006</v>
      </c>
      <c r="F56" s="193">
        <v>74.692799999999991</v>
      </c>
      <c r="G56" s="193">
        <v>29.88</v>
      </c>
      <c r="H56" s="193">
        <v>61.98</v>
      </c>
      <c r="I56" s="193">
        <v>94.2</v>
      </c>
      <c r="J56" s="193">
        <v>79.545000000000002</v>
      </c>
      <c r="K56" s="193">
        <v>465.96</v>
      </c>
      <c r="L56" s="193">
        <v>40.31</v>
      </c>
      <c r="M56" s="193">
        <v>56.08</v>
      </c>
      <c r="N56" s="193">
        <v>103.62</v>
      </c>
      <c r="O56" s="193">
        <v>153.69999999999999</v>
      </c>
      <c r="P56" s="193">
        <v>81.39</v>
      </c>
      <c r="Q56" s="234">
        <v>71.84</v>
      </c>
      <c r="R56" s="193">
        <v>86.94</v>
      </c>
      <c r="S56" s="193">
        <v>74.930000000000007</v>
      </c>
      <c r="T56" s="194">
        <v>223.2</v>
      </c>
      <c r="U56" s="193">
        <v>150.69999999999999</v>
      </c>
      <c r="V56" s="193">
        <v>141.94</v>
      </c>
      <c r="W56" s="193">
        <v>152</v>
      </c>
      <c r="X56" s="195">
        <v>214.44</v>
      </c>
      <c r="Y56" s="119">
        <f>SUM(C18:C33)</f>
        <v>161</v>
      </c>
      <c r="Z56" s="35"/>
      <c r="AE56"/>
      <c r="AF56"/>
      <c r="AG56"/>
      <c r="AH56"/>
    </row>
    <row r="57" spans="2:34" ht="13.5" thickBot="1" x14ac:dyDescent="0.25">
      <c r="B57" s="188">
        <f t="shared" ref="B57:X57" si="9">B$54/B$56</f>
        <v>0.70650619275788118</v>
      </c>
      <c r="C57" s="189">
        <f t="shared" si="9"/>
        <v>3.6261766439573996E-2</v>
      </c>
      <c r="D57" s="189">
        <f t="shared" si="9"/>
        <v>5.7162229007112771E-2</v>
      </c>
      <c r="E57" s="189">
        <f t="shared" si="9"/>
        <v>1.381968383634423E-4</v>
      </c>
      <c r="F57" s="189">
        <f t="shared" si="9"/>
        <v>8.0329027697448763E-2</v>
      </c>
      <c r="G57" s="189">
        <f t="shared" si="9"/>
        <v>0</v>
      </c>
      <c r="H57" s="189">
        <f t="shared" si="9"/>
        <v>3.1421838431474176E-2</v>
      </c>
      <c r="I57" s="189">
        <f t="shared" si="9"/>
        <v>1.2982817053711543E-2</v>
      </c>
      <c r="J57" s="189">
        <f t="shared" si="9"/>
        <v>4.054308881765039E-2</v>
      </c>
      <c r="K57" s="189">
        <f t="shared" si="9"/>
        <v>0</v>
      </c>
      <c r="L57" s="189">
        <f t="shared" si="9"/>
        <v>7.4654348057214964E-3</v>
      </c>
      <c r="M57" s="189">
        <f t="shared" si="9"/>
        <v>5.1784903268107987E-2</v>
      </c>
      <c r="N57" s="189">
        <f t="shared" si="9"/>
        <v>1.9421176995256195E-5</v>
      </c>
      <c r="O57" s="189">
        <f t="shared" si="9"/>
        <v>2.9641513475068399E-5</v>
      </c>
      <c r="P57" s="189">
        <f t="shared" si="9"/>
        <v>0</v>
      </c>
      <c r="Q57" s="189">
        <f t="shared" si="9"/>
        <v>3.3921964268422575E-2</v>
      </c>
      <c r="R57" s="189">
        <f t="shared" si="9"/>
        <v>0.32148965446291938</v>
      </c>
      <c r="S57" s="189">
        <f t="shared" si="9"/>
        <v>4.2039236620846118E-2</v>
      </c>
      <c r="T57" s="189">
        <f t="shared" si="9"/>
        <v>0</v>
      </c>
      <c r="U57" s="189">
        <f t="shared" si="9"/>
        <v>0</v>
      </c>
      <c r="V57" s="189">
        <f t="shared" si="9"/>
        <v>0</v>
      </c>
      <c r="W57" s="189">
        <f t="shared" si="9"/>
        <v>0</v>
      </c>
      <c r="X57" s="190">
        <f t="shared" si="9"/>
        <v>0</v>
      </c>
      <c r="Y57" s="100">
        <f>SUM(B57:X57)</f>
        <v>1.4220954131597041</v>
      </c>
      <c r="Z57" s="35"/>
      <c r="AE57"/>
      <c r="AF57"/>
      <c r="AG57"/>
      <c r="AH57"/>
    </row>
    <row r="58" spans="2:34" ht="13.5" thickBot="1" x14ac:dyDescent="0.25">
      <c r="B58" s="183">
        <f t="shared" ref="B58:X58" si="10">B57/$Y$57*100</f>
        <v>49.680646334982526</v>
      </c>
      <c r="C58" s="30">
        <f t="shared" si="10"/>
        <v>2.5498828070196251</v>
      </c>
      <c r="D58" s="30">
        <f t="shared" si="10"/>
        <v>4.0195776231431628</v>
      </c>
      <c r="E58" s="30">
        <f t="shared" si="10"/>
        <v>9.7178316647817294E-3</v>
      </c>
      <c r="F58" s="30">
        <f t="shared" si="10"/>
        <v>5.6486384073884679</v>
      </c>
      <c r="G58" s="30">
        <f t="shared" si="10"/>
        <v>0</v>
      </c>
      <c r="H58" s="30">
        <f t="shared" si="10"/>
        <v>2.2095450235409375</v>
      </c>
      <c r="I58" s="30">
        <f t="shared" si="10"/>
        <v>0.91293572383202293</v>
      </c>
      <c r="J58" s="30">
        <f t="shared" si="10"/>
        <v>2.8509401297884169</v>
      </c>
      <c r="K58" s="30">
        <f t="shared" si="10"/>
        <v>0</v>
      </c>
      <c r="L58" s="30">
        <f t="shared" si="10"/>
        <v>0.52496019160446539</v>
      </c>
      <c r="M58" s="30">
        <f t="shared" si="10"/>
        <v>3.641450692330757</v>
      </c>
      <c r="N58" s="30">
        <f t="shared" si="10"/>
        <v>1.3656732744890133E-3</v>
      </c>
      <c r="O58" s="30">
        <f t="shared" si="10"/>
        <v>2.0843547627517451E-3</v>
      </c>
      <c r="P58" s="30">
        <f t="shared" si="10"/>
        <v>0</v>
      </c>
      <c r="Q58" s="30">
        <f t="shared" si="10"/>
        <v>2.3853507967550889</v>
      </c>
      <c r="R58" s="30">
        <f t="shared" si="10"/>
        <v>22.606757007155569</v>
      </c>
      <c r="S58" s="30">
        <f t="shared" si="10"/>
        <v>2.9561474027569363</v>
      </c>
      <c r="T58" s="30">
        <f t="shared" si="10"/>
        <v>0</v>
      </c>
      <c r="U58" s="30">
        <f t="shared" si="10"/>
        <v>0</v>
      </c>
      <c r="V58" s="30">
        <f t="shared" si="10"/>
        <v>0</v>
      </c>
      <c r="W58" s="30">
        <f t="shared" si="10"/>
        <v>0</v>
      </c>
      <c r="X58" s="184">
        <f t="shared" si="10"/>
        <v>0</v>
      </c>
      <c r="Y58" s="100">
        <f>SUM(G58:U58)</f>
        <v>38.091536995801434</v>
      </c>
      <c r="Z58" s="35"/>
      <c r="AE58"/>
      <c r="AF58"/>
      <c r="AG58"/>
      <c r="AH58"/>
    </row>
    <row r="59" spans="2:34" ht="13.5" thickBot="1" x14ac:dyDescent="0.25">
      <c r="B59" s="185">
        <f t="shared" ref="B59:X59" si="11">B58/$Y$58</f>
        <v>1.304243678601325</v>
      </c>
      <c r="C59" s="186">
        <f t="shared" si="11"/>
        <v>6.6940927253754057E-2</v>
      </c>
      <c r="D59" s="186">
        <f t="shared" si="11"/>
        <v>0.1055241646874531</v>
      </c>
      <c r="E59" s="186">
        <f t="shared" si="11"/>
        <v>2.5511786688609754E-4</v>
      </c>
      <c r="F59" s="186">
        <f t="shared" si="11"/>
        <v>0.148291165253087</v>
      </c>
      <c r="G59" s="186">
        <f t="shared" si="11"/>
        <v>0</v>
      </c>
      <c r="H59" s="186">
        <f t="shared" si="11"/>
        <v>5.8006192393456855E-2</v>
      </c>
      <c r="I59" s="186">
        <f t="shared" si="11"/>
        <v>2.3966891226590556E-2</v>
      </c>
      <c r="J59" s="186">
        <f t="shared" si="11"/>
        <v>7.4844449834162802E-2</v>
      </c>
      <c r="K59" s="186">
        <f t="shared" si="11"/>
        <v>0</v>
      </c>
      <c r="L59" s="186">
        <f t="shared" si="11"/>
        <v>1.3781543959812598E-2</v>
      </c>
      <c r="M59" s="186">
        <f t="shared" si="11"/>
        <v>9.5597368327041493E-2</v>
      </c>
      <c r="N59" s="186">
        <f t="shared" si="11"/>
        <v>3.5852406655041043E-5</v>
      </c>
      <c r="O59" s="186">
        <f t="shared" si="11"/>
        <v>5.4719628745395309E-5</v>
      </c>
      <c r="P59" s="186">
        <f t="shared" si="11"/>
        <v>0</v>
      </c>
      <c r="Q59" s="186">
        <f t="shared" si="11"/>
        <v>6.2621542339391809E-2</v>
      </c>
      <c r="R59" s="186">
        <f t="shared" si="11"/>
        <v>0.59348503079955406</v>
      </c>
      <c r="S59" s="186">
        <f t="shared" si="11"/>
        <v>7.7606409084589364E-2</v>
      </c>
      <c r="T59" s="186">
        <f t="shared" si="11"/>
        <v>0</v>
      </c>
      <c r="U59" s="186">
        <f t="shared" si="11"/>
        <v>0</v>
      </c>
      <c r="V59" s="186">
        <f t="shared" si="11"/>
        <v>0</v>
      </c>
      <c r="W59" s="186">
        <f t="shared" si="11"/>
        <v>0</v>
      </c>
      <c r="X59" s="187">
        <f t="shared" si="11"/>
        <v>0</v>
      </c>
      <c r="Y59" s="182">
        <f>IF(ISNA(VLOOKUP($G3,'Chemical Analysis'!$AA$4:$AB$39,2,0)),"",(VLOOKUP($G3,'Chemical Analysis'!$AA$4:$AB$39,2,0)))</f>
        <v>1243</v>
      </c>
      <c r="Z59" s="35"/>
      <c r="AE59"/>
      <c r="AF59"/>
      <c r="AG59"/>
      <c r="AH59"/>
    </row>
    <row r="60" spans="2:34" ht="15.75" x14ac:dyDescent="0.25">
      <c r="B60" s="56"/>
      <c r="C60" s="57"/>
      <c r="D60" s="18"/>
      <c r="E60" s="18"/>
      <c r="F60" s="18"/>
      <c r="G60" s="18"/>
      <c r="H60" s="18"/>
      <c r="I60" s="38"/>
      <c r="J60" s="38"/>
      <c r="K60" s="38"/>
      <c r="L60" s="38"/>
      <c r="M60" s="56"/>
      <c r="N60" s="2"/>
      <c r="O60" s="2"/>
      <c r="P60" s="57"/>
      <c r="Q60" s="58"/>
      <c r="R60" s="58"/>
      <c r="S60" s="58"/>
      <c r="T60" s="58"/>
      <c r="U60" s="58"/>
      <c r="V60" s="58"/>
      <c r="W60" s="58"/>
      <c r="X60" s="58"/>
      <c r="Y60" s="58"/>
      <c r="Z60" s="35"/>
      <c r="AE60"/>
      <c r="AF60"/>
      <c r="AG60"/>
      <c r="AH60"/>
    </row>
    <row r="61" spans="2:34" ht="15.75" x14ac:dyDescent="0.25">
      <c r="B61" s="57"/>
      <c r="C61" s="57"/>
      <c r="D61" s="57"/>
      <c r="E61" s="57"/>
      <c r="F61" s="57"/>
      <c r="G61" s="57"/>
      <c r="H61" s="18"/>
      <c r="I61" s="38"/>
      <c r="J61" s="38"/>
      <c r="K61" s="38"/>
      <c r="L61" s="38"/>
      <c r="M61" s="57"/>
      <c r="N61" s="38"/>
      <c r="O61" s="58"/>
      <c r="P61" s="57"/>
      <c r="Q61" s="58"/>
      <c r="R61" s="58"/>
      <c r="S61" s="58"/>
      <c r="T61" s="58"/>
      <c r="U61" s="58"/>
      <c r="V61" s="58"/>
      <c r="W61" s="58"/>
      <c r="X61" s="58"/>
      <c r="Y61" s="58"/>
      <c r="Z61" s="35"/>
      <c r="AE61"/>
      <c r="AF61"/>
      <c r="AG61"/>
      <c r="AH61"/>
    </row>
    <row r="62" spans="2:34" ht="12.75" x14ac:dyDescent="0.2">
      <c r="B62"/>
      <c r="C62"/>
      <c r="D62"/>
      <c r="E62"/>
      <c r="F62"/>
      <c r="G62"/>
      <c r="H62"/>
      <c r="M62" s="61"/>
      <c r="N62" s="61"/>
      <c r="O62" s="61"/>
      <c r="Z62" s="35"/>
      <c r="AE62"/>
      <c r="AF62"/>
      <c r="AG62"/>
      <c r="AH62"/>
    </row>
    <row r="63" spans="2:34" ht="12.75" x14ac:dyDescent="0.2">
      <c r="B63"/>
      <c r="C63"/>
      <c r="D63"/>
      <c r="E63"/>
      <c r="F63"/>
      <c r="G63"/>
      <c r="H63"/>
      <c r="Z63" s="35"/>
      <c r="AE63"/>
      <c r="AF63"/>
      <c r="AG63"/>
      <c r="AH63"/>
    </row>
    <row r="64" spans="2:34" x14ac:dyDescent="0.3">
      <c r="AE64"/>
      <c r="AF64"/>
    </row>
    <row r="65" spans="31:31" x14ac:dyDescent="0.3">
      <c r="AE65"/>
    </row>
  </sheetData>
  <mergeCells count="20">
    <mergeCell ref="B16:B17"/>
    <mergeCell ref="C2:E2"/>
    <mergeCell ref="F2:G2"/>
    <mergeCell ref="B3:E3"/>
    <mergeCell ref="B4:C4"/>
    <mergeCell ref="D4:E4"/>
    <mergeCell ref="F4:G4"/>
    <mergeCell ref="D5:E5"/>
    <mergeCell ref="F5:G5"/>
    <mergeCell ref="C15:C17"/>
    <mergeCell ref="E15:E17"/>
    <mergeCell ref="G15:G16"/>
    <mergeCell ref="W6:X8"/>
    <mergeCell ref="AC6:AD8"/>
    <mergeCell ref="W4:X5"/>
    <mergeCell ref="Y4:Y5"/>
    <mergeCell ref="AA4:AB5"/>
    <mergeCell ref="AC4:AC5"/>
    <mergeCell ref="Y6:Z8"/>
    <mergeCell ref="AA6:AB8"/>
  </mergeCells>
  <dataValidations count="4">
    <dataValidation type="list" allowBlank="1" showInputMessage="1" showErrorMessage="1" sqref="IN3 SJ3 ACF3 AMB3 AVX3 BFT3 BPP3 BZL3 CJH3 CTD3 DCZ3 DMV3 DWR3 EGN3 EQJ3 FAF3 FKB3 FTX3 GDT3 GNP3 GXL3 HHH3 HRD3 IAZ3 IKV3 IUR3 JEN3 JOJ3 JYF3 KIB3 KRX3 LBT3 LLP3 LVL3 MFH3 MPD3 MYZ3 NIV3 NSR3 OCN3 OMJ3 OWF3 PGB3 PPX3 PZT3 QJP3 QTL3 RDH3 RND3 RWZ3 SGV3 SQR3 TAN3 TKJ3 TUF3 UEB3 UNX3 UXT3 VHP3 VRL3 WBH3 WLD3 WUZ3 G65445 IN65445 SJ65445 ACF65445 AMB65445 AVX65445 BFT65445 BPP65445 BZL65445 CJH65445 CTD65445 DCZ65445 DMV65445 DWR65445 EGN65445 EQJ65445 FAF65445 FKB65445 FTX65445 GDT65445 GNP65445 GXL65445 HHH65445 HRD65445 IAZ65445 IKV65445 IUR65445 JEN65445 JOJ65445 JYF65445 KIB65445 KRX65445 LBT65445 LLP65445 LVL65445 MFH65445 MPD65445 MYZ65445 NIV65445 NSR65445 OCN65445 OMJ65445 OWF65445 PGB65445 PPX65445 PZT65445 QJP65445 QTL65445 RDH65445 RND65445 RWZ65445 SGV65445 SQR65445 TAN65445 TKJ65445 TUF65445 UEB65445 UNX65445 UXT65445 VHP65445 VRL65445 WBH65445 WLD65445 WUZ65445 G130981 IN130981 SJ130981 ACF130981 AMB130981 AVX130981 BFT130981 BPP130981 BZL130981 CJH130981 CTD130981 DCZ130981 DMV130981 DWR130981 EGN130981 EQJ130981 FAF130981 FKB130981 FTX130981 GDT130981 GNP130981 GXL130981 HHH130981 HRD130981 IAZ130981 IKV130981 IUR130981 JEN130981 JOJ130981 JYF130981 KIB130981 KRX130981 LBT130981 LLP130981 LVL130981 MFH130981 MPD130981 MYZ130981 NIV130981 NSR130981 OCN130981 OMJ130981 OWF130981 PGB130981 PPX130981 PZT130981 QJP130981 QTL130981 RDH130981 RND130981 RWZ130981 SGV130981 SQR130981 TAN130981 TKJ130981 TUF130981 UEB130981 UNX130981 UXT130981 VHP130981 VRL130981 WBH130981 WLD130981 WUZ130981 G196517 IN196517 SJ196517 ACF196517 AMB196517 AVX196517 BFT196517 BPP196517 BZL196517 CJH196517 CTD196517 DCZ196517 DMV196517 DWR196517 EGN196517 EQJ196517 FAF196517 FKB196517 FTX196517 GDT196517 GNP196517 GXL196517 HHH196517 HRD196517 IAZ196517 IKV196517 IUR196517 JEN196517 JOJ196517 JYF196517 KIB196517 KRX196517 LBT196517 LLP196517 LVL196517 MFH196517 MPD196517 MYZ196517 NIV196517 NSR196517 OCN196517 OMJ196517 OWF196517 PGB196517 PPX196517 PZT196517 QJP196517 QTL196517 RDH196517 RND196517 RWZ196517 SGV196517 SQR196517 TAN196517 TKJ196517 TUF196517 UEB196517 UNX196517 UXT196517 VHP196517 VRL196517 WBH196517 WLD196517 WUZ196517 G262053 IN262053 SJ262053 ACF262053 AMB262053 AVX262053 BFT262053 BPP262053 BZL262053 CJH262053 CTD262053 DCZ262053 DMV262053 DWR262053 EGN262053 EQJ262053 FAF262053 FKB262053 FTX262053 GDT262053 GNP262053 GXL262053 HHH262053 HRD262053 IAZ262053 IKV262053 IUR262053 JEN262053 JOJ262053 JYF262053 KIB262053 KRX262053 LBT262053 LLP262053 LVL262053 MFH262053 MPD262053 MYZ262053 NIV262053 NSR262053 OCN262053 OMJ262053 OWF262053 PGB262053 PPX262053 PZT262053 QJP262053 QTL262053 RDH262053 RND262053 RWZ262053 SGV262053 SQR262053 TAN262053 TKJ262053 TUF262053 UEB262053 UNX262053 UXT262053 VHP262053 VRL262053 WBH262053 WLD262053 WUZ262053 G327589 IN327589 SJ327589 ACF327589 AMB327589 AVX327589 BFT327589 BPP327589 BZL327589 CJH327589 CTD327589 DCZ327589 DMV327589 DWR327589 EGN327589 EQJ327589 FAF327589 FKB327589 FTX327589 GDT327589 GNP327589 GXL327589 HHH327589 HRD327589 IAZ327589 IKV327589 IUR327589 JEN327589 JOJ327589 JYF327589 KIB327589 KRX327589 LBT327589 LLP327589 LVL327589 MFH327589 MPD327589 MYZ327589 NIV327589 NSR327589 OCN327589 OMJ327589 OWF327589 PGB327589 PPX327589 PZT327589 QJP327589 QTL327589 RDH327589 RND327589 RWZ327589 SGV327589 SQR327589 TAN327589 TKJ327589 TUF327589 UEB327589 UNX327589 UXT327589 VHP327589 VRL327589 WBH327589 WLD327589 WUZ327589 G393125 IN393125 SJ393125 ACF393125 AMB393125 AVX393125 BFT393125 BPP393125 BZL393125 CJH393125 CTD393125 DCZ393125 DMV393125 DWR393125 EGN393125 EQJ393125 FAF393125 FKB393125 FTX393125 GDT393125 GNP393125 GXL393125 HHH393125 HRD393125 IAZ393125 IKV393125 IUR393125 JEN393125 JOJ393125 JYF393125 KIB393125 KRX393125 LBT393125 LLP393125 LVL393125 MFH393125 MPD393125 MYZ393125 NIV393125 NSR393125 OCN393125 OMJ393125 OWF393125 PGB393125 PPX393125 PZT393125 QJP393125 QTL393125 RDH393125 RND393125 RWZ393125 SGV393125 SQR393125 TAN393125 TKJ393125 TUF393125 UEB393125 UNX393125 UXT393125 VHP393125 VRL393125 WBH393125 WLD393125 WUZ393125 G458661 IN458661 SJ458661 ACF458661 AMB458661 AVX458661 BFT458661 BPP458661 BZL458661 CJH458661 CTD458661 DCZ458661 DMV458661 DWR458661 EGN458661 EQJ458661 FAF458661 FKB458661 FTX458661 GDT458661 GNP458661 GXL458661 HHH458661 HRD458661 IAZ458661 IKV458661 IUR458661 JEN458661 JOJ458661 JYF458661 KIB458661 KRX458661 LBT458661 LLP458661 LVL458661 MFH458661 MPD458661 MYZ458661 NIV458661 NSR458661 OCN458661 OMJ458661 OWF458661 PGB458661 PPX458661 PZT458661 QJP458661 QTL458661 RDH458661 RND458661 RWZ458661 SGV458661 SQR458661 TAN458661 TKJ458661 TUF458661 UEB458661 UNX458661 UXT458661 VHP458661 VRL458661 WBH458661 WLD458661 WUZ458661 G524197 IN524197 SJ524197 ACF524197 AMB524197 AVX524197 BFT524197 BPP524197 BZL524197 CJH524197 CTD524197 DCZ524197 DMV524197 DWR524197 EGN524197 EQJ524197 FAF524197 FKB524197 FTX524197 GDT524197 GNP524197 GXL524197 HHH524197 HRD524197 IAZ524197 IKV524197 IUR524197 JEN524197 JOJ524197 JYF524197 KIB524197 KRX524197 LBT524197 LLP524197 LVL524197 MFH524197 MPD524197 MYZ524197 NIV524197 NSR524197 OCN524197 OMJ524197 OWF524197 PGB524197 PPX524197 PZT524197 QJP524197 QTL524197 RDH524197 RND524197 RWZ524197 SGV524197 SQR524197 TAN524197 TKJ524197 TUF524197 UEB524197 UNX524197 UXT524197 VHP524197 VRL524197 WBH524197 WLD524197 WUZ524197 G589733 IN589733 SJ589733 ACF589733 AMB589733 AVX589733 BFT589733 BPP589733 BZL589733 CJH589733 CTD589733 DCZ589733 DMV589733 DWR589733 EGN589733 EQJ589733 FAF589733 FKB589733 FTX589733 GDT589733 GNP589733 GXL589733 HHH589733 HRD589733 IAZ589733 IKV589733 IUR589733 JEN589733 JOJ589733 JYF589733 KIB589733 KRX589733 LBT589733 LLP589733 LVL589733 MFH589733 MPD589733 MYZ589733 NIV589733 NSR589733 OCN589733 OMJ589733 OWF589733 PGB589733 PPX589733 PZT589733 QJP589733 QTL589733 RDH589733 RND589733 RWZ589733 SGV589733 SQR589733 TAN589733 TKJ589733 TUF589733 UEB589733 UNX589733 UXT589733 VHP589733 VRL589733 WBH589733 WLD589733 WUZ589733 G655269 IN655269 SJ655269 ACF655269 AMB655269 AVX655269 BFT655269 BPP655269 BZL655269 CJH655269 CTD655269 DCZ655269 DMV655269 DWR655269 EGN655269 EQJ655269 FAF655269 FKB655269 FTX655269 GDT655269 GNP655269 GXL655269 HHH655269 HRD655269 IAZ655269 IKV655269 IUR655269 JEN655269 JOJ655269 JYF655269 KIB655269 KRX655269 LBT655269 LLP655269 LVL655269 MFH655269 MPD655269 MYZ655269 NIV655269 NSR655269 OCN655269 OMJ655269 OWF655269 PGB655269 PPX655269 PZT655269 QJP655269 QTL655269 RDH655269 RND655269 RWZ655269 SGV655269 SQR655269 TAN655269 TKJ655269 TUF655269 UEB655269 UNX655269 UXT655269 VHP655269 VRL655269 WBH655269 WLD655269 WUZ655269 G720805 IN720805 SJ720805 ACF720805 AMB720805 AVX720805 BFT720805 BPP720805 BZL720805 CJH720805 CTD720805 DCZ720805 DMV720805 DWR720805 EGN720805 EQJ720805 FAF720805 FKB720805 FTX720805 GDT720805 GNP720805 GXL720805 HHH720805 HRD720805 IAZ720805 IKV720805 IUR720805 JEN720805 JOJ720805 JYF720805 KIB720805 KRX720805 LBT720805 LLP720805 LVL720805 MFH720805 MPD720805 MYZ720805 NIV720805 NSR720805 OCN720805 OMJ720805 OWF720805 PGB720805 PPX720805 PZT720805 QJP720805 QTL720805 RDH720805 RND720805 RWZ720805 SGV720805 SQR720805 TAN720805 TKJ720805 TUF720805 UEB720805 UNX720805 UXT720805 VHP720805 VRL720805 WBH720805 WLD720805 WUZ720805 G786341 IN786341 SJ786341 ACF786341 AMB786341 AVX786341 BFT786341 BPP786341 BZL786341 CJH786341 CTD786341 DCZ786341 DMV786341 DWR786341 EGN786341 EQJ786341 FAF786341 FKB786341 FTX786341 GDT786341 GNP786341 GXL786341 HHH786341 HRD786341 IAZ786341 IKV786341 IUR786341 JEN786341 JOJ786341 JYF786341 KIB786341 KRX786341 LBT786341 LLP786341 LVL786341 MFH786341 MPD786341 MYZ786341 NIV786341 NSR786341 OCN786341 OMJ786341 OWF786341 PGB786341 PPX786341 PZT786341 QJP786341 QTL786341 RDH786341 RND786341 RWZ786341 SGV786341 SQR786341 TAN786341 TKJ786341 TUF786341 UEB786341 UNX786341 UXT786341 VHP786341 VRL786341 WBH786341 WLD786341 WUZ786341 G851877 IN851877 SJ851877 ACF851877 AMB851877 AVX851877 BFT851877 BPP851877 BZL851877 CJH851877 CTD851877 DCZ851877 DMV851877 DWR851877 EGN851877 EQJ851877 FAF851877 FKB851877 FTX851877 GDT851877 GNP851877 GXL851877 HHH851877 HRD851877 IAZ851877 IKV851877 IUR851877 JEN851877 JOJ851877 JYF851877 KIB851877 KRX851877 LBT851877 LLP851877 LVL851877 MFH851877 MPD851877 MYZ851877 NIV851877 NSR851877 OCN851877 OMJ851877 OWF851877 PGB851877 PPX851877 PZT851877 QJP851877 QTL851877 RDH851877 RND851877 RWZ851877 SGV851877 SQR851877 TAN851877 TKJ851877 TUF851877 UEB851877 UNX851877 UXT851877 VHP851877 VRL851877 WBH851877 WLD851877 WUZ851877 G917413 IN917413 SJ917413 ACF917413 AMB917413 AVX917413 BFT917413 BPP917413 BZL917413 CJH917413 CTD917413 DCZ917413 DMV917413 DWR917413 EGN917413 EQJ917413 FAF917413 FKB917413 FTX917413 GDT917413 GNP917413 GXL917413 HHH917413 HRD917413 IAZ917413 IKV917413 IUR917413 JEN917413 JOJ917413 JYF917413 KIB917413 KRX917413 LBT917413 LLP917413 LVL917413 MFH917413 MPD917413 MYZ917413 NIV917413 NSR917413 OCN917413 OMJ917413 OWF917413 PGB917413 PPX917413 PZT917413 QJP917413 QTL917413 RDH917413 RND917413 RWZ917413 SGV917413 SQR917413 TAN917413 TKJ917413 TUF917413 UEB917413 UNX917413 UXT917413 VHP917413 VRL917413 WBH917413 WLD917413 WUZ917413 G982949 IN982949 SJ982949 ACF982949 AMB982949 AVX982949 BFT982949 BPP982949 BZL982949 CJH982949 CTD982949 DCZ982949 DMV982949 DWR982949 EGN982949 EQJ982949 FAF982949 FKB982949 FTX982949 GDT982949 GNP982949 GXL982949 HHH982949 HRD982949 IAZ982949 IKV982949 IUR982949 JEN982949 JOJ982949 JYF982949 KIB982949 KRX982949 LBT982949 LLP982949 LVL982949 MFH982949 MPD982949 MYZ982949 NIV982949 NSR982949 OCN982949 OMJ982949 OWF982949 PGB982949 PPX982949 PZT982949 QJP982949 QTL982949 RDH982949 RND982949 RWZ982949 SGV982949 SQR982949 TAN982949 TKJ982949 TUF982949 UEB982949 UNX982949 UXT982949 VHP982949 VRL982949 WBH982949 WLD982949 WUZ982949" xr:uid="{C17F754A-40A6-4381-A6A5-5BC2ACC71A45}">
      <formula1>#REF!</formula1>
    </dataValidation>
    <dataValidation type="list" allowBlank="1" showInputMessage="1" showErrorMessage="1" sqref="WUU982977:WUU982980 WKY982977:WKY982980 WBC982977:WBC982980 VRG982977:VRG982980 VHK982977:VHK982980 UXO982977:UXO982980 UNS982977:UNS982980 UDW982977:UDW982980 TUA982977:TUA982980 TKE982977:TKE982980 TAI982977:TAI982980 SQM982977:SQM982980 SGQ982977:SGQ982980 RWU982977:RWU982980 RMY982977:RMY982980 RDC982977:RDC982980 QTG982977:QTG982980 QJK982977:QJK982980 PZO982977:PZO982980 PPS982977:PPS982980 PFW982977:PFW982980 OWA982977:OWA982980 OME982977:OME982980 OCI982977:OCI982980 NSM982977:NSM982980 NIQ982977:NIQ982980 MYU982977:MYU982980 MOY982977:MOY982980 MFC982977:MFC982980 LVG982977:LVG982980 LLK982977:LLK982980 LBO982977:LBO982980 KRS982977:KRS982980 KHW982977:KHW982980 JYA982977:JYA982980 JOE982977:JOE982980 JEI982977:JEI982980 IUM982977:IUM982980 IKQ982977:IKQ982980 IAU982977:IAU982980 HQY982977:HQY982980 HHC982977:HHC982980 GXG982977:GXG982980 GNK982977:GNK982980 GDO982977:GDO982980 FTS982977:FTS982980 FJW982977:FJW982980 FAA982977:FAA982980 EQE982977:EQE982980 EGI982977:EGI982980 DWM982977:DWM982980 DMQ982977:DMQ982980 DCU982977:DCU982980 CSY982977:CSY982980 CJC982977:CJC982980 BZG982977:BZG982980 BPK982977:BPK982980 BFO982977:BFO982980 AVS982977:AVS982980 ALW982977:ALW982980 ACA982977:ACA982980 SE982977:SE982980 II982977:II982980 B982977:B982980 WUU917441:WUU917444 WKY917441:WKY917444 WBC917441:WBC917444 VRG917441:VRG917444 VHK917441:VHK917444 UXO917441:UXO917444 UNS917441:UNS917444 UDW917441:UDW917444 TUA917441:TUA917444 TKE917441:TKE917444 TAI917441:TAI917444 SQM917441:SQM917444 SGQ917441:SGQ917444 RWU917441:RWU917444 RMY917441:RMY917444 RDC917441:RDC917444 QTG917441:QTG917444 QJK917441:QJK917444 PZO917441:PZO917444 PPS917441:PPS917444 PFW917441:PFW917444 OWA917441:OWA917444 OME917441:OME917444 OCI917441:OCI917444 NSM917441:NSM917444 NIQ917441:NIQ917444 MYU917441:MYU917444 MOY917441:MOY917444 MFC917441:MFC917444 LVG917441:LVG917444 LLK917441:LLK917444 LBO917441:LBO917444 KRS917441:KRS917444 KHW917441:KHW917444 JYA917441:JYA917444 JOE917441:JOE917444 JEI917441:JEI917444 IUM917441:IUM917444 IKQ917441:IKQ917444 IAU917441:IAU917444 HQY917441:HQY917444 HHC917441:HHC917444 GXG917441:GXG917444 GNK917441:GNK917444 GDO917441:GDO917444 FTS917441:FTS917444 FJW917441:FJW917444 FAA917441:FAA917444 EQE917441:EQE917444 EGI917441:EGI917444 DWM917441:DWM917444 DMQ917441:DMQ917444 DCU917441:DCU917444 CSY917441:CSY917444 CJC917441:CJC917444 BZG917441:BZG917444 BPK917441:BPK917444 BFO917441:BFO917444 AVS917441:AVS917444 ALW917441:ALW917444 ACA917441:ACA917444 SE917441:SE917444 II917441:II917444 B917441:B917444 WUU851905:WUU851908 WKY851905:WKY851908 WBC851905:WBC851908 VRG851905:VRG851908 VHK851905:VHK851908 UXO851905:UXO851908 UNS851905:UNS851908 UDW851905:UDW851908 TUA851905:TUA851908 TKE851905:TKE851908 TAI851905:TAI851908 SQM851905:SQM851908 SGQ851905:SGQ851908 RWU851905:RWU851908 RMY851905:RMY851908 RDC851905:RDC851908 QTG851905:QTG851908 QJK851905:QJK851908 PZO851905:PZO851908 PPS851905:PPS851908 PFW851905:PFW851908 OWA851905:OWA851908 OME851905:OME851908 OCI851905:OCI851908 NSM851905:NSM851908 NIQ851905:NIQ851908 MYU851905:MYU851908 MOY851905:MOY851908 MFC851905:MFC851908 LVG851905:LVG851908 LLK851905:LLK851908 LBO851905:LBO851908 KRS851905:KRS851908 KHW851905:KHW851908 JYA851905:JYA851908 JOE851905:JOE851908 JEI851905:JEI851908 IUM851905:IUM851908 IKQ851905:IKQ851908 IAU851905:IAU851908 HQY851905:HQY851908 HHC851905:HHC851908 GXG851905:GXG851908 GNK851905:GNK851908 GDO851905:GDO851908 FTS851905:FTS851908 FJW851905:FJW851908 FAA851905:FAA851908 EQE851905:EQE851908 EGI851905:EGI851908 DWM851905:DWM851908 DMQ851905:DMQ851908 DCU851905:DCU851908 CSY851905:CSY851908 CJC851905:CJC851908 BZG851905:BZG851908 BPK851905:BPK851908 BFO851905:BFO851908 AVS851905:AVS851908 ALW851905:ALW851908 ACA851905:ACA851908 SE851905:SE851908 II851905:II851908 B851905:B851908 WUU786369:WUU786372 WKY786369:WKY786372 WBC786369:WBC786372 VRG786369:VRG786372 VHK786369:VHK786372 UXO786369:UXO786372 UNS786369:UNS786372 UDW786369:UDW786372 TUA786369:TUA786372 TKE786369:TKE786372 TAI786369:TAI786372 SQM786369:SQM786372 SGQ786369:SGQ786372 RWU786369:RWU786372 RMY786369:RMY786372 RDC786369:RDC786372 QTG786369:QTG786372 QJK786369:QJK786372 PZO786369:PZO786372 PPS786369:PPS786372 PFW786369:PFW786372 OWA786369:OWA786372 OME786369:OME786372 OCI786369:OCI786372 NSM786369:NSM786372 NIQ786369:NIQ786372 MYU786369:MYU786372 MOY786369:MOY786372 MFC786369:MFC786372 LVG786369:LVG786372 LLK786369:LLK786372 LBO786369:LBO786372 KRS786369:KRS786372 KHW786369:KHW786372 JYA786369:JYA786372 JOE786369:JOE786372 JEI786369:JEI786372 IUM786369:IUM786372 IKQ786369:IKQ786372 IAU786369:IAU786372 HQY786369:HQY786372 HHC786369:HHC786372 GXG786369:GXG786372 GNK786369:GNK786372 GDO786369:GDO786372 FTS786369:FTS786372 FJW786369:FJW786372 FAA786369:FAA786372 EQE786369:EQE786372 EGI786369:EGI786372 DWM786369:DWM786372 DMQ786369:DMQ786372 DCU786369:DCU786372 CSY786369:CSY786372 CJC786369:CJC786372 BZG786369:BZG786372 BPK786369:BPK786372 BFO786369:BFO786372 AVS786369:AVS786372 ALW786369:ALW786372 ACA786369:ACA786372 SE786369:SE786372 II786369:II786372 B786369:B786372 WUU720833:WUU720836 WKY720833:WKY720836 WBC720833:WBC720836 VRG720833:VRG720836 VHK720833:VHK720836 UXO720833:UXO720836 UNS720833:UNS720836 UDW720833:UDW720836 TUA720833:TUA720836 TKE720833:TKE720836 TAI720833:TAI720836 SQM720833:SQM720836 SGQ720833:SGQ720836 RWU720833:RWU720836 RMY720833:RMY720836 RDC720833:RDC720836 QTG720833:QTG720836 QJK720833:QJK720836 PZO720833:PZO720836 PPS720833:PPS720836 PFW720833:PFW720836 OWA720833:OWA720836 OME720833:OME720836 OCI720833:OCI720836 NSM720833:NSM720836 NIQ720833:NIQ720836 MYU720833:MYU720836 MOY720833:MOY720836 MFC720833:MFC720836 LVG720833:LVG720836 LLK720833:LLK720836 LBO720833:LBO720836 KRS720833:KRS720836 KHW720833:KHW720836 JYA720833:JYA720836 JOE720833:JOE720836 JEI720833:JEI720836 IUM720833:IUM720836 IKQ720833:IKQ720836 IAU720833:IAU720836 HQY720833:HQY720836 HHC720833:HHC720836 GXG720833:GXG720836 GNK720833:GNK720836 GDO720833:GDO720836 FTS720833:FTS720836 FJW720833:FJW720836 FAA720833:FAA720836 EQE720833:EQE720836 EGI720833:EGI720836 DWM720833:DWM720836 DMQ720833:DMQ720836 DCU720833:DCU720836 CSY720833:CSY720836 CJC720833:CJC720836 BZG720833:BZG720836 BPK720833:BPK720836 BFO720833:BFO720836 AVS720833:AVS720836 ALW720833:ALW720836 ACA720833:ACA720836 SE720833:SE720836 II720833:II720836 B720833:B720836 WUU655297:WUU655300 WKY655297:WKY655300 WBC655297:WBC655300 VRG655297:VRG655300 VHK655297:VHK655300 UXO655297:UXO655300 UNS655297:UNS655300 UDW655297:UDW655300 TUA655297:TUA655300 TKE655297:TKE655300 TAI655297:TAI655300 SQM655297:SQM655300 SGQ655297:SGQ655300 RWU655297:RWU655300 RMY655297:RMY655300 RDC655297:RDC655300 QTG655297:QTG655300 QJK655297:QJK655300 PZO655297:PZO655300 PPS655297:PPS655300 PFW655297:PFW655300 OWA655297:OWA655300 OME655297:OME655300 OCI655297:OCI655300 NSM655297:NSM655300 NIQ655297:NIQ655300 MYU655297:MYU655300 MOY655297:MOY655300 MFC655297:MFC655300 LVG655297:LVG655300 LLK655297:LLK655300 LBO655297:LBO655300 KRS655297:KRS655300 KHW655297:KHW655300 JYA655297:JYA655300 JOE655297:JOE655300 JEI655297:JEI655300 IUM655297:IUM655300 IKQ655297:IKQ655300 IAU655297:IAU655300 HQY655297:HQY655300 HHC655297:HHC655300 GXG655297:GXG655300 GNK655297:GNK655300 GDO655297:GDO655300 FTS655297:FTS655300 FJW655297:FJW655300 FAA655297:FAA655300 EQE655297:EQE655300 EGI655297:EGI655300 DWM655297:DWM655300 DMQ655297:DMQ655300 DCU655297:DCU655300 CSY655297:CSY655300 CJC655297:CJC655300 BZG655297:BZG655300 BPK655297:BPK655300 BFO655297:BFO655300 AVS655297:AVS655300 ALW655297:ALW655300 ACA655297:ACA655300 SE655297:SE655300 II655297:II655300 B655297:B655300 WUU589761:WUU589764 WKY589761:WKY589764 WBC589761:WBC589764 VRG589761:VRG589764 VHK589761:VHK589764 UXO589761:UXO589764 UNS589761:UNS589764 UDW589761:UDW589764 TUA589761:TUA589764 TKE589761:TKE589764 TAI589761:TAI589764 SQM589761:SQM589764 SGQ589761:SGQ589764 RWU589761:RWU589764 RMY589761:RMY589764 RDC589761:RDC589764 QTG589761:QTG589764 QJK589761:QJK589764 PZO589761:PZO589764 PPS589761:PPS589764 PFW589761:PFW589764 OWA589761:OWA589764 OME589761:OME589764 OCI589761:OCI589764 NSM589761:NSM589764 NIQ589761:NIQ589764 MYU589761:MYU589764 MOY589761:MOY589764 MFC589761:MFC589764 LVG589761:LVG589764 LLK589761:LLK589764 LBO589761:LBO589764 KRS589761:KRS589764 KHW589761:KHW589764 JYA589761:JYA589764 JOE589761:JOE589764 JEI589761:JEI589764 IUM589761:IUM589764 IKQ589761:IKQ589764 IAU589761:IAU589764 HQY589761:HQY589764 HHC589761:HHC589764 GXG589761:GXG589764 GNK589761:GNK589764 GDO589761:GDO589764 FTS589761:FTS589764 FJW589761:FJW589764 FAA589761:FAA589764 EQE589761:EQE589764 EGI589761:EGI589764 DWM589761:DWM589764 DMQ589761:DMQ589764 DCU589761:DCU589764 CSY589761:CSY589764 CJC589761:CJC589764 BZG589761:BZG589764 BPK589761:BPK589764 BFO589761:BFO589764 AVS589761:AVS589764 ALW589761:ALW589764 ACA589761:ACA589764 SE589761:SE589764 II589761:II589764 B589761:B589764 WUU524225:WUU524228 WKY524225:WKY524228 WBC524225:WBC524228 VRG524225:VRG524228 VHK524225:VHK524228 UXO524225:UXO524228 UNS524225:UNS524228 UDW524225:UDW524228 TUA524225:TUA524228 TKE524225:TKE524228 TAI524225:TAI524228 SQM524225:SQM524228 SGQ524225:SGQ524228 RWU524225:RWU524228 RMY524225:RMY524228 RDC524225:RDC524228 QTG524225:QTG524228 QJK524225:QJK524228 PZO524225:PZO524228 PPS524225:PPS524228 PFW524225:PFW524228 OWA524225:OWA524228 OME524225:OME524228 OCI524225:OCI524228 NSM524225:NSM524228 NIQ524225:NIQ524228 MYU524225:MYU524228 MOY524225:MOY524228 MFC524225:MFC524228 LVG524225:LVG524228 LLK524225:LLK524228 LBO524225:LBO524228 KRS524225:KRS524228 KHW524225:KHW524228 JYA524225:JYA524228 JOE524225:JOE524228 JEI524225:JEI524228 IUM524225:IUM524228 IKQ524225:IKQ524228 IAU524225:IAU524228 HQY524225:HQY524228 HHC524225:HHC524228 GXG524225:GXG524228 GNK524225:GNK524228 GDO524225:GDO524228 FTS524225:FTS524228 FJW524225:FJW524228 FAA524225:FAA524228 EQE524225:EQE524228 EGI524225:EGI524228 DWM524225:DWM524228 DMQ524225:DMQ524228 DCU524225:DCU524228 CSY524225:CSY524228 CJC524225:CJC524228 BZG524225:BZG524228 BPK524225:BPK524228 BFO524225:BFO524228 AVS524225:AVS524228 ALW524225:ALW524228 ACA524225:ACA524228 SE524225:SE524228 II524225:II524228 B524225:B524228 WUU458689:WUU458692 WKY458689:WKY458692 WBC458689:WBC458692 VRG458689:VRG458692 VHK458689:VHK458692 UXO458689:UXO458692 UNS458689:UNS458692 UDW458689:UDW458692 TUA458689:TUA458692 TKE458689:TKE458692 TAI458689:TAI458692 SQM458689:SQM458692 SGQ458689:SGQ458692 RWU458689:RWU458692 RMY458689:RMY458692 RDC458689:RDC458692 QTG458689:QTG458692 QJK458689:QJK458692 PZO458689:PZO458692 PPS458689:PPS458692 PFW458689:PFW458692 OWA458689:OWA458692 OME458689:OME458692 OCI458689:OCI458692 NSM458689:NSM458692 NIQ458689:NIQ458692 MYU458689:MYU458692 MOY458689:MOY458692 MFC458689:MFC458692 LVG458689:LVG458692 LLK458689:LLK458692 LBO458689:LBO458692 KRS458689:KRS458692 KHW458689:KHW458692 JYA458689:JYA458692 JOE458689:JOE458692 JEI458689:JEI458692 IUM458689:IUM458692 IKQ458689:IKQ458692 IAU458689:IAU458692 HQY458689:HQY458692 HHC458689:HHC458692 GXG458689:GXG458692 GNK458689:GNK458692 GDO458689:GDO458692 FTS458689:FTS458692 FJW458689:FJW458692 FAA458689:FAA458692 EQE458689:EQE458692 EGI458689:EGI458692 DWM458689:DWM458692 DMQ458689:DMQ458692 DCU458689:DCU458692 CSY458689:CSY458692 CJC458689:CJC458692 BZG458689:BZG458692 BPK458689:BPK458692 BFO458689:BFO458692 AVS458689:AVS458692 ALW458689:ALW458692 ACA458689:ACA458692 SE458689:SE458692 II458689:II458692 B458689:B458692 WUU393153:WUU393156 WKY393153:WKY393156 WBC393153:WBC393156 VRG393153:VRG393156 VHK393153:VHK393156 UXO393153:UXO393156 UNS393153:UNS393156 UDW393153:UDW393156 TUA393153:TUA393156 TKE393153:TKE393156 TAI393153:TAI393156 SQM393153:SQM393156 SGQ393153:SGQ393156 RWU393153:RWU393156 RMY393153:RMY393156 RDC393153:RDC393156 QTG393153:QTG393156 QJK393153:QJK393156 PZO393153:PZO393156 PPS393153:PPS393156 PFW393153:PFW393156 OWA393153:OWA393156 OME393153:OME393156 OCI393153:OCI393156 NSM393153:NSM393156 NIQ393153:NIQ393156 MYU393153:MYU393156 MOY393153:MOY393156 MFC393153:MFC393156 LVG393153:LVG393156 LLK393153:LLK393156 LBO393153:LBO393156 KRS393153:KRS393156 KHW393153:KHW393156 JYA393153:JYA393156 JOE393153:JOE393156 JEI393153:JEI393156 IUM393153:IUM393156 IKQ393153:IKQ393156 IAU393153:IAU393156 HQY393153:HQY393156 HHC393153:HHC393156 GXG393153:GXG393156 GNK393153:GNK393156 GDO393153:GDO393156 FTS393153:FTS393156 FJW393153:FJW393156 FAA393153:FAA393156 EQE393153:EQE393156 EGI393153:EGI393156 DWM393153:DWM393156 DMQ393153:DMQ393156 DCU393153:DCU393156 CSY393153:CSY393156 CJC393153:CJC393156 BZG393153:BZG393156 BPK393153:BPK393156 BFO393153:BFO393156 AVS393153:AVS393156 ALW393153:ALW393156 ACA393153:ACA393156 SE393153:SE393156 II393153:II393156 B393153:B393156 WUU327617:WUU327620 WKY327617:WKY327620 WBC327617:WBC327620 VRG327617:VRG327620 VHK327617:VHK327620 UXO327617:UXO327620 UNS327617:UNS327620 UDW327617:UDW327620 TUA327617:TUA327620 TKE327617:TKE327620 TAI327617:TAI327620 SQM327617:SQM327620 SGQ327617:SGQ327620 RWU327617:RWU327620 RMY327617:RMY327620 RDC327617:RDC327620 QTG327617:QTG327620 QJK327617:QJK327620 PZO327617:PZO327620 PPS327617:PPS327620 PFW327617:PFW327620 OWA327617:OWA327620 OME327617:OME327620 OCI327617:OCI327620 NSM327617:NSM327620 NIQ327617:NIQ327620 MYU327617:MYU327620 MOY327617:MOY327620 MFC327617:MFC327620 LVG327617:LVG327620 LLK327617:LLK327620 LBO327617:LBO327620 KRS327617:KRS327620 KHW327617:KHW327620 JYA327617:JYA327620 JOE327617:JOE327620 JEI327617:JEI327620 IUM327617:IUM327620 IKQ327617:IKQ327620 IAU327617:IAU327620 HQY327617:HQY327620 HHC327617:HHC327620 GXG327617:GXG327620 GNK327617:GNK327620 GDO327617:GDO327620 FTS327617:FTS327620 FJW327617:FJW327620 FAA327617:FAA327620 EQE327617:EQE327620 EGI327617:EGI327620 DWM327617:DWM327620 DMQ327617:DMQ327620 DCU327617:DCU327620 CSY327617:CSY327620 CJC327617:CJC327620 BZG327617:BZG327620 BPK327617:BPK327620 BFO327617:BFO327620 AVS327617:AVS327620 ALW327617:ALW327620 ACA327617:ACA327620 SE327617:SE327620 II327617:II327620 B327617:B327620 WUU262081:WUU262084 WKY262081:WKY262084 WBC262081:WBC262084 VRG262081:VRG262084 VHK262081:VHK262084 UXO262081:UXO262084 UNS262081:UNS262084 UDW262081:UDW262084 TUA262081:TUA262084 TKE262081:TKE262084 TAI262081:TAI262084 SQM262081:SQM262084 SGQ262081:SGQ262084 RWU262081:RWU262084 RMY262081:RMY262084 RDC262081:RDC262084 QTG262081:QTG262084 QJK262081:QJK262084 PZO262081:PZO262084 PPS262081:PPS262084 PFW262081:PFW262084 OWA262081:OWA262084 OME262081:OME262084 OCI262081:OCI262084 NSM262081:NSM262084 NIQ262081:NIQ262084 MYU262081:MYU262084 MOY262081:MOY262084 MFC262081:MFC262084 LVG262081:LVG262084 LLK262081:LLK262084 LBO262081:LBO262084 KRS262081:KRS262084 KHW262081:KHW262084 JYA262081:JYA262084 JOE262081:JOE262084 JEI262081:JEI262084 IUM262081:IUM262084 IKQ262081:IKQ262084 IAU262081:IAU262084 HQY262081:HQY262084 HHC262081:HHC262084 GXG262081:GXG262084 GNK262081:GNK262084 GDO262081:GDO262084 FTS262081:FTS262084 FJW262081:FJW262084 FAA262081:FAA262084 EQE262081:EQE262084 EGI262081:EGI262084 DWM262081:DWM262084 DMQ262081:DMQ262084 DCU262081:DCU262084 CSY262081:CSY262084 CJC262081:CJC262084 BZG262081:BZG262084 BPK262081:BPK262084 BFO262081:BFO262084 AVS262081:AVS262084 ALW262081:ALW262084 ACA262081:ACA262084 SE262081:SE262084 II262081:II262084 B262081:B262084 WUU196545:WUU196548 WKY196545:WKY196548 WBC196545:WBC196548 VRG196545:VRG196548 VHK196545:VHK196548 UXO196545:UXO196548 UNS196545:UNS196548 UDW196545:UDW196548 TUA196545:TUA196548 TKE196545:TKE196548 TAI196545:TAI196548 SQM196545:SQM196548 SGQ196545:SGQ196548 RWU196545:RWU196548 RMY196545:RMY196548 RDC196545:RDC196548 QTG196545:QTG196548 QJK196545:QJK196548 PZO196545:PZO196548 PPS196545:PPS196548 PFW196545:PFW196548 OWA196545:OWA196548 OME196545:OME196548 OCI196545:OCI196548 NSM196545:NSM196548 NIQ196545:NIQ196548 MYU196545:MYU196548 MOY196545:MOY196548 MFC196545:MFC196548 LVG196545:LVG196548 LLK196545:LLK196548 LBO196545:LBO196548 KRS196545:KRS196548 KHW196545:KHW196548 JYA196545:JYA196548 JOE196545:JOE196548 JEI196545:JEI196548 IUM196545:IUM196548 IKQ196545:IKQ196548 IAU196545:IAU196548 HQY196545:HQY196548 HHC196545:HHC196548 GXG196545:GXG196548 GNK196545:GNK196548 GDO196545:GDO196548 FTS196545:FTS196548 FJW196545:FJW196548 FAA196545:FAA196548 EQE196545:EQE196548 EGI196545:EGI196548 DWM196545:DWM196548 DMQ196545:DMQ196548 DCU196545:DCU196548 CSY196545:CSY196548 CJC196545:CJC196548 BZG196545:BZG196548 BPK196545:BPK196548 BFO196545:BFO196548 AVS196545:AVS196548 ALW196545:ALW196548 ACA196545:ACA196548 SE196545:SE196548 II196545:II196548 B196545:B196548 WUU131009:WUU131012 WKY131009:WKY131012 WBC131009:WBC131012 VRG131009:VRG131012 VHK131009:VHK131012 UXO131009:UXO131012 UNS131009:UNS131012 UDW131009:UDW131012 TUA131009:TUA131012 TKE131009:TKE131012 TAI131009:TAI131012 SQM131009:SQM131012 SGQ131009:SGQ131012 RWU131009:RWU131012 RMY131009:RMY131012 RDC131009:RDC131012 QTG131009:QTG131012 QJK131009:QJK131012 PZO131009:PZO131012 PPS131009:PPS131012 PFW131009:PFW131012 OWA131009:OWA131012 OME131009:OME131012 OCI131009:OCI131012 NSM131009:NSM131012 NIQ131009:NIQ131012 MYU131009:MYU131012 MOY131009:MOY131012 MFC131009:MFC131012 LVG131009:LVG131012 LLK131009:LLK131012 LBO131009:LBO131012 KRS131009:KRS131012 KHW131009:KHW131012 JYA131009:JYA131012 JOE131009:JOE131012 JEI131009:JEI131012 IUM131009:IUM131012 IKQ131009:IKQ131012 IAU131009:IAU131012 HQY131009:HQY131012 HHC131009:HHC131012 GXG131009:GXG131012 GNK131009:GNK131012 GDO131009:GDO131012 FTS131009:FTS131012 FJW131009:FJW131012 FAA131009:FAA131012 EQE131009:EQE131012 EGI131009:EGI131012 DWM131009:DWM131012 DMQ131009:DMQ131012 DCU131009:DCU131012 CSY131009:CSY131012 CJC131009:CJC131012 BZG131009:BZG131012 BPK131009:BPK131012 BFO131009:BFO131012 AVS131009:AVS131012 ALW131009:ALW131012 ACA131009:ACA131012 SE131009:SE131012 II131009:II131012 B131009:B131012 WUU65473:WUU65476 WKY65473:WKY65476 WBC65473:WBC65476 VRG65473:VRG65476 VHK65473:VHK65476 UXO65473:UXO65476 UNS65473:UNS65476 UDW65473:UDW65476 TUA65473:TUA65476 TKE65473:TKE65476 TAI65473:TAI65476 SQM65473:SQM65476 SGQ65473:SGQ65476 RWU65473:RWU65476 RMY65473:RMY65476 RDC65473:RDC65476 QTG65473:QTG65476 QJK65473:QJK65476 PZO65473:PZO65476 PPS65473:PPS65476 PFW65473:PFW65476 OWA65473:OWA65476 OME65473:OME65476 OCI65473:OCI65476 NSM65473:NSM65476 NIQ65473:NIQ65476 MYU65473:MYU65476 MOY65473:MOY65476 MFC65473:MFC65476 LVG65473:LVG65476 LLK65473:LLK65476 LBO65473:LBO65476 KRS65473:KRS65476 KHW65473:KHW65476 JYA65473:JYA65476 JOE65473:JOE65476 JEI65473:JEI65476 IUM65473:IUM65476 IKQ65473:IKQ65476 IAU65473:IAU65476 HQY65473:HQY65476 HHC65473:HHC65476 GXG65473:GXG65476 GNK65473:GNK65476 GDO65473:GDO65476 FTS65473:FTS65476 FJW65473:FJW65476 FAA65473:FAA65476 EQE65473:EQE65476 EGI65473:EGI65476 DWM65473:DWM65476 DMQ65473:DMQ65476 DCU65473:DCU65476 CSY65473:CSY65476 CJC65473:CJC65476 BZG65473:BZG65476 BPK65473:BPK65476 BFO65473:BFO65476 AVS65473:AVS65476 ALW65473:ALW65476 ACA65473:ACA65476 SE65473:SE65476 II65473:II65476 B65473:B65476 II30:II31 SD32:SD33 SE30:SE31 ABZ32:ABZ33 ACA30:ACA31 ALV32:ALV33 ALW30:ALW31 AVR32:AVR33 AVS30:AVS31 BFN32:BFN33 BFO30:BFO31 BPJ32:BPJ33 BPK30:BPK31 BZF32:BZF33 BZG30:BZG31 CJB32:CJB33 CJC30:CJC31 CSX32:CSX33 CSY30:CSY31 DCT32:DCT33 DCU30:DCU31 DMP32:DMP33 DMQ30:DMQ31 DWL32:DWL33 DWM30:DWM31 EGH32:EGH33 EGI30:EGI31 EQD32:EQD33 EQE30:EQE31 EZZ32:EZZ33 FAA30:FAA31 FJV32:FJV33 FJW30:FJW31 FTR32:FTR33 FTS30:FTS31 GDN32:GDN33 GDO30:GDO31 GNJ32:GNJ33 GNK30:GNK31 GXF32:GXF33 GXG30:GXG31 HHB32:HHB33 HHC30:HHC31 HQX32:HQX33 HQY30:HQY31 IAT32:IAT33 IAU30:IAU31 IKP32:IKP33 IKQ30:IKQ31 IUL32:IUL33 IUM30:IUM31 JEH32:JEH33 JEI30:JEI31 JOD32:JOD33 JOE30:JOE31 JXZ32:JXZ33 JYA30:JYA31 KHV32:KHV33 KHW30:KHW31 KRR32:KRR33 KRS30:KRS31 LBN32:LBN33 LBO30:LBO31 LLJ32:LLJ33 LLK30:LLK31 LVF32:LVF33 LVG30:LVG31 MFB32:MFB33 MFC30:MFC31 MOX32:MOX33 MOY30:MOY31 MYT32:MYT33 MYU30:MYU31 NIP32:NIP33 NIQ30:NIQ31 NSL32:NSL33 NSM30:NSM31 OCH32:OCH33 OCI30:OCI31 OMD32:OMD33 OME30:OME31 OVZ32:OVZ33 OWA30:OWA31 PFV32:PFV33 PFW30:PFW31 PPR32:PPR33 PPS30:PPS31 PZN32:PZN33 PZO30:PZO31 QJJ32:QJJ33 QJK30:QJK31 QTF32:QTF33 QTG30:QTG31 RDB32:RDB33 RDC30:RDC31 RMX32:RMX33 RMY30:RMY31 RWT32:RWT33 RWU30:RWU31 SGP32:SGP33 SGQ30:SGQ31 SQL32:SQL33 SQM30:SQM31 TAH32:TAH33 TAI30:TAI31 TKD32:TKD33 TKE30:TKE31 TTZ32:TTZ33 TUA30:TUA31 UDV32:UDV33 UDW30:UDW31 UNR32:UNR33 UNS30:UNS31 UXN32:UXN33 UXO30:UXO31 VHJ32:VHJ33 VHK30:VHK31 VRF32:VRF33 VRG30:VRG31 WBB32:WBB33 WBC30:WBC31 WKX32:WKX33 WKY30:WKY31 WUT32:WUT33 WUU30:WUU31 IH32:IH33 WVV982950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AC65445 JJ65446 TF65446 ADB65446 AMX65446 AWT65446 BGP65446 BQL65446 CAH65446 CKD65446 CTZ65446 DDV65446 DNR65446 DXN65446 EHJ65446 ERF65446 FBB65446 FKX65446 FUT65446 GEP65446 GOL65446 GYH65446 HID65446 HRZ65446 IBV65446 ILR65446 IVN65446 JFJ65446 JPF65446 JZB65446 KIX65446 KST65446 LCP65446 LML65446 LWH65446 MGD65446 MPZ65446 MZV65446 NJR65446 NTN65446 ODJ65446 ONF65446 OXB65446 PGX65446 PQT65446 QAP65446 QKL65446 QUH65446 RED65446 RNZ65446 RXV65446 SHR65446 SRN65446 TBJ65446 TLF65446 TVB65446 UEX65446 UOT65446 UYP65446 VIL65446 VSH65446 WCD65446 WLZ65446 WVV65446 AC130981 JJ130982 TF130982 ADB130982 AMX130982 AWT130982 BGP130982 BQL130982 CAH130982 CKD130982 CTZ130982 DDV130982 DNR130982 DXN130982 EHJ130982 ERF130982 FBB130982 FKX130982 FUT130982 GEP130982 GOL130982 GYH130982 HID130982 HRZ130982 IBV130982 ILR130982 IVN130982 JFJ130982 JPF130982 JZB130982 KIX130982 KST130982 LCP130982 LML130982 LWH130982 MGD130982 MPZ130982 MZV130982 NJR130982 NTN130982 ODJ130982 ONF130982 OXB130982 PGX130982 PQT130982 QAP130982 QKL130982 QUH130982 RED130982 RNZ130982 RXV130982 SHR130982 SRN130982 TBJ130982 TLF130982 TVB130982 UEX130982 UOT130982 UYP130982 VIL130982 VSH130982 WCD130982 WLZ130982 WVV130982 AC196517 JJ196518 TF196518 ADB196518 AMX196518 AWT196518 BGP196518 BQL196518 CAH196518 CKD196518 CTZ196518 DDV196518 DNR196518 DXN196518 EHJ196518 ERF196518 FBB196518 FKX196518 FUT196518 GEP196518 GOL196518 GYH196518 HID196518 HRZ196518 IBV196518 ILR196518 IVN196518 JFJ196518 JPF196518 JZB196518 KIX196518 KST196518 LCP196518 LML196518 LWH196518 MGD196518 MPZ196518 MZV196518 NJR196518 NTN196518 ODJ196518 ONF196518 OXB196518 PGX196518 PQT196518 QAP196518 QKL196518 QUH196518 RED196518 RNZ196518 RXV196518 SHR196518 SRN196518 TBJ196518 TLF196518 TVB196518 UEX196518 UOT196518 UYP196518 VIL196518 VSH196518 WCD196518 WLZ196518 WVV196518 AC262053 JJ262054 TF262054 ADB262054 AMX262054 AWT262054 BGP262054 BQL262054 CAH262054 CKD262054 CTZ262054 DDV262054 DNR262054 DXN262054 EHJ262054 ERF262054 FBB262054 FKX262054 FUT262054 GEP262054 GOL262054 GYH262054 HID262054 HRZ262054 IBV262054 ILR262054 IVN262054 JFJ262054 JPF262054 JZB262054 KIX262054 KST262054 LCP262054 LML262054 LWH262054 MGD262054 MPZ262054 MZV262054 NJR262054 NTN262054 ODJ262054 ONF262054 OXB262054 PGX262054 PQT262054 QAP262054 QKL262054 QUH262054 RED262054 RNZ262054 RXV262054 SHR262054 SRN262054 TBJ262054 TLF262054 TVB262054 UEX262054 UOT262054 UYP262054 VIL262054 VSH262054 WCD262054 WLZ262054 WVV262054 AC327589 JJ327590 TF327590 ADB327590 AMX327590 AWT327590 BGP327590 BQL327590 CAH327590 CKD327590 CTZ327590 DDV327590 DNR327590 DXN327590 EHJ327590 ERF327590 FBB327590 FKX327590 FUT327590 GEP327590 GOL327590 GYH327590 HID327590 HRZ327590 IBV327590 ILR327590 IVN327590 JFJ327590 JPF327590 JZB327590 KIX327590 KST327590 LCP327590 LML327590 LWH327590 MGD327590 MPZ327590 MZV327590 NJR327590 NTN327590 ODJ327590 ONF327590 OXB327590 PGX327590 PQT327590 QAP327590 QKL327590 QUH327590 RED327590 RNZ327590 RXV327590 SHR327590 SRN327590 TBJ327590 TLF327590 TVB327590 UEX327590 UOT327590 UYP327590 VIL327590 VSH327590 WCD327590 WLZ327590 WVV327590 AC393125 JJ393126 TF393126 ADB393126 AMX393126 AWT393126 BGP393126 BQL393126 CAH393126 CKD393126 CTZ393126 DDV393126 DNR393126 DXN393126 EHJ393126 ERF393126 FBB393126 FKX393126 FUT393126 GEP393126 GOL393126 GYH393126 HID393126 HRZ393126 IBV393126 ILR393126 IVN393126 JFJ393126 JPF393126 JZB393126 KIX393126 KST393126 LCP393126 LML393126 LWH393126 MGD393126 MPZ393126 MZV393126 NJR393126 NTN393126 ODJ393126 ONF393126 OXB393126 PGX393126 PQT393126 QAP393126 QKL393126 QUH393126 RED393126 RNZ393126 RXV393126 SHR393126 SRN393126 TBJ393126 TLF393126 TVB393126 UEX393126 UOT393126 UYP393126 VIL393126 VSH393126 WCD393126 WLZ393126 WVV393126 AC458661 JJ458662 TF458662 ADB458662 AMX458662 AWT458662 BGP458662 BQL458662 CAH458662 CKD458662 CTZ458662 DDV458662 DNR458662 DXN458662 EHJ458662 ERF458662 FBB458662 FKX458662 FUT458662 GEP458662 GOL458662 GYH458662 HID458662 HRZ458662 IBV458662 ILR458662 IVN458662 JFJ458662 JPF458662 JZB458662 KIX458662 KST458662 LCP458662 LML458662 LWH458662 MGD458662 MPZ458662 MZV458662 NJR458662 NTN458662 ODJ458662 ONF458662 OXB458662 PGX458662 PQT458662 QAP458662 QKL458662 QUH458662 RED458662 RNZ458662 RXV458662 SHR458662 SRN458662 TBJ458662 TLF458662 TVB458662 UEX458662 UOT458662 UYP458662 VIL458662 VSH458662 WCD458662 WLZ458662 WVV458662 AC524197 JJ524198 TF524198 ADB524198 AMX524198 AWT524198 BGP524198 BQL524198 CAH524198 CKD524198 CTZ524198 DDV524198 DNR524198 DXN524198 EHJ524198 ERF524198 FBB524198 FKX524198 FUT524198 GEP524198 GOL524198 GYH524198 HID524198 HRZ524198 IBV524198 ILR524198 IVN524198 JFJ524198 JPF524198 JZB524198 KIX524198 KST524198 LCP524198 LML524198 LWH524198 MGD524198 MPZ524198 MZV524198 NJR524198 NTN524198 ODJ524198 ONF524198 OXB524198 PGX524198 PQT524198 QAP524198 QKL524198 QUH524198 RED524198 RNZ524198 RXV524198 SHR524198 SRN524198 TBJ524198 TLF524198 TVB524198 UEX524198 UOT524198 UYP524198 VIL524198 VSH524198 WCD524198 WLZ524198 WVV524198 AC589733 JJ589734 TF589734 ADB589734 AMX589734 AWT589734 BGP589734 BQL589734 CAH589734 CKD589734 CTZ589734 DDV589734 DNR589734 DXN589734 EHJ589734 ERF589734 FBB589734 FKX589734 FUT589734 GEP589734 GOL589734 GYH589734 HID589734 HRZ589734 IBV589734 ILR589734 IVN589734 JFJ589734 JPF589734 JZB589734 KIX589734 KST589734 LCP589734 LML589734 LWH589734 MGD589734 MPZ589734 MZV589734 NJR589734 NTN589734 ODJ589734 ONF589734 OXB589734 PGX589734 PQT589734 QAP589734 QKL589734 QUH589734 RED589734 RNZ589734 RXV589734 SHR589734 SRN589734 TBJ589734 TLF589734 TVB589734 UEX589734 UOT589734 UYP589734 VIL589734 VSH589734 WCD589734 WLZ589734 WVV589734 AC655269 JJ655270 TF655270 ADB655270 AMX655270 AWT655270 BGP655270 BQL655270 CAH655270 CKD655270 CTZ655270 DDV655270 DNR655270 DXN655270 EHJ655270 ERF655270 FBB655270 FKX655270 FUT655270 GEP655270 GOL655270 GYH655270 HID655270 HRZ655270 IBV655270 ILR655270 IVN655270 JFJ655270 JPF655270 JZB655270 KIX655270 KST655270 LCP655270 LML655270 LWH655270 MGD655270 MPZ655270 MZV655270 NJR655270 NTN655270 ODJ655270 ONF655270 OXB655270 PGX655270 PQT655270 QAP655270 QKL655270 QUH655270 RED655270 RNZ655270 RXV655270 SHR655270 SRN655270 TBJ655270 TLF655270 TVB655270 UEX655270 UOT655270 UYP655270 VIL655270 VSH655270 WCD655270 WLZ655270 WVV655270 AC720805 JJ720806 TF720806 ADB720806 AMX720806 AWT720806 BGP720806 BQL720806 CAH720806 CKD720806 CTZ720806 DDV720806 DNR720806 DXN720806 EHJ720806 ERF720806 FBB720806 FKX720806 FUT720806 GEP720806 GOL720806 GYH720806 HID720806 HRZ720806 IBV720806 ILR720806 IVN720806 JFJ720806 JPF720806 JZB720806 KIX720806 KST720806 LCP720806 LML720806 LWH720806 MGD720806 MPZ720806 MZV720806 NJR720806 NTN720806 ODJ720806 ONF720806 OXB720806 PGX720806 PQT720806 QAP720806 QKL720806 QUH720806 RED720806 RNZ720806 RXV720806 SHR720806 SRN720806 TBJ720806 TLF720806 TVB720806 UEX720806 UOT720806 UYP720806 VIL720806 VSH720806 WCD720806 WLZ720806 WVV720806 AC786341 JJ786342 TF786342 ADB786342 AMX786342 AWT786342 BGP786342 BQL786342 CAH786342 CKD786342 CTZ786342 DDV786342 DNR786342 DXN786342 EHJ786342 ERF786342 FBB786342 FKX786342 FUT786342 GEP786342 GOL786342 GYH786342 HID786342 HRZ786342 IBV786342 ILR786342 IVN786342 JFJ786342 JPF786342 JZB786342 KIX786342 KST786342 LCP786342 LML786342 LWH786342 MGD786342 MPZ786342 MZV786342 NJR786342 NTN786342 ODJ786342 ONF786342 OXB786342 PGX786342 PQT786342 QAP786342 QKL786342 QUH786342 RED786342 RNZ786342 RXV786342 SHR786342 SRN786342 TBJ786342 TLF786342 TVB786342 UEX786342 UOT786342 UYP786342 VIL786342 VSH786342 WCD786342 WLZ786342 WVV786342 AC851877 JJ851878 TF851878 ADB851878 AMX851878 AWT851878 BGP851878 BQL851878 CAH851878 CKD851878 CTZ851878 DDV851878 DNR851878 DXN851878 EHJ851878 ERF851878 FBB851878 FKX851878 FUT851878 GEP851878 GOL851878 GYH851878 HID851878 HRZ851878 IBV851878 ILR851878 IVN851878 JFJ851878 JPF851878 JZB851878 KIX851878 KST851878 LCP851878 LML851878 LWH851878 MGD851878 MPZ851878 MZV851878 NJR851878 NTN851878 ODJ851878 ONF851878 OXB851878 PGX851878 PQT851878 QAP851878 QKL851878 QUH851878 RED851878 RNZ851878 RXV851878 SHR851878 SRN851878 TBJ851878 TLF851878 TVB851878 UEX851878 UOT851878 UYP851878 VIL851878 VSH851878 WCD851878 WLZ851878 WVV851878 AC917413 JJ917414 TF917414 ADB917414 AMX917414 AWT917414 BGP917414 BQL917414 CAH917414 CKD917414 CTZ917414 DDV917414 DNR917414 DXN917414 EHJ917414 ERF917414 FBB917414 FKX917414 FUT917414 GEP917414 GOL917414 GYH917414 HID917414 HRZ917414 IBV917414 ILR917414 IVN917414 JFJ917414 JPF917414 JZB917414 KIX917414 KST917414 LCP917414 LML917414 LWH917414 MGD917414 MPZ917414 MZV917414 NJR917414 NTN917414 ODJ917414 ONF917414 OXB917414 PGX917414 PQT917414 QAP917414 QKL917414 QUH917414 RED917414 RNZ917414 RXV917414 SHR917414 SRN917414 TBJ917414 TLF917414 TVB917414 UEX917414 UOT917414 UYP917414 VIL917414 VSH917414 WCD917414 WLZ917414 WVV917414 AC982949 JJ982950 TF982950 ADB982950 AMX982950 AWT982950 BGP982950 BQL982950 CAH982950 CKD982950 CTZ982950 DDV982950 DNR982950 DXN982950 EHJ982950 ERF982950 FBB982950 FKX982950 FUT982950 GEP982950 GOL982950 GYH982950 HID982950 HRZ982950 IBV982950 ILR982950 IVN982950 JFJ982950 JPF982950 JZB982950 KIX982950 KST982950 LCP982950 LML982950 LWH982950 MGD982950 MPZ982950 MZV982950 NJR982950 NTN982950 ODJ982950 ONF982950 OXB982950 PGX982950 PQT982950 QAP982950 QKL982950 QUH982950 RED982950 RNZ982950 RXV982950 SHR982950 SRN982950 TBJ982950 TLF982950 TVB982950 UEX982950 UOT982950 UYP982950 VIL982950 VSH982950 WCD982950 WLZ982950 AC4 WVN982950:WVR982951 WLR982950:WLV982951 WBV982950:WBZ982951 VRZ982950:VSD982951 VID982950:VIH982951 UYH982950:UYL982951 UOL982950:UOP982951 UEP982950:UET982951 TUT982950:TUX982951 TKX982950:TLB982951 TBB982950:TBF982951 SRF982950:SRJ982951 SHJ982950:SHN982951 RXN982950:RXR982951 RNR982950:RNV982951 RDV982950:RDZ982951 QTZ982950:QUD982951 QKD982950:QKH982951 QAH982950:QAL982951 PQL982950:PQP982951 PGP982950:PGT982951 OWT982950:OWX982951 OMX982950:ONB982951 ODB982950:ODF982951 NTF982950:NTJ982951 NJJ982950:NJN982951 MZN982950:MZR982951 MPR982950:MPV982951 MFV982950:MFZ982951 LVZ982950:LWD982951 LMD982950:LMH982951 LCH982950:LCL982951 KSL982950:KSP982951 KIP982950:KIT982951 JYT982950:JYX982951 JOX982950:JPB982951 JFB982950:JFF982951 IVF982950:IVJ982951 ILJ982950:ILN982951 IBN982950:IBR982951 HRR982950:HRV982951 HHV982950:HHZ982951 GXZ982950:GYD982951 GOD982950:GOH982951 GEH982950:GEL982951 FUL982950:FUP982951 FKP982950:FKT982951 FAT982950:FAX982951 EQX982950:ERB982951 EHB982950:EHF982951 DXF982950:DXJ982951 DNJ982950:DNN982951 DDN982950:DDR982951 CTR982950:CTV982951 CJV982950:CJZ982951 BZZ982950:CAD982951 BQD982950:BQH982951 BGH982950:BGL982951 AWL982950:AWP982951 AMP982950:AMT982951 ACT982950:ACX982951 SX982950:TB982951 JB982950:JF982951 WVN917414:WVR917415 WLR917414:WLV917415 WBV917414:WBZ917415 VRZ917414:VSD917415 VID917414:VIH917415 UYH917414:UYL917415 UOL917414:UOP917415 UEP917414:UET917415 TUT917414:TUX917415 TKX917414:TLB917415 TBB917414:TBF917415 SRF917414:SRJ917415 SHJ917414:SHN917415 RXN917414:RXR917415 RNR917414:RNV917415 RDV917414:RDZ917415 QTZ917414:QUD917415 QKD917414:QKH917415 QAH917414:QAL917415 PQL917414:PQP917415 PGP917414:PGT917415 OWT917414:OWX917415 OMX917414:ONB917415 ODB917414:ODF917415 NTF917414:NTJ917415 NJJ917414:NJN917415 MZN917414:MZR917415 MPR917414:MPV917415 MFV917414:MFZ917415 LVZ917414:LWD917415 LMD917414:LMH917415 LCH917414:LCL917415 KSL917414:KSP917415 KIP917414:KIT917415 JYT917414:JYX917415 JOX917414:JPB917415 JFB917414:JFF917415 IVF917414:IVJ917415 ILJ917414:ILN917415 IBN917414:IBR917415 HRR917414:HRV917415 HHV917414:HHZ917415 GXZ917414:GYD917415 GOD917414:GOH917415 GEH917414:GEL917415 FUL917414:FUP917415 FKP917414:FKT917415 FAT917414:FAX917415 EQX917414:ERB917415 EHB917414:EHF917415 DXF917414:DXJ917415 DNJ917414:DNN917415 DDN917414:DDR917415 CTR917414:CTV917415 CJV917414:CJZ917415 BZZ917414:CAD917415 BQD917414:BQH917415 BGH917414:BGL917415 AWL917414:AWP917415 AMP917414:AMT917415 ACT917414:ACX917415 SX917414:TB917415 JB917414:JF917415 WVN851878:WVR851879 WLR851878:WLV851879 WBV851878:WBZ851879 VRZ851878:VSD851879 VID851878:VIH851879 UYH851878:UYL851879 UOL851878:UOP851879 UEP851878:UET851879 TUT851878:TUX851879 TKX851878:TLB851879 TBB851878:TBF851879 SRF851878:SRJ851879 SHJ851878:SHN851879 RXN851878:RXR851879 RNR851878:RNV851879 RDV851878:RDZ851879 QTZ851878:QUD851879 QKD851878:QKH851879 QAH851878:QAL851879 PQL851878:PQP851879 PGP851878:PGT851879 OWT851878:OWX851879 OMX851878:ONB851879 ODB851878:ODF851879 NTF851878:NTJ851879 NJJ851878:NJN851879 MZN851878:MZR851879 MPR851878:MPV851879 MFV851878:MFZ851879 LVZ851878:LWD851879 LMD851878:LMH851879 LCH851878:LCL851879 KSL851878:KSP851879 KIP851878:KIT851879 JYT851878:JYX851879 JOX851878:JPB851879 JFB851878:JFF851879 IVF851878:IVJ851879 ILJ851878:ILN851879 IBN851878:IBR851879 HRR851878:HRV851879 HHV851878:HHZ851879 GXZ851878:GYD851879 GOD851878:GOH851879 GEH851878:GEL851879 FUL851878:FUP851879 FKP851878:FKT851879 FAT851878:FAX851879 EQX851878:ERB851879 EHB851878:EHF851879 DXF851878:DXJ851879 DNJ851878:DNN851879 DDN851878:DDR851879 CTR851878:CTV851879 CJV851878:CJZ851879 BZZ851878:CAD851879 BQD851878:BQH851879 BGH851878:BGL851879 AWL851878:AWP851879 AMP851878:AMT851879 ACT851878:ACX851879 SX851878:TB851879 JB851878:JF851879 WVN786342:WVR786343 WLR786342:WLV786343 WBV786342:WBZ786343 VRZ786342:VSD786343 VID786342:VIH786343 UYH786342:UYL786343 UOL786342:UOP786343 UEP786342:UET786343 TUT786342:TUX786343 TKX786342:TLB786343 TBB786342:TBF786343 SRF786342:SRJ786343 SHJ786342:SHN786343 RXN786342:RXR786343 RNR786342:RNV786343 RDV786342:RDZ786343 QTZ786342:QUD786343 QKD786342:QKH786343 QAH786342:QAL786343 PQL786342:PQP786343 PGP786342:PGT786343 OWT786342:OWX786343 OMX786342:ONB786343 ODB786342:ODF786343 NTF786342:NTJ786343 NJJ786342:NJN786343 MZN786342:MZR786343 MPR786342:MPV786343 MFV786342:MFZ786343 LVZ786342:LWD786343 LMD786342:LMH786343 LCH786342:LCL786343 KSL786342:KSP786343 KIP786342:KIT786343 JYT786342:JYX786343 JOX786342:JPB786343 JFB786342:JFF786343 IVF786342:IVJ786343 ILJ786342:ILN786343 IBN786342:IBR786343 HRR786342:HRV786343 HHV786342:HHZ786343 GXZ786342:GYD786343 GOD786342:GOH786343 GEH786342:GEL786343 FUL786342:FUP786343 FKP786342:FKT786343 FAT786342:FAX786343 EQX786342:ERB786343 EHB786342:EHF786343 DXF786342:DXJ786343 DNJ786342:DNN786343 DDN786342:DDR786343 CTR786342:CTV786343 CJV786342:CJZ786343 BZZ786342:CAD786343 BQD786342:BQH786343 BGH786342:BGL786343 AWL786342:AWP786343 AMP786342:AMT786343 ACT786342:ACX786343 SX786342:TB786343 JB786342:JF786343 WVN720806:WVR720807 WLR720806:WLV720807 WBV720806:WBZ720807 VRZ720806:VSD720807 VID720806:VIH720807 UYH720806:UYL720807 UOL720806:UOP720807 UEP720806:UET720807 TUT720806:TUX720807 TKX720806:TLB720807 TBB720806:TBF720807 SRF720806:SRJ720807 SHJ720806:SHN720807 RXN720806:RXR720807 RNR720806:RNV720807 RDV720806:RDZ720807 QTZ720806:QUD720807 QKD720806:QKH720807 QAH720806:QAL720807 PQL720806:PQP720807 PGP720806:PGT720807 OWT720806:OWX720807 OMX720806:ONB720807 ODB720806:ODF720807 NTF720806:NTJ720807 NJJ720806:NJN720807 MZN720806:MZR720807 MPR720806:MPV720807 MFV720806:MFZ720807 LVZ720806:LWD720807 LMD720806:LMH720807 LCH720806:LCL720807 KSL720806:KSP720807 KIP720806:KIT720807 JYT720806:JYX720807 JOX720806:JPB720807 JFB720806:JFF720807 IVF720806:IVJ720807 ILJ720806:ILN720807 IBN720806:IBR720807 HRR720806:HRV720807 HHV720806:HHZ720807 GXZ720806:GYD720807 GOD720806:GOH720807 GEH720806:GEL720807 FUL720806:FUP720807 FKP720806:FKT720807 FAT720806:FAX720807 EQX720806:ERB720807 EHB720806:EHF720807 DXF720806:DXJ720807 DNJ720806:DNN720807 DDN720806:DDR720807 CTR720806:CTV720807 CJV720806:CJZ720807 BZZ720806:CAD720807 BQD720806:BQH720807 BGH720806:BGL720807 AWL720806:AWP720807 AMP720806:AMT720807 ACT720806:ACX720807 SX720806:TB720807 JB720806:JF720807 WVN655270:WVR655271 WLR655270:WLV655271 WBV655270:WBZ655271 VRZ655270:VSD655271 VID655270:VIH655271 UYH655270:UYL655271 UOL655270:UOP655271 UEP655270:UET655271 TUT655270:TUX655271 TKX655270:TLB655271 TBB655270:TBF655271 SRF655270:SRJ655271 SHJ655270:SHN655271 RXN655270:RXR655271 RNR655270:RNV655271 RDV655270:RDZ655271 QTZ655270:QUD655271 QKD655270:QKH655271 QAH655270:QAL655271 PQL655270:PQP655271 PGP655270:PGT655271 OWT655270:OWX655271 OMX655270:ONB655271 ODB655270:ODF655271 NTF655270:NTJ655271 NJJ655270:NJN655271 MZN655270:MZR655271 MPR655270:MPV655271 MFV655270:MFZ655271 LVZ655270:LWD655271 LMD655270:LMH655271 LCH655270:LCL655271 KSL655270:KSP655271 KIP655270:KIT655271 JYT655270:JYX655271 JOX655270:JPB655271 JFB655270:JFF655271 IVF655270:IVJ655271 ILJ655270:ILN655271 IBN655270:IBR655271 HRR655270:HRV655271 HHV655270:HHZ655271 GXZ655270:GYD655271 GOD655270:GOH655271 GEH655270:GEL655271 FUL655270:FUP655271 FKP655270:FKT655271 FAT655270:FAX655271 EQX655270:ERB655271 EHB655270:EHF655271 DXF655270:DXJ655271 DNJ655270:DNN655271 DDN655270:DDR655271 CTR655270:CTV655271 CJV655270:CJZ655271 BZZ655270:CAD655271 BQD655270:BQH655271 BGH655270:BGL655271 AWL655270:AWP655271 AMP655270:AMT655271 ACT655270:ACX655271 SX655270:TB655271 JB655270:JF655271 WVN589734:WVR589735 WLR589734:WLV589735 WBV589734:WBZ589735 VRZ589734:VSD589735 VID589734:VIH589735 UYH589734:UYL589735 UOL589734:UOP589735 UEP589734:UET589735 TUT589734:TUX589735 TKX589734:TLB589735 TBB589734:TBF589735 SRF589734:SRJ589735 SHJ589734:SHN589735 RXN589734:RXR589735 RNR589734:RNV589735 RDV589734:RDZ589735 QTZ589734:QUD589735 QKD589734:QKH589735 QAH589734:QAL589735 PQL589734:PQP589735 PGP589734:PGT589735 OWT589734:OWX589735 OMX589734:ONB589735 ODB589734:ODF589735 NTF589734:NTJ589735 NJJ589734:NJN589735 MZN589734:MZR589735 MPR589734:MPV589735 MFV589734:MFZ589735 LVZ589734:LWD589735 LMD589734:LMH589735 LCH589734:LCL589735 KSL589734:KSP589735 KIP589734:KIT589735 JYT589734:JYX589735 JOX589734:JPB589735 JFB589734:JFF589735 IVF589734:IVJ589735 ILJ589734:ILN589735 IBN589734:IBR589735 HRR589734:HRV589735 HHV589734:HHZ589735 GXZ589734:GYD589735 GOD589734:GOH589735 GEH589734:GEL589735 FUL589734:FUP589735 FKP589734:FKT589735 FAT589734:FAX589735 EQX589734:ERB589735 EHB589734:EHF589735 DXF589734:DXJ589735 DNJ589734:DNN589735 DDN589734:DDR589735 CTR589734:CTV589735 CJV589734:CJZ589735 BZZ589734:CAD589735 BQD589734:BQH589735 BGH589734:BGL589735 AWL589734:AWP589735 AMP589734:AMT589735 ACT589734:ACX589735 SX589734:TB589735 JB589734:JF589735 WVN524198:WVR524199 WLR524198:WLV524199 WBV524198:WBZ524199 VRZ524198:VSD524199 VID524198:VIH524199 UYH524198:UYL524199 UOL524198:UOP524199 UEP524198:UET524199 TUT524198:TUX524199 TKX524198:TLB524199 TBB524198:TBF524199 SRF524198:SRJ524199 SHJ524198:SHN524199 RXN524198:RXR524199 RNR524198:RNV524199 RDV524198:RDZ524199 QTZ524198:QUD524199 QKD524198:QKH524199 QAH524198:QAL524199 PQL524198:PQP524199 PGP524198:PGT524199 OWT524198:OWX524199 OMX524198:ONB524199 ODB524198:ODF524199 NTF524198:NTJ524199 NJJ524198:NJN524199 MZN524198:MZR524199 MPR524198:MPV524199 MFV524198:MFZ524199 LVZ524198:LWD524199 LMD524198:LMH524199 LCH524198:LCL524199 KSL524198:KSP524199 KIP524198:KIT524199 JYT524198:JYX524199 JOX524198:JPB524199 JFB524198:JFF524199 IVF524198:IVJ524199 ILJ524198:ILN524199 IBN524198:IBR524199 HRR524198:HRV524199 HHV524198:HHZ524199 GXZ524198:GYD524199 GOD524198:GOH524199 GEH524198:GEL524199 FUL524198:FUP524199 FKP524198:FKT524199 FAT524198:FAX524199 EQX524198:ERB524199 EHB524198:EHF524199 DXF524198:DXJ524199 DNJ524198:DNN524199 DDN524198:DDR524199 CTR524198:CTV524199 CJV524198:CJZ524199 BZZ524198:CAD524199 BQD524198:BQH524199 BGH524198:BGL524199 AWL524198:AWP524199 AMP524198:AMT524199 ACT524198:ACX524199 SX524198:TB524199 JB524198:JF524199 WVN458662:WVR458663 WLR458662:WLV458663 WBV458662:WBZ458663 VRZ458662:VSD458663 VID458662:VIH458663 UYH458662:UYL458663 UOL458662:UOP458663 UEP458662:UET458663 TUT458662:TUX458663 TKX458662:TLB458663 TBB458662:TBF458663 SRF458662:SRJ458663 SHJ458662:SHN458663 RXN458662:RXR458663 RNR458662:RNV458663 RDV458662:RDZ458663 QTZ458662:QUD458663 QKD458662:QKH458663 QAH458662:QAL458663 PQL458662:PQP458663 PGP458662:PGT458663 OWT458662:OWX458663 OMX458662:ONB458663 ODB458662:ODF458663 NTF458662:NTJ458663 NJJ458662:NJN458663 MZN458662:MZR458663 MPR458662:MPV458663 MFV458662:MFZ458663 LVZ458662:LWD458663 LMD458662:LMH458663 LCH458662:LCL458663 KSL458662:KSP458663 KIP458662:KIT458663 JYT458662:JYX458663 JOX458662:JPB458663 JFB458662:JFF458663 IVF458662:IVJ458663 ILJ458662:ILN458663 IBN458662:IBR458663 HRR458662:HRV458663 HHV458662:HHZ458663 GXZ458662:GYD458663 GOD458662:GOH458663 GEH458662:GEL458663 FUL458662:FUP458663 FKP458662:FKT458663 FAT458662:FAX458663 EQX458662:ERB458663 EHB458662:EHF458663 DXF458662:DXJ458663 DNJ458662:DNN458663 DDN458662:DDR458663 CTR458662:CTV458663 CJV458662:CJZ458663 BZZ458662:CAD458663 BQD458662:BQH458663 BGH458662:BGL458663 AWL458662:AWP458663 AMP458662:AMT458663 ACT458662:ACX458663 SX458662:TB458663 JB458662:JF458663 WVN393126:WVR393127 WLR393126:WLV393127 WBV393126:WBZ393127 VRZ393126:VSD393127 VID393126:VIH393127 UYH393126:UYL393127 UOL393126:UOP393127 UEP393126:UET393127 TUT393126:TUX393127 TKX393126:TLB393127 TBB393126:TBF393127 SRF393126:SRJ393127 SHJ393126:SHN393127 RXN393126:RXR393127 RNR393126:RNV393127 RDV393126:RDZ393127 QTZ393126:QUD393127 QKD393126:QKH393127 QAH393126:QAL393127 PQL393126:PQP393127 PGP393126:PGT393127 OWT393126:OWX393127 OMX393126:ONB393127 ODB393126:ODF393127 NTF393126:NTJ393127 NJJ393126:NJN393127 MZN393126:MZR393127 MPR393126:MPV393127 MFV393126:MFZ393127 LVZ393126:LWD393127 LMD393126:LMH393127 LCH393126:LCL393127 KSL393126:KSP393127 KIP393126:KIT393127 JYT393126:JYX393127 JOX393126:JPB393127 JFB393126:JFF393127 IVF393126:IVJ393127 ILJ393126:ILN393127 IBN393126:IBR393127 HRR393126:HRV393127 HHV393126:HHZ393127 GXZ393126:GYD393127 GOD393126:GOH393127 GEH393126:GEL393127 FUL393126:FUP393127 FKP393126:FKT393127 FAT393126:FAX393127 EQX393126:ERB393127 EHB393126:EHF393127 DXF393126:DXJ393127 DNJ393126:DNN393127 DDN393126:DDR393127 CTR393126:CTV393127 CJV393126:CJZ393127 BZZ393126:CAD393127 BQD393126:BQH393127 BGH393126:BGL393127 AWL393126:AWP393127 AMP393126:AMT393127 ACT393126:ACX393127 SX393126:TB393127 JB393126:JF393127 WVN327590:WVR327591 WLR327590:WLV327591 WBV327590:WBZ327591 VRZ327590:VSD327591 VID327590:VIH327591 UYH327590:UYL327591 UOL327590:UOP327591 UEP327590:UET327591 TUT327590:TUX327591 TKX327590:TLB327591 TBB327590:TBF327591 SRF327590:SRJ327591 SHJ327590:SHN327591 RXN327590:RXR327591 RNR327590:RNV327591 RDV327590:RDZ327591 QTZ327590:QUD327591 QKD327590:QKH327591 QAH327590:QAL327591 PQL327590:PQP327591 PGP327590:PGT327591 OWT327590:OWX327591 OMX327590:ONB327591 ODB327590:ODF327591 NTF327590:NTJ327591 NJJ327590:NJN327591 MZN327590:MZR327591 MPR327590:MPV327591 MFV327590:MFZ327591 LVZ327590:LWD327591 LMD327590:LMH327591 LCH327590:LCL327591 KSL327590:KSP327591 KIP327590:KIT327591 JYT327590:JYX327591 JOX327590:JPB327591 JFB327590:JFF327591 IVF327590:IVJ327591 ILJ327590:ILN327591 IBN327590:IBR327591 HRR327590:HRV327591 HHV327590:HHZ327591 GXZ327590:GYD327591 GOD327590:GOH327591 GEH327590:GEL327591 FUL327590:FUP327591 FKP327590:FKT327591 FAT327590:FAX327591 EQX327590:ERB327591 EHB327590:EHF327591 DXF327590:DXJ327591 DNJ327590:DNN327591 DDN327590:DDR327591 CTR327590:CTV327591 CJV327590:CJZ327591 BZZ327590:CAD327591 BQD327590:BQH327591 BGH327590:BGL327591 AWL327590:AWP327591 AMP327590:AMT327591 ACT327590:ACX327591 SX327590:TB327591 JB327590:JF327591 WVN262054:WVR262055 WLR262054:WLV262055 WBV262054:WBZ262055 VRZ262054:VSD262055 VID262054:VIH262055 UYH262054:UYL262055 UOL262054:UOP262055 UEP262054:UET262055 TUT262054:TUX262055 TKX262054:TLB262055 TBB262054:TBF262055 SRF262054:SRJ262055 SHJ262054:SHN262055 RXN262054:RXR262055 RNR262054:RNV262055 RDV262054:RDZ262055 QTZ262054:QUD262055 QKD262054:QKH262055 QAH262054:QAL262055 PQL262054:PQP262055 PGP262054:PGT262055 OWT262054:OWX262055 OMX262054:ONB262055 ODB262054:ODF262055 NTF262054:NTJ262055 NJJ262054:NJN262055 MZN262054:MZR262055 MPR262054:MPV262055 MFV262054:MFZ262055 LVZ262054:LWD262055 LMD262054:LMH262055 LCH262054:LCL262055 KSL262054:KSP262055 KIP262054:KIT262055 JYT262054:JYX262055 JOX262054:JPB262055 JFB262054:JFF262055 IVF262054:IVJ262055 ILJ262054:ILN262055 IBN262054:IBR262055 HRR262054:HRV262055 HHV262054:HHZ262055 GXZ262054:GYD262055 GOD262054:GOH262055 GEH262054:GEL262055 FUL262054:FUP262055 FKP262054:FKT262055 FAT262054:FAX262055 EQX262054:ERB262055 EHB262054:EHF262055 DXF262054:DXJ262055 DNJ262054:DNN262055 DDN262054:DDR262055 CTR262054:CTV262055 CJV262054:CJZ262055 BZZ262054:CAD262055 BQD262054:BQH262055 BGH262054:BGL262055 AWL262054:AWP262055 AMP262054:AMT262055 ACT262054:ACX262055 SX262054:TB262055 JB262054:JF262055 WVN196518:WVR196519 WLR196518:WLV196519 WBV196518:WBZ196519 VRZ196518:VSD196519 VID196518:VIH196519 UYH196518:UYL196519 UOL196518:UOP196519 UEP196518:UET196519 TUT196518:TUX196519 TKX196518:TLB196519 TBB196518:TBF196519 SRF196518:SRJ196519 SHJ196518:SHN196519 RXN196518:RXR196519 RNR196518:RNV196519 RDV196518:RDZ196519 QTZ196518:QUD196519 QKD196518:QKH196519 QAH196518:QAL196519 PQL196518:PQP196519 PGP196518:PGT196519 OWT196518:OWX196519 OMX196518:ONB196519 ODB196518:ODF196519 NTF196518:NTJ196519 NJJ196518:NJN196519 MZN196518:MZR196519 MPR196518:MPV196519 MFV196518:MFZ196519 LVZ196518:LWD196519 LMD196518:LMH196519 LCH196518:LCL196519 KSL196518:KSP196519 KIP196518:KIT196519 JYT196518:JYX196519 JOX196518:JPB196519 JFB196518:JFF196519 IVF196518:IVJ196519 ILJ196518:ILN196519 IBN196518:IBR196519 HRR196518:HRV196519 HHV196518:HHZ196519 GXZ196518:GYD196519 GOD196518:GOH196519 GEH196518:GEL196519 FUL196518:FUP196519 FKP196518:FKT196519 FAT196518:FAX196519 EQX196518:ERB196519 EHB196518:EHF196519 DXF196518:DXJ196519 DNJ196518:DNN196519 DDN196518:DDR196519 CTR196518:CTV196519 CJV196518:CJZ196519 BZZ196518:CAD196519 BQD196518:BQH196519 BGH196518:BGL196519 AWL196518:AWP196519 AMP196518:AMT196519 ACT196518:ACX196519 SX196518:TB196519 JB196518:JF196519 WVN130982:WVR130983 WLR130982:WLV130983 WBV130982:WBZ130983 VRZ130982:VSD130983 VID130982:VIH130983 UYH130982:UYL130983 UOL130982:UOP130983 UEP130982:UET130983 TUT130982:TUX130983 TKX130982:TLB130983 TBB130982:TBF130983 SRF130982:SRJ130983 SHJ130982:SHN130983 RXN130982:RXR130983 RNR130982:RNV130983 RDV130982:RDZ130983 QTZ130982:QUD130983 QKD130982:QKH130983 QAH130982:QAL130983 PQL130982:PQP130983 PGP130982:PGT130983 OWT130982:OWX130983 OMX130982:ONB130983 ODB130982:ODF130983 NTF130982:NTJ130983 NJJ130982:NJN130983 MZN130982:MZR130983 MPR130982:MPV130983 MFV130982:MFZ130983 LVZ130982:LWD130983 LMD130982:LMH130983 LCH130982:LCL130983 KSL130982:KSP130983 KIP130982:KIT130983 JYT130982:JYX130983 JOX130982:JPB130983 JFB130982:JFF130983 IVF130982:IVJ130983 ILJ130982:ILN130983 IBN130982:IBR130983 HRR130982:HRV130983 HHV130982:HHZ130983 GXZ130982:GYD130983 GOD130982:GOH130983 GEH130982:GEL130983 FUL130982:FUP130983 FKP130982:FKT130983 FAT130982:FAX130983 EQX130982:ERB130983 EHB130982:EHF130983 DXF130982:DXJ130983 DNJ130982:DNN130983 DDN130982:DDR130983 CTR130982:CTV130983 CJV130982:CJZ130983 BZZ130982:CAD130983 BQD130982:BQH130983 BGH130982:BGL130983 AWL130982:AWP130983 AMP130982:AMT130983 ACT130982:ACX130983 SX130982:TB130983 JB130982:JF130983 WVN65446:WVR65447 WLR65446:WLV65447 WBV65446:WBZ65447 VRZ65446:VSD65447 VID65446:VIH65447 UYH65446:UYL65447 UOL65446:UOP65447 UEP65446:UET65447 TUT65446:TUX65447 TKX65446:TLB65447 TBB65446:TBF65447 SRF65446:SRJ65447 SHJ65446:SHN65447 RXN65446:RXR65447 RNR65446:RNV65447 RDV65446:RDZ65447 QTZ65446:QUD65447 QKD65446:QKH65447 QAH65446:QAL65447 PQL65446:PQP65447 PGP65446:PGT65447 OWT65446:OWX65447 OMX65446:ONB65447 ODB65446:ODF65447 NTF65446:NTJ65447 NJJ65446:NJN65447 MZN65446:MZR65447 MPR65446:MPV65447 MFV65446:MFZ65447 LVZ65446:LWD65447 LMD65446:LMH65447 LCH65446:LCL65447 KSL65446:KSP65447 KIP65446:KIT65447 JYT65446:JYX65447 JOX65446:JPB65447 JFB65446:JFF65447 IVF65446:IVJ65447 ILJ65446:ILN65447 IBN65446:IBR65447 HRR65446:HRV65447 HHV65446:HHZ65447 GXZ65446:GYD65447 GOD65446:GOH65447 GEH65446:GEL65447 FUL65446:FUP65447 FKP65446:FKT65447 FAT65446:FAX65447 EQX65446:ERB65447 EHB65446:EHF65447 DXF65446:DXJ65447 DNJ65446:DNN65447 DDN65446:DDR65447 CTR65446:CTV65447 CJV65446:CJZ65447 BZZ65446:CAD65447 BQD65446:BQH65447 BGH65446:BGL65447 AWL65446:AWP65447 AMP65446:AMT65447 ACT65446:ACX65447 SX65446:TB65447 JB65446:JF65447 WVN4:WVR5 WLR4:WLV5 WBV4:WBZ5 VRZ4:VSD5 VID4:VIH5 UYH4:UYL5 UOL4:UOP5 UEP4:UET5 TUT4:TUX5 TKX4:TLB5 TBB4:TBF5 SRF4:SRJ5 SHJ4:SHN5 RXN4:RXR5 RNR4:RNV5 RDV4:RDZ5 QTZ4:QUD5 QKD4:QKH5 QAH4:QAL5 PQL4:PQP5 PGP4:PGT5 OWT4:OWX5 OMX4:ONB5 ODB4:ODF5 NTF4:NTJ5 NJJ4:NJN5 MZN4:MZR5 MPR4:MPV5 MFV4:MFZ5 LVZ4:LWD5 LMD4:LMH5 LCH4:LCL5 KSL4:KSP5 KIP4:KIT5 JYT4:JYX5 JOX4:JPB5 JFB4:JFF5 IVF4:IVJ5 ILJ4:ILN5 IBN4:IBR5 HRR4:HRV5 HHV4:HHZ5 GXZ4:GYD5 GOD4:GOH5 GEH4:GEL5 FUL4:FUP5 FKP4:FKT5 FAT4:FAX5 EQX4:ERB5 EHB4:EHF5 DXF4:DXJ5 DNJ4:DNN5 DDN4:DDR5 CTR4:CTV5 CJV4:CJZ5 BZZ4:CAD5 BQD4:BQH5 BGH4:BGL5 AWL4:AWP5 AMP4:AMT5 ACT4:ACX5 SX4:TB5 JB4:JF5 Y4:Z5 Y982950:Z982951 Y917414:Z917415 Y851878:Z851879 Y786342:Z786343 Y720806:Z720807 Y655270:Z655271 Y589734:Z589735 Y524198:Z524199 Y458662:Z458663 Y393126:Z393127 Y327590:Z327591 Y262054:Z262055 Y196518:Z196519 Y130982:Z130983 Y65446:Z65447" xr:uid="{64396DF2-D99E-4617-9942-B3CB21DB0412}">
      <formula1>#REF!</formula1>
    </dataValidation>
    <dataValidation type="list" showInputMessage="1" showErrorMessage="1" sqref="WUU982964:WUU982975 ACA18:ACA29 ALW18:ALW29 AVS18:AVS29 BFO18:BFO29 BPK18:BPK29 BZG18:BZG29 CJC18:CJC29 CSY18:CSY29 DCU18:DCU29 DMQ18:DMQ29 DWM18:DWM29 EGI18:EGI29 EQE18:EQE29 FAA18:FAA29 FJW18:FJW29 FTS18:FTS29 GDO18:GDO29 GNK18:GNK29 GXG18:GXG29 HHC18:HHC29 HQY18:HQY29 IAU18:IAU29 IKQ18:IKQ29 IUM18:IUM29 JEI18:JEI29 JOE18:JOE29 JYA18:JYA29 KHW18:KHW29 KRS18:KRS29 LBO18:LBO29 LLK18:LLK29 LVG18:LVG29 MFC18:MFC29 MOY18:MOY29 MYU18:MYU29 NIQ18:NIQ29 NSM18:NSM29 OCI18:OCI29 OME18:OME29 OWA18:OWA29 PFW18:PFW29 PPS18:PPS29 PZO18:PZO29 QJK18:QJK29 QTG18:QTG29 RDC18:RDC29 RMY18:RMY29 RWU18:RWU29 SGQ18:SGQ29 SQM18:SQM29 TAI18:TAI29 TKE18:TKE29 TUA18:TUA29 UDW18:UDW29 UNS18:UNS29 UXO18:UXO29 VHK18:VHK29 VRG18:VRG29 WBC18:WBC29 WKY18:WKY29 WUU18:WUU29 B65460:B65471 II65460:II65471 SE65460:SE65471 ACA65460:ACA65471 ALW65460:ALW65471 AVS65460:AVS65471 BFO65460:BFO65471 BPK65460:BPK65471 BZG65460:BZG65471 CJC65460:CJC65471 CSY65460:CSY65471 DCU65460:DCU65471 DMQ65460:DMQ65471 DWM65460:DWM65471 EGI65460:EGI65471 EQE65460:EQE65471 FAA65460:FAA65471 FJW65460:FJW65471 FTS65460:FTS65471 GDO65460:GDO65471 GNK65460:GNK65471 GXG65460:GXG65471 HHC65460:HHC65471 HQY65460:HQY65471 IAU65460:IAU65471 IKQ65460:IKQ65471 IUM65460:IUM65471 JEI65460:JEI65471 JOE65460:JOE65471 JYA65460:JYA65471 KHW65460:KHW65471 KRS65460:KRS65471 LBO65460:LBO65471 LLK65460:LLK65471 LVG65460:LVG65471 MFC65460:MFC65471 MOY65460:MOY65471 MYU65460:MYU65471 NIQ65460:NIQ65471 NSM65460:NSM65471 OCI65460:OCI65471 OME65460:OME65471 OWA65460:OWA65471 PFW65460:PFW65471 PPS65460:PPS65471 PZO65460:PZO65471 QJK65460:QJK65471 QTG65460:QTG65471 RDC65460:RDC65471 RMY65460:RMY65471 RWU65460:RWU65471 SGQ65460:SGQ65471 SQM65460:SQM65471 TAI65460:TAI65471 TKE65460:TKE65471 TUA65460:TUA65471 UDW65460:UDW65471 UNS65460:UNS65471 UXO65460:UXO65471 VHK65460:VHK65471 VRG65460:VRG65471 WBC65460:WBC65471 WKY65460:WKY65471 WUU65460:WUU65471 B130996:B131007 II130996:II131007 SE130996:SE131007 ACA130996:ACA131007 ALW130996:ALW131007 AVS130996:AVS131007 BFO130996:BFO131007 BPK130996:BPK131007 BZG130996:BZG131007 CJC130996:CJC131007 CSY130996:CSY131007 DCU130996:DCU131007 DMQ130996:DMQ131007 DWM130996:DWM131007 EGI130996:EGI131007 EQE130996:EQE131007 FAA130996:FAA131007 FJW130996:FJW131007 FTS130996:FTS131007 GDO130996:GDO131007 GNK130996:GNK131007 GXG130996:GXG131007 HHC130996:HHC131007 HQY130996:HQY131007 IAU130996:IAU131007 IKQ130996:IKQ131007 IUM130996:IUM131007 JEI130996:JEI131007 JOE130996:JOE131007 JYA130996:JYA131007 KHW130996:KHW131007 KRS130996:KRS131007 LBO130996:LBO131007 LLK130996:LLK131007 LVG130996:LVG131007 MFC130996:MFC131007 MOY130996:MOY131007 MYU130996:MYU131007 NIQ130996:NIQ131007 NSM130996:NSM131007 OCI130996:OCI131007 OME130996:OME131007 OWA130996:OWA131007 PFW130996:PFW131007 PPS130996:PPS131007 PZO130996:PZO131007 QJK130996:QJK131007 QTG130996:QTG131007 RDC130996:RDC131007 RMY130996:RMY131007 RWU130996:RWU131007 SGQ130996:SGQ131007 SQM130996:SQM131007 TAI130996:TAI131007 TKE130996:TKE131007 TUA130996:TUA131007 UDW130996:UDW131007 UNS130996:UNS131007 UXO130996:UXO131007 VHK130996:VHK131007 VRG130996:VRG131007 WBC130996:WBC131007 WKY130996:WKY131007 WUU130996:WUU131007 B196532:B196543 II196532:II196543 SE196532:SE196543 ACA196532:ACA196543 ALW196532:ALW196543 AVS196532:AVS196543 BFO196532:BFO196543 BPK196532:BPK196543 BZG196532:BZG196543 CJC196532:CJC196543 CSY196532:CSY196543 DCU196532:DCU196543 DMQ196532:DMQ196543 DWM196532:DWM196543 EGI196532:EGI196543 EQE196532:EQE196543 FAA196532:FAA196543 FJW196532:FJW196543 FTS196532:FTS196543 GDO196532:GDO196543 GNK196532:GNK196543 GXG196532:GXG196543 HHC196532:HHC196543 HQY196532:HQY196543 IAU196532:IAU196543 IKQ196532:IKQ196543 IUM196532:IUM196543 JEI196532:JEI196543 JOE196532:JOE196543 JYA196532:JYA196543 KHW196532:KHW196543 KRS196532:KRS196543 LBO196532:LBO196543 LLK196532:LLK196543 LVG196532:LVG196543 MFC196532:MFC196543 MOY196532:MOY196543 MYU196532:MYU196543 NIQ196532:NIQ196543 NSM196532:NSM196543 OCI196532:OCI196543 OME196532:OME196543 OWA196532:OWA196543 PFW196532:PFW196543 PPS196532:PPS196543 PZO196532:PZO196543 QJK196532:QJK196543 QTG196532:QTG196543 RDC196532:RDC196543 RMY196532:RMY196543 RWU196532:RWU196543 SGQ196532:SGQ196543 SQM196532:SQM196543 TAI196532:TAI196543 TKE196532:TKE196543 TUA196532:TUA196543 UDW196532:UDW196543 UNS196532:UNS196543 UXO196532:UXO196543 VHK196532:VHK196543 VRG196532:VRG196543 WBC196532:WBC196543 WKY196532:WKY196543 WUU196532:WUU196543 B262068:B262079 II262068:II262079 SE262068:SE262079 ACA262068:ACA262079 ALW262068:ALW262079 AVS262068:AVS262079 BFO262068:BFO262079 BPK262068:BPK262079 BZG262068:BZG262079 CJC262068:CJC262079 CSY262068:CSY262079 DCU262068:DCU262079 DMQ262068:DMQ262079 DWM262068:DWM262079 EGI262068:EGI262079 EQE262068:EQE262079 FAA262068:FAA262079 FJW262068:FJW262079 FTS262068:FTS262079 GDO262068:GDO262079 GNK262068:GNK262079 GXG262068:GXG262079 HHC262068:HHC262079 HQY262068:HQY262079 IAU262068:IAU262079 IKQ262068:IKQ262079 IUM262068:IUM262079 JEI262068:JEI262079 JOE262068:JOE262079 JYA262068:JYA262079 KHW262068:KHW262079 KRS262068:KRS262079 LBO262068:LBO262079 LLK262068:LLK262079 LVG262068:LVG262079 MFC262068:MFC262079 MOY262068:MOY262079 MYU262068:MYU262079 NIQ262068:NIQ262079 NSM262068:NSM262079 OCI262068:OCI262079 OME262068:OME262079 OWA262068:OWA262079 PFW262068:PFW262079 PPS262068:PPS262079 PZO262068:PZO262079 QJK262068:QJK262079 QTG262068:QTG262079 RDC262068:RDC262079 RMY262068:RMY262079 RWU262068:RWU262079 SGQ262068:SGQ262079 SQM262068:SQM262079 TAI262068:TAI262079 TKE262068:TKE262079 TUA262068:TUA262079 UDW262068:UDW262079 UNS262068:UNS262079 UXO262068:UXO262079 VHK262068:VHK262079 VRG262068:VRG262079 WBC262068:WBC262079 WKY262068:WKY262079 WUU262068:WUU262079 B327604:B327615 II327604:II327615 SE327604:SE327615 ACA327604:ACA327615 ALW327604:ALW327615 AVS327604:AVS327615 BFO327604:BFO327615 BPK327604:BPK327615 BZG327604:BZG327615 CJC327604:CJC327615 CSY327604:CSY327615 DCU327604:DCU327615 DMQ327604:DMQ327615 DWM327604:DWM327615 EGI327604:EGI327615 EQE327604:EQE327615 FAA327604:FAA327615 FJW327604:FJW327615 FTS327604:FTS327615 GDO327604:GDO327615 GNK327604:GNK327615 GXG327604:GXG327615 HHC327604:HHC327615 HQY327604:HQY327615 IAU327604:IAU327615 IKQ327604:IKQ327615 IUM327604:IUM327615 JEI327604:JEI327615 JOE327604:JOE327615 JYA327604:JYA327615 KHW327604:KHW327615 KRS327604:KRS327615 LBO327604:LBO327615 LLK327604:LLK327615 LVG327604:LVG327615 MFC327604:MFC327615 MOY327604:MOY327615 MYU327604:MYU327615 NIQ327604:NIQ327615 NSM327604:NSM327615 OCI327604:OCI327615 OME327604:OME327615 OWA327604:OWA327615 PFW327604:PFW327615 PPS327604:PPS327615 PZO327604:PZO327615 QJK327604:QJK327615 QTG327604:QTG327615 RDC327604:RDC327615 RMY327604:RMY327615 RWU327604:RWU327615 SGQ327604:SGQ327615 SQM327604:SQM327615 TAI327604:TAI327615 TKE327604:TKE327615 TUA327604:TUA327615 UDW327604:UDW327615 UNS327604:UNS327615 UXO327604:UXO327615 VHK327604:VHK327615 VRG327604:VRG327615 WBC327604:WBC327615 WKY327604:WKY327615 WUU327604:WUU327615 B393140:B393151 II393140:II393151 SE393140:SE393151 ACA393140:ACA393151 ALW393140:ALW393151 AVS393140:AVS393151 BFO393140:BFO393151 BPK393140:BPK393151 BZG393140:BZG393151 CJC393140:CJC393151 CSY393140:CSY393151 DCU393140:DCU393151 DMQ393140:DMQ393151 DWM393140:DWM393151 EGI393140:EGI393151 EQE393140:EQE393151 FAA393140:FAA393151 FJW393140:FJW393151 FTS393140:FTS393151 GDO393140:GDO393151 GNK393140:GNK393151 GXG393140:GXG393151 HHC393140:HHC393151 HQY393140:HQY393151 IAU393140:IAU393151 IKQ393140:IKQ393151 IUM393140:IUM393151 JEI393140:JEI393151 JOE393140:JOE393151 JYA393140:JYA393151 KHW393140:KHW393151 KRS393140:KRS393151 LBO393140:LBO393151 LLK393140:LLK393151 LVG393140:LVG393151 MFC393140:MFC393151 MOY393140:MOY393151 MYU393140:MYU393151 NIQ393140:NIQ393151 NSM393140:NSM393151 OCI393140:OCI393151 OME393140:OME393151 OWA393140:OWA393151 PFW393140:PFW393151 PPS393140:PPS393151 PZO393140:PZO393151 QJK393140:QJK393151 QTG393140:QTG393151 RDC393140:RDC393151 RMY393140:RMY393151 RWU393140:RWU393151 SGQ393140:SGQ393151 SQM393140:SQM393151 TAI393140:TAI393151 TKE393140:TKE393151 TUA393140:TUA393151 UDW393140:UDW393151 UNS393140:UNS393151 UXO393140:UXO393151 VHK393140:VHK393151 VRG393140:VRG393151 WBC393140:WBC393151 WKY393140:WKY393151 WUU393140:WUU393151 B458676:B458687 II458676:II458687 SE458676:SE458687 ACA458676:ACA458687 ALW458676:ALW458687 AVS458676:AVS458687 BFO458676:BFO458687 BPK458676:BPK458687 BZG458676:BZG458687 CJC458676:CJC458687 CSY458676:CSY458687 DCU458676:DCU458687 DMQ458676:DMQ458687 DWM458676:DWM458687 EGI458676:EGI458687 EQE458676:EQE458687 FAA458676:FAA458687 FJW458676:FJW458687 FTS458676:FTS458687 GDO458676:GDO458687 GNK458676:GNK458687 GXG458676:GXG458687 HHC458676:HHC458687 HQY458676:HQY458687 IAU458676:IAU458687 IKQ458676:IKQ458687 IUM458676:IUM458687 JEI458676:JEI458687 JOE458676:JOE458687 JYA458676:JYA458687 KHW458676:KHW458687 KRS458676:KRS458687 LBO458676:LBO458687 LLK458676:LLK458687 LVG458676:LVG458687 MFC458676:MFC458687 MOY458676:MOY458687 MYU458676:MYU458687 NIQ458676:NIQ458687 NSM458676:NSM458687 OCI458676:OCI458687 OME458676:OME458687 OWA458676:OWA458687 PFW458676:PFW458687 PPS458676:PPS458687 PZO458676:PZO458687 QJK458676:QJK458687 QTG458676:QTG458687 RDC458676:RDC458687 RMY458676:RMY458687 RWU458676:RWU458687 SGQ458676:SGQ458687 SQM458676:SQM458687 TAI458676:TAI458687 TKE458676:TKE458687 TUA458676:TUA458687 UDW458676:UDW458687 UNS458676:UNS458687 UXO458676:UXO458687 VHK458676:VHK458687 VRG458676:VRG458687 WBC458676:WBC458687 WKY458676:WKY458687 WUU458676:WUU458687 B524212:B524223 II524212:II524223 SE524212:SE524223 ACA524212:ACA524223 ALW524212:ALW524223 AVS524212:AVS524223 BFO524212:BFO524223 BPK524212:BPK524223 BZG524212:BZG524223 CJC524212:CJC524223 CSY524212:CSY524223 DCU524212:DCU524223 DMQ524212:DMQ524223 DWM524212:DWM524223 EGI524212:EGI524223 EQE524212:EQE524223 FAA524212:FAA524223 FJW524212:FJW524223 FTS524212:FTS524223 GDO524212:GDO524223 GNK524212:GNK524223 GXG524212:GXG524223 HHC524212:HHC524223 HQY524212:HQY524223 IAU524212:IAU524223 IKQ524212:IKQ524223 IUM524212:IUM524223 JEI524212:JEI524223 JOE524212:JOE524223 JYA524212:JYA524223 KHW524212:KHW524223 KRS524212:KRS524223 LBO524212:LBO524223 LLK524212:LLK524223 LVG524212:LVG524223 MFC524212:MFC524223 MOY524212:MOY524223 MYU524212:MYU524223 NIQ524212:NIQ524223 NSM524212:NSM524223 OCI524212:OCI524223 OME524212:OME524223 OWA524212:OWA524223 PFW524212:PFW524223 PPS524212:PPS524223 PZO524212:PZO524223 QJK524212:QJK524223 QTG524212:QTG524223 RDC524212:RDC524223 RMY524212:RMY524223 RWU524212:RWU524223 SGQ524212:SGQ524223 SQM524212:SQM524223 TAI524212:TAI524223 TKE524212:TKE524223 TUA524212:TUA524223 UDW524212:UDW524223 UNS524212:UNS524223 UXO524212:UXO524223 VHK524212:VHK524223 VRG524212:VRG524223 WBC524212:WBC524223 WKY524212:WKY524223 WUU524212:WUU524223 B589748:B589759 II589748:II589759 SE589748:SE589759 ACA589748:ACA589759 ALW589748:ALW589759 AVS589748:AVS589759 BFO589748:BFO589759 BPK589748:BPK589759 BZG589748:BZG589759 CJC589748:CJC589759 CSY589748:CSY589759 DCU589748:DCU589759 DMQ589748:DMQ589759 DWM589748:DWM589759 EGI589748:EGI589759 EQE589748:EQE589759 FAA589748:FAA589759 FJW589748:FJW589759 FTS589748:FTS589759 GDO589748:GDO589759 GNK589748:GNK589759 GXG589748:GXG589759 HHC589748:HHC589759 HQY589748:HQY589759 IAU589748:IAU589759 IKQ589748:IKQ589759 IUM589748:IUM589759 JEI589748:JEI589759 JOE589748:JOE589759 JYA589748:JYA589759 KHW589748:KHW589759 KRS589748:KRS589759 LBO589748:LBO589759 LLK589748:LLK589759 LVG589748:LVG589759 MFC589748:MFC589759 MOY589748:MOY589759 MYU589748:MYU589759 NIQ589748:NIQ589759 NSM589748:NSM589759 OCI589748:OCI589759 OME589748:OME589759 OWA589748:OWA589759 PFW589748:PFW589759 PPS589748:PPS589759 PZO589748:PZO589759 QJK589748:QJK589759 QTG589748:QTG589759 RDC589748:RDC589759 RMY589748:RMY589759 RWU589748:RWU589759 SGQ589748:SGQ589759 SQM589748:SQM589759 TAI589748:TAI589759 TKE589748:TKE589759 TUA589748:TUA589759 UDW589748:UDW589759 UNS589748:UNS589759 UXO589748:UXO589759 VHK589748:VHK589759 VRG589748:VRG589759 WBC589748:WBC589759 WKY589748:WKY589759 WUU589748:WUU589759 B655284:B655295 II655284:II655295 SE655284:SE655295 ACA655284:ACA655295 ALW655284:ALW655295 AVS655284:AVS655295 BFO655284:BFO655295 BPK655284:BPK655295 BZG655284:BZG655295 CJC655284:CJC655295 CSY655284:CSY655295 DCU655284:DCU655295 DMQ655284:DMQ655295 DWM655284:DWM655295 EGI655284:EGI655295 EQE655284:EQE655295 FAA655284:FAA655295 FJW655284:FJW655295 FTS655284:FTS655295 GDO655284:GDO655295 GNK655284:GNK655295 GXG655284:GXG655295 HHC655284:HHC655295 HQY655284:HQY655295 IAU655284:IAU655295 IKQ655284:IKQ655295 IUM655284:IUM655295 JEI655284:JEI655295 JOE655284:JOE655295 JYA655284:JYA655295 KHW655284:KHW655295 KRS655284:KRS655295 LBO655284:LBO655295 LLK655284:LLK655295 LVG655284:LVG655295 MFC655284:MFC655295 MOY655284:MOY655295 MYU655284:MYU655295 NIQ655284:NIQ655295 NSM655284:NSM655295 OCI655284:OCI655295 OME655284:OME655295 OWA655284:OWA655295 PFW655284:PFW655295 PPS655284:PPS655295 PZO655284:PZO655295 QJK655284:QJK655295 QTG655284:QTG655295 RDC655284:RDC655295 RMY655284:RMY655295 RWU655284:RWU655295 SGQ655284:SGQ655295 SQM655284:SQM655295 TAI655284:TAI655295 TKE655284:TKE655295 TUA655284:TUA655295 UDW655284:UDW655295 UNS655284:UNS655295 UXO655284:UXO655295 VHK655284:VHK655295 VRG655284:VRG655295 WBC655284:WBC655295 WKY655284:WKY655295 WUU655284:WUU655295 B720820:B720831 II720820:II720831 SE720820:SE720831 ACA720820:ACA720831 ALW720820:ALW720831 AVS720820:AVS720831 BFO720820:BFO720831 BPK720820:BPK720831 BZG720820:BZG720831 CJC720820:CJC720831 CSY720820:CSY720831 DCU720820:DCU720831 DMQ720820:DMQ720831 DWM720820:DWM720831 EGI720820:EGI720831 EQE720820:EQE720831 FAA720820:FAA720831 FJW720820:FJW720831 FTS720820:FTS720831 GDO720820:GDO720831 GNK720820:GNK720831 GXG720820:GXG720831 HHC720820:HHC720831 HQY720820:HQY720831 IAU720820:IAU720831 IKQ720820:IKQ720831 IUM720820:IUM720831 JEI720820:JEI720831 JOE720820:JOE720831 JYA720820:JYA720831 KHW720820:KHW720831 KRS720820:KRS720831 LBO720820:LBO720831 LLK720820:LLK720831 LVG720820:LVG720831 MFC720820:MFC720831 MOY720820:MOY720831 MYU720820:MYU720831 NIQ720820:NIQ720831 NSM720820:NSM720831 OCI720820:OCI720831 OME720820:OME720831 OWA720820:OWA720831 PFW720820:PFW720831 PPS720820:PPS720831 PZO720820:PZO720831 QJK720820:QJK720831 QTG720820:QTG720831 RDC720820:RDC720831 RMY720820:RMY720831 RWU720820:RWU720831 SGQ720820:SGQ720831 SQM720820:SQM720831 TAI720820:TAI720831 TKE720820:TKE720831 TUA720820:TUA720831 UDW720820:UDW720831 UNS720820:UNS720831 UXO720820:UXO720831 VHK720820:VHK720831 VRG720820:VRG720831 WBC720820:WBC720831 WKY720820:WKY720831 WUU720820:WUU720831 B786356:B786367 II786356:II786367 SE786356:SE786367 ACA786356:ACA786367 ALW786356:ALW786367 AVS786356:AVS786367 BFO786356:BFO786367 BPK786356:BPK786367 BZG786356:BZG786367 CJC786356:CJC786367 CSY786356:CSY786367 DCU786356:DCU786367 DMQ786356:DMQ786367 DWM786356:DWM786367 EGI786356:EGI786367 EQE786356:EQE786367 FAA786356:FAA786367 FJW786356:FJW786367 FTS786356:FTS786367 GDO786356:GDO786367 GNK786356:GNK786367 GXG786356:GXG786367 HHC786356:HHC786367 HQY786356:HQY786367 IAU786356:IAU786367 IKQ786356:IKQ786367 IUM786356:IUM786367 JEI786356:JEI786367 JOE786356:JOE786367 JYA786356:JYA786367 KHW786356:KHW786367 KRS786356:KRS786367 LBO786356:LBO786367 LLK786356:LLK786367 LVG786356:LVG786367 MFC786356:MFC786367 MOY786356:MOY786367 MYU786356:MYU786367 NIQ786356:NIQ786367 NSM786356:NSM786367 OCI786356:OCI786367 OME786356:OME786367 OWA786356:OWA786367 PFW786356:PFW786367 PPS786356:PPS786367 PZO786356:PZO786367 QJK786356:QJK786367 QTG786356:QTG786367 RDC786356:RDC786367 RMY786356:RMY786367 RWU786356:RWU786367 SGQ786356:SGQ786367 SQM786356:SQM786367 TAI786356:TAI786367 TKE786356:TKE786367 TUA786356:TUA786367 UDW786356:UDW786367 UNS786356:UNS786367 UXO786356:UXO786367 VHK786356:VHK786367 VRG786356:VRG786367 WBC786356:WBC786367 WKY786356:WKY786367 WUU786356:WUU786367 B851892:B851903 II851892:II851903 SE851892:SE851903 ACA851892:ACA851903 ALW851892:ALW851903 AVS851892:AVS851903 BFO851892:BFO851903 BPK851892:BPK851903 BZG851892:BZG851903 CJC851892:CJC851903 CSY851892:CSY851903 DCU851892:DCU851903 DMQ851892:DMQ851903 DWM851892:DWM851903 EGI851892:EGI851903 EQE851892:EQE851903 FAA851892:FAA851903 FJW851892:FJW851903 FTS851892:FTS851903 GDO851892:GDO851903 GNK851892:GNK851903 GXG851892:GXG851903 HHC851892:HHC851903 HQY851892:HQY851903 IAU851892:IAU851903 IKQ851892:IKQ851903 IUM851892:IUM851903 JEI851892:JEI851903 JOE851892:JOE851903 JYA851892:JYA851903 KHW851892:KHW851903 KRS851892:KRS851903 LBO851892:LBO851903 LLK851892:LLK851903 LVG851892:LVG851903 MFC851892:MFC851903 MOY851892:MOY851903 MYU851892:MYU851903 NIQ851892:NIQ851903 NSM851892:NSM851903 OCI851892:OCI851903 OME851892:OME851903 OWA851892:OWA851903 PFW851892:PFW851903 PPS851892:PPS851903 PZO851892:PZO851903 QJK851892:QJK851903 QTG851892:QTG851903 RDC851892:RDC851903 RMY851892:RMY851903 RWU851892:RWU851903 SGQ851892:SGQ851903 SQM851892:SQM851903 TAI851892:TAI851903 TKE851892:TKE851903 TUA851892:TUA851903 UDW851892:UDW851903 UNS851892:UNS851903 UXO851892:UXO851903 VHK851892:VHK851903 VRG851892:VRG851903 WBC851892:WBC851903 WKY851892:WKY851903 WUU851892:WUU851903 B917428:B917439 II917428:II917439 SE917428:SE917439 ACA917428:ACA917439 ALW917428:ALW917439 AVS917428:AVS917439 BFO917428:BFO917439 BPK917428:BPK917439 BZG917428:BZG917439 CJC917428:CJC917439 CSY917428:CSY917439 DCU917428:DCU917439 DMQ917428:DMQ917439 DWM917428:DWM917439 EGI917428:EGI917439 EQE917428:EQE917439 FAA917428:FAA917439 FJW917428:FJW917439 FTS917428:FTS917439 GDO917428:GDO917439 GNK917428:GNK917439 GXG917428:GXG917439 HHC917428:HHC917439 HQY917428:HQY917439 IAU917428:IAU917439 IKQ917428:IKQ917439 IUM917428:IUM917439 JEI917428:JEI917439 JOE917428:JOE917439 JYA917428:JYA917439 KHW917428:KHW917439 KRS917428:KRS917439 LBO917428:LBO917439 LLK917428:LLK917439 LVG917428:LVG917439 MFC917428:MFC917439 MOY917428:MOY917439 MYU917428:MYU917439 NIQ917428:NIQ917439 NSM917428:NSM917439 OCI917428:OCI917439 OME917428:OME917439 OWA917428:OWA917439 PFW917428:PFW917439 PPS917428:PPS917439 PZO917428:PZO917439 QJK917428:QJK917439 QTG917428:QTG917439 RDC917428:RDC917439 RMY917428:RMY917439 RWU917428:RWU917439 SGQ917428:SGQ917439 SQM917428:SQM917439 TAI917428:TAI917439 TKE917428:TKE917439 TUA917428:TUA917439 UDW917428:UDW917439 UNS917428:UNS917439 UXO917428:UXO917439 VHK917428:VHK917439 VRG917428:VRG917439 WBC917428:WBC917439 WKY917428:WKY917439 WUU917428:WUU917439 B982964:B982975 II982964:II982975 SE982964:SE982975 ACA982964:ACA982975 ALW982964:ALW982975 AVS982964:AVS982975 BFO982964:BFO982975 BPK982964:BPK982975 BZG982964:BZG982975 CJC982964:CJC982975 CSY982964:CSY982975 DCU982964:DCU982975 DMQ982964:DMQ982975 DWM982964:DWM982975 EGI982964:EGI982975 EQE982964:EQE982975 FAA982964:FAA982975 FJW982964:FJW982975 FTS982964:FTS982975 GDO982964:GDO982975 GNK982964:GNK982975 GXG982964:GXG982975 HHC982964:HHC982975 HQY982964:HQY982975 IAU982964:IAU982975 IKQ982964:IKQ982975 IUM982964:IUM982975 JEI982964:JEI982975 JOE982964:JOE982975 JYA982964:JYA982975 KHW982964:KHW982975 KRS982964:KRS982975 LBO982964:LBO982975 LLK982964:LLK982975 LVG982964:LVG982975 MFC982964:MFC982975 MOY982964:MOY982975 MYU982964:MYU982975 NIQ982964:NIQ982975 NSM982964:NSM982975 OCI982964:OCI982975 OME982964:OME982975 OWA982964:OWA982975 PFW982964:PFW982975 PPS982964:PPS982975 PZO982964:PZO982975 QJK982964:QJK982975 QTG982964:QTG982975 RDC982964:RDC982975 RMY982964:RMY982975 RWU982964:RWU982975 SGQ982964:SGQ982975 SQM982964:SQM982975 TAI982964:TAI982975 TKE982964:TKE982975 TUA982964:TUA982975 UDW982964:UDW982975 UNS982964:UNS982975 UXO982964:UXO982975 VHK982964:VHK982975 VRG982964:VRG982975 WBC982964:WBC982975 WKY982964:WKY982975 SE18:SE29 II18:II29" xr:uid="{178F92E5-5974-496B-AA45-30D80DA50E95}">
      <formula1>#REF!</formula1>
    </dataValidation>
    <dataValidation type="list" showInputMessage="1" showErrorMessage="1" sqref="B18:B33" xr:uid="{68AA4B15-C4DF-4061-A102-3A85BF1C4B63}">
      <formula1>Chem</formula1>
    </dataValidation>
  </dataValidations>
  <pageMargins left="0.7" right="0.7" top="0.75" bottom="0.75" header="0.3" footer="0.3"/>
  <pageSetup paperSize="9" orientation="portrait" r:id="rId1"/>
  <ignoredErrors>
    <ignoredError sqref="B13 E11"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5B9AC29-D4B1-44D5-B098-6759544E3A28}">
          <x14:formula1>
            <xm:f>'Chemical Analysis'!$AA$4:$AA$39</xm:f>
          </x14:formula1>
          <xm:sqref>G3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I65"/>
  <sheetViews>
    <sheetView showGridLines="0" showZeros="0" zoomScaleNormal="100" workbookViewId="0">
      <selection activeCell="B18" sqref="B18"/>
    </sheetView>
  </sheetViews>
  <sheetFormatPr defaultRowHeight="20.25" x14ac:dyDescent="0.3"/>
  <cols>
    <col min="1" max="1" width="2.85546875" style="35" customWidth="1"/>
    <col min="2" max="2" width="29.42578125" style="35" customWidth="1"/>
    <col min="3" max="3" width="22.28515625" style="59" customWidth="1"/>
    <col min="4" max="4" width="25.28515625" style="59" bestFit="1" customWidth="1"/>
    <col min="5" max="5" width="17.28515625" style="59" customWidth="1"/>
    <col min="6" max="6" width="25.28515625" style="59" bestFit="1" customWidth="1"/>
    <col min="7" max="7" width="28.28515625" style="35" bestFit="1" customWidth="1"/>
    <col min="8" max="8" width="7.5703125" style="35" bestFit="1" customWidth="1"/>
    <col min="9" max="9" width="7.140625" bestFit="1" customWidth="1"/>
    <col min="10" max="10" width="6.7109375" bestFit="1" customWidth="1"/>
    <col min="11" max="11" width="8" bestFit="1" customWidth="1"/>
    <col min="12" max="13" width="6.7109375" bestFit="1" customWidth="1"/>
    <col min="14" max="15" width="8" bestFit="1" customWidth="1"/>
    <col min="16" max="16" width="6.7109375" bestFit="1" customWidth="1"/>
    <col min="17" max="17" width="8" bestFit="1" customWidth="1"/>
    <col min="18" max="18" width="7.28515625" bestFit="1" customWidth="1"/>
    <col min="19" max="19" width="6.7109375" bestFit="1" customWidth="1"/>
    <col min="20" max="21" width="8" bestFit="1" customWidth="1"/>
    <col min="22" max="24" width="8.28515625" bestFit="1" customWidth="1"/>
    <col min="25" max="25" width="10.140625" bestFit="1" customWidth="1"/>
    <col min="26" max="26" width="16.140625" customWidth="1"/>
    <col min="27" max="27" width="10.140625" customWidth="1"/>
    <col min="28" max="28" width="14.42578125" customWidth="1"/>
    <col min="29" max="30" width="18.85546875" customWidth="1"/>
    <col min="31" max="31" width="14.7109375" style="35" customWidth="1"/>
    <col min="32" max="241" width="8.85546875" style="35"/>
    <col min="242" max="242" width="17.42578125" style="35" customWidth="1"/>
    <col min="243" max="243" width="30.7109375" style="35" customWidth="1"/>
    <col min="244" max="244" width="24.5703125" style="35" customWidth="1"/>
    <col min="245" max="245" width="30.5703125" style="35" customWidth="1"/>
    <col min="246" max="246" width="27.140625" style="35" customWidth="1"/>
    <col min="247" max="247" width="34" style="35" customWidth="1"/>
    <col min="248" max="248" width="31.42578125" style="35" customWidth="1"/>
    <col min="249" max="249" width="82.140625" style="35" customWidth="1"/>
    <col min="250" max="250" width="23.140625" style="35" customWidth="1"/>
    <col min="251" max="251" width="14.7109375" style="35" customWidth="1"/>
    <col min="252" max="252" width="10.140625" style="35" customWidth="1"/>
    <col min="253" max="253" width="15.85546875" style="35" customWidth="1"/>
    <col min="254" max="254" width="9.85546875" style="35" customWidth="1"/>
    <col min="255" max="255" width="14" style="35" customWidth="1"/>
    <col min="256" max="256" width="14.5703125" style="35" customWidth="1"/>
    <col min="257" max="257" width="9.5703125" style="35" customWidth="1"/>
    <col min="258" max="258" width="14.5703125" style="35" customWidth="1"/>
    <col min="259" max="260" width="16.28515625" style="35" customWidth="1"/>
    <col min="261" max="261" width="13.85546875" style="35" customWidth="1"/>
    <col min="262" max="266" width="16.140625" style="35" customWidth="1"/>
    <col min="267" max="267" width="14.42578125" style="35" customWidth="1"/>
    <col min="268" max="268" width="10.140625" style="35" customWidth="1"/>
    <col min="269" max="269" width="14.42578125" style="35" customWidth="1"/>
    <col min="270" max="271" width="18.85546875" style="35" customWidth="1"/>
    <col min="272" max="272" width="14.7109375" style="35" customWidth="1"/>
    <col min="273" max="273" width="9.28515625" style="35" customWidth="1"/>
    <col min="274" max="497" width="8.85546875" style="35"/>
    <col min="498" max="498" width="17.42578125" style="35" customWidth="1"/>
    <col min="499" max="499" width="30.7109375" style="35" customWidth="1"/>
    <col min="500" max="500" width="24.5703125" style="35" customWidth="1"/>
    <col min="501" max="501" width="30.5703125" style="35" customWidth="1"/>
    <col min="502" max="502" width="27.140625" style="35" customWidth="1"/>
    <col min="503" max="503" width="34" style="35" customWidth="1"/>
    <col min="504" max="504" width="31.42578125" style="35" customWidth="1"/>
    <col min="505" max="505" width="82.140625" style="35" customWidth="1"/>
    <col min="506" max="506" width="23.140625" style="35" customWidth="1"/>
    <col min="507" max="507" width="14.7109375" style="35" customWidth="1"/>
    <col min="508" max="508" width="10.140625" style="35" customWidth="1"/>
    <col min="509" max="509" width="15.85546875" style="35" customWidth="1"/>
    <col min="510" max="510" width="9.85546875" style="35" customWidth="1"/>
    <col min="511" max="511" width="14" style="35" customWidth="1"/>
    <col min="512" max="512" width="14.5703125" style="35" customWidth="1"/>
    <col min="513" max="513" width="9.5703125" style="35" customWidth="1"/>
    <col min="514" max="514" width="14.5703125" style="35" customWidth="1"/>
    <col min="515" max="516" width="16.28515625" style="35" customWidth="1"/>
    <col min="517" max="517" width="13.85546875" style="35" customWidth="1"/>
    <col min="518" max="522" width="16.140625" style="35" customWidth="1"/>
    <col min="523" max="523" width="14.42578125" style="35" customWidth="1"/>
    <col min="524" max="524" width="10.140625" style="35" customWidth="1"/>
    <col min="525" max="525" width="14.42578125" style="35" customWidth="1"/>
    <col min="526" max="527" width="18.85546875" style="35" customWidth="1"/>
    <col min="528" max="528" width="14.7109375" style="35" customWidth="1"/>
    <col min="529" max="529" width="9.28515625" style="35" customWidth="1"/>
    <col min="530" max="753" width="8.85546875" style="35"/>
    <col min="754" max="754" width="17.42578125" style="35" customWidth="1"/>
    <col min="755" max="755" width="30.7109375" style="35" customWidth="1"/>
    <col min="756" max="756" width="24.5703125" style="35" customWidth="1"/>
    <col min="757" max="757" width="30.5703125" style="35" customWidth="1"/>
    <col min="758" max="758" width="27.140625" style="35" customWidth="1"/>
    <col min="759" max="759" width="34" style="35" customWidth="1"/>
    <col min="760" max="760" width="31.42578125" style="35" customWidth="1"/>
    <col min="761" max="761" width="82.140625" style="35" customWidth="1"/>
    <col min="762" max="762" width="23.140625" style="35" customWidth="1"/>
    <col min="763" max="763" width="14.7109375" style="35" customWidth="1"/>
    <col min="764" max="764" width="10.140625" style="35" customWidth="1"/>
    <col min="765" max="765" width="15.85546875" style="35" customWidth="1"/>
    <col min="766" max="766" width="9.85546875" style="35" customWidth="1"/>
    <col min="767" max="767" width="14" style="35" customWidth="1"/>
    <col min="768" max="768" width="14.5703125" style="35" customWidth="1"/>
    <col min="769" max="769" width="9.5703125" style="35" customWidth="1"/>
    <col min="770" max="770" width="14.5703125" style="35" customWidth="1"/>
    <col min="771" max="772" width="16.28515625" style="35" customWidth="1"/>
    <col min="773" max="773" width="13.85546875" style="35" customWidth="1"/>
    <col min="774" max="778" width="16.140625" style="35" customWidth="1"/>
    <col min="779" max="779" width="14.42578125" style="35" customWidth="1"/>
    <col min="780" max="780" width="10.140625" style="35" customWidth="1"/>
    <col min="781" max="781" width="14.42578125" style="35" customWidth="1"/>
    <col min="782" max="783" width="18.85546875" style="35" customWidth="1"/>
    <col min="784" max="784" width="14.7109375" style="35" customWidth="1"/>
    <col min="785" max="785" width="9.28515625" style="35" customWidth="1"/>
    <col min="786" max="1009" width="8.85546875" style="35"/>
    <col min="1010" max="1010" width="17.42578125" style="35" customWidth="1"/>
    <col min="1011" max="1011" width="30.7109375" style="35" customWidth="1"/>
    <col min="1012" max="1012" width="24.5703125" style="35" customWidth="1"/>
    <col min="1013" max="1013" width="30.5703125" style="35" customWidth="1"/>
    <col min="1014" max="1014" width="27.140625" style="35" customWidth="1"/>
    <col min="1015" max="1015" width="34" style="35" customWidth="1"/>
    <col min="1016" max="1016" width="31.42578125" style="35" customWidth="1"/>
    <col min="1017" max="1017" width="82.140625" style="35" customWidth="1"/>
    <col min="1018" max="1018" width="23.140625" style="35" customWidth="1"/>
    <col min="1019" max="1019" width="14.7109375" style="35" customWidth="1"/>
    <col min="1020" max="1020" width="10.140625" style="35" customWidth="1"/>
    <col min="1021" max="1021" width="15.85546875" style="35" customWidth="1"/>
    <col min="1022" max="1022" width="9.85546875" style="35" customWidth="1"/>
    <col min="1023" max="1023" width="14" style="35" customWidth="1"/>
    <col min="1024" max="1024" width="14.5703125" style="35" customWidth="1"/>
    <col min="1025" max="1025" width="9.5703125" style="35" customWidth="1"/>
    <col min="1026" max="1026" width="14.5703125" style="35" customWidth="1"/>
    <col min="1027" max="1028" width="16.28515625" style="35" customWidth="1"/>
    <col min="1029" max="1029" width="13.85546875" style="35" customWidth="1"/>
    <col min="1030" max="1034" width="16.140625" style="35" customWidth="1"/>
    <col min="1035" max="1035" width="14.42578125" style="35" customWidth="1"/>
    <col min="1036" max="1036" width="10.140625" style="35" customWidth="1"/>
    <col min="1037" max="1037" width="14.42578125" style="35" customWidth="1"/>
    <col min="1038" max="1039" width="18.85546875" style="35" customWidth="1"/>
    <col min="1040" max="1040" width="14.7109375" style="35" customWidth="1"/>
    <col min="1041" max="1041" width="9.28515625" style="35" customWidth="1"/>
    <col min="1042" max="1265" width="8.85546875" style="35"/>
    <col min="1266" max="1266" width="17.42578125" style="35" customWidth="1"/>
    <col min="1267" max="1267" width="30.7109375" style="35" customWidth="1"/>
    <col min="1268" max="1268" width="24.5703125" style="35" customWidth="1"/>
    <col min="1269" max="1269" width="30.5703125" style="35" customWidth="1"/>
    <col min="1270" max="1270" width="27.140625" style="35" customWidth="1"/>
    <col min="1271" max="1271" width="34" style="35" customWidth="1"/>
    <col min="1272" max="1272" width="31.42578125" style="35" customWidth="1"/>
    <col min="1273" max="1273" width="82.140625" style="35" customWidth="1"/>
    <col min="1274" max="1274" width="23.140625" style="35" customWidth="1"/>
    <col min="1275" max="1275" width="14.7109375" style="35" customWidth="1"/>
    <col min="1276" max="1276" width="10.140625" style="35" customWidth="1"/>
    <col min="1277" max="1277" width="15.85546875" style="35" customWidth="1"/>
    <col min="1278" max="1278" width="9.85546875" style="35" customWidth="1"/>
    <col min="1279" max="1279" width="14" style="35" customWidth="1"/>
    <col min="1280" max="1280" width="14.5703125" style="35" customWidth="1"/>
    <col min="1281" max="1281" width="9.5703125" style="35" customWidth="1"/>
    <col min="1282" max="1282" width="14.5703125" style="35" customWidth="1"/>
    <col min="1283" max="1284" width="16.28515625" style="35" customWidth="1"/>
    <col min="1285" max="1285" width="13.85546875" style="35" customWidth="1"/>
    <col min="1286" max="1290" width="16.140625" style="35" customWidth="1"/>
    <col min="1291" max="1291" width="14.42578125" style="35" customWidth="1"/>
    <col min="1292" max="1292" width="10.140625" style="35" customWidth="1"/>
    <col min="1293" max="1293" width="14.42578125" style="35" customWidth="1"/>
    <col min="1294" max="1295" width="18.85546875" style="35" customWidth="1"/>
    <col min="1296" max="1296" width="14.7109375" style="35" customWidth="1"/>
    <col min="1297" max="1297" width="9.28515625" style="35" customWidth="1"/>
    <col min="1298" max="1521" width="8.85546875" style="35"/>
    <col min="1522" max="1522" width="17.42578125" style="35" customWidth="1"/>
    <col min="1523" max="1523" width="30.7109375" style="35" customWidth="1"/>
    <col min="1524" max="1524" width="24.5703125" style="35" customWidth="1"/>
    <col min="1525" max="1525" width="30.5703125" style="35" customWidth="1"/>
    <col min="1526" max="1526" width="27.140625" style="35" customWidth="1"/>
    <col min="1527" max="1527" width="34" style="35" customWidth="1"/>
    <col min="1528" max="1528" width="31.42578125" style="35" customWidth="1"/>
    <col min="1529" max="1529" width="82.140625" style="35" customWidth="1"/>
    <col min="1530" max="1530" width="23.140625" style="35" customWidth="1"/>
    <col min="1531" max="1531" width="14.7109375" style="35" customWidth="1"/>
    <col min="1532" max="1532" width="10.140625" style="35" customWidth="1"/>
    <col min="1533" max="1533" width="15.85546875" style="35" customWidth="1"/>
    <col min="1534" max="1534" width="9.85546875" style="35" customWidth="1"/>
    <col min="1535" max="1535" width="14" style="35" customWidth="1"/>
    <col min="1536" max="1536" width="14.5703125" style="35" customWidth="1"/>
    <col min="1537" max="1537" width="9.5703125" style="35" customWidth="1"/>
    <col min="1538" max="1538" width="14.5703125" style="35" customWidth="1"/>
    <col min="1539" max="1540" width="16.28515625" style="35" customWidth="1"/>
    <col min="1541" max="1541" width="13.85546875" style="35" customWidth="1"/>
    <col min="1542" max="1546" width="16.140625" style="35" customWidth="1"/>
    <col min="1547" max="1547" width="14.42578125" style="35" customWidth="1"/>
    <col min="1548" max="1548" width="10.140625" style="35" customWidth="1"/>
    <col min="1549" max="1549" width="14.42578125" style="35" customWidth="1"/>
    <col min="1550" max="1551" width="18.85546875" style="35" customWidth="1"/>
    <col min="1552" max="1552" width="14.7109375" style="35" customWidth="1"/>
    <col min="1553" max="1553" width="9.28515625" style="35" customWidth="1"/>
    <col min="1554" max="1777" width="8.85546875" style="35"/>
    <col min="1778" max="1778" width="17.42578125" style="35" customWidth="1"/>
    <col min="1779" max="1779" width="30.7109375" style="35" customWidth="1"/>
    <col min="1780" max="1780" width="24.5703125" style="35" customWidth="1"/>
    <col min="1781" max="1781" width="30.5703125" style="35" customWidth="1"/>
    <col min="1782" max="1782" width="27.140625" style="35" customWidth="1"/>
    <col min="1783" max="1783" width="34" style="35" customWidth="1"/>
    <col min="1784" max="1784" width="31.42578125" style="35" customWidth="1"/>
    <col min="1785" max="1785" width="82.140625" style="35" customWidth="1"/>
    <col min="1786" max="1786" width="23.140625" style="35" customWidth="1"/>
    <col min="1787" max="1787" width="14.7109375" style="35" customWidth="1"/>
    <col min="1788" max="1788" width="10.140625" style="35" customWidth="1"/>
    <col min="1789" max="1789" width="15.85546875" style="35" customWidth="1"/>
    <col min="1790" max="1790" width="9.85546875" style="35" customWidth="1"/>
    <col min="1791" max="1791" width="14" style="35" customWidth="1"/>
    <col min="1792" max="1792" width="14.5703125" style="35" customWidth="1"/>
    <col min="1793" max="1793" width="9.5703125" style="35" customWidth="1"/>
    <col min="1794" max="1794" width="14.5703125" style="35" customWidth="1"/>
    <col min="1795" max="1796" width="16.28515625" style="35" customWidth="1"/>
    <col min="1797" max="1797" width="13.85546875" style="35" customWidth="1"/>
    <col min="1798" max="1802" width="16.140625" style="35" customWidth="1"/>
    <col min="1803" max="1803" width="14.42578125" style="35" customWidth="1"/>
    <col min="1804" max="1804" width="10.140625" style="35" customWidth="1"/>
    <col min="1805" max="1805" width="14.42578125" style="35" customWidth="1"/>
    <col min="1806" max="1807" width="18.85546875" style="35" customWidth="1"/>
    <col min="1808" max="1808" width="14.7109375" style="35" customWidth="1"/>
    <col min="1809" max="1809" width="9.28515625" style="35" customWidth="1"/>
    <col min="1810" max="2033" width="8.85546875" style="35"/>
    <col min="2034" max="2034" width="17.42578125" style="35" customWidth="1"/>
    <col min="2035" max="2035" width="30.7109375" style="35" customWidth="1"/>
    <col min="2036" max="2036" width="24.5703125" style="35" customWidth="1"/>
    <col min="2037" max="2037" width="30.5703125" style="35" customWidth="1"/>
    <col min="2038" max="2038" width="27.140625" style="35" customWidth="1"/>
    <col min="2039" max="2039" width="34" style="35" customWidth="1"/>
    <col min="2040" max="2040" width="31.42578125" style="35" customWidth="1"/>
    <col min="2041" max="2041" width="82.140625" style="35" customWidth="1"/>
    <col min="2042" max="2042" width="23.140625" style="35" customWidth="1"/>
    <col min="2043" max="2043" width="14.7109375" style="35" customWidth="1"/>
    <col min="2044" max="2044" width="10.140625" style="35" customWidth="1"/>
    <col min="2045" max="2045" width="15.85546875" style="35" customWidth="1"/>
    <col min="2046" max="2046" width="9.85546875" style="35" customWidth="1"/>
    <col min="2047" max="2047" width="14" style="35" customWidth="1"/>
    <col min="2048" max="2048" width="14.5703125" style="35" customWidth="1"/>
    <col min="2049" max="2049" width="9.5703125" style="35" customWidth="1"/>
    <col min="2050" max="2050" width="14.5703125" style="35" customWidth="1"/>
    <col min="2051" max="2052" width="16.28515625" style="35" customWidth="1"/>
    <col min="2053" max="2053" width="13.85546875" style="35" customWidth="1"/>
    <col min="2054" max="2058" width="16.140625" style="35" customWidth="1"/>
    <col min="2059" max="2059" width="14.42578125" style="35" customWidth="1"/>
    <col min="2060" max="2060" width="10.140625" style="35" customWidth="1"/>
    <col min="2061" max="2061" width="14.42578125" style="35" customWidth="1"/>
    <col min="2062" max="2063" width="18.85546875" style="35" customWidth="1"/>
    <col min="2064" max="2064" width="14.7109375" style="35" customWidth="1"/>
    <col min="2065" max="2065" width="9.28515625" style="35" customWidth="1"/>
    <col min="2066" max="2289" width="8.85546875" style="35"/>
    <col min="2290" max="2290" width="17.42578125" style="35" customWidth="1"/>
    <col min="2291" max="2291" width="30.7109375" style="35" customWidth="1"/>
    <col min="2292" max="2292" width="24.5703125" style="35" customWidth="1"/>
    <col min="2293" max="2293" width="30.5703125" style="35" customWidth="1"/>
    <col min="2294" max="2294" width="27.140625" style="35" customWidth="1"/>
    <col min="2295" max="2295" width="34" style="35" customWidth="1"/>
    <col min="2296" max="2296" width="31.42578125" style="35" customWidth="1"/>
    <col min="2297" max="2297" width="82.140625" style="35" customWidth="1"/>
    <col min="2298" max="2298" width="23.140625" style="35" customWidth="1"/>
    <col min="2299" max="2299" width="14.7109375" style="35" customWidth="1"/>
    <col min="2300" max="2300" width="10.140625" style="35" customWidth="1"/>
    <col min="2301" max="2301" width="15.85546875" style="35" customWidth="1"/>
    <col min="2302" max="2302" width="9.85546875" style="35" customWidth="1"/>
    <col min="2303" max="2303" width="14" style="35" customWidth="1"/>
    <col min="2304" max="2304" width="14.5703125" style="35" customWidth="1"/>
    <col min="2305" max="2305" width="9.5703125" style="35" customWidth="1"/>
    <col min="2306" max="2306" width="14.5703125" style="35" customWidth="1"/>
    <col min="2307" max="2308" width="16.28515625" style="35" customWidth="1"/>
    <col min="2309" max="2309" width="13.85546875" style="35" customWidth="1"/>
    <col min="2310" max="2314" width="16.140625" style="35" customWidth="1"/>
    <col min="2315" max="2315" width="14.42578125" style="35" customWidth="1"/>
    <col min="2316" max="2316" width="10.140625" style="35" customWidth="1"/>
    <col min="2317" max="2317" width="14.42578125" style="35" customWidth="1"/>
    <col min="2318" max="2319" width="18.85546875" style="35" customWidth="1"/>
    <col min="2320" max="2320" width="14.7109375" style="35" customWidth="1"/>
    <col min="2321" max="2321" width="9.28515625" style="35" customWidth="1"/>
    <col min="2322" max="2545" width="8.85546875" style="35"/>
    <col min="2546" max="2546" width="17.42578125" style="35" customWidth="1"/>
    <col min="2547" max="2547" width="30.7109375" style="35" customWidth="1"/>
    <col min="2548" max="2548" width="24.5703125" style="35" customWidth="1"/>
    <col min="2549" max="2549" width="30.5703125" style="35" customWidth="1"/>
    <col min="2550" max="2550" width="27.140625" style="35" customWidth="1"/>
    <col min="2551" max="2551" width="34" style="35" customWidth="1"/>
    <col min="2552" max="2552" width="31.42578125" style="35" customWidth="1"/>
    <col min="2553" max="2553" width="82.140625" style="35" customWidth="1"/>
    <col min="2554" max="2554" width="23.140625" style="35" customWidth="1"/>
    <col min="2555" max="2555" width="14.7109375" style="35" customWidth="1"/>
    <col min="2556" max="2556" width="10.140625" style="35" customWidth="1"/>
    <col min="2557" max="2557" width="15.85546875" style="35" customWidth="1"/>
    <col min="2558" max="2558" width="9.85546875" style="35" customWidth="1"/>
    <col min="2559" max="2559" width="14" style="35" customWidth="1"/>
    <col min="2560" max="2560" width="14.5703125" style="35" customWidth="1"/>
    <col min="2561" max="2561" width="9.5703125" style="35" customWidth="1"/>
    <col min="2562" max="2562" width="14.5703125" style="35" customWidth="1"/>
    <col min="2563" max="2564" width="16.28515625" style="35" customWidth="1"/>
    <col min="2565" max="2565" width="13.85546875" style="35" customWidth="1"/>
    <col min="2566" max="2570" width="16.140625" style="35" customWidth="1"/>
    <col min="2571" max="2571" width="14.42578125" style="35" customWidth="1"/>
    <col min="2572" max="2572" width="10.140625" style="35" customWidth="1"/>
    <col min="2573" max="2573" width="14.42578125" style="35" customWidth="1"/>
    <col min="2574" max="2575" width="18.85546875" style="35" customWidth="1"/>
    <col min="2576" max="2576" width="14.7109375" style="35" customWidth="1"/>
    <col min="2577" max="2577" width="9.28515625" style="35" customWidth="1"/>
    <col min="2578" max="2801" width="8.85546875" style="35"/>
    <col min="2802" max="2802" width="17.42578125" style="35" customWidth="1"/>
    <col min="2803" max="2803" width="30.7109375" style="35" customWidth="1"/>
    <col min="2804" max="2804" width="24.5703125" style="35" customWidth="1"/>
    <col min="2805" max="2805" width="30.5703125" style="35" customWidth="1"/>
    <col min="2806" max="2806" width="27.140625" style="35" customWidth="1"/>
    <col min="2807" max="2807" width="34" style="35" customWidth="1"/>
    <col min="2808" max="2808" width="31.42578125" style="35" customWidth="1"/>
    <col min="2809" max="2809" width="82.140625" style="35" customWidth="1"/>
    <col min="2810" max="2810" width="23.140625" style="35" customWidth="1"/>
    <col min="2811" max="2811" width="14.7109375" style="35" customWidth="1"/>
    <col min="2812" max="2812" width="10.140625" style="35" customWidth="1"/>
    <col min="2813" max="2813" width="15.85546875" style="35" customWidth="1"/>
    <col min="2814" max="2814" width="9.85546875" style="35" customWidth="1"/>
    <col min="2815" max="2815" width="14" style="35" customWidth="1"/>
    <col min="2816" max="2816" width="14.5703125" style="35" customWidth="1"/>
    <col min="2817" max="2817" width="9.5703125" style="35" customWidth="1"/>
    <col min="2818" max="2818" width="14.5703125" style="35" customWidth="1"/>
    <col min="2819" max="2820" width="16.28515625" style="35" customWidth="1"/>
    <col min="2821" max="2821" width="13.85546875" style="35" customWidth="1"/>
    <col min="2822" max="2826" width="16.140625" style="35" customWidth="1"/>
    <col min="2827" max="2827" width="14.42578125" style="35" customWidth="1"/>
    <col min="2828" max="2828" width="10.140625" style="35" customWidth="1"/>
    <col min="2829" max="2829" width="14.42578125" style="35" customWidth="1"/>
    <col min="2830" max="2831" width="18.85546875" style="35" customWidth="1"/>
    <col min="2832" max="2832" width="14.7109375" style="35" customWidth="1"/>
    <col min="2833" max="2833" width="9.28515625" style="35" customWidth="1"/>
    <col min="2834" max="3057" width="8.85546875" style="35"/>
    <col min="3058" max="3058" width="17.42578125" style="35" customWidth="1"/>
    <col min="3059" max="3059" width="30.7109375" style="35" customWidth="1"/>
    <col min="3060" max="3060" width="24.5703125" style="35" customWidth="1"/>
    <col min="3061" max="3061" width="30.5703125" style="35" customWidth="1"/>
    <col min="3062" max="3062" width="27.140625" style="35" customWidth="1"/>
    <col min="3063" max="3063" width="34" style="35" customWidth="1"/>
    <col min="3064" max="3064" width="31.42578125" style="35" customWidth="1"/>
    <col min="3065" max="3065" width="82.140625" style="35" customWidth="1"/>
    <col min="3066" max="3066" width="23.140625" style="35" customWidth="1"/>
    <col min="3067" max="3067" width="14.7109375" style="35" customWidth="1"/>
    <col min="3068" max="3068" width="10.140625" style="35" customWidth="1"/>
    <col min="3069" max="3069" width="15.85546875" style="35" customWidth="1"/>
    <col min="3070" max="3070" width="9.85546875" style="35" customWidth="1"/>
    <col min="3071" max="3071" width="14" style="35" customWidth="1"/>
    <col min="3072" max="3072" width="14.5703125" style="35" customWidth="1"/>
    <col min="3073" max="3073" width="9.5703125" style="35" customWidth="1"/>
    <col min="3074" max="3074" width="14.5703125" style="35" customWidth="1"/>
    <col min="3075" max="3076" width="16.28515625" style="35" customWidth="1"/>
    <col min="3077" max="3077" width="13.85546875" style="35" customWidth="1"/>
    <col min="3078" max="3082" width="16.140625" style="35" customWidth="1"/>
    <col min="3083" max="3083" width="14.42578125" style="35" customWidth="1"/>
    <col min="3084" max="3084" width="10.140625" style="35" customWidth="1"/>
    <col min="3085" max="3085" width="14.42578125" style="35" customWidth="1"/>
    <col min="3086" max="3087" width="18.85546875" style="35" customWidth="1"/>
    <col min="3088" max="3088" width="14.7109375" style="35" customWidth="1"/>
    <col min="3089" max="3089" width="9.28515625" style="35" customWidth="1"/>
    <col min="3090" max="3313" width="8.85546875" style="35"/>
    <col min="3314" max="3314" width="17.42578125" style="35" customWidth="1"/>
    <col min="3315" max="3315" width="30.7109375" style="35" customWidth="1"/>
    <col min="3316" max="3316" width="24.5703125" style="35" customWidth="1"/>
    <col min="3317" max="3317" width="30.5703125" style="35" customWidth="1"/>
    <col min="3318" max="3318" width="27.140625" style="35" customWidth="1"/>
    <col min="3319" max="3319" width="34" style="35" customWidth="1"/>
    <col min="3320" max="3320" width="31.42578125" style="35" customWidth="1"/>
    <col min="3321" max="3321" width="82.140625" style="35" customWidth="1"/>
    <col min="3322" max="3322" width="23.140625" style="35" customWidth="1"/>
    <col min="3323" max="3323" width="14.7109375" style="35" customWidth="1"/>
    <col min="3324" max="3324" width="10.140625" style="35" customWidth="1"/>
    <col min="3325" max="3325" width="15.85546875" style="35" customWidth="1"/>
    <col min="3326" max="3326" width="9.85546875" style="35" customWidth="1"/>
    <col min="3327" max="3327" width="14" style="35" customWidth="1"/>
    <col min="3328" max="3328" width="14.5703125" style="35" customWidth="1"/>
    <col min="3329" max="3329" width="9.5703125" style="35" customWidth="1"/>
    <col min="3330" max="3330" width="14.5703125" style="35" customWidth="1"/>
    <col min="3331" max="3332" width="16.28515625" style="35" customWidth="1"/>
    <col min="3333" max="3333" width="13.85546875" style="35" customWidth="1"/>
    <col min="3334" max="3338" width="16.140625" style="35" customWidth="1"/>
    <col min="3339" max="3339" width="14.42578125" style="35" customWidth="1"/>
    <col min="3340" max="3340" width="10.140625" style="35" customWidth="1"/>
    <col min="3341" max="3341" width="14.42578125" style="35" customWidth="1"/>
    <col min="3342" max="3343" width="18.85546875" style="35" customWidth="1"/>
    <col min="3344" max="3344" width="14.7109375" style="35" customWidth="1"/>
    <col min="3345" max="3345" width="9.28515625" style="35" customWidth="1"/>
    <col min="3346" max="3569" width="8.85546875" style="35"/>
    <col min="3570" max="3570" width="17.42578125" style="35" customWidth="1"/>
    <col min="3571" max="3571" width="30.7109375" style="35" customWidth="1"/>
    <col min="3572" max="3572" width="24.5703125" style="35" customWidth="1"/>
    <col min="3573" max="3573" width="30.5703125" style="35" customWidth="1"/>
    <col min="3574" max="3574" width="27.140625" style="35" customWidth="1"/>
    <col min="3575" max="3575" width="34" style="35" customWidth="1"/>
    <col min="3576" max="3576" width="31.42578125" style="35" customWidth="1"/>
    <col min="3577" max="3577" width="82.140625" style="35" customWidth="1"/>
    <col min="3578" max="3578" width="23.140625" style="35" customWidth="1"/>
    <col min="3579" max="3579" width="14.7109375" style="35" customWidth="1"/>
    <col min="3580" max="3580" width="10.140625" style="35" customWidth="1"/>
    <col min="3581" max="3581" width="15.85546875" style="35" customWidth="1"/>
    <col min="3582" max="3582" width="9.85546875" style="35" customWidth="1"/>
    <col min="3583" max="3583" width="14" style="35" customWidth="1"/>
    <col min="3584" max="3584" width="14.5703125" style="35" customWidth="1"/>
    <col min="3585" max="3585" width="9.5703125" style="35" customWidth="1"/>
    <col min="3586" max="3586" width="14.5703125" style="35" customWidth="1"/>
    <col min="3587" max="3588" width="16.28515625" style="35" customWidth="1"/>
    <col min="3589" max="3589" width="13.85546875" style="35" customWidth="1"/>
    <col min="3590" max="3594" width="16.140625" style="35" customWidth="1"/>
    <col min="3595" max="3595" width="14.42578125" style="35" customWidth="1"/>
    <col min="3596" max="3596" width="10.140625" style="35" customWidth="1"/>
    <col min="3597" max="3597" width="14.42578125" style="35" customWidth="1"/>
    <col min="3598" max="3599" width="18.85546875" style="35" customWidth="1"/>
    <col min="3600" max="3600" width="14.7109375" style="35" customWidth="1"/>
    <col min="3601" max="3601" width="9.28515625" style="35" customWidth="1"/>
    <col min="3602" max="3825" width="8.85546875" style="35"/>
    <col min="3826" max="3826" width="17.42578125" style="35" customWidth="1"/>
    <col min="3827" max="3827" width="30.7109375" style="35" customWidth="1"/>
    <col min="3828" max="3828" width="24.5703125" style="35" customWidth="1"/>
    <col min="3829" max="3829" width="30.5703125" style="35" customWidth="1"/>
    <col min="3830" max="3830" width="27.140625" style="35" customWidth="1"/>
    <col min="3831" max="3831" width="34" style="35" customWidth="1"/>
    <col min="3832" max="3832" width="31.42578125" style="35" customWidth="1"/>
    <col min="3833" max="3833" width="82.140625" style="35" customWidth="1"/>
    <col min="3834" max="3834" width="23.140625" style="35" customWidth="1"/>
    <col min="3835" max="3835" width="14.7109375" style="35" customWidth="1"/>
    <col min="3836" max="3836" width="10.140625" style="35" customWidth="1"/>
    <col min="3837" max="3837" width="15.85546875" style="35" customWidth="1"/>
    <col min="3838" max="3838" width="9.85546875" style="35" customWidth="1"/>
    <col min="3839" max="3839" width="14" style="35" customWidth="1"/>
    <col min="3840" max="3840" width="14.5703125" style="35" customWidth="1"/>
    <col min="3841" max="3841" width="9.5703125" style="35" customWidth="1"/>
    <col min="3842" max="3842" width="14.5703125" style="35" customWidth="1"/>
    <col min="3843" max="3844" width="16.28515625" style="35" customWidth="1"/>
    <col min="3845" max="3845" width="13.85546875" style="35" customWidth="1"/>
    <col min="3846" max="3850" width="16.140625" style="35" customWidth="1"/>
    <col min="3851" max="3851" width="14.42578125" style="35" customWidth="1"/>
    <col min="3852" max="3852" width="10.140625" style="35" customWidth="1"/>
    <col min="3853" max="3853" width="14.42578125" style="35" customWidth="1"/>
    <col min="3854" max="3855" width="18.85546875" style="35" customWidth="1"/>
    <col min="3856" max="3856" width="14.7109375" style="35" customWidth="1"/>
    <col min="3857" max="3857" width="9.28515625" style="35" customWidth="1"/>
    <col min="3858" max="4081" width="8.85546875" style="35"/>
    <col min="4082" max="4082" width="17.42578125" style="35" customWidth="1"/>
    <col min="4083" max="4083" width="30.7109375" style="35" customWidth="1"/>
    <col min="4084" max="4084" width="24.5703125" style="35" customWidth="1"/>
    <col min="4085" max="4085" width="30.5703125" style="35" customWidth="1"/>
    <col min="4086" max="4086" width="27.140625" style="35" customWidth="1"/>
    <col min="4087" max="4087" width="34" style="35" customWidth="1"/>
    <col min="4088" max="4088" width="31.42578125" style="35" customWidth="1"/>
    <col min="4089" max="4089" width="82.140625" style="35" customWidth="1"/>
    <col min="4090" max="4090" width="23.140625" style="35" customWidth="1"/>
    <col min="4091" max="4091" width="14.7109375" style="35" customWidth="1"/>
    <col min="4092" max="4092" width="10.140625" style="35" customWidth="1"/>
    <col min="4093" max="4093" width="15.85546875" style="35" customWidth="1"/>
    <col min="4094" max="4094" width="9.85546875" style="35" customWidth="1"/>
    <col min="4095" max="4095" width="14" style="35" customWidth="1"/>
    <col min="4096" max="4096" width="14.5703125" style="35" customWidth="1"/>
    <col min="4097" max="4097" width="9.5703125" style="35" customWidth="1"/>
    <col min="4098" max="4098" width="14.5703125" style="35" customWidth="1"/>
    <col min="4099" max="4100" width="16.28515625" style="35" customWidth="1"/>
    <col min="4101" max="4101" width="13.85546875" style="35" customWidth="1"/>
    <col min="4102" max="4106" width="16.140625" style="35" customWidth="1"/>
    <col min="4107" max="4107" width="14.42578125" style="35" customWidth="1"/>
    <col min="4108" max="4108" width="10.140625" style="35" customWidth="1"/>
    <col min="4109" max="4109" width="14.42578125" style="35" customWidth="1"/>
    <col min="4110" max="4111" width="18.85546875" style="35" customWidth="1"/>
    <col min="4112" max="4112" width="14.7109375" style="35" customWidth="1"/>
    <col min="4113" max="4113" width="9.28515625" style="35" customWidth="1"/>
    <col min="4114" max="4337" width="8.85546875" style="35"/>
    <col min="4338" max="4338" width="17.42578125" style="35" customWidth="1"/>
    <col min="4339" max="4339" width="30.7109375" style="35" customWidth="1"/>
    <col min="4340" max="4340" width="24.5703125" style="35" customWidth="1"/>
    <col min="4341" max="4341" width="30.5703125" style="35" customWidth="1"/>
    <col min="4342" max="4342" width="27.140625" style="35" customWidth="1"/>
    <col min="4343" max="4343" width="34" style="35" customWidth="1"/>
    <col min="4344" max="4344" width="31.42578125" style="35" customWidth="1"/>
    <col min="4345" max="4345" width="82.140625" style="35" customWidth="1"/>
    <col min="4346" max="4346" width="23.140625" style="35" customWidth="1"/>
    <col min="4347" max="4347" width="14.7109375" style="35" customWidth="1"/>
    <col min="4348" max="4348" width="10.140625" style="35" customWidth="1"/>
    <col min="4349" max="4349" width="15.85546875" style="35" customWidth="1"/>
    <col min="4350" max="4350" width="9.85546875" style="35" customWidth="1"/>
    <col min="4351" max="4351" width="14" style="35" customWidth="1"/>
    <col min="4352" max="4352" width="14.5703125" style="35" customWidth="1"/>
    <col min="4353" max="4353" width="9.5703125" style="35" customWidth="1"/>
    <col min="4354" max="4354" width="14.5703125" style="35" customWidth="1"/>
    <col min="4355" max="4356" width="16.28515625" style="35" customWidth="1"/>
    <col min="4357" max="4357" width="13.85546875" style="35" customWidth="1"/>
    <col min="4358" max="4362" width="16.140625" style="35" customWidth="1"/>
    <col min="4363" max="4363" width="14.42578125" style="35" customWidth="1"/>
    <col min="4364" max="4364" width="10.140625" style="35" customWidth="1"/>
    <col min="4365" max="4365" width="14.42578125" style="35" customWidth="1"/>
    <col min="4366" max="4367" width="18.85546875" style="35" customWidth="1"/>
    <col min="4368" max="4368" width="14.7109375" style="35" customWidth="1"/>
    <col min="4369" max="4369" width="9.28515625" style="35" customWidth="1"/>
    <col min="4370" max="4593" width="8.85546875" style="35"/>
    <col min="4594" max="4594" width="17.42578125" style="35" customWidth="1"/>
    <col min="4595" max="4595" width="30.7109375" style="35" customWidth="1"/>
    <col min="4596" max="4596" width="24.5703125" style="35" customWidth="1"/>
    <col min="4597" max="4597" width="30.5703125" style="35" customWidth="1"/>
    <col min="4598" max="4598" width="27.140625" style="35" customWidth="1"/>
    <col min="4599" max="4599" width="34" style="35" customWidth="1"/>
    <col min="4600" max="4600" width="31.42578125" style="35" customWidth="1"/>
    <col min="4601" max="4601" width="82.140625" style="35" customWidth="1"/>
    <col min="4602" max="4602" width="23.140625" style="35" customWidth="1"/>
    <col min="4603" max="4603" width="14.7109375" style="35" customWidth="1"/>
    <col min="4604" max="4604" width="10.140625" style="35" customWidth="1"/>
    <col min="4605" max="4605" width="15.85546875" style="35" customWidth="1"/>
    <col min="4606" max="4606" width="9.85546875" style="35" customWidth="1"/>
    <col min="4607" max="4607" width="14" style="35" customWidth="1"/>
    <col min="4608" max="4608" width="14.5703125" style="35" customWidth="1"/>
    <col min="4609" max="4609" width="9.5703125" style="35" customWidth="1"/>
    <col min="4610" max="4610" width="14.5703125" style="35" customWidth="1"/>
    <col min="4611" max="4612" width="16.28515625" style="35" customWidth="1"/>
    <col min="4613" max="4613" width="13.85546875" style="35" customWidth="1"/>
    <col min="4614" max="4618" width="16.140625" style="35" customWidth="1"/>
    <col min="4619" max="4619" width="14.42578125" style="35" customWidth="1"/>
    <col min="4620" max="4620" width="10.140625" style="35" customWidth="1"/>
    <col min="4621" max="4621" width="14.42578125" style="35" customWidth="1"/>
    <col min="4622" max="4623" width="18.85546875" style="35" customWidth="1"/>
    <col min="4624" max="4624" width="14.7109375" style="35" customWidth="1"/>
    <col min="4625" max="4625" width="9.28515625" style="35" customWidth="1"/>
    <col min="4626" max="4849" width="8.85546875" style="35"/>
    <col min="4850" max="4850" width="17.42578125" style="35" customWidth="1"/>
    <col min="4851" max="4851" width="30.7109375" style="35" customWidth="1"/>
    <col min="4852" max="4852" width="24.5703125" style="35" customWidth="1"/>
    <col min="4853" max="4853" width="30.5703125" style="35" customWidth="1"/>
    <col min="4854" max="4854" width="27.140625" style="35" customWidth="1"/>
    <col min="4855" max="4855" width="34" style="35" customWidth="1"/>
    <col min="4856" max="4856" width="31.42578125" style="35" customWidth="1"/>
    <col min="4857" max="4857" width="82.140625" style="35" customWidth="1"/>
    <col min="4858" max="4858" width="23.140625" style="35" customWidth="1"/>
    <col min="4859" max="4859" width="14.7109375" style="35" customWidth="1"/>
    <col min="4860" max="4860" width="10.140625" style="35" customWidth="1"/>
    <col min="4861" max="4861" width="15.85546875" style="35" customWidth="1"/>
    <col min="4862" max="4862" width="9.85546875" style="35" customWidth="1"/>
    <col min="4863" max="4863" width="14" style="35" customWidth="1"/>
    <col min="4864" max="4864" width="14.5703125" style="35" customWidth="1"/>
    <col min="4865" max="4865" width="9.5703125" style="35" customWidth="1"/>
    <col min="4866" max="4866" width="14.5703125" style="35" customWidth="1"/>
    <col min="4867" max="4868" width="16.28515625" style="35" customWidth="1"/>
    <col min="4869" max="4869" width="13.85546875" style="35" customWidth="1"/>
    <col min="4870" max="4874" width="16.140625" style="35" customWidth="1"/>
    <col min="4875" max="4875" width="14.42578125" style="35" customWidth="1"/>
    <col min="4876" max="4876" width="10.140625" style="35" customWidth="1"/>
    <col min="4877" max="4877" width="14.42578125" style="35" customWidth="1"/>
    <col min="4878" max="4879" width="18.85546875" style="35" customWidth="1"/>
    <col min="4880" max="4880" width="14.7109375" style="35" customWidth="1"/>
    <col min="4881" max="4881" width="9.28515625" style="35" customWidth="1"/>
    <col min="4882" max="5105" width="8.85546875" style="35"/>
    <col min="5106" max="5106" width="17.42578125" style="35" customWidth="1"/>
    <col min="5107" max="5107" width="30.7109375" style="35" customWidth="1"/>
    <col min="5108" max="5108" width="24.5703125" style="35" customWidth="1"/>
    <col min="5109" max="5109" width="30.5703125" style="35" customWidth="1"/>
    <col min="5110" max="5110" width="27.140625" style="35" customWidth="1"/>
    <col min="5111" max="5111" width="34" style="35" customWidth="1"/>
    <col min="5112" max="5112" width="31.42578125" style="35" customWidth="1"/>
    <col min="5113" max="5113" width="82.140625" style="35" customWidth="1"/>
    <col min="5114" max="5114" width="23.140625" style="35" customWidth="1"/>
    <col min="5115" max="5115" width="14.7109375" style="35" customWidth="1"/>
    <col min="5116" max="5116" width="10.140625" style="35" customWidth="1"/>
    <col min="5117" max="5117" width="15.85546875" style="35" customWidth="1"/>
    <col min="5118" max="5118" width="9.85546875" style="35" customWidth="1"/>
    <col min="5119" max="5119" width="14" style="35" customWidth="1"/>
    <col min="5120" max="5120" width="14.5703125" style="35" customWidth="1"/>
    <col min="5121" max="5121" width="9.5703125" style="35" customWidth="1"/>
    <col min="5122" max="5122" width="14.5703125" style="35" customWidth="1"/>
    <col min="5123" max="5124" width="16.28515625" style="35" customWidth="1"/>
    <col min="5125" max="5125" width="13.85546875" style="35" customWidth="1"/>
    <col min="5126" max="5130" width="16.140625" style="35" customWidth="1"/>
    <col min="5131" max="5131" width="14.42578125" style="35" customWidth="1"/>
    <col min="5132" max="5132" width="10.140625" style="35" customWidth="1"/>
    <col min="5133" max="5133" width="14.42578125" style="35" customWidth="1"/>
    <col min="5134" max="5135" width="18.85546875" style="35" customWidth="1"/>
    <col min="5136" max="5136" width="14.7109375" style="35" customWidth="1"/>
    <col min="5137" max="5137" width="9.28515625" style="35" customWidth="1"/>
    <col min="5138" max="5361" width="8.85546875" style="35"/>
    <col min="5362" max="5362" width="17.42578125" style="35" customWidth="1"/>
    <col min="5363" max="5363" width="30.7109375" style="35" customWidth="1"/>
    <col min="5364" max="5364" width="24.5703125" style="35" customWidth="1"/>
    <col min="5365" max="5365" width="30.5703125" style="35" customWidth="1"/>
    <col min="5366" max="5366" width="27.140625" style="35" customWidth="1"/>
    <col min="5367" max="5367" width="34" style="35" customWidth="1"/>
    <col min="5368" max="5368" width="31.42578125" style="35" customWidth="1"/>
    <col min="5369" max="5369" width="82.140625" style="35" customWidth="1"/>
    <col min="5370" max="5370" width="23.140625" style="35" customWidth="1"/>
    <col min="5371" max="5371" width="14.7109375" style="35" customWidth="1"/>
    <col min="5372" max="5372" width="10.140625" style="35" customWidth="1"/>
    <col min="5373" max="5373" width="15.85546875" style="35" customWidth="1"/>
    <col min="5374" max="5374" width="9.85546875" style="35" customWidth="1"/>
    <col min="5375" max="5375" width="14" style="35" customWidth="1"/>
    <col min="5376" max="5376" width="14.5703125" style="35" customWidth="1"/>
    <col min="5377" max="5377" width="9.5703125" style="35" customWidth="1"/>
    <col min="5378" max="5378" width="14.5703125" style="35" customWidth="1"/>
    <col min="5379" max="5380" width="16.28515625" style="35" customWidth="1"/>
    <col min="5381" max="5381" width="13.85546875" style="35" customWidth="1"/>
    <col min="5382" max="5386" width="16.140625" style="35" customWidth="1"/>
    <col min="5387" max="5387" width="14.42578125" style="35" customWidth="1"/>
    <col min="5388" max="5388" width="10.140625" style="35" customWidth="1"/>
    <col min="5389" max="5389" width="14.42578125" style="35" customWidth="1"/>
    <col min="5390" max="5391" width="18.85546875" style="35" customWidth="1"/>
    <col min="5392" max="5392" width="14.7109375" style="35" customWidth="1"/>
    <col min="5393" max="5393" width="9.28515625" style="35" customWidth="1"/>
    <col min="5394" max="5617" width="8.85546875" style="35"/>
    <col min="5618" max="5618" width="17.42578125" style="35" customWidth="1"/>
    <col min="5619" max="5619" width="30.7109375" style="35" customWidth="1"/>
    <col min="5620" max="5620" width="24.5703125" style="35" customWidth="1"/>
    <col min="5621" max="5621" width="30.5703125" style="35" customWidth="1"/>
    <col min="5622" max="5622" width="27.140625" style="35" customWidth="1"/>
    <col min="5623" max="5623" width="34" style="35" customWidth="1"/>
    <col min="5624" max="5624" width="31.42578125" style="35" customWidth="1"/>
    <col min="5625" max="5625" width="82.140625" style="35" customWidth="1"/>
    <col min="5626" max="5626" width="23.140625" style="35" customWidth="1"/>
    <col min="5627" max="5627" width="14.7109375" style="35" customWidth="1"/>
    <col min="5628" max="5628" width="10.140625" style="35" customWidth="1"/>
    <col min="5629" max="5629" width="15.85546875" style="35" customWidth="1"/>
    <col min="5630" max="5630" width="9.85546875" style="35" customWidth="1"/>
    <col min="5631" max="5631" width="14" style="35" customWidth="1"/>
    <col min="5632" max="5632" width="14.5703125" style="35" customWidth="1"/>
    <col min="5633" max="5633" width="9.5703125" style="35" customWidth="1"/>
    <col min="5634" max="5634" width="14.5703125" style="35" customWidth="1"/>
    <col min="5635" max="5636" width="16.28515625" style="35" customWidth="1"/>
    <col min="5637" max="5637" width="13.85546875" style="35" customWidth="1"/>
    <col min="5638" max="5642" width="16.140625" style="35" customWidth="1"/>
    <col min="5643" max="5643" width="14.42578125" style="35" customWidth="1"/>
    <col min="5644" max="5644" width="10.140625" style="35" customWidth="1"/>
    <col min="5645" max="5645" width="14.42578125" style="35" customWidth="1"/>
    <col min="5646" max="5647" width="18.85546875" style="35" customWidth="1"/>
    <col min="5648" max="5648" width="14.7109375" style="35" customWidth="1"/>
    <col min="5649" max="5649" width="9.28515625" style="35" customWidth="1"/>
    <col min="5650" max="5873" width="8.85546875" style="35"/>
    <col min="5874" max="5874" width="17.42578125" style="35" customWidth="1"/>
    <col min="5875" max="5875" width="30.7109375" style="35" customWidth="1"/>
    <col min="5876" max="5876" width="24.5703125" style="35" customWidth="1"/>
    <col min="5877" max="5877" width="30.5703125" style="35" customWidth="1"/>
    <col min="5878" max="5878" width="27.140625" style="35" customWidth="1"/>
    <col min="5879" max="5879" width="34" style="35" customWidth="1"/>
    <col min="5880" max="5880" width="31.42578125" style="35" customWidth="1"/>
    <col min="5881" max="5881" width="82.140625" style="35" customWidth="1"/>
    <col min="5882" max="5882" width="23.140625" style="35" customWidth="1"/>
    <col min="5883" max="5883" width="14.7109375" style="35" customWidth="1"/>
    <col min="5884" max="5884" width="10.140625" style="35" customWidth="1"/>
    <col min="5885" max="5885" width="15.85546875" style="35" customWidth="1"/>
    <col min="5886" max="5886" width="9.85546875" style="35" customWidth="1"/>
    <col min="5887" max="5887" width="14" style="35" customWidth="1"/>
    <col min="5888" max="5888" width="14.5703125" style="35" customWidth="1"/>
    <col min="5889" max="5889" width="9.5703125" style="35" customWidth="1"/>
    <col min="5890" max="5890" width="14.5703125" style="35" customWidth="1"/>
    <col min="5891" max="5892" width="16.28515625" style="35" customWidth="1"/>
    <col min="5893" max="5893" width="13.85546875" style="35" customWidth="1"/>
    <col min="5894" max="5898" width="16.140625" style="35" customWidth="1"/>
    <col min="5899" max="5899" width="14.42578125" style="35" customWidth="1"/>
    <col min="5900" max="5900" width="10.140625" style="35" customWidth="1"/>
    <col min="5901" max="5901" width="14.42578125" style="35" customWidth="1"/>
    <col min="5902" max="5903" width="18.85546875" style="35" customWidth="1"/>
    <col min="5904" max="5904" width="14.7109375" style="35" customWidth="1"/>
    <col min="5905" max="5905" width="9.28515625" style="35" customWidth="1"/>
    <col min="5906" max="6129" width="8.85546875" style="35"/>
    <col min="6130" max="6130" width="17.42578125" style="35" customWidth="1"/>
    <col min="6131" max="6131" width="30.7109375" style="35" customWidth="1"/>
    <col min="6132" max="6132" width="24.5703125" style="35" customWidth="1"/>
    <col min="6133" max="6133" width="30.5703125" style="35" customWidth="1"/>
    <col min="6134" max="6134" width="27.140625" style="35" customWidth="1"/>
    <col min="6135" max="6135" width="34" style="35" customWidth="1"/>
    <col min="6136" max="6136" width="31.42578125" style="35" customWidth="1"/>
    <col min="6137" max="6137" width="82.140625" style="35" customWidth="1"/>
    <col min="6138" max="6138" width="23.140625" style="35" customWidth="1"/>
    <col min="6139" max="6139" width="14.7109375" style="35" customWidth="1"/>
    <col min="6140" max="6140" width="10.140625" style="35" customWidth="1"/>
    <col min="6141" max="6141" width="15.85546875" style="35" customWidth="1"/>
    <col min="6142" max="6142" width="9.85546875" style="35" customWidth="1"/>
    <col min="6143" max="6143" width="14" style="35" customWidth="1"/>
    <col min="6144" max="6144" width="14.5703125" style="35" customWidth="1"/>
    <col min="6145" max="6145" width="9.5703125" style="35" customWidth="1"/>
    <col min="6146" max="6146" width="14.5703125" style="35" customWidth="1"/>
    <col min="6147" max="6148" width="16.28515625" style="35" customWidth="1"/>
    <col min="6149" max="6149" width="13.85546875" style="35" customWidth="1"/>
    <col min="6150" max="6154" width="16.140625" style="35" customWidth="1"/>
    <col min="6155" max="6155" width="14.42578125" style="35" customWidth="1"/>
    <col min="6156" max="6156" width="10.140625" style="35" customWidth="1"/>
    <col min="6157" max="6157" width="14.42578125" style="35" customWidth="1"/>
    <col min="6158" max="6159" width="18.85546875" style="35" customWidth="1"/>
    <col min="6160" max="6160" width="14.7109375" style="35" customWidth="1"/>
    <col min="6161" max="6161" width="9.28515625" style="35" customWidth="1"/>
    <col min="6162" max="6385" width="8.85546875" style="35"/>
    <col min="6386" max="6386" width="17.42578125" style="35" customWidth="1"/>
    <col min="6387" max="6387" width="30.7109375" style="35" customWidth="1"/>
    <col min="6388" max="6388" width="24.5703125" style="35" customWidth="1"/>
    <col min="6389" max="6389" width="30.5703125" style="35" customWidth="1"/>
    <col min="6390" max="6390" width="27.140625" style="35" customWidth="1"/>
    <col min="6391" max="6391" width="34" style="35" customWidth="1"/>
    <col min="6392" max="6392" width="31.42578125" style="35" customWidth="1"/>
    <col min="6393" max="6393" width="82.140625" style="35" customWidth="1"/>
    <col min="6394" max="6394" width="23.140625" style="35" customWidth="1"/>
    <col min="6395" max="6395" width="14.7109375" style="35" customWidth="1"/>
    <col min="6396" max="6396" width="10.140625" style="35" customWidth="1"/>
    <col min="6397" max="6397" width="15.85546875" style="35" customWidth="1"/>
    <col min="6398" max="6398" width="9.85546875" style="35" customWidth="1"/>
    <col min="6399" max="6399" width="14" style="35" customWidth="1"/>
    <col min="6400" max="6400" width="14.5703125" style="35" customWidth="1"/>
    <col min="6401" max="6401" width="9.5703125" style="35" customWidth="1"/>
    <col min="6402" max="6402" width="14.5703125" style="35" customWidth="1"/>
    <col min="6403" max="6404" width="16.28515625" style="35" customWidth="1"/>
    <col min="6405" max="6405" width="13.85546875" style="35" customWidth="1"/>
    <col min="6406" max="6410" width="16.140625" style="35" customWidth="1"/>
    <col min="6411" max="6411" width="14.42578125" style="35" customWidth="1"/>
    <col min="6412" max="6412" width="10.140625" style="35" customWidth="1"/>
    <col min="6413" max="6413" width="14.42578125" style="35" customWidth="1"/>
    <col min="6414" max="6415" width="18.85546875" style="35" customWidth="1"/>
    <col min="6416" max="6416" width="14.7109375" style="35" customWidth="1"/>
    <col min="6417" max="6417" width="9.28515625" style="35" customWidth="1"/>
    <col min="6418" max="6641" width="8.85546875" style="35"/>
    <col min="6642" max="6642" width="17.42578125" style="35" customWidth="1"/>
    <col min="6643" max="6643" width="30.7109375" style="35" customWidth="1"/>
    <col min="6644" max="6644" width="24.5703125" style="35" customWidth="1"/>
    <col min="6645" max="6645" width="30.5703125" style="35" customWidth="1"/>
    <col min="6646" max="6646" width="27.140625" style="35" customWidth="1"/>
    <col min="6647" max="6647" width="34" style="35" customWidth="1"/>
    <col min="6648" max="6648" width="31.42578125" style="35" customWidth="1"/>
    <col min="6649" max="6649" width="82.140625" style="35" customWidth="1"/>
    <col min="6650" max="6650" width="23.140625" style="35" customWidth="1"/>
    <col min="6651" max="6651" width="14.7109375" style="35" customWidth="1"/>
    <col min="6652" max="6652" width="10.140625" style="35" customWidth="1"/>
    <col min="6653" max="6653" width="15.85546875" style="35" customWidth="1"/>
    <col min="6654" max="6654" width="9.85546875" style="35" customWidth="1"/>
    <col min="6655" max="6655" width="14" style="35" customWidth="1"/>
    <col min="6656" max="6656" width="14.5703125" style="35" customWidth="1"/>
    <col min="6657" max="6657" width="9.5703125" style="35" customWidth="1"/>
    <col min="6658" max="6658" width="14.5703125" style="35" customWidth="1"/>
    <col min="6659" max="6660" width="16.28515625" style="35" customWidth="1"/>
    <col min="6661" max="6661" width="13.85546875" style="35" customWidth="1"/>
    <col min="6662" max="6666" width="16.140625" style="35" customWidth="1"/>
    <col min="6667" max="6667" width="14.42578125" style="35" customWidth="1"/>
    <col min="6668" max="6668" width="10.140625" style="35" customWidth="1"/>
    <col min="6669" max="6669" width="14.42578125" style="35" customWidth="1"/>
    <col min="6670" max="6671" width="18.85546875" style="35" customWidth="1"/>
    <col min="6672" max="6672" width="14.7109375" style="35" customWidth="1"/>
    <col min="6673" max="6673" width="9.28515625" style="35" customWidth="1"/>
    <col min="6674" max="6897" width="8.85546875" style="35"/>
    <col min="6898" max="6898" width="17.42578125" style="35" customWidth="1"/>
    <col min="6899" max="6899" width="30.7109375" style="35" customWidth="1"/>
    <col min="6900" max="6900" width="24.5703125" style="35" customWidth="1"/>
    <col min="6901" max="6901" width="30.5703125" style="35" customWidth="1"/>
    <col min="6902" max="6902" width="27.140625" style="35" customWidth="1"/>
    <col min="6903" max="6903" width="34" style="35" customWidth="1"/>
    <col min="6904" max="6904" width="31.42578125" style="35" customWidth="1"/>
    <col min="6905" max="6905" width="82.140625" style="35" customWidth="1"/>
    <col min="6906" max="6906" width="23.140625" style="35" customWidth="1"/>
    <col min="6907" max="6907" width="14.7109375" style="35" customWidth="1"/>
    <col min="6908" max="6908" width="10.140625" style="35" customWidth="1"/>
    <col min="6909" max="6909" width="15.85546875" style="35" customWidth="1"/>
    <col min="6910" max="6910" width="9.85546875" style="35" customWidth="1"/>
    <col min="6911" max="6911" width="14" style="35" customWidth="1"/>
    <col min="6912" max="6912" width="14.5703125" style="35" customWidth="1"/>
    <col min="6913" max="6913" width="9.5703125" style="35" customWidth="1"/>
    <col min="6914" max="6914" width="14.5703125" style="35" customWidth="1"/>
    <col min="6915" max="6916" width="16.28515625" style="35" customWidth="1"/>
    <col min="6917" max="6917" width="13.85546875" style="35" customWidth="1"/>
    <col min="6918" max="6922" width="16.140625" style="35" customWidth="1"/>
    <col min="6923" max="6923" width="14.42578125" style="35" customWidth="1"/>
    <col min="6924" max="6924" width="10.140625" style="35" customWidth="1"/>
    <col min="6925" max="6925" width="14.42578125" style="35" customWidth="1"/>
    <col min="6926" max="6927" width="18.85546875" style="35" customWidth="1"/>
    <col min="6928" max="6928" width="14.7109375" style="35" customWidth="1"/>
    <col min="6929" max="6929" width="9.28515625" style="35" customWidth="1"/>
    <col min="6930" max="7153" width="8.85546875" style="35"/>
    <col min="7154" max="7154" width="17.42578125" style="35" customWidth="1"/>
    <col min="7155" max="7155" width="30.7109375" style="35" customWidth="1"/>
    <col min="7156" max="7156" width="24.5703125" style="35" customWidth="1"/>
    <col min="7157" max="7157" width="30.5703125" style="35" customWidth="1"/>
    <col min="7158" max="7158" width="27.140625" style="35" customWidth="1"/>
    <col min="7159" max="7159" width="34" style="35" customWidth="1"/>
    <col min="7160" max="7160" width="31.42578125" style="35" customWidth="1"/>
    <col min="7161" max="7161" width="82.140625" style="35" customWidth="1"/>
    <col min="7162" max="7162" width="23.140625" style="35" customWidth="1"/>
    <col min="7163" max="7163" width="14.7109375" style="35" customWidth="1"/>
    <col min="7164" max="7164" width="10.140625" style="35" customWidth="1"/>
    <col min="7165" max="7165" width="15.85546875" style="35" customWidth="1"/>
    <col min="7166" max="7166" width="9.85546875" style="35" customWidth="1"/>
    <col min="7167" max="7167" width="14" style="35" customWidth="1"/>
    <col min="7168" max="7168" width="14.5703125" style="35" customWidth="1"/>
    <col min="7169" max="7169" width="9.5703125" style="35" customWidth="1"/>
    <col min="7170" max="7170" width="14.5703125" style="35" customWidth="1"/>
    <col min="7171" max="7172" width="16.28515625" style="35" customWidth="1"/>
    <col min="7173" max="7173" width="13.85546875" style="35" customWidth="1"/>
    <col min="7174" max="7178" width="16.140625" style="35" customWidth="1"/>
    <col min="7179" max="7179" width="14.42578125" style="35" customWidth="1"/>
    <col min="7180" max="7180" width="10.140625" style="35" customWidth="1"/>
    <col min="7181" max="7181" width="14.42578125" style="35" customWidth="1"/>
    <col min="7182" max="7183" width="18.85546875" style="35" customWidth="1"/>
    <col min="7184" max="7184" width="14.7109375" style="35" customWidth="1"/>
    <col min="7185" max="7185" width="9.28515625" style="35" customWidth="1"/>
    <col min="7186" max="7409" width="8.85546875" style="35"/>
    <col min="7410" max="7410" width="17.42578125" style="35" customWidth="1"/>
    <col min="7411" max="7411" width="30.7109375" style="35" customWidth="1"/>
    <col min="7412" max="7412" width="24.5703125" style="35" customWidth="1"/>
    <col min="7413" max="7413" width="30.5703125" style="35" customWidth="1"/>
    <col min="7414" max="7414" width="27.140625" style="35" customWidth="1"/>
    <col min="7415" max="7415" width="34" style="35" customWidth="1"/>
    <col min="7416" max="7416" width="31.42578125" style="35" customWidth="1"/>
    <col min="7417" max="7417" width="82.140625" style="35" customWidth="1"/>
    <col min="7418" max="7418" width="23.140625" style="35" customWidth="1"/>
    <col min="7419" max="7419" width="14.7109375" style="35" customWidth="1"/>
    <col min="7420" max="7420" width="10.140625" style="35" customWidth="1"/>
    <col min="7421" max="7421" width="15.85546875" style="35" customWidth="1"/>
    <col min="7422" max="7422" width="9.85546875" style="35" customWidth="1"/>
    <col min="7423" max="7423" width="14" style="35" customWidth="1"/>
    <col min="7424" max="7424" width="14.5703125" style="35" customWidth="1"/>
    <col min="7425" max="7425" width="9.5703125" style="35" customWidth="1"/>
    <col min="7426" max="7426" width="14.5703125" style="35" customWidth="1"/>
    <col min="7427" max="7428" width="16.28515625" style="35" customWidth="1"/>
    <col min="7429" max="7429" width="13.85546875" style="35" customWidth="1"/>
    <col min="7430" max="7434" width="16.140625" style="35" customWidth="1"/>
    <col min="7435" max="7435" width="14.42578125" style="35" customWidth="1"/>
    <col min="7436" max="7436" width="10.140625" style="35" customWidth="1"/>
    <col min="7437" max="7437" width="14.42578125" style="35" customWidth="1"/>
    <col min="7438" max="7439" width="18.85546875" style="35" customWidth="1"/>
    <col min="7440" max="7440" width="14.7109375" style="35" customWidth="1"/>
    <col min="7441" max="7441" width="9.28515625" style="35" customWidth="1"/>
    <col min="7442" max="7665" width="8.85546875" style="35"/>
    <col min="7666" max="7666" width="17.42578125" style="35" customWidth="1"/>
    <col min="7667" max="7667" width="30.7109375" style="35" customWidth="1"/>
    <col min="7668" max="7668" width="24.5703125" style="35" customWidth="1"/>
    <col min="7669" max="7669" width="30.5703125" style="35" customWidth="1"/>
    <col min="7670" max="7670" width="27.140625" style="35" customWidth="1"/>
    <col min="7671" max="7671" width="34" style="35" customWidth="1"/>
    <col min="7672" max="7672" width="31.42578125" style="35" customWidth="1"/>
    <col min="7673" max="7673" width="82.140625" style="35" customWidth="1"/>
    <col min="7674" max="7674" width="23.140625" style="35" customWidth="1"/>
    <col min="7675" max="7675" width="14.7109375" style="35" customWidth="1"/>
    <col min="7676" max="7676" width="10.140625" style="35" customWidth="1"/>
    <col min="7677" max="7677" width="15.85546875" style="35" customWidth="1"/>
    <col min="7678" max="7678" width="9.85546875" style="35" customWidth="1"/>
    <col min="7679" max="7679" width="14" style="35" customWidth="1"/>
    <col min="7680" max="7680" width="14.5703125" style="35" customWidth="1"/>
    <col min="7681" max="7681" width="9.5703125" style="35" customWidth="1"/>
    <col min="7682" max="7682" width="14.5703125" style="35" customWidth="1"/>
    <col min="7683" max="7684" width="16.28515625" style="35" customWidth="1"/>
    <col min="7685" max="7685" width="13.85546875" style="35" customWidth="1"/>
    <col min="7686" max="7690" width="16.140625" style="35" customWidth="1"/>
    <col min="7691" max="7691" width="14.42578125" style="35" customWidth="1"/>
    <col min="7692" max="7692" width="10.140625" style="35" customWidth="1"/>
    <col min="7693" max="7693" width="14.42578125" style="35" customWidth="1"/>
    <col min="7694" max="7695" width="18.85546875" style="35" customWidth="1"/>
    <col min="7696" max="7696" width="14.7109375" style="35" customWidth="1"/>
    <col min="7697" max="7697" width="9.28515625" style="35" customWidth="1"/>
    <col min="7698" max="7921" width="8.85546875" style="35"/>
    <col min="7922" max="7922" width="17.42578125" style="35" customWidth="1"/>
    <col min="7923" max="7923" width="30.7109375" style="35" customWidth="1"/>
    <col min="7924" max="7924" width="24.5703125" style="35" customWidth="1"/>
    <col min="7925" max="7925" width="30.5703125" style="35" customWidth="1"/>
    <col min="7926" max="7926" width="27.140625" style="35" customWidth="1"/>
    <col min="7927" max="7927" width="34" style="35" customWidth="1"/>
    <col min="7928" max="7928" width="31.42578125" style="35" customWidth="1"/>
    <col min="7929" max="7929" width="82.140625" style="35" customWidth="1"/>
    <col min="7930" max="7930" width="23.140625" style="35" customWidth="1"/>
    <col min="7931" max="7931" width="14.7109375" style="35" customWidth="1"/>
    <col min="7932" max="7932" width="10.140625" style="35" customWidth="1"/>
    <col min="7933" max="7933" width="15.85546875" style="35" customWidth="1"/>
    <col min="7934" max="7934" width="9.85546875" style="35" customWidth="1"/>
    <col min="7935" max="7935" width="14" style="35" customWidth="1"/>
    <col min="7936" max="7936" width="14.5703125" style="35" customWidth="1"/>
    <col min="7937" max="7937" width="9.5703125" style="35" customWidth="1"/>
    <col min="7938" max="7938" width="14.5703125" style="35" customWidth="1"/>
    <col min="7939" max="7940" width="16.28515625" style="35" customWidth="1"/>
    <col min="7941" max="7941" width="13.85546875" style="35" customWidth="1"/>
    <col min="7942" max="7946" width="16.140625" style="35" customWidth="1"/>
    <col min="7947" max="7947" width="14.42578125" style="35" customWidth="1"/>
    <col min="7948" max="7948" width="10.140625" style="35" customWidth="1"/>
    <col min="7949" max="7949" width="14.42578125" style="35" customWidth="1"/>
    <col min="7950" max="7951" width="18.85546875" style="35" customWidth="1"/>
    <col min="7952" max="7952" width="14.7109375" style="35" customWidth="1"/>
    <col min="7953" max="7953" width="9.28515625" style="35" customWidth="1"/>
    <col min="7954" max="8177" width="8.85546875" style="35"/>
    <col min="8178" max="8178" width="17.42578125" style="35" customWidth="1"/>
    <col min="8179" max="8179" width="30.7109375" style="35" customWidth="1"/>
    <col min="8180" max="8180" width="24.5703125" style="35" customWidth="1"/>
    <col min="8181" max="8181" width="30.5703125" style="35" customWidth="1"/>
    <col min="8182" max="8182" width="27.140625" style="35" customWidth="1"/>
    <col min="8183" max="8183" width="34" style="35" customWidth="1"/>
    <col min="8184" max="8184" width="31.42578125" style="35" customWidth="1"/>
    <col min="8185" max="8185" width="82.140625" style="35" customWidth="1"/>
    <col min="8186" max="8186" width="23.140625" style="35" customWidth="1"/>
    <col min="8187" max="8187" width="14.7109375" style="35" customWidth="1"/>
    <col min="8188" max="8188" width="10.140625" style="35" customWidth="1"/>
    <col min="8189" max="8189" width="15.85546875" style="35" customWidth="1"/>
    <col min="8190" max="8190" width="9.85546875" style="35" customWidth="1"/>
    <col min="8191" max="8191" width="14" style="35" customWidth="1"/>
    <col min="8192" max="8192" width="14.5703125" style="35" customWidth="1"/>
    <col min="8193" max="8193" width="9.5703125" style="35" customWidth="1"/>
    <col min="8194" max="8194" width="14.5703125" style="35" customWidth="1"/>
    <col min="8195" max="8196" width="16.28515625" style="35" customWidth="1"/>
    <col min="8197" max="8197" width="13.85546875" style="35" customWidth="1"/>
    <col min="8198" max="8202" width="16.140625" style="35" customWidth="1"/>
    <col min="8203" max="8203" width="14.42578125" style="35" customWidth="1"/>
    <col min="8204" max="8204" width="10.140625" style="35" customWidth="1"/>
    <col min="8205" max="8205" width="14.42578125" style="35" customWidth="1"/>
    <col min="8206" max="8207" width="18.85546875" style="35" customWidth="1"/>
    <col min="8208" max="8208" width="14.7109375" style="35" customWidth="1"/>
    <col min="8209" max="8209" width="9.28515625" style="35" customWidth="1"/>
    <col min="8210" max="8433" width="8.85546875" style="35"/>
    <col min="8434" max="8434" width="17.42578125" style="35" customWidth="1"/>
    <col min="8435" max="8435" width="30.7109375" style="35" customWidth="1"/>
    <col min="8436" max="8436" width="24.5703125" style="35" customWidth="1"/>
    <col min="8437" max="8437" width="30.5703125" style="35" customWidth="1"/>
    <col min="8438" max="8438" width="27.140625" style="35" customWidth="1"/>
    <col min="8439" max="8439" width="34" style="35" customWidth="1"/>
    <col min="8440" max="8440" width="31.42578125" style="35" customWidth="1"/>
    <col min="8441" max="8441" width="82.140625" style="35" customWidth="1"/>
    <col min="8442" max="8442" width="23.140625" style="35" customWidth="1"/>
    <col min="8443" max="8443" width="14.7109375" style="35" customWidth="1"/>
    <col min="8444" max="8444" width="10.140625" style="35" customWidth="1"/>
    <col min="8445" max="8445" width="15.85546875" style="35" customWidth="1"/>
    <col min="8446" max="8446" width="9.85546875" style="35" customWidth="1"/>
    <col min="8447" max="8447" width="14" style="35" customWidth="1"/>
    <col min="8448" max="8448" width="14.5703125" style="35" customWidth="1"/>
    <col min="8449" max="8449" width="9.5703125" style="35" customWidth="1"/>
    <col min="8450" max="8450" width="14.5703125" style="35" customWidth="1"/>
    <col min="8451" max="8452" width="16.28515625" style="35" customWidth="1"/>
    <col min="8453" max="8453" width="13.85546875" style="35" customWidth="1"/>
    <col min="8454" max="8458" width="16.140625" style="35" customWidth="1"/>
    <col min="8459" max="8459" width="14.42578125" style="35" customWidth="1"/>
    <col min="8460" max="8460" width="10.140625" style="35" customWidth="1"/>
    <col min="8461" max="8461" width="14.42578125" style="35" customWidth="1"/>
    <col min="8462" max="8463" width="18.85546875" style="35" customWidth="1"/>
    <col min="8464" max="8464" width="14.7109375" style="35" customWidth="1"/>
    <col min="8465" max="8465" width="9.28515625" style="35" customWidth="1"/>
    <col min="8466" max="8689" width="8.85546875" style="35"/>
    <col min="8690" max="8690" width="17.42578125" style="35" customWidth="1"/>
    <col min="8691" max="8691" width="30.7109375" style="35" customWidth="1"/>
    <col min="8692" max="8692" width="24.5703125" style="35" customWidth="1"/>
    <col min="8693" max="8693" width="30.5703125" style="35" customWidth="1"/>
    <col min="8694" max="8694" width="27.140625" style="35" customWidth="1"/>
    <col min="8695" max="8695" width="34" style="35" customWidth="1"/>
    <col min="8696" max="8696" width="31.42578125" style="35" customWidth="1"/>
    <col min="8697" max="8697" width="82.140625" style="35" customWidth="1"/>
    <col min="8698" max="8698" width="23.140625" style="35" customWidth="1"/>
    <col min="8699" max="8699" width="14.7109375" style="35" customWidth="1"/>
    <col min="8700" max="8700" width="10.140625" style="35" customWidth="1"/>
    <col min="8701" max="8701" width="15.85546875" style="35" customWidth="1"/>
    <col min="8702" max="8702" width="9.85546875" style="35" customWidth="1"/>
    <col min="8703" max="8703" width="14" style="35" customWidth="1"/>
    <col min="8704" max="8704" width="14.5703125" style="35" customWidth="1"/>
    <col min="8705" max="8705" width="9.5703125" style="35" customWidth="1"/>
    <col min="8706" max="8706" width="14.5703125" style="35" customWidth="1"/>
    <col min="8707" max="8708" width="16.28515625" style="35" customWidth="1"/>
    <col min="8709" max="8709" width="13.85546875" style="35" customWidth="1"/>
    <col min="8710" max="8714" width="16.140625" style="35" customWidth="1"/>
    <col min="8715" max="8715" width="14.42578125" style="35" customWidth="1"/>
    <col min="8716" max="8716" width="10.140625" style="35" customWidth="1"/>
    <col min="8717" max="8717" width="14.42578125" style="35" customWidth="1"/>
    <col min="8718" max="8719" width="18.85546875" style="35" customWidth="1"/>
    <col min="8720" max="8720" width="14.7109375" style="35" customWidth="1"/>
    <col min="8721" max="8721" width="9.28515625" style="35" customWidth="1"/>
    <col min="8722" max="8945" width="8.85546875" style="35"/>
    <col min="8946" max="8946" width="17.42578125" style="35" customWidth="1"/>
    <col min="8947" max="8947" width="30.7109375" style="35" customWidth="1"/>
    <col min="8948" max="8948" width="24.5703125" style="35" customWidth="1"/>
    <col min="8949" max="8949" width="30.5703125" style="35" customWidth="1"/>
    <col min="8950" max="8950" width="27.140625" style="35" customWidth="1"/>
    <col min="8951" max="8951" width="34" style="35" customWidth="1"/>
    <col min="8952" max="8952" width="31.42578125" style="35" customWidth="1"/>
    <col min="8953" max="8953" width="82.140625" style="35" customWidth="1"/>
    <col min="8954" max="8954" width="23.140625" style="35" customWidth="1"/>
    <col min="8955" max="8955" width="14.7109375" style="35" customWidth="1"/>
    <col min="8956" max="8956" width="10.140625" style="35" customWidth="1"/>
    <col min="8957" max="8957" width="15.85546875" style="35" customWidth="1"/>
    <col min="8958" max="8958" width="9.85546875" style="35" customWidth="1"/>
    <col min="8959" max="8959" width="14" style="35" customWidth="1"/>
    <col min="8960" max="8960" width="14.5703125" style="35" customWidth="1"/>
    <col min="8961" max="8961" width="9.5703125" style="35" customWidth="1"/>
    <col min="8962" max="8962" width="14.5703125" style="35" customWidth="1"/>
    <col min="8963" max="8964" width="16.28515625" style="35" customWidth="1"/>
    <col min="8965" max="8965" width="13.85546875" style="35" customWidth="1"/>
    <col min="8966" max="8970" width="16.140625" style="35" customWidth="1"/>
    <col min="8971" max="8971" width="14.42578125" style="35" customWidth="1"/>
    <col min="8972" max="8972" width="10.140625" style="35" customWidth="1"/>
    <col min="8973" max="8973" width="14.42578125" style="35" customWidth="1"/>
    <col min="8974" max="8975" width="18.85546875" style="35" customWidth="1"/>
    <col min="8976" max="8976" width="14.7109375" style="35" customWidth="1"/>
    <col min="8977" max="8977" width="9.28515625" style="35" customWidth="1"/>
    <col min="8978" max="9201" width="8.85546875" style="35"/>
    <col min="9202" max="9202" width="17.42578125" style="35" customWidth="1"/>
    <col min="9203" max="9203" width="30.7109375" style="35" customWidth="1"/>
    <col min="9204" max="9204" width="24.5703125" style="35" customWidth="1"/>
    <col min="9205" max="9205" width="30.5703125" style="35" customWidth="1"/>
    <col min="9206" max="9206" width="27.140625" style="35" customWidth="1"/>
    <col min="9207" max="9207" width="34" style="35" customWidth="1"/>
    <col min="9208" max="9208" width="31.42578125" style="35" customWidth="1"/>
    <col min="9209" max="9209" width="82.140625" style="35" customWidth="1"/>
    <col min="9210" max="9210" width="23.140625" style="35" customWidth="1"/>
    <col min="9211" max="9211" width="14.7109375" style="35" customWidth="1"/>
    <col min="9212" max="9212" width="10.140625" style="35" customWidth="1"/>
    <col min="9213" max="9213" width="15.85546875" style="35" customWidth="1"/>
    <col min="9214" max="9214" width="9.85546875" style="35" customWidth="1"/>
    <col min="9215" max="9215" width="14" style="35" customWidth="1"/>
    <col min="9216" max="9216" width="14.5703125" style="35" customWidth="1"/>
    <col min="9217" max="9217" width="9.5703125" style="35" customWidth="1"/>
    <col min="9218" max="9218" width="14.5703125" style="35" customWidth="1"/>
    <col min="9219" max="9220" width="16.28515625" style="35" customWidth="1"/>
    <col min="9221" max="9221" width="13.85546875" style="35" customWidth="1"/>
    <col min="9222" max="9226" width="16.140625" style="35" customWidth="1"/>
    <col min="9227" max="9227" width="14.42578125" style="35" customWidth="1"/>
    <col min="9228" max="9228" width="10.140625" style="35" customWidth="1"/>
    <col min="9229" max="9229" width="14.42578125" style="35" customWidth="1"/>
    <col min="9230" max="9231" width="18.85546875" style="35" customWidth="1"/>
    <col min="9232" max="9232" width="14.7109375" style="35" customWidth="1"/>
    <col min="9233" max="9233" width="9.28515625" style="35" customWidth="1"/>
    <col min="9234" max="9457" width="8.85546875" style="35"/>
    <col min="9458" max="9458" width="17.42578125" style="35" customWidth="1"/>
    <col min="9459" max="9459" width="30.7109375" style="35" customWidth="1"/>
    <col min="9460" max="9460" width="24.5703125" style="35" customWidth="1"/>
    <col min="9461" max="9461" width="30.5703125" style="35" customWidth="1"/>
    <col min="9462" max="9462" width="27.140625" style="35" customWidth="1"/>
    <col min="9463" max="9463" width="34" style="35" customWidth="1"/>
    <col min="9464" max="9464" width="31.42578125" style="35" customWidth="1"/>
    <col min="9465" max="9465" width="82.140625" style="35" customWidth="1"/>
    <col min="9466" max="9466" width="23.140625" style="35" customWidth="1"/>
    <col min="9467" max="9467" width="14.7109375" style="35" customWidth="1"/>
    <col min="9468" max="9468" width="10.140625" style="35" customWidth="1"/>
    <col min="9469" max="9469" width="15.85546875" style="35" customWidth="1"/>
    <col min="9470" max="9470" width="9.85546875" style="35" customWidth="1"/>
    <col min="9471" max="9471" width="14" style="35" customWidth="1"/>
    <col min="9472" max="9472" width="14.5703125" style="35" customWidth="1"/>
    <col min="9473" max="9473" width="9.5703125" style="35" customWidth="1"/>
    <col min="9474" max="9474" width="14.5703125" style="35" customWidth="1"/>
    <col min="9475" max="9476" width="16.28515625" style="35" customWidth="1"/>
    <col min="9477" max="9477" width="13.85546875" style="35" customWidth="1"/>
    <col min="9478" max="9482" width="16.140625" style="35" customWidth="1"/>
    <col min="9483" max="9483" width="14.42578125" style="35" customWidth="1"/>
    <col min="9484" max="9484" width="10.140625" style="35" customWidth="1"/>
    <col min="9485" max="9485" width="14.42578125" style="35" customWidth="1"/>
    <col min="9486" max="9487" width="18.85546875" style="35" customWidth="1"/>
    <col min="9488" max="9488" width="14.7109375" style="35" customWidth="1"/>
    <col min="9489" max="9489" width="9.28515625" style="35" customWidth="1"/>
    <col min="9490" max="9713" width="8.85546875" style="35"/>
    <col min="9714" max="9714" width="17.42578125" style="35" customWidth="1"/>
    <col min="9715" max="9715" width="30.7109375" style="35" customWidth="1"/>
    <col min="9716" max="9716" width="24.5703125" style="35" customWidth="1"/>
    <col min="9717" max="9717" width="30.5703125" style="35" customWidth="1"/>
    <col min="9718" max="9718" width="27.140625" style="35" customWidth="1"/>
    <col min="9719" max="9719" width="34" style="35" customWidth="1"/>
    <col min="9720" max="9720" width="31.42578125" style="35" customWidth="1"/>
    <col min="9721" max="9721" width="82.140625" style="35" customWidth="1"/>
    <col min="9722" max="9722" width="23.140625" style="35" customWidth="1"/>
    <col min="9723" max="9723" width="14.7109375" style="35" customWidth="1"/>
    <col min="9724" max="9724" width="10.140625" style="35" customWidth="1"/>
    <col min="9725" max="9725" width="15.85546875" style="35" customWidth="1"/>
    <col min="9726" max="9726" width="9.85546875" style="35" customWidth="1"/>
    <col min="9727" max="9727" width="14" style="35" customWidth="1"/>
    <col min="9728" max="9728" width="14.5703125" style="35" customWidth="1"/>
    <col min="9729" max="9729" width="9.5703125" style="35" customWidth="1"/>
    <col min="9730" max="9730" width="14.5703125" style="35" customWidth="1"/>
    <col min="9731" max="9732" width="16.28515625" style="35" customWidth="1"/>
    <col min="9733" max="9733" width="13.85546875" style="35" customWidth="1"/>
    <col min="9734" max="9738" width="16.140625" style="35" customWidth="1"/>
    <col min="9739" max="9739" width="14.42578125" style="35" customWidth="1"/>
    <col min="9740" max="9740" width="10.140625" style="35" customWidth="1"/>
    <col min="9741" max="9741" width="14.42578125" style="35" customWidth="1"/>
    <col min="9742" max="9743" width="18.85546875" style="35" customWidth="1"/>
    <col min="9744" max="9744" width="14.7109375" style="35" customWidth="1"/>
    <col min="9745" max="9745" width="9.28515625" style="35" customWidth="1"/>
    <col min="9746" max="9969" width="8.85546875" style="35"/>
    <col min="9970" max="9970" width="17.42578125" style="35" customWidth="1"/>
    <col min="9971" max="9971" width="30.7109375" style="35" customWidth="1"/>
    <col min="9972" max="9972" width="24.5703125" style="35" customWidth="1"/>
    <col min="9973" max="9973" width="30.5703125" style="35" customWidth="1"/>
    <col min="9974" max="9974" width="27.140625" style="35" customWidth="1"/>
    <col min="9975" max="9975" width="34" style="35" customWidth="1"/>
    <col min="9976" max="9976" width="31.42578125" style="35" customWidth="1"/>
    <col min="9977" max="9977" width="82.140625" style="35" customWidth="1"/>
    <col min="9978" max="9978" width="23.140625" style="35" customWidth="1"/>
    <col min="9979" max="9979" width="14.7109375" style="35" customWidth="1"/>
    <col min="9980" max="9980" width="10.140625" style="35" customWidth="1"/>
    <col min="9981" max="9981" width="15.85546875" style="35" customWidth="1"/>
    <col min="9982" max="9982" width="9.85546875" style="35" customWidth="1"/>
    <col min="9983" max="9983" width="14" style="35" customWidth="1"/>
    <col min="9984" max="9984" width="14.5703125" style="35" customWidth="1"/>
    <col min="9985" max="9985" width="9.5703125" style="35" customWidth="1"/>
    <col min="9986" max="9986" width="14.5703125" style="35" customWidth="1"/>
    <col min="9987" max="9988" width="16.28515625" style="35" customWidth="1"/>
    <col min="9989" max="9989" width="13.85546875" style="35" customWidth="1"/>
    <col min="9990" max="9994" width="16.140625" style="35" customWidth="1"/>
    <col min="9995" max="9995" width="14.42578125" style="35" customWidth="1"/>
    <col min="9996" max="9996" width="10.140625" style="35" customWidth="1"/>
    <col min="9997" max="9997" width="14.42578125" style="35" customWidth="1"/>
    <col min="9998" max="9999" width="18.85546875" style="35" customWidth="1"/>
    <col min="10000" max="10000" width="14.7109375" style="35" customWidth="1"/>
    <col min="10001" max="10001" width="9.28515625" style="35" customWidth="1"/>
    <col min="10002" max="10225" width="8.85546875" style="35"/>
    <col min="10226" max="10226" width="17.42578125" style="35" customWidth="1"/>
    <col min="10227" max="10227" width="30.7109375" style="35" customWidth="1"/>
    <col min="10228" max="10228" width="24.5703125" style="35" customWidth="1"/>
    <col min="10229" max="10229" width="30.5703125" style="35" customWidth="1"/>
    <col min="10230" max="10230" width="27.140625" style="35" customWidth="1"/>
    <col min="10231" max="10231" width="34" style="35" customWidth="1"/>
    <col min="10232" max="10232" width="31.42578125" style="35" customWidth="1"/>
    <col min="10233" max="10233" width="82.140625" style="35" customWidth="1"/>
    <col min="10234" max="10234" width="23.140625" style="35" customWidth="1"/>
    <col min="10235" max="10235" width="14.7109375" style="35" customWidth="1"/>
    <col min="10236" max="10236" width="10.140625" style="35" customWidth="1"/>
    <col min="10237" max="10237" width="15.85546875" style="35" customWidth="1"/>
    <col min="10238" max="10238" width="9.85546875" style="35" customWidth="1"/>
    <col min="10239" max="10239" width="14" style="35" customWidth="1"/>
    <col min="10240" max="10240" width="14.5703125" style="35" customWidth="1"/>
    <col min="10241" max="10241" width="9.5703125" style="35" customWidth="1"/>
    <col min="10242" max="10242" width="14.5703125" style="35" customWidth="1"/>
    <col min="10243" max="10244" width="16.28515625" style="35" customWidth="1"/>
    <col min="10245" max="10245" width="13.85546875" style="35" customWidth="1"/>
    <col min="10246" max="10250" width="16.140625" style="35" customWidth="1"/>
    <col min="10251" max="10251" width="14.42578125" style="35" customWidth="1"/>
    <col min="10252" max="10252" width="10.140625" style="35" customWidth="1"/>
    <col min="10253" max="10253" width="14.42578125" style="35" customWidth="1"/>
    <col min="10254" max="10255" width="18.85546875" style="35" customWidth="1"/>
    <col min="10256" max="10256" width="14.7109375" style="35" customWidth="1"/>
    <col min="10257" max="10257" width="9.28515625" style="35" customWidth="1"/>
    <col min="10258" max="10481" width="8.85546875" style="35"/>
    <col min="10482" max="10482" width="17.42578125" style="35" customWidth="1"/>
    <col min="10483" max="10483" width="30.7109375" style="35" customWidth="1"/>
    <col min="10484" max="10484" width="24.5703125" style="35" customWidth="1"/>
    <col min="10485" max="10485" width="30.5703125" style="35" customWidth="1"/>
    <col min="10486" max="10486" width="27.140625" style="35" customWidth="1"/>
    <col min="10487" max="10487" width="34" style="35" customWidth="1"/>
    <col min="10488" max="10488" width="31.42578125" style="35" customWidth="1"/>
    <col min="10489" max="10489" width="82.140625" style="35" customWidth="1"/>
    <col min="10490" max="10490" width="23.140625" style="35" customWidth="1"/>
    <col min="10491" max="10491" width="14.7109375" style="35" customWidth="1"/>
    <col min="10492" max="10492" width="10.140625" style="35" customWidth="1"/>
    <col min="10493" max="10493" width="15.85546875" style="35" customWidth="1"/>
    <col min="10494" max="10494" width="9.85546875" style="35" customWidth="1"/>
    <col min="10495" max="10495" width="14" style="35" customWidth="1"/>
    <col min="10496" max="10496" width="14.5703125" style="35" customWidth="1"/>
    <col min="10497" max="10497" width="9.5703125" style="35" customWidth="1"/>
    <col min="10498" max="10498" width="14.5703125" style="35" customWidth="1"/>
    <col min="10499" max="10500" width="16.28515625" style="35" customWidth="1"/>
    <col min="10501" max="10501" width="13.85546875" style="35" customWidth="1"/>
    <col min="10502" max="10506" width="16.140625" style="35" customWidth="1"/>
    <col min="10507" max="10507" width="14.42578125" style="35" customWidth="1"/>
    <col min="10508" max="10508" width="10.140625" style="35" customWidth="1"/>
    <col min="10509" max="10509" width="14.42578125" style="35" customWidth="1"/>
    <col min="10510" max="10511" width="18.85546875" style="35" customWidth="1"/>
    <col min="10512" max="10512" width="14.7109375" style="35" customWidth="1"/>
    <col min="10513" max="10513" width="9.28515625" style="35" customWidth="1"/>
    <col min="10514" max="10737" width="8.85546875" style="35"/>
    <col min="10738" max="10738" width="17.42578125" style="35" customWidth="1"/>
    <col min="10739" max="10739" width="30.7109375" style="35" customWidth="1"/>
    <col min="10740" max="10740" width="24.5703125" style="35" customWidth="1"/>
    <col min="10741" max="10741" width="30.5703125" style="35" customWidth="1"/>
    <col min="10742" max="10742" width="27.140625" style="35" customWidth="1"/>
    <col min="10743" max="10743" width="34" style="35" customWidth="1"/>
    <col min="10744" max="10744" width="31.42578125" style="35" customWidth="1"/>
    <col min="10745" max="10745" width="82.140625" style="35" customWidth="1"/>
    <col min="10746" max="10746" width="23.140625" style="35" customWidth="1"/>
    <col min="10747" max="10747" width="14.7109375" style="35" customWidth="1"/>
    <col min="10748" max="10748" width="10.140625" style="35" customWidth="1"/>
    <col min="10749" max="10749" width="15.85546875" style="35" customWidth="1"/>
    <col min="10750" max="10750" width="9.85546875" style="35" customWidth="1"/>
    <col min="10751" max="10751" width="14" style="35" customWidth="1"/>
    <col min="10752" max="10752" width="14.5703125" style="35" customWidth="1"/>
    <col min="10753" max="10753" width="9.5703125" style="35" customWidth="1"/>
    <col min="10754" max="10754" width="14.5703125" style="35" customWidth="1"/>
    <col min="10755" max="10756" width="16.28515625" style="35" customWidth="1"/>
    <col min="10757" max="10757" width="13.85546875" style="35" customWidth="1"/>
    <col min="10758" max="10762" width="16.140625" style="35" customWidth="1"/>
    <col min="10763" max="10763" width="14.42578125" style="35" customWidth="1"/>
    <col min="10764" max="10764" width="10.140625" style="35" customWidth="1"/>
    <col min="10765" max="10765" width="14.42578125" style="35" customWidth="1"/>
    <col min="10766" max="10767" width="18.85546875" style="35" customWidth="1"/>
    <col min="10768" max="10768" width="14.7109375" style="35" customWidth="1"/>
    <col min="10769" max="10769" width="9.28515625" style="35" customWidth="1"/>
    <col min="10770" max="10993" width="8.85546875" style="35"/>
    <col min="10994" max="10994" width="17.42578125" style="35" customWidth="1"/>
    <col min="10995" max="10995" width="30.7109375" style="35" customWidth="1"/>
    <col min="10996" max="10996" width="24.5703125" style="35" customWidth="1"/>
    <col min="10997" max="10997" width="30.5703125" style="35" customWidth="1"/>
    <col min="10998" max="10998" width="27.140625" style="35" customWidth="1"/>
    <col min="10999" max="10999" width="34" style="35" customWidth="1"/>
    <col min="11000" max="11000" width="31.42578125" style="35" customWidth="1"/>
    <col min="11001" max="11001" width="82.140625" style="35" customWidth="1"/>
    <col min="11002" max="11002" width="23.140625" style="35" customWidth="1"/>
    <col min="11003" max="11003" width="14.7109375" style="35" customWidth="1"/>
    <col min="11004" max="11004" width="10.140625" style="35" customWidth="1"/>
    <col min="11005" max="11005" width="15.85546875" style="35" customWidth="1"/>
    <col min="11006" max="11006" width="9.85546875" style="35" customWidth="1"/>
    <col min="11007" max="11007" width="14" style="35" customWidth="1"/>
    <col min="11008" max="11008" width="14.5703125" style="35" customWidth="1"/>
    <col min="11009" max="11009" width="9.5703125" style="35" customWidth="1"/>
    <col min="11010" max="11010" width="14.5703125" style="35" customWidth="1"/>
    <col min="11011" max="11012" width="16.28515625" style="35" customWidth="1"/>
    <col min="11013" max="11013" width="13.85546875" style="35" customWidth="1"/>
    <col min="11014" max="11018" width="16.140625" style="35" customWidth="1"/>
    <col min="11019" max="11019" width="14.42578125" style="35" customWidth="1"/>
    <col min="11020" max="11020" width="10.140625" style="35" customWidth="1"/>
    <col min="11021" max="11021" width="14.42578125" style="35" customWidth="1"/>
    <col min="11022" max="11023" width="18.85546875" style="35" customWidth="1"/>
    <col min="11024" max="11024" width="14.7109375" style="35" customWidth="1"/>
    <col min="11025" max="11025" width="9.28515625" style="35" customWidth="1"/>
    <col min="11026" max="11249" width="8.85546875" style="35"/>
    <col min="11250" max="11250" width="17.42578125" style="35" customWidth="1"/>
    <col min="11251" max="11251" width="30.7109375" style="35" customWidth="1"/>
    <col min="11252" max="11252" width="24.5703125" style="35" customWidth="1"/>
    <col min="11253" max="11253" width="30.5703125" style="35" customWidth="1"/>
    <col min="11254" max="11254" width="27.140625" style="35" customWidth="1"/>
    <col min="11255" max="11255" width="34" style="35" customWidth="1"/>
    <col min="11256" max="11256" width="31.42578125" style="35" customWidth="1"/>
    <col min="11257" max="11257" width="82.140625" style="35" customWidth="1"/>
    <col min="11258" max="11258" width="23.140625" style="35" customWidth="1"/>
    <col min="11259" max="11259" width="14.7109375" style="35" customWidth="1"/>
    <col min="11260" max="11260" width="10.140625" style="35" customWidth="1"/>
    <col min="11261" max="11261" width="15.85546875" style="35" customWidth="1"/>
    <col min="11262" max="11262" width="9.85546875" style="35" customWidth="1"/>
    <col min="11263" max="11263" width="14" style="35" customWidth="1"/>
    <col min="11264" max="11264" width="14.5703125" style="35" customWidth="1"/>
    <col min="11265" max="11265" width="9.5703125" style="35" customWidth="1"/>
    <col min="11266" max="11266" width="14.5703125" style="35" customWidth="1"/>
    <col min="11267" max="11268" width="16.28515625" style="35" customWidth="1"/>
    <col min="11269" max="11269" width="13.85546875" style="35" customWidth="1"/>
    <col min="11270" max="11274" width="16.140625" style="35" customWidth="1"/>
    <col min="11275" max="11275" width="14.42578125" style="35" customWidth="1"/>
    <col min="11276" max="11276" width="10.140625" style="35" customWidth="1"/>
    <col min="11277" max="11277" width="14.42578125" style="35" customWidth="1"/>
    <col min="11278" max="11279" width="18.85546875" style="35" customWidth="1"/>
    <col min="11280" max="11280" width="14.7109375" style="35" customWidth="1"/>
    <col min="11281" max="11281" width="9.28515625" style="35" customWidth="1"/>
    <col min="11282" max="11505" width="8.85546875" style="35"/>
    <col min="11506" max="11506" width="17.42578125" style="35" customWidth="1"/>
    <col min="11507" max="11507" width="30.7109375" style="35" customWidth="1"/>
    <col min="11508" max="11508" width="24.5703125" style="35" customWidth="1"/>
    <col min="11509" max="11509" width="30.5703125" style="35" customWidth="1"/>
    <col min="11510" max="11510" width="27.140625" style="35" customWidth="1"/>
    <col min="11511" max="11511" width="34" style="35" customWidth="1"/>
    <col min="11512" max="11512" width="31.42578125" style="35" customWidth="1"/>
    <col min="11513" max="11513" width="82.140625" style="35" customWidth="1"/>
    <col min="11514" max="11514" width="23.140625" style="35" customWidth="1"/>
    <col min="11515" max="11515" width="14.7109375" style="35" customWidth="1"/>
    <col min="11516" max="11516" width="10.140625" style="35" customWidth="1"/>
    <col min="11517" max="11517" width="15.85546875" style="35" customWidth="1"/>
    <col min="11518" max="11518" width="9.85546875" style="35" customWidth="1"/>
    <col min="11519" max="11519" width="14" style="35" customWidth="1"/>
    <col min="11520" max="11520" width="14.5703125" style="35" customWidth="1"/>
    <col min="11521" max="11521" width="9.5703125" style="35" customWidth="1"/>
    <col min="11522" max="11522" width="14.5703125" style="35" customWidth="1"/>
    <col min="11523" max="11524" width="16.28515625" style="35" customWidth="1"/>
    <col min="11525" max="11525" width="13.85546875" style="35" customWidth="1"/>
    <col min="11526" max="11530" width="16.140625" style="35" customWidth="1"/>
    <col min="11531" max="11531" width="14.42578125" style="35" customWidth="1"/>
    <col min="11532" max="11532" width="10.140625" style="35" customWidth="1"/>
    <col min="11533" max="11533" width="14.42578125" style="35" customWidth="1"/>
    <col min="11534" max="11535" width="18.85546875" style="35" customWidth="1"/>
    <col min="11536" max="11536" width="14.7109375" style="35" customWidth="1"/>
    <col min="11537" max="11537" width="9.28515625" style="35" customWidth="1"/>
    <col min="11538" max="11761" width="8.85546875" style="35"/>
    <col min="11762" max="11762" width="17.42578125" style="35" customWidth="1"/>
    <col min="11763" max="11763" width="30.7109375" style="35" customWidth="1"/>
    <col min="11764" max="11764" width="24.5703125" style="35" customWidth="1"/>
    <col min="11765" max="11765" width="30.5703125" style="35" customWidth="1"/>
    <col min="11766" max="11766" width="27.140625" style="35" customWidth="1"/>
    <col min="11767" max="11767" width="34" style="35" customWidth="1"/>
    <col min="11768" max="11768" width="31.42578125" style="35" customWidth="1"/>
    <col min="11769" max="11769" width="82.140625" style="35" customWidth="1"/>
    <col min="11770" max="11770" width="23.140625" style="35" customWidth="1"/>
    <col min="11771" max="11771" width="14.7109375" style="35" customWidth="1"/>
    <col min="11772" max="11772" width="10.140625" style="35" customWidth="1"/>
    <col min="11773" max="11773" width="15.85546875" style="35" customWidth="1"/>
    <col min="11774" max="11774" width="9.85546875" style="35" customWidth="1"/>
    <col min="11775" max="11775" width="14" style="35" customWidth="1"/>
    <col min="11776" max="11776" width="14.5703125" style="35" customWidth="1"/>
    <col min="11777" max="11777" width="9.5703125" style="35" customWidth="1"/>
    <col min="11778" max="11778" width="14.5703125" style="35" customWidth="1"/>
    <col min="11779" max="11780" width="16.28515625" style="35" customWidth="1"/>
    <col min="11781" max="11781" width="13.85546875" style="35" customWidth="1"/>
    <col min="11782" max="11786" width="16.140625" style="35" customWidth="1"/>
    <col min="11787" max="11787" width="14.42578125" style="35" customWidth="1"/>
    <col min="11788" max="11788" width="10.140625" style="35" customWidth="1"/>
    <col min="11789" max="11789" width="14.42578125" style="35" customWidth="1"/>
    <col min="11790" max="11791" width="18.85546875" style="35" customWidth="1"/>
    <col min="11792" max="11792" width="14.7109375" style="35" customWidth="1"/>
    <col min="11793" max="11793" width="9.28515625" style="35" customWidth="1"/>
    <col min="11794" max="12017" width="8.85546875" style="35"/>
    <col min="12018" max="12018" width="17.42578125" style="35" customWidth="1"/>
    <col min="12019" max="12019" width="30.7109375" style="35" customWidth="1"/>
    <col min="12020" max="12020" width="24.5703125" style="35" customWidth="1"/>
    <col min="12021" max="12021" width="30.5703125" style="35" customWidth="1"/>
    <col min="12022" max="12022" width="27.140625" style="35" customWidth="1"/>
    <col min="12023" max="12023" width="34" style="35" customWidth="1"/>
    <col min="12024" max="12024" width="31.42578125" style="35" customWidth="1"/>
    <col min="12025" max="12025" width="82.140625" style="35" customWidth="1"/>
    <col min="12026" max="12026" width="23.140625" style="35" customWidth="1"/>
    <col min="12027" max="12027" width="14.7109375" style="35" customWidth="1"/>
    <col min="12028" max="12028" width="10.140625" style="35" customWidth="1"/>
    <col min="12029" max="12029" width="15.85546875" style="35" customWidth="1"/>
    <col min="12030" max="12030" width="9.85546875" style="35" customWidth="1"/>
    <col min="12031" max="12031" width="14" style="35" customWidth="1"/>
    <col min="12032" max="12032" width="14.5703125" style="35" customWidth="1"/>
    <col min="12033" max="12033" width="9.5703125" style="35" customWidth="1"/>
    <col min="12034" max="12034" width="14.5703125" style="35" customWidth="1"/>
    <col min="12035" max="12036" width="16.28515625" style="35" customWidth="1"/>
    <col min="12037" max="12037" width="13.85546875" style="35" customWidth="1"/>
    <col min="12038" max="12042" width="16.140625" style="35" customWidth="1"/>
    <col min="12043" max="12043" width="14.42578125" style="35" customWidth="1"/>
    <col min="12044" max="12044" width="10.140625" style="35" customWidth="1"/>
    <col min="12045" max="12045" width="14.42578125" style="35" customWidth="1"/>
    <col min="12046" max="12047" width="18.85546875" style="35" customWidth="1"/>
    <col min="12048" max="12048" width="14.7109375" style="35" customWidth="1"/>
    <col min="12049" max="12049" width="9.28515625" style="35" customWidth="1"/>
    <col min="12050" max="12273" width="8.85546875" style="35"/>
    <col min="12274" max="12274" width="17.42578125" style="35" customWidth="1"/>
    <col min="12275" max="12275" width="30.7109375" style="35" customWidth="1"/>
    <col min="12276" max="12276" width="24.5703125" style="35" customWidth="1"/>
    <col min="12277" max="12277" width="30.5703125" style="35" customWidth="1"/>
    <col min="12278" max="12278" width="27.140625" style="35" customWidth="1"/>
    <col min="12279" max="12279" width="34" style="35" customWidth="1"/>
    <col min="12280" max="12280" width="31.42578125" style="35" customWidth="1"/>
    <col min="12281" max="12281" width="82.140625" style="35" customWidth="1"/>
    <col min="12282" max="12282" width="23.140625" style="35" customWidth="1"/>
    <col min="12283" max="12283" width="14.7109375" style="35" customWidth="1"/>
    <col min="12284" max="12284" width="10.140625" style="35" customWidth="1"/>
    <col min="12285" max="12285" width="15.85546875" style="35" customWidth="1"/>
    <col min="12286" max="12286" width="9.85546875" style="35" customWidth="1"/>
    <col min="12287" max="12287" width="14" style="35" customWidth="1"/>
    <col min="12288" max="12288" width="14.5703125" style="35" customWidth="1"/>
    <col min="12289" max="12289" width="9.5703125" style="35" customWidth="1"/>
    <col min="12290" max="12290" width="14.5703125" style="35" customWidth="1"/>
    <col min="12291" max="12292" width="16.28515625" style="35" customWidth="1"/>
    <col min="12293" max="12293" width="13.85546875" style="35" customWidth="1"/>
    <col min="12294" max="12298" width="16.140625" style="35" customWidth="1"/>
    <col min="12299" max="12299" width="14.42578125" style="35" customWidth="1"/>
    <col min="12300" max="12300" width="10.140625" style="35" customWidth="1"/>
    <col min="12301" max="12301" width="14.42578125" style="35" customWidth="1"/>
    <col min="12302" max="12303" width="18.85546875" style="35" customWidth="1"/>
    <col min="12304" max="12304" width="14.7109375" style="35" customWidth="1"/>
    <col min="12305" max="12305" width="9.28515625" style="35" customWidth="1"/>
    <col min="12306" max="12529" width="8.85546875" style="35"/>
    <col min="12530" max="12530" width="17.42578125" style="35" customWidth="1"/>
    <col min="12531" max="12531" width="30.7109375" style="35" customWidth="1"/>
    <col min="12532" max="12532" width="24.5703125" style="35" customWidth="1"/>
    <col min="12533" max="12533" width="30.5703125" style="35" customWidth="1"/>
    <col min="12534" max="12534" width="27.140625" style="35" customWidth="1"/>
    <col min="12535" max="12535" width="34" style="35" customWidth="1"/>
    <col min="12536" max="12536" width="31.42578125" style="35" customWidth="1"/>
    <col min="12537" max="12537" width="82.140625" style="35" customWidth="1"/>
    <col min="12538" max="12538" width="23.140625" style="35" customWidth="1"/>
    <col min="12539" max="12539" width="14.7109375" style="35" customWidth="1"/>
    <col min="12540" max="12540" width="10.140625" style="35" customWidth="1"/>
    <col min="12541" max="12541" width="15.85546875" style="35" customWidth="1"/>
    <col min="12542" max="12542" width="9.85546875" style="35" customWidth="1"/>
    <col min="12543" max="12543" width="14" style="35" customWidth="1"/>
    <col min="12544" max="12544" width="14.5703125" style="35" customWidth="1"/>
    <col min="12545" max="12545" width="9.5703125" style="35" customWidth="1"/>
    <col min="12546" max="12546" width="14.5703125" style="35" customWidth="1"/>
    <col min="12547" max="12548" width="16.28515625" style="35" customWidth="1"/>
    <col min="12549" max="12549" width="13.85546875" style="35" customWidth="1"/>
    <col min="12550" max="12554" width="16.140625" style="35" customWidth="1"/>
    <col min="12555" max="12555" width="14.42578125" style="35" customWidth="1"/>
    <col min="12556" max="12556" width="10.140625" style="35" customWidth="1"/>
    <col min="12557" max="12557" width="14.42578125" style="35" customWidth="1"/>
    <col min="12558" max="12559" width="18.85546875" style="35" customWidth="1"/>
    <col min="12560" max="12560" width="14.7109375" style="35" customWidth="1"/>
    <col min="12561" max="12561" width="9.28515625" style="35" customWidth="1"/>
    <col min="12562" max="12785" width="8.85546875" style="35"/>
    <col min="12786" max="12786" width="17.42578125" style="35" customWidth="1"/>
    <col min="12787" max="12787" width="30.7109375" style="35" customWidth="1"/>
    <col min="12788" max="12788" width="24.5703125" style="35" customWidth="1"/>
    <col min="12789" max="12789" width="30.5703125" style="35" customWidth="1"/>
    <col min="12790" max="12790" width="27.140625" style="35" customWidth="1"/>
    <col min="12791" max="12791" width="34" style="35" customWidth="1"/>
    <col min="12792" max="12792" width="31.42578125" style="35" customWidth="1"/>
    <col min="12793" max="12793" width="82.140625" style="35" customWidth="1"/>
    <col min="12794" max="12794" width="23.140625" style="35" customWidth="1"/>
    <col min="12795" max="12795" width="14.7109375" style="35" customWidth="1"/>
    <col min="12796" max="12796" width="10.140625" style="35" customWidth="1"/>
    <col min="12797" max="12797" width="15.85546875" style="35" customWidth="1"/>
    <col min="12798" max="12798" width="9.85546875" style="35" customWidth="1"/>
    <col min="12799" max="12799" width="14" style="35" customWidth="1"/>
    <col min="12800" max="12800" width="14.5703125" style="35" customWidth="1"/>
    <col min="12801" max="12801" width="9.5703125" style="35" customWidth="1"/>
    <col min="12802" max="12802" width="14.5703125" style="35" customWidth="1"/>
    <col min="12803" max="12804" width="16.28515625" style="35" customWidth="1"/>
    <col min="12805" max="12805" width="13.85546875" style="35" customWidth="1"/>
    <col min="12806" max="12810" width="16.140625" style="35" customWidth="1"/>
    <col min="12811" max="12811" width="14.42578125" style="35" customWidth="1"/>
    <col min="12812" max="12812" width="10.140625" style="35" customWidth="1"/>
    <col min="12813" max="12813" width="14.42578125" style="35" customWidth="1"/>
    <col min="12814" max="12815" width="18.85546875" style="35" customWidth="1"/>
    <col min="12816" max="12816" width="14.7109375" style="35" customWidth="1"/>
    <col min="12817" max="12817" width="9.28515625" style="35" customWidth="1"/>
    <col min="12818" max="13041" width="8.85546875" style="35"/>
    <col min="13042" max="13042" width="17.42578125" style="35" customWidth="1"/>
    <col min="13043" max="13043" width="30.7109375" style="35" customWidth="1"/>
    <col min="13044" max="13044" width="24.5703125" style="35" customWidth="1"/>
    <col min="13045" max="13045" width="30.5703125" style="35" customWidth="1"/>
    <col min="13046" max="13046" width="27.140625" style="35" customWidth="1"/>
    <col min="13047" max="13047" width="34" style="35" customWidth="1"/>
    <col min="13048" max="13048" width="31.42578125" style="35" customWidth="1"/>
    <col min="13049" max="13049" width="82.140625" style="35" customWidth="1"/>
    <col min="13050" max="13050" width="23.140625" style="35" customWidth="1"/>
    <col min="13051" max="13051" width="14.7109375" style="35" customWidth="1"/>
    <col min="13052" max="13052" width="10.140625" style="35" customWidth="1"/>
    <col min="13053" max="13053" width="15.85546875" style="35" customWidth="1"/>
    <col min="13054" max="13054" width="9.85546875" style="35" customWidth="1"/>
    <col min="13055" max="13055" width="14" style="35" customWidth="1"/>
    <col min="13056" max="13056" width="14.5703125" style="35" customWidth="1"/>
    <col min="13057" max="13057" width="9.5703125" style="35" customWidth="1"/>
    <col min="13058" max="13058" width="14.5703125" style="35" customWidth="1"/>
    <col min="13059" max="13060" width="16.28515625" style="35" customWidth="1"/>
    <col min="13061" max="13061" width="13.85546875" style="35" customWidth="1"/>
    <col min="13062" max="13066" width="16.140625" style="35" customWidth="1"/>
    <col min="13067" max="13067" width="14.42578125" style="35" customWidth="1"/>
    <col min="13068" max="13068" width="10.140625" style="35" customWidth="1"/>
    <col min="13069" max="13069" width="14.42578125" style="35" customWidth="1"/>
    <col min="13070" max="13071" width="18.85546875" style="35" customWidth="1"/>
    <col min="13072" max="13072" width="14.7109375" style="35" customWidth="1"/>
    <col min="13073" max="13073" width="9.28515625" style="35" customWidth="1"/>
    <col min="13074" max="13297" width="8.85546875" style="35"/>
    <col min="13298" max="13298" width="17.42578125" style="35" customWidth="1"/>
    <col min="13299" max="13299" width="30.7109375" style="35" customWidth="1"/>
    <col min="13300" max="13300" width="24.5703125" style="35" customWidth="1"/>
    <col min="13301" max="13301" width="30.5703125" style="35" customWidth="1"/>
    <col min="13302" max="13302" width="27.140625" style="35" customWidth="1"/>
    <col min="13303" max="13303" width="34" style="35" customWidth="1"/>
    <col min="13304" max="13304" width="31.42578125" style="35" customWidth="1"/>
    <col min="13305" max="13305" width="82.140625" style="35" customWidth="1"/>
    <col min="13306" max="13306" width="23.140625" style="35" customWidth="1"/>
    <col min="13307" max="13307" width="14.7109375" style="35" customWidth="1"/>
    <col min="13308" max="13308" width="10.140625" style="35" customWidth="1"/>
    <col min="13309" max="13309" width="15.85546875" style="35" customWidth="1"/>
    <col min="13310" max="13310" width="9.85546875" style="35" customWidth="1"/>
    <col min="13311" max="13311" width="14" style="35" customWidth="1"/>
    <col min="13312" max="13312" width="14.5703125" style="35" customWidth="1"/>
    <col min="13313" max="13313" width="9.5703125" style="35" customWidth="1"/>
    <col min="13314" max="13314" width="14.5703125" style="35" customWidth="1"/>
    <col min="13315" max="13316" width="16.28515625" style="35" customWidth="1"/>
    <col min="13317" max="13317" width="13.85546875" style="35" customWidth="1"/>
    <col min="13318" max="13322" width="16.140625" style="35" customWidth="1"/>
    <col min="13323" max="13323" width="14.42578125" style="35" customWidth="1"/>
    <col min="13324" max="13324" width="10.140625" style="35" customWidth="1"/>
    <col min="13325" max="13325" width="14.42578125" style="35" customWidth="1"/>
    <col min="13326" max="13327" width="18.85546875" style="35" customWidth="1"/>
    <col min="13328" max="13328" width="14.7109375" style="35" customWidth="1"/>
    <col min="13329" max="13329" width="9.28515625" style="35" customWidth="1"/>
    <col min="13330" max="13553" width="8.85546875" style="35"/>
    <col min="13554" max="13554" width="17.42578125" style="35" customWidth="1"/>
    <col min="13555" max="13555" width="30.7109375" style="35" customWidth="1"/>
    <col min="13556" max="13556" width="24.5703125" style="35" customWidth="1"/>
    <col min="13557" max="13557" width="30.5703125" style="35" customWidth="1"/>
    <col min="13558" max="13558" width="27.140625" style="35" customWidth="1"/>
    <col min="13559" max="13559" width="34" style="35" customWidth="1"/>
    <col min="13560" max="13560" width="31.42578125" style="35" customWidth="1"/>
    <col min="13561" max="13561" width="82.140625" style="35" customWidth="1"/>
    <col min="13562" max="13562" width="23.140625" style="35" customWidth="1"/>
    <col min="13563" max="13563" width="14.7109375" style="35" customWidth="1"/>
    <col min="13564" max="13564" width="10.140625" style="35" customWidth="1"/>
    <col min="13565" max="13565" width="15.85546875" style="35" customWidth="1"/>
    <col min="13566" max="13566" width="9.85546875" style="35" customWidth="1"/>
    <col min="13567" max="13567" width="14" style="35" customWidth="1"/>
    <col min="13568" max="13568" width="14.5703125" style="35" customWidth="1"/>
    <col min="13569" max="13569" width="9.5703125" style="35" customWidth="1"/>
    <col min="13570" max="13570" width="14.5703125" style="35" customWidth="1"/>
    <col min="13571" max="13572" width="16.28515625" style="35" customWidth="1"/>
    <col min="13573" max="13573" width="13.85546875" style="35" customWidth="1"/>
    <col min="13574" max="13578" width="16.140625" style="35" customWidth="1"/>
    <col min="13579" max="13579" width="14.42578125" style="35" customWidth="1"/>
    <col min="13580" max="13580" width="10.140625" style="35" customWidth="1"/>
    <col min="13581" max="13581" width="14.42578125" style="35" customWidth="1"/>
    <col min="13582" max="13583" width="18.85546875" style="35" customWidth="1"/>
    <col min="13584" max="13584" width="14.7109375" style="35" customWidth="1"/>
    <col min="13585" max="13585" width="9.28515625" style="35" customWidth="1"/>
    <col min="13586" max="13809" width="8.85546875" style="35"/>
    <col min="13810" max="13810" width="17.42578125" style="35" customWidth="1"/>
    <col min="13811" max="13811" width="30.7109375" style="35" customWidth="1"/>
    <col min="13812" max="13812" width="24.5703125" style="35" customWidth="1"/>
    <col min="13813" max="13813" width="30.5703125" style="35" customWidth="1"/>
    <col min="13814" max="13814" width="27.140625" style="35" customWidth="1"/>
    <col min="13815" max="13815" width="34" style="35" customWidth="1"/>
    <col min="13816" max="13816" width="31.42578125" style="35" customWidth="1"/>
    <col min="13817" max="13817" width="82.140625" style="35" customWidth="1"/>
    <col min="13818" max="13818" width="23.140625" style="35" customWidth="1"/>
    <col min="13819" max="13819" width="14.7109375" style="35" customWidth="1"/>
    <col min="13820" max="13820" width="10.140625" style="35" customWidth="1"/>
    <col min="13821" max="13821" width="15.85546875" style="35" customWidth="1"/>
    <col min="13822" max="13822" width="9.85546875" style="35" customWidth="1"/>
    <col min="13823" max="13823" width="14" style="35" customWidth="1"/>
    <col min="13824" max="13824" width="14.5703125" style="35" customWidth="1"/>
    <col min="13825" max="13825" width="9.5703125" style="35" customWidth="1"/>
    <col min="13826" max="13826" width="14.5703125" style="35" customWidth="1"/>
    <col min="13827" max="13828" width="16.28515625" style="35" customWidth="1"/>
    <col min="13829" max="13829" width="13.85546875" style="35" customWidth="1"/>
    <col min="13830" max="13834" width="16.140625" style="35" customWidth="1"/>
    <col min="13835" max="13835" width="14.42578125" style="35" customWidth="1"/>
    <col min="13836" max="13836" width="10.140625" style="35" customWidth="1"/>
    <col min="13837" max="13837" width="14.42578125" style="35" customWidth="1"/>
    <col min="13838" max="13839" width="18.85546875" style="35" customWidth="1"/>
    <col min="13840" max="13840" width="14.7109375" style="35" customWidth="1"/>
    <col min="13841" max="13841" width="9.28515625" style="35" customWidth="1"/>
    <col min="13842" max="14065" width="8.85546875" style="35"/>
    <col min="14066" max="14066" width="17.42578125" style="35" customWidth="1"/>
    <col min="14067" max="14067" width="30.7109375" style="35" customWidth="1"/>
    <col min="14068" max="14068" width="24.5703125" style="35" customWidth="1"/>
    <col min="14069" max="14069" width="30.5703125" style="35" customWidth="1"/>
    <col min="14070" max="14070" width="27.140625" style="35" customWidth="1"/>
    <col min="14071" max="14071" width="34" style="35" customWidth="1"/>
    <col min="14072" max="14072" width="31.42578125" style="35" customWidth="1"/>
    <col min="14073" max="14073" width="82.140625" style="35" customWidth="1"/>
    <col min="14074" max="14074" width="23.140625" style="35" customWidth="1"/>
    <col min="14075" max="14075" width="14.7109375" style="35" customWidth="1"/>
    <col min="14076" max="14076" width="10.140625" style="35" customWidth="1"/>
    <col min="14077" max="14077" width="15.85546875" style="35" customWidth="1"/>
    <col min="14078" max="14078" width="9.85546875" style="35" customWidth="1"/>
    <col min="14079" max="14079" width="14" style="35" customWidth="1"/>
    <col min="14080" max="14080" width="14.5703125" style="35" customWidth="1"/>
    <col min="14081" max="14081" width="9.5703125" style="35" customWidth="1"/>
    <col min="14082" max="14082" width="14.5703125" style="35" customWidth="1"/>
    <col min="14083" max="14084" width="16.28515625" style="35" customWidth="1"/>
    <col min="14085" max="14085" width="13.85546875" style="35" customWidth="1"/>
    <col min="14086" max="14090" width="16.140625" style="35" customWidth="1"/>
    <col min="14091" max="14091" width="14.42578125" style="35" customWidth="1"/>
    <col min="14092" max="14092" width="10.140625" style="35" customWidth="1"/>
    <col min="14093" max="14093" width="14.42578125" style="35" customWidth="1"/>
    <col min="14094" max="14095" width="18.85546875" style="35" customWidth="1"/>
    <col min="14096" max="14096" width="14.7109375" style="35" customWidth="1"/>
    <col min="14097" max="14097" width="9.28515625" style="35" customWidth="1"/>
    <col min="14098" max="14321" width="8.85546875" style="35"/>
    <col min="14322" max="14322" width="17.42578125" style="35" customWidth="1"/>
    <col min="14323" max="14323" width="30.7109375" style="35" customWidth="1"/>
    <col min="14324" max="14324" width="24.5703125" style="35" customWidth="1"/>
    <col min="14325" max="14325" width="30.5703125" style="35" customWidth="1"/>
    <col min="14326" max="14326" width="27.140625" style="35" customWidth="1"/>
    <col min="14327" max="14327" width="34" style="35" customWidth="1"/>
    <col min="14328" max="14328" width="31.42578125" style="35" customWidth="1"/>
    <col min="14329" max="14329" width="82.140625" style="35" customWidth="1"/>
    <col min="14330" max="14330" width="23.140625" style="35" customWidth="1"/>
    <col min="14331" max="14331" width="14.7109375" style="35" customWidth="1"/>
    <col min="14332" max="14332" width="10.140625" style="35" customWidth="1"/>
    <col min="14333" max="14333" width="15.85546875" style="35" customWidth="1"/>
    <col min="14334" max="14334" width="9.85546875" style="35" customWidth="1"/>
    <col min="14335" max="14335" width="14" style="35" customWidth="1"/>
    <col min="14336" max="14336" width="14.5703125" style="35" customWidth="1"/>
    <col min="14337" max="14337" width="9.5703125" style="35" customWidth="1"/>
    <col min="14338" max="14338" width="14.5703125" style="35" customWidth="1"/>
    <col min="14339" max="14340" width="16.28515625" style="35" customWidth="1"/>
    <col min="14341" max="14341" width="13.85546875" style="35" customWidth="1"/>
    <col min="14342" max="14346" width="16.140625" style="35" customWidth="1"/>
    <col min="14347" max="14347" width="14.42578125" style="35" customWidth="1"/>
    <col min="14348" max="14348" width="10.140625" style="35" customWidth="1"/>
    <col min="14349" max="14349" width="14.42578125" style="35" customWidth="1"/>
    <col min="14350" max="14351" width="18.85546875" style="35" customWidth="1"/>
    <col min="14352" max="14352" width="14.7109375" style="35" customWidth="1"/>
    <col min="14353" max="14353" width="9.28515625" style="35" customWidth="1"/>
    <col min="14354" max="14577" width="8.85546875" style="35"/>
    <col min="14578" max="14578" width="17.42578125" style="35" customWidth="1"/>
    <col min="14579" max="14579" width="30.7109375" style="35" customWidth="1"/>
    <col min="14580" max="14580" width="24.5703125" style="35" customWidth="1"/>
    <col min="14581" max="14581" width="30.5703125" style="35" customWidth="1"/>
    <col min="14582" max="14582" width="27.140625" style="35" customWidth="1"/>
    <col min="14583" max="14583" width="34" style="35" customWidth="1"/>
    <col min="14584" max="14584" width="31.42578125" style="35" customWidth="1"/>
    <col min="14585" max="14585" width="82.140625" style="35" customWidth="1"/>
    <col min="14586" max="14586" width="23.140625" style="35" customWidth="1"/>
    <col min="14587" max="14587" width="14.7109375" style="35" customWidth="1"/>
    <col min="14588" max="14588" width="10.140625" style="35" customWidth="1"/>
    <col min="14589" max="14589" width="15.85546875" style="35" customWidth="1"/>
    <col min="14590" max="14590" width="9.85546875" style="35" customWidth="1"/>
    <col min="14591" max="14591" width="14" style="35" customWidth="1"/>
    <col min="14592" max="14592" width="14.5703125" style="35" customWidth="1"/>
    <col min="14593" max="14593" width="9.5703125" style="35" customWidth="1"/>
    <col min="14594" max="14594" width="14.5703125" style="35" customWidth="1"/>
    <col min="14595" max="14596" width="16.28515625" style="35" customWidth="1"/>
    <col min="14597" max="14597" width="13.85546875" style="35" customWidth="1"/>
    <col min="14598" max="14602" width="16.140625" style="35" customWidth="1"/>
    <col min="14603" max="14603" width="14.42578125" style="35" customWidth="1"/>
    <col min="14604" max="14604" width="10.140625" style="35" customWidth="1"/>
    <col min="14605" max="14605" width="14.42578125" style="35" customWidth="1"/>
    <col min="14606" max="14607" width="18.85546875" style="35" customWidth="1"/>
    <col min="14608" max="14608" width="14.7109375" style="35" customWidth="1"/>
    <col min="14609" max="14609" width="9.28515625" style="35" customWidth="1"/>
    <col min="14610" max="14833" width="8.85546875" style="35"/>
    <col min="14834" max="14834" width="17.42578125" style="35" customWidth="1"/>
    <col min="14835" max="14835" width="30.7109375" style="35" customWidth="1"/>
    <col min="14836" max="14836" width="24.5703125" style="35" customWidth="1"/>
    <col min="14837" max="14837" width="30.5703125" style="35" customWidth="1"/>
    <col min="14838" max="14838" width="27.140625" style="35" customWidth="1"/>
    <col min="14839" max="14839" width="34" style="35" customWidth="1"/>
    <col min="14840" max="14840" width="31.42578125" style="35" customWidth="1"/>
    <col min="14841" max="14841" width="82.140625" style="35" customWidth="1"/>
    <col min="14842" max="14842" width="23.140625" style="35" customWidth="1"/>
    <col min="14843" max="14843" width="14.7109375" style="35" customWidth="1"/>
    <col min="14844" max="14844" width="10.140625" style="35" customWidth="1"/>
    <col min="14845" max="14845" width="15.85546875" style="35" customWidth="1"/>
    <col min="14846" max="14846" width="9.85546875" style="35" customWidth="1"/>
    <col min="14847" max="14847" width="14" style="35" customWidth="1"/>
    <col min="14848" max="14848" width="14.5703125" style="35" customWidth="1"/>
    <col min="14849" max="14849" width="9.5703125" style="35" customWidth="1"/>
    <col min="14850" max="14850" width="14.5703125" style="35" customWidth="1"/>
    <col min="14851" max="14852" width="16.28515625" style="35" customWidth="1"/>
    <col min="14853" max="14853" width="13.85546875" style="35" customWidth="1"/>
    <col min="14854" max="14858" width="16.140625" style="35" customWidth="1"/>
    <col min="14859" max="14859" width="14.42578125" style="35" customWidth="1"/>
    <col min="14860" max="14860" width="10.140625" style="35" customWidth="1"/>
    <col min="14861" max="14861" width="14.42578125" style="35" customWidth="1"/>
    <col min="14862" max="14863" width="18.85546875" style="35" customWidth="1"/>
    <col min="14864" max="14864" width="14.7109375" style="35" customWidth="1"/>
    <col min="14865" max="14865" width="9.28515625" style="35" customWidth="1"/>
    <col min="14866" max="15089" width="8.85546875" style="35"/>
    <col min="15090" max="15090" width="17.42578125" style="35" customWidth="1"/>
    <col min="15091" max="15091" width="30.7109375" style="35" customWidth="1"/>
    <col min="15092" max="15092" width="24.5703125" style="35" customWidth="1"/>
    <col min="15093" max="15093" width="30.5703125" style="35" customWidth="1"/>
    <col min="15094" max="15094" width="27.140625" style="35" customWidth="1"/>
    <col min="15095" max="15095" width="34" style="35" customWidth="1"/>
    <col min="15096" max="15096" width="31.42578125" style="35" customWidth="1"/>
    <col min="15097" max="15097" width="82.140625" style="35" customWidth="1"/>
    <col min="15098" max="15098" width="23.140625" style="35" customWidth="1"/>
    <col min="15099" max="15099" width="14.7109375" style="35" customWidth="1"/>
    <col min="15100" max="15100" width="10.140625" style="35" customWidth="1"/>
    <col min="15101" max="15101" width="15.85546875" style="35" customWidth="1"/>
    <col min="15102" max="15102" width="9.85546875" style="35" customWidth="1"/>
    <col min="15103" max="15103" width="14" style="35" customWidth="1"/>
    <col min="15104" max="15104" width="14.5703125" style="35" customWidth="1"/>
    <col min="15105" max="15105" width="9.5703125" style="35" customWidth="1"/>
    <col min="15106" max="15106" width="14.5703125" style="35" customWidth="1"/>
    <col min="15107" max="15108" width="16.28515625" style="35" customWidth="1"/>
    <col min="15109" max="15109" width="13.85546875" style="35" customWidth="1"/>
    <col min="15110" max="15114" width="16.140625" style="35" customWidth="1"/>
    <col min="15115" max="15115" width="14.42578125" style="35" customWidth="1"/>
    <col min="15116" max="15116" width="10.140625" style="35" customWidth="1"/>
    <col min="15117" max="15117" width="14.42578125" style="35" customWidth="1"/>
    <col min="15118" max="15119" width="18.85546875" style="35" customWidth="1"/>
    <col min="15120" max="15120" width="14.7109375" style="35" customWidth="1"/>
    <col min="15121" max="15121" width="9.28515625" style="35" customWidth="1"/>
    <col min="15122" max="15345" width="8.85546875" style="35"/>
    <col min="15346" max="15346" width="17.42578125" style="35" customWidth="1"/>
    <col min="15347" max="15347" width="30.7109375" style="35" customWidth="1"/>
    <col min="15348" max="15348" width="24.5703125" style="35" customWidth="1"/>
    <col min="15349" max="15349" width="30.5703125" style="35" customWidth="1"/>
    <col min="15350" max="15350" width="27.140625" style="35" customWidth="1"/>
    <col min="15351" max="15351" width="34" style="35" customWidth="1"/>
    <col min="15352" max="15352" width="31.42578125" style="35" customWidth="1"/>
    <col min="15353" max="15353" width="82.140625" style="35" customWidth="1"/>
    <col min="15354" max="15354" width="23.140625" style="35" customWidth="1"/>
    <col min="15355" max="15355" width="14.7109375" style="35" customWidth="1"/>
    <col min="15356" max="15356" width="10.140625" style="35" customWidth="1"/>
    <col min="15357" max="15357" width="15.85546875" style="35" customWidth="1"/>
    <col min="15358" max="15358" width="9.85546875" style="35" customWidth="1"/>
    <col min="15359" max="15359" width="14" style="35" customWidth="1"/>
    <col min="15360" max="15360" width="14.5703125" style="35" customWidth="1"/>
    <col min="15361" max="15361" width="9.5703125" style="35" customWidth="1"/>
    <col min="15362" max="15362" width="14.5703125" style="35" customWidth="1"/>
    <col min="15363" max="15364" width="16.28515625" style="35" customWidth="1"/>
    <col min="15365" max="15365" width="13.85546875" style="35" customWidth="1"/>
    <col min="15366" max="15370" width="16.140625" style="35" customWidth="1"/>
    <col min="15371" max="15371" width="14.42578125" style="35" customWidth="1"/>
    <col min="15372" max="15372" width="10.140625" style="35" customWidth="1"/>
    <col min="15373" max="15373" width="14.42578125" style="35" customWidth="1"/>
    <col min="15374" max="15375" width="18.85546875" style="35" customWidth="1"/>
    <col min="15376" max="15376" width="14.7109375" style="35" customWidth="1"/>
    <col min="15377" max="15377" width="9.28515625" style="35" customWidth="1"/>
    <col min="15378" max="15601" width="8.85546875" style="35"/>
    <col min="15602" max="15602" width="17.42578125" style="35" customWidth="1"/>
    <col min="15603" max="15603" width="30.7109375" style="35" customWidth="1"/>
    <col min="15604" max="15604" width="24.5703125" style="35" customWidth="1"/>
    <col min="15605" max="15605" width="30.5703125" style="35" customWidth="1"/>
    <col min="15606" max="15606" width="27.140625" style="35" customWidth="1"/>
    <col min="15607" max="15607" width="34" style="35" customWidth="1"/>
    <col min="15608" max="15608" width="31.42578125" style="35" customWidth="1"/>
    <col min="15609" max="15609" width="82.140625" style="35" customWidth="1"/>
    <col min="15610" max="15610" width="23.140625" style="35" customWidth="1"/>
    <col min="15611" max="15611" width="14.7109375" style="35" customWidth="1"/>
    <col min="15612" max="15612" width="10.140625" style="35" customWidth="1"/>
    <col min="15613" max="15613" width="15.85546875" style="35" customWidth="1"/>
    <col min="15614" max="15614" width="9.85546875" style="35" customWidth="1"/>
    <col min="15615" max="15615" width="14" style="35" customWidth="1"/>
    <col min="15616" max="15616" width="14.5703125" style="35" customWidth="1"/>
    <col min="15617" max="15617" width="9.5703125" style="35" customWidth="1"/>
    <col min="15618" max="15618" width="14.5703125" style="35" customWidth="1"/>
    <col min="15619" max="15620" width="16.28515625" style="35" customWidth="1"/>
    <col min="15621" max="15621" width="13.85546875" style="35" customWidth="1"/>
    <col min="15622" max="15626" width="16.140625" style="35" customWidth="1"/>
    <col min="15627" max="15627" width="14.42578125" style="35" customWidth="1"/>
    <col min="15628" max="15628" width="10.140625" style="35" customWidth="1"/>
    <col min="15629" max="15629" width="14.42578125" style="35" customWidth="1"/>
    <col min="15630" max="15631" width="18.85546875" style="35" customWidth="1"/>
    <col min="15632" max="15632" width="14.7109375" style="35" customWidth="1"/>
    <col min="15633" max="15633" width="9.28515625" style="35" customWidth="1"/>
    <col min="15634" max="15857" width="8.85546875" style="35"/>
    <col min="15858" max="15858" width="17.42578125" style="35" customWidth="1"/>
    <col min="15859" max="15859" width="30.7109375" style="35" customWidth="1"/>
    <col min="15860" max="15860" width="24.5703125" style="35" customWidth="1"/>
    <col min="15861" max="15861" width="30.5703125" style="35" customWidth="1"/>
    <col min="15862" max="15862" width="27.140625" style="35" customWidth="1"/>
    <col min="15863" max="15863" width="34" style="35" customWidth="1"/>
    <col min="15864" max="15864" width="31.42578125" style="35" customWidth="1"/>
    <col min="15865" max="15865" width="82.140625" style="35" customWidth="1"/>
    <col min="15866" max="15866" width="23.140625" style="35" customWidth="1"/>
    <col min="15867" max="15867" width="14.7109375" style="35" customWidth="1"/>
    <col min="15868" max="15868" width="10.140625" style="35" customWidth="1"/>
    <col min="15869" max="15869" width="15.85546875" style="35" customWidth="1"/>
    <col min="15870" max="15870" width="9.85546875" style="35" customWidth="1"/>
    <col min="15871" max="15871" width="14" style="35" customWidth="1"/>
    <col min="15872" max="15872" width="14.5703125" style="35" customWidth="1"/>
    <col min="15873" max="15873" width="9.5703125" style="35" customWidth="1"/>
    <col min="15874" max="15874" width="14.5703125" style="35" customWidth="1"/>
    <col min="15875" max="15876" width="16.28515625" style="35" customWidth="1"/>
    <col min="15877" max="15877" width="13.85546875" style="35" customWidth="1"/>
    <col min="15878" max="15882" width="16.140625" style="35" customWidth="1"/>
    <col min="15883" max="15883" width="14.42578125" style="35" customWidth="1"/>
    <col min="15884" max="15884" width="10.140625" style="35" customWidth="1"/>
    <col min="15885" max="15885" width="14.42578125" style="35" customWidth="1"/>
    <col min="15886" max="15887" width="18.85546875" style="35" customWidth="1"/>
    <col min="15888" max="15888" width="14.7109375" style="35" customWidth="1"/>
    <col min="15889" max="15889" width="9.28515625" style="35" customWidth="1"/>
    <col min="15890" max="16113" width="8.85546875" style="35"/>
    <col min="16114" max="16114" width="17.42578125" style="35" customWidth="1"/>
    <col min="16115" max="16115" width="30.7109375" style="35" customWidth="1"/>
    <col min="16116" max="16116" width="24.5703125" style="35" customWidth="1"/>
    <col min="16117" max="16117" width="30.5703125" style="35" customWidth="1"/>
    <col min="16118" max="16118" width="27.140625" style="35" customWidth="1"/>
    <col min="16119" max="16119" width="34" style="35" customWidth="1"/>
    <col min="16120" max="16120" width="31.42578125" style="35" customWidth="1"/>
    <col min="16121" max="16121" width="82.140625" style="35" customWidth="1"/>
    <col min="16122" max="16122" width="23.140625" style="35" customWidth="1"/>
    <col min="16123" max="16123" width="14.7109375" style="35" customWidth="1"/>
    <col min="16124" max="16124" width="10.140625" style="35" customWidth="1"/>
    <col min="16125" max="16125" width="15.85546875" style="35" customWidth="1"/>
    <col min="16126" max="16126" width="9.85546875" style="35" customWidth="1"/>
    <col min="16127" max="16127" width="14" style="35" customWidth="1"/>
    <col min="16128" max="16128" width="14.5703125" style="35" customWidth="1"/>
    <col min="16129" max="16129" width="9.5703125" style="35" customWidth="1"/>
    <col min="16130" max="16130" width="14.5703125" style="35" customWidth="1"/>
    <col min="16131" max="16132" width="16.28515625" style="35" customWidth="1"/>
    <col min="16133" max="16133" width="13.85546875" style="35" customWidth="1"/>
    <col min="16134" max="16138" width="16.140625" style="35" customWidth="1"/>
    <col min="16139" max="16139" width="14.42578125" style="35" customWidth="1"/>
    <col min="16140" max="16140" width="10.140625" style="35" customWidth="1"/>
    <col min="16141" max="16141" width="14.42578125" style="35" customWidth="1"/>
    <col min="16142" max="16143" width="18.85546875" style="35" customWidth="1"/>
    <col min="16144" max="16144" width="14.7109375" style="35" customWidth="1"/>
    <col min="16145" max="16145" width="9.28515625" style="35" customWidth="1"/>
    <col min="16146" max="16360" width="8.85546875" style="35"/>
    <col min="16361" max="16384" width="9.140625" style="35" customWidth="1"/>
  </cols>
  <sheetData>
    <row r="1" spans="1:33" ht="15.4" customHeight="1" thickBot="1" x14ac:dyDescent="0.35">
      <c r="A1" s="33"/>
      <c r="B1" s="33"/>
      <c r="C1" s="34"/>
      <c r="D1" s="34"/>
      <c r="E1" s="34"/>
      <c r="F1" s="34"/>
      <c r="G1" s="33"/>
      <c r="H1" s="33"/>
    </row>
    <row r="2" spans="1:33" ht="33" customHeight="1" thickBot="1" x14ac:dyDescent="0.3">
      <c r="A2" s="33"/>
      <c r="B2" s="36" t="str">
        <f>Date!B2</f>
        <v>310822</v>
      </c>
      <c r="C2" s="251">
        <v>-8</v>
      </c>
      <c r="D2" s="251"/>
      <c r="E2" s="252"/>
      <c r="F2" s="253" t="s">
        <v>136</v>
      </c>
      <c r="G2" s="254"/>
      <c r="H2" s="37"/>
      <c r="AB2" s="38"/>
      <c r="AC2" s="2"/>
      <c r="AD2" s="21"/>
    </row>
    <row r="3" spans="1:33" ht="41.25" customHeight="1" thickBot="1" x14ac:dyDescent="0.55000000000000004">
      <c r="A3" s="33"/>
      <c r="B3" s="255" t="s">
        <v>162</v>
      </c>
      <c r="C3" s="256"/>
      <c r="D3" s="256"/>
      <c r="E3" s="257"/>
      <c r="F3" s="39" t="s">
        <v>100</v>
      </c>
      <c r="G3" s="40">
        <v>10</v>
      </c>
      <c r="H3" s="37"/>
      <c r="AB3" s="38"/>
      <c r="AC3" s="2"/>
      <c r="AD3" s="21"/>
    </row>
    <row r="4" spans="1:33" ht="33.75" x14ac:dyDescent="0.4">
      <c r="A4" s="33"/>
      <c r="B4" s="258" t="s">
        <v>113</v>
      </c>
      <c r="C4" s="259"/>
      <c r="D4" s="260" t="s">
        <v>12</v>
      </c>
      <c r="E4" s="261"/>
      <c r="F4" s="262" t="s">
        <v>181</v>
      </c>
      <c r="G4" s="263"/>
      <c r="H4" s="41"/>
      <c r="W4" s="248"/>
      <c r="X4" s="248"/>
      <c r="Y4" s="248"/>
      <c r="Z4" s="62"/>
      <c r="AA4" s="249"/>
      <c r="AB4" s="249"/>
      <c r="AC4" s="250"/>
    </row>
    <row r="5" spans="1:33" ht="18" customHeight="1" thickBot="1" x14ac:dyDescent="0.35">
      <c r="A5" s="33"/>
      <c r="B5" s="141">
        <f>SUM(B7/C7)</f>
        <v>4.6996772779692204</v>
      </c>
      <c r="C5" s="142" t="s">
        <v>13</v>
      </c>
      <c r="D5" s="266">
        <f>SUM(D7+E7+D9+E9+D11+E11)</f>
        <v>0.29393120668971645</v>
      </c>
      <c r="E5" s="267"/>
      <c r="F5" s="268">
        <f>SUM(F7+G7+F9+G9+G13+F11+G11+F13+AG13)</f>
        <v>0.70606879331028338</v>
      </c>
      <c r="G5" s="269"/>
      <c r="H5" s="41"/>
      <c r="W5" s="248"/>
      <c r="X5" s="248"/>
      <c r="Y5" s="248"/>
      <c r="Z5" s="62"/>
      <c r="AA5" s="249"/>
      <c r="AB5" s="249"/>
      <c r="AC5" s="250"/>
    </row>
    <row r="6" spans="1:33" ht="24" customHeight="1" x14ac:dyDescent="0.2">
      <c r="A6" s="33"/>
      <c r="B6" s="69" t="s">
        <v>124</v>
      </c>
      <c r="C6" s="114" t="s">
        <v>171</v>
      </c>
      <c r="D6" s="80" t="s">
        <v>78</v>
      </c>
      <c r="E6" s="81" t="s">
        <v>79</v>
      </c>
      <c r="F6" s="89" t="s">
        <v>34</v>
      </c>
      <c r="G6" s="118" t="s">
        <v>35</v>
      </c>
      <c r="H6" s="41"/>
      <c r="W6" s="245"/>
      <c r="X6" s="245"/>
      <c r="Y6" s="246"/>
      <c r="Z6" s="246"/>
      <c r="AA6" s="245"/>
      <c r="AB6" s="245"/>
      <c r="AC6" s="247"/>
      <c r="AD6" s="247"/>
    </row>
    <row r="7" spans="1:33" ht="18" customHeight="1" thickBot="1" x14ac:dyDescent="0.35">
      <c r="A7" s="33"/>
      <c r="B7" s="70">
        <f>B59</f>
        <v>3.3911281833819493</v>
      </c>
      <c r="C7" s="99">
        <f>SUM(C9+B11+C11)</f>
        <v>0.72156618057129474</v>
      </c>
      <c r="D7" s="202">
        <f>H59</f>
        <v>0.22825382014028092</v>
      </c>
      <c r="E7" s="83">
        <f>I59</f>
        <v>6.5677386549435543E-2</v>
      </c>
      <c r="F7" s="85">
        <f>L59</f>
        <v>2.643279916779151E-3</v>
      </c>
      <c r="G7" s="87">
        <f>M59</f>
        <v>0.69612642510266742</v>
      </c>
      <c r="H7" s="41"/>
      <c r="W7" s="245"/>
      <c r="X7" s="245"/>
      <c r="Y7" s="246"/>
      <c r="Z7" s="246"/>
      <c r="AA7" s="245"/>
      <c r="AB7" s="245"/>
      <c r="AC7" s="247"/>
      <c r="AD7" s="247"/>
    </row>
    <row r="8" spans="1:33" ht="23.25" x14ac:dyDescent="0.25">
      <c r="A8" s="33"/>
      <c r="B8" s="116" t="s">
        <v>36</v>
      </c>
      <c r="C8" s="65" t="s">
        <v>77</v>
      </c>
      <c r="D8" s="81" t="s">
        <v>37</v>
      </c>
      <c r="E8" s="82" t="s">
        <v>138</v>
      </c>
      <c r="F8" s="90" t="s">
        <v>8</v>
      </c>
      <c r="G8" s="118" t="s">
        <v>9</v>
      </c>
      <c r="H8" s="42"/>
      <c r="W8" s="245"/>
      <c r="X8" s="245"/>
      <c r="Y8" s="246"/>
      <c r="Z8" s="246"/>
      <c r="AA8" s="245"/>
      <c r="AB8" s="245"/>
      <c r="AC8" s="247"/>
      <c r="AD8" s="247"/>
    </row>
    <row r="9" spans="1:33" ht="18.75" customHeight="1" thickBot="1" x14ac:dyDescent="0.35">
      <c r="A9" s="33"/>
      <c r="B9" s="117">
        <f>C59</f>
        <v>0</v>
      </c>
      <c r="C9" s="67">
        <f>D59</f>
        <v>0.42178503759489472</v>
      </c>
      <c r="D9" s="83">
        <f>G59</f>
        <v>0</v>
      </c>
      <c r="E9" s="84">
        <f>J59</f>
        <v>0</v>
      </c>
      <c r="F9" s="85">
        <f>N59</f>
        <v>0</v>
      </c>
      <c r="G9" s="87">
        <f>O59</f>
        <v>0</v>
      </c>
      <c r="H9" s="42"/>
      <c r="AB9" s="43"/>
    </row>
    <row r="10" spans="1:33" ht="23.25" x14ac:dyDescent="0.4">
      <c r="A10" s="33"/>
      <c r="B10" s="63" t="s">
        <v>129</v>
      </c>
      <c r="C10" s="66" t="s">
        <v>139</v>
      </c>
      <c r="D10" s="81" t="s">
        <v>140</v>
      </c>
      <c r="E10" s="199" t="s">
        <v>156</v>
      </c>
      <c r="F10" s="88" t="s">
        <v>10</v>
      </c>
      <c r="G10" s="86" t="s">
        <v>183</v>
      </c>
      <c r="H10" s="33"/>
      <c r="AB10" s="44"/>
    </row>
    <row r="11" spans="1:33" ht="21" thickBot="1" x14ac:dyDescent="0.35">
      <c r="A11" s="33"/>
      <c r="B11" s="64">
        <f>E59</f>
        <v>0.29978114297639996</v>
      </c>
      <c r="C11" s="68">
        <f>F59</f>
        <v>0</v>
      </c>
      <c r="D11" s="83">
        <f>K59</f>
        <v>0</v>
      </c>
      <c r="E11" s="200">
        <f>U59</f>
        <v>0</v>
      </c>
      <c r="F11" s="87">
        <f>P59</f>
        <v>0</v>
      </c>
      <c r="G11" s="87">
        <f>Q59</f>
        <v>7.2990882908368403E-3</v>
      </c>
      <c r="H11" s="33"/>
      <c r="AB11" s="43"/>
    </row>
    <row r="12" spans="1:33" ht="23.25" x14ac:dyDescent="0.4">
      <c r="A12" s="33"/>
      <c r="B12" s="98" t="s">
        <v>160</v>
      </c>
      <c r="C12" s="143" t="s">
        <v>159</v>
      </c>
      <c r="D12" s="115" t="s">
        <v>155</v>
      </c>
      <c r="E12" s="76"/>
      <c r="F12" s="86" t="s">
        <v>127</v>
      </c>
      <c r="G12" s="86" t="s">
        <v>141</v>
      </c>
      <c r="H12" s="33"/>
      <c r="AB12" s="43"/>
      <c r="AG12" s="119"/>
    </row>
    <row r="13" spans="1:33" ht="21" thickBot="1" x14ac:dyDescent="0.35">
      <c r="A13" s="33"/>
      <c r="B13" s="209">
        <f>W59</f>
        <v>0</v>
      </c>
      <c r="C13" s="77">
        <f>X59</f>
        <v>0</v>
      </c>
      <c r="D13" s="78">
        <f>V59</f>
        <v>0</v>
      </c>
      <c r="E13" s="77"/>
      <c r="F13" s="87">
        <f>R59</f>
        <v>0</v>
      </c>
      <c r="G13" s="87">
        <f>S59</f>
        <v>0</v>
      </c>
      <c r="H13" s="33"/>
      <c r="AB13" s="43"/>
      <c r="AG13" s="119"/>
    </row>
    <row r="14" spans="1:33" ht="37.5" customHeight="1" thickBot="1" x14ac:dyDescent="0.65">
      <c r="A14" s="33"/>
      <c r="B14" s="134" t="s">
        <v>80</v>
      </c>
      <c r="C14" s="135"/>
      <c r="D14" s="135"/>
      <c r="E14" s="135"/>
      <c r="F14" s="35"/>
      <c r="G14" s="136"/>
      <c r="H14" s="33"/>
      <c r="AB14" s="43"/>
    </row>
    <row r="15" spans="1:33" ht="26.25" x14ac:dyDescent="0.2">
      <c r="A15" s="33"/>
      <c r="B15" s="137" t="s">
        <v>32</v>
      </c>
      <c r="C15" s="270" t="s">
        <v>31</v>
      </c>
      <c r="D15" s="138"/>
      <c r="E15" s="273" t="s">
        <v>130</v>
      </c>
      <c r="F15" s="132"/>
      <c r="G15" s="275" t="s">
        <v>14</v>
      </c>
      <c r="H15" s="33"/>
      <c r="AB15" s="44"/>
    </row>
    <row r="16" spans="1:33" x14ac:dyDescent="0.2">
      <c r="A16" s="33"/>
      <c r="B16" s="264" t="s">
        <v>33</v>
      </c>
      <c r="C16" s="271"/>
      <c r="D16" s="75" t="s">
        <v>44</v>
      </c>
      <c r="E16" s="274"/>
      <c r="F16" s="75" t="s">
        <v>44</v>
      </c>
      <c r="G16" s="276"/>
      <c r="H16" s="33"/>
      <c r="AE16" s="48"/>
    </row>
    <row r="17" spans="1:31" ht="21" thickBot="1" x14ac:dyDescent="0.35">
      <c r="A17" s="33"/>
      <c r="B17" s="265"/>
      <c r="C17" s="272"/>
      <c r="D17" s="139"/>
      <c r="E17" s="277"/>
      <c r="F17" s="133"/>
      <c r="G17" s="140">
        <v>100</v>
      </c>
      <c r="H17" s="33"/>
      <c r="I17" s="49"/>
      <c r="AD17" s="35"/>
      <c r="AE17" s="50"/>
    </row>
    <row r="18" spans="1:31" x14ac:dyDescent="0.3">
      <c r="A18" s="33"/>
      <c r="B18" s="91" t="s">
        <v>15</v>
      </c>
      <c r="C18" s="92">
        <v>40</v>
      </c>
      <c r="D18" s="94" t="str">
        <f>B18</f>
        <v>Neph Sy</v>
      </c>
      <c r="E18" s="95">
        <f t="shared" ref="E18:E29" si="0">C18/$Y$56*100</f>
        <v>37.383177570093459</v>
      </c>
      <c r="F18" s="94" t="str">
        <f>B18</f>
        <v>Neph Sy</v>
      </c>
      <c r="G18" s="95">
        <f t="shared" ref="G18:G29" si="1">E18*$G$17/100</f>
        <v>37.383177570093459</v>
      </c>
      <c r="H18" s="33"/>
      <c r="AD18" s="35"/>
      <c r="AE18" s="50"/>
    </row>
    <row r="19" spans="1:31" x14ac:dyDescent="0.3">
      <c r="A19" s="33"/>
      <c r="B19" s="91" t="s">
        <v>51</v>
      </c>
      <c r="C19" s="92">
        <v>20</v>
      </c>
      <c r="D19" s="96" t="str">
        <f t="shared" ref="D19:D29" si="2">B19</f>
        <v>Whiting</v>
      </c>
      <c r="E19" s="97">
        <f t="shared" si="0"/>
        <v>18.691588785046729</v>
      </c>
      <c r="F19" s="96" t="str">
        <f>B19</f>
        <v>Whiting</v>
      </c>
      <c r="G19" s="97">
        <f t="shared" si="1"/>
        <v>18.691588785046729</v>
      </c>
      <c r="H19" s="33"/>
      <c r="AE19" s="50"/>
    </row>
    <row r="20" spans="1:31" ht="18.75" customHeight="1" x14ac:dyDescent="0.3">
      <c r="A20" s="33"/>
      <c r="B20" s="91" t="s">
        <v>26</v>
      </c>
      <c r="C20" s="92">
        <v>29.999999999999993</v>
      </c>
      <c r="D20" s="96" t="str">
        <f t="shared" si="2"/>
        <v xml:space="preserve">Flint </v>
      </c>
      <c r="E20" s="97">
        <f t="shared" si="0"/>
        <v>28.037383177570085</v>
      </c>
      <c r="F20" s="96" t="str">
        <f t="shared" ref="F20:F29" si="3">B20</f>
        <v xml:space="preserve">Flint </v>
      </c>
      <c r="G20" s="97">
        <f t="shared" si="1"/>
        <v>28.037383177570085</v>
      </c>
      <c r="H20" s="33"/>
      <c r="AE20" s="50"/>
    </row>
    <row r="21" spans="1:31" x14ac:dyDescent="0.3">
      <c r="A21" s="33"/>
      <c r="B21" s="91" t="s">
        <v>22</v>
      </c>
      <c r="C21" s="92">
        <v>10</v>
      </c>
      <c r="D21" s="96" t="str">
        <f>B21</f>
        <v>EPK</v>
      </c>
      <c r="E21" s="97">
        <f t="shared" si="0"/>
        <v>9.3457943925233646</v>
      </c>
      <c r="F21" s="96" t="str">
        <f t="shared" si="3"/>
        <v>EPK</v>
      </c>
      <c r="G21" s="97">
        <f t="shared" si="1"/>
        <v>9.3457943925233646</v>
      </c>
      <c r="H21" s="33"/>
      <c r="AE21" s="50"/>
    </row>
    <row r="22" spans="1:31" ht="20.25" customHeight="1" x14ac:dyDescent="0.3">
      <c r="A22" s="33"/>
      <c r="B22" s="91" t="s">
        <v>86</v>
      </c>
      <c r="C22" s="92">
        <v>7</v>
      </c>
      <c r="D22" s="96" t="str">
        <f t="shared" si="2"/>
        <v>Titanium Dioxide</v>
      </c>
      <c r="E22" s="97">
        <f t="shared" si="0"/>
        <v>6.5420560747663545</v>
      </c>
      <c r="F22" s="96" t="str">
        <f t="shared" si="3"/>
        <v>Titanium Dioxide</v>
      </c>
      <c r="G22" s="97">
        <f t="shared" si="1"/>
        <v>6.5420560747663545</v>
      </c>
      <c r="H22" s="33"/>
      <c r="AC22" s="35"/>
      <c r="AE22" s="50"/>
    </row>
    <row r="23" spans="1:31" x14ac:dyDescent="0.3">
      <c r="A23" s="33"/>
      <c r="B23" s="91">
        <v>0</v>
      </c>
      <c r="C23" s="92">
        <v>0</v>
      </c>
      <c r="D23" s="96">
        <f t="shared" si="2"/>
        <v>0</v>
      </c>
      <c r="E23" s="97">
        <f t="shared" si="0"/>
        <v>0</v>
      </c>
      <c r="F23" s="96">
        <f t="shared" si="3"/>
        <v>0</v>
      </c>
      <c r="G23" s="97">
        <f t="shared" si="1"/>
        <v>0</v>
      </c>
      <c r="H23" s="33"/>
      <c r="I23" s="51"/>
      <c r="AC23" s="35"/>
      <c r="AE23" s="50"/>
    </row>
    <row r="24" spans="1:31" x14ac:dyDescent="0.3">
      <c r="A24" s="33"/>
      <c r="B24" s="91"/>
      <c r="C24" s="92"/>
      <c r="D24" s="96">
        <f t="shared" si="2"/>
        <v>0</v>
      </c>
      <c r="E24" s="97">
        <f t="shared" si="0"/>
        <v>0</v>
      </c>
      <c r="F24" s="96">
        <f t="shared" si="3"/>
        <v>0</v>
      </c>
      <c r="G24" s="97">
        <f t="shared" si="1"/>
        <v>0</v>
      </c>
      <c r="H24" s="52"/>
      <c r="I24" s="51"/>
      <c r="AC24" s="35"/>
      <c r="AE24" s="50"/>
    </row>
    <row r="25" spans="1:31" ht="21" customHeight="1" x14ac:dyDescent="0.3">
      <c r="A25" s="33"/>
      <c r="B25" s="91">
        <v>0</v>
      </c>
      <c r="C25" s="92">
        <v>0</v>
      </c>
      <c r="D25" s="96">
        <f t="shared" si="2"/>
        <v>0</v>
      </c>
      <c r="E25" s="97">
        <f t="shared" si="0"/>
        <v>0</v>
      </c>
      <c r="F25" s="96">
        <f t="shared" si="3"/>
        <v>0</v>
      </c>
      <c r="G25" s="97">
        <f t="shared" si="1"/>
        <v>0</v>
      </c>
      <c r="H25" s="33"/>
      <c r="I25" s="10"/>
      <c r="AC25" s="35"/>
      <c r="AE25" s="50"/>
    </row>
    <row r="26" spans="1:31" ht="19.5" customHeight="1" x14ac:dyDescent="0.3">
      <c r="A26" s="33"/>
      <c r="B26" s="91">
        <v>0</v>
      </c>
      <c r="C26" s="92">
        <v>0</v>
      </c>
      <c r="D26" s="96">
        <f t="shared" si="2"/>
        <v>0</v>
      </c>
      <c r="E26" s="97">
        <f t="shared" si="0"/>
        <v>0</v>
      </c>
      <c r="F26" s="96">
        <f t="shared" si="3"/>
        <v>0</v>
      </c>
      <c r="G26" s="97">
        <f t="shared" si="1"/>
        <v>0</v>
      </c>
      <c r="H26" s="33"/>
      <c r="I26" s="18"/>
      <c r="AC26" s="35"/>
      <c r="AE26" s="50"/>
    </row>
    <row r="27" spans="1:31" ht="20.25" customHeight="1" x14ac:dyDescent="0.3">
      <c r="A27" s="33"/>
      <c r="B27" s="91">
        <v>0</v>
      </c>
      <c r="C27" s="92">
        <v>0</v>
      </c>
      <c r="D27" s="96">
        <f t="shared" si="2"/>
        <v>0</v>
      </c>
      <c r="E27" s="97">
        <f t="shared" si="0"/>
        <v>0</v>
      </c>
      <c r="F27" s="96">
        <f t="shared" si="3"/>
        <v>0</v>
      </c>
      <c r="G27" s="97">
        <f t="shared" si="1"/>
        <v>0</v>
      </c>
      <c r="H27" s="33"/>
      <c r="I27" s="18"/>
      <c r="AC27" s="35"/>
      <c r="AE27" s="50"/>
    </row>
    <row r="28" spans="1:31" x14ac:dyDescent="0.3">
      <c r="A28" s="33"/>
      <c r="B28" s="91">
        <v>0</v>
      </c>
      <c r="C28" s="92">
        <v>0</v>
      </c>
      <c r="D28" s="96">
        <f t="shared" si="2"/>
        <v>0</v>
      </c>
      <c r="E28" s="97">
        <f t="shared" si="0"/>
        <v>0</v>
      </c>
      <c r="F28" s="96">
        <f t="shared" si="3"/>
        <v>0</v>
      </c>
      <c r="G28" s="97">
        <f t="shared" si="1"/>
        <v>0</v>
      </c>
      <c r="H28" s="33"/>
      <c r="I28" s="18"/>
      <c r="AC28" s="35"/>
      <c r="AE28" s="50"/>
    </row>
    <row r="29" spans="1:31" x14ac:dyDescent="0.3">
      <c r="A29" s="33"/>
      <c r="B29" s="91">
        <v>0</v>
      </c>
      <c r="C29" s="92">
        <v>0</v>
      </c>
      <c r="D29" s="96">
        <f t="shared" si="2"/>
        <v>0</v>
      </c>
      <c r="E29" s="97">
        <f t="shared" si="0"/>
        <v>0</v>
      </c>
      <c r="F29" s="96">
        <f t="shared" si="3"/>
        <v>0</v>
      </c>
      <c r="G29" s="97">
        <f t="shared" si="1"/>
        <v>0</v>
      </c>
      <c r="H29" s="33"/>
      <c r="I29" s="18"/>
      <c r="AC29" s="35"/>
      <c r="AE29" s="50"/>
    </row>
    <row r="30" spans="1:31" x14ac:dyDescent="0.3">
      <c r="A30" s="33"/>
      <c r="B30" s="91">
        <v>0</v>
      </c>
      <c r="C30" s="93">
        <v>0</v>
      </c>
      <c r="D30" s="96">
        <f t="shared" ref="D30:D33" si="4">B30</f>
        <v>0</v>
      </c>
      <c r="E30" s="97">
        <f t="shared" ref="E30:E33" si="5">C30/$Y$56*100</f>
        <v>0</v>
      </c>
      <c r="F30" s="96">
        <f t="shared" ref="F30:F33" si="6">B30</f>
        <v>0</v>
      </c>
      <c r="G30" s="97">
        <f t="shared" ref="G30:G33" si="7">E30*$G$17/100</f>
        <v>0</v>
      </c>
      <c r="H30" s="54"/>
      <c r="I30" s="18"/>
      <c r="AE30" s="50"/>
    </row>
    <row r="31" spans="1:31" x14ac:dyDescent="0.3">
      <c r="A31" s="33"/>
      <c r="B31" s="91">
        <v>0</v>
      </c>
      <c r="C31" s="92">
        <v>0</v>
      </c>
      <c r="D31" s="96">
        <f t="shared" si="4"/>
        <v>0</v>
      </c>
      <c r="E31" s="97">
        <f t="shared" si="5"/>
        <v>0</v>
      </c>
      <c r="F31" s="96">
        <f t="shared" si="6"/>
        <v>0</v>
      </c>
      <c r="G31" s="97">
        <f t="shared" si="7"/>
        <v>0</v>
      </c>
      <c r="H31" s="55"/>
      <c r="AE31" s="50"/>
    </row>
    <row r="32" spans="1:31" x14ac:dyDescent="0.3">
      <c r="A32" s="33"/>
      <c r="B32" s="91">
        <v>0</v>
      </c>
      <c r="C32" s="92">
        <v>0</v>
      </c>
      <c r="D32" s="96">
        <f t="shared" si="4"/>
        <v>0</v>
      </c>
      <c r="E32" s="97">
        <f t="shared" si="5"/>
        <v>0</v>
      </c>
      <c r="F32" s="96">
        <f t="shared" si="6"/>
        <v>0</v>
      </c>
      <c r="G32" s="97">
        <f t="shared" si="7"/>
        <v>0</v>
      </c>
      <c r="H32" s="55"/>
      <c r="AD32" s="50"/>
    </row>
    <row r="33" spans="1:35" x14ac:dyDescent="0.3">
      <c r="A33" s="33"/>
      <c r="B33" s="91">
        <v>0</v>
      </c>
      <c r="C33" s="92">
        <v>0</v>
      </c>
      <c r="D33" s="96">
        <f t="shared" si="4"/>
        <v>0</v>
      </c>
      <c r="E33" s="97">
        <f t="shared" si="5"/>
        <v>0</v>
      </c>
      <c r="F33" s="96">
        <f t="shared" si="6"/>
        <v>0</v>
      </c>
      <c r="G33" s="97">
        <f t="shared" si="7"/>
        <v>0</v>
      </c>
      <c r="H33" s="55"/>
      <c r="AD33" s="50"/>
    </row>
    <row r="34" spans="1:35" x14ac:dyDescent="0.3">
      <c r="A34" s="33"/>
      <c r="B34" s="33"/>
      <c r="C34" s="34"/>
      <c r="D34" s="34"/>
      <c r="E34" s="34"/>
      <c r="F34" s="34"/>
      <c r="G34" s="54"/>
      <c r="H34" s="55"/>
      <c r="AD34" s="50"/>
    </row>
    <row r="35" spans="1:35" ht="21" thickBot="1" x14ac:dyDescent="0.35">
      <c r="A35" s="33"/>
      <c r="B35" s="33"/>
      <c r="C35" s="34"/>
      <c r="D35" s="34"/>
      <c r="E35" s="34"/>
      <c r="F35" s="34"/>
      <c r="G35" s="54"/>
      <c r="H35" s="54"/>
      <c r="I35" s="38"/>
      <c r="AE35" s="50"/>
    </row>
    <row r="36" spans="1:35" ht="18.75" x14ac:dyDescent="0.35">
      <c r="A36" s="33"/>
      <c r="B36" s="45" t="s">
        <v>0</v>
      </c>
      <c r="C36" s="24" t="s">
        <v>1</v>
      </c>
      <c r="D36" s="24" t="s">
        <v>2</v>
      </c>
      <c r="E36" s="24" t="s">
        <v>11</v>
      </c>
      <c r="F36" s="71" t="s">
        <v>139</v>
      </c>
      <c r="G36" s="24" t="s">
        <v>3</v>
      </c>
      <c r="H36" s="24" t="s">
        <v>4</v>
      </c>
      <c r="I36" s="24" t="s">
        <v>5</v>
      </c>
      <c r="J36" s="71" t="s">
        <v>138</v>
      </c>
      <c r="K36" s="71" t="s">
        <v>142</v>
      </c>
      <c r="L36" s="24" t="s">
        <v>6</v>
      </c>
      <c r="M36" s="24" t="s">
        <v>7</v>
      </c>
      <c r="N36" s="24" t="s">
        <v>8</v>
      </c>
      <c r="O36" s="24" t="s">
        <v>29</v>
      </c>
      <c r="P36" s="24" t="s">
        <v>10</v>
      </c>
      <c r="Q36" s="236" t="s">
        <v>183</v>
      </c>
      <c r="R36" s="24" t="s">
        <v>131</v>
      </c>
      <c r="S36" s="24" t="s">
        <v>141</v>
      </c>
      <c r="T36" s="24" t="s">
        <v>128</v>
      </c>
      <c r="U36" s="24" t="s">
        <v>158</v>
      </c>
      <c r="V36" s="24" t="s">
        <v>157</v>
      </c>
      <c r="W36" s="237" t="s">
        <v>161</v>
      </c>
      <c r="X36" s="46" t="s">
        <v>76</v>
      </c>
      <c r="Y36" s="47"/>
      <c r="Z36" s="35"/>
      <c r="AE36"/>
      <c r="AF36"/>
      <c r="AG36"/>
      <c r="AH36"/>
      <c r="AI36" s="50"/>
    </row>
    <row r="37" spans="1:35" ht="16.5" thickBot="1" x14ac:dyDescent="0.3">
      <c r="A37" s="33"/>
      <c r="B37" s="238">
        <v>60.09</v>
      </c>
      <c r="C37" s="239">
        <v>69.62</v>
      </c>
      <c r="D37" s="240">
        <v>101.96</v>
      </c>
      <c r="E37" s="240">
        <v>79.866</v>
      </c>
      <c r="F37" s="72">
        <v>74.692799999999991</v>
      </c>
      <c r="G37" s="240">
        <v>29.88</v>
      </c>
      <c r="H37" s="240">
        <v>61.98</v>
      </c>
      <c r="I37" s="240">
        <v>94.2</v>
      </c>
      <c r="J37" s="72">
        <v>79.545000000000002</v>
      </c>
      <c r="K37" s="72">
        <v>465.96</v>
      </c>
      <c r="L37" s="240">
        <v>40.31</v>
      </c>
      <c r="M37" s="240">
        <v>56.08</v>
      </c>
      <c r="N37" s="240">
        <v>103.62</v>
      </c>
      <c r="O37" s="240">
        <v>153.69999999999999</v>
      </c>
      <c r="P37" s="240">
        <v>81.39</v>
      </c>
      <c r="Q37" s="240">
        <v>71.84</v>
      </c>
      <c r="R37" s="240">
        <v>86.94</v>
      </c>
      <c r="S37" s="240">
        <v>74.930000000000007</v>
      </c>
      <c r="T37" s="240">
        <v>223.2</v>
      </c>
      <c r="U37" s="240">
        <v>150.69999999999999</v>
      </c>
      <c r="V37" s="240">
        <v>141.94</v>
      </c>
      <c r="W37" s="240">
        <v>152</v>
      </c>
      <c r="X37" s="241">
        <v>214.44</v>
      </c>
      <c r="Y37" s="44"/>
      <c r="Z37" s="35"/>
      <c r="AE37"/>
      <c r="AF37"/>
      <c r="AG37"/>
      <c r="AH37"/>
      <c r="AI37" s="50"/>
    </row>
    <row r="38" spans="1:35" ht="13.5" thickBot="1" x14ac:dyDescent="0.25">
      <c r="A38" s="33"/>
      <c r="B38" s="235">
        <f>IF(ISNA(VLOOKUP($B18,'Chemical Analysis'!$B$4:$Y$131,2,0)),"",(VLOOKUP($B18,'Chemical Analysis'!$B$4:$Y$131,2,0))*$E18/100)</f>
        <v>23.158878504672899</v>
      </c>
      <c r="C38" s="235">
        <f>IF(ISNA(VLOOKUP($B18,'Chemical Analysis'!$B$4:$Y$131,3,0)),"",(VLOOKUP($B18,'Chemical Analysis'!$B$4:$Y$131,3,0))*$E18/100)</f>
        <v>0</v>
      </c>
      <c r="D38" s="235">
        <f>IF(ISNA(VLOOKUP($B18,'Chemical Analysis'!$B$4:$Y$131,4,0)),"",(VLOOKUP($B18,'Chemical Analysis'!$B$4:$Y$131,4,0))*$E18/100)</f>
        <v>8.2616822429906556</v>
      </c>
      <c r="E38" s="235">
        <f>IF(ISNA(VLOOKUP($B18,'Chemical Analysis'!$B$4:$Y$131,5,0)),"",(VLOOKUP($B18,'Chemical Analysis'!$B$4:$Y$131,5,0))*$E18/100)</f>
        <v>0</v>
      </c>
      <c r="F38" s="235">
        <f>IF(ISNA(VLOOKUP($B18,'Chemical Analysis'!$B$4:$Y$131,6,0)),"",(VLOOKUP($B18,'Chemical Analysis'!$B$4:$Y$131,6,0))*$E18/100)</f>
        <v>0</v>
      </c>
      <c r="G38" s="235">
        <f>IF(ISNA(VLOOKUP($B18,'Chemical Analysis'!$B$4:$Y$131,7,0)),"",(VLOOKUP($B18,'Chemical Analysis'!$B$4:$Y$131,7,0))*$E18/100)</f>
        <v>0</v>
      </c>
      <c r="H38" s="235">
        <f>IF(ISNA(VLOOKUP($B18,'Chemical Analysis'!$B$4:$Y$131,8,0)),"",(VLOOKUP($B18,'Chemical Analysis'!$B$4:$Y$131,8,0))*$E18/100)</f>
        <v>3.8467289719626168</v>
      </c>
      <c r="I38" s="235">
        <f>IF(ISNA(VLOOKUP($B18,'Chemical Analysis'!$B$4:$Y$131,9,0)),"",(VLOOKUP($B18,'Chemical Analysis'!$B$4:$Y$131,9,0))*$E18/100)</f>
        <v>1.6448598130841123</v>
      </c>
      <c r="J38" s="235">
        <f>IF(ISNA(VLOOKUP($B18,'Chemical Analysis'!$B$4:$Y$131,10,0)),"",(VLOOKUP($B18,'Chemical Analysis'!$B$4:$Y$131,10,0))*$E18/100)</f>
        <v>0</v>
      </c>
      <c r="K38" s="235">
        <f>IF(ISNA(VLOOKUP($B18,'Chemical Analysis'!$B$4:$Y$131,11,0)),"",(VLOOKUP($B18,'Chemical Analysis'!$B$4:$Y$131,11,0))*$E18/100)</f>
        <v>0</v>
      </c>
      <c r="L38" s="235">
        <f>IF(ISNA(VLOOKUP($B18,'Chemical Analysis'!$B$4:$Y$131,12,0)),"",(VLOOKUP($B18,'Chemical Analysis'!$B$4:$Y$131,12,0))*$E18/100)</f>
        <v>1.1214953271028037E-2</v>
      </c>
      <c r="M38" s="235">
        <f>IF(ISNA(VLOOKUP($B18,'Chemical Analysis'!$B$4:$Y$131,13,0)),"",(VLOOKUP($B18,'Chemical Analysis'!$B$4:$Y$131,13,0))*$E18/100)</f>
        <v>0.13457943925233645</v>
      </c>
      <c r="N38" s="235">
        <f>IF(ISNA(VLOOKUP($B18,'Chemical Analysis'!$B$4:$Y$131,14,0)),"",(VLOOKUP($B18,'Chemical Analysis'!$B$4:$Y$131,14,0))*$E18/100)</f>
        <v>0</v>
      </c>
      <c r="O38" s="235">
        <f>IF(ISNA(VLOOKUP($B18,'Chemical Analysis'!$B$4:$Y$131,15,0)),"",(VLOOKUP($B18,'Chemical Analysis'!$B$4:$Y$131,15,0))*$E18/100)</f>
        <v>0</v>
      </c>
      <c r="P38" s="235">
        <f>IF(ISNA(VLOOKUP($B18,'Chemical Analysis'!$B$4:$Y$131,16,0)),"",(VLOOKUP($B18,'Chemical Analysis'!$B$4:$Y$131,16,0))*$E18/100)</f>
        <v>0</v>
      </c>
      <c r="Q38" s="235">
        <f>IF(ISNA(VLOOKUP($B18,'Chemical Analysis'!$B$4:$Y$131,17,0)),"",(VLOOKUP($B18,'Chemical Analysis'!$B$4:$Y$131,17,0))*$E18/100)</f>
        <v>2.6878504672897197E-2</v>
      </c>
      <c r="R38" s="235">
        <f>IF(ISNA(VLOOKUP($B18,'Chemical Analysis'!$B$4:$Y$131,18,0)),"",(VLOOKUP($B18,'Chemical Analysis'!$B$4:$Y$131,18,0))*$E18/100)</f>
        <v>0</v>
      </c>
      <c r="S38" s="235">
        <f>IF(ISNA(VLOOKUP($B18,'Chemical Analysis'!$B$4:$Y$131,19,0)),"",(VLOOKUP($B18,'Chemical Analysis'!$B$4:$Y$131,19,0))*$E18/100)</f>
        <v>0</v>
      </c>
      <c r="T38" s="235">
        <f>IF(ISNA(VLOOKUP($B18,'Chemical Analysis'!$B$4:$Y$131,20,0)),"",(VLOOKUP($B18,'Chemical Analysis'!$B$4:$Y$131,20,0))*$E18/100)</f>
        <v>0</v>
      </c>
      <c r="U38" s="235">
        <f>IF(ISNA(VLOOKUP($B18,'Chemical Analysis'!$B$4:$Y$131,21,0)),"",(VLOOKUP($B18,'Chemical Analysis'!$B$4:$Y$131,21,0))*$E18/100)</f>
        <v>0</v>
      </c>
      <c r="V38" s="235">
        <f>IF(ISNA(VLOOKUP($B18,'Chemical Analysis'!$B$4:$Y$131,22,0)),"",(VLOOKUP($B18,'Chemical Analysis'!$B$4:$Y$131,22,0))*$E18/100)</f>
        <v>0</v>
      </c>
      <c r="W38" s="235">
        <f>IF(ISNA(VLOOKUP($B18,'Chemical Analysis'!$B$4:$Y$131,23,0)),"",(VLOOKUP($B18,'Chemical Analysis'!$B$4:$Y$131,23,0))*$E18/100)</f>
        <v>0</v>
      </c>
      <c r="X38" s="235">
        <f>IF(ISNA(VLOOKUP($B18,'Chemical Analysis'!$B$4:$Y$131,24,0)),"",(VLOOKUP($B18,'Chemical Analysis'!$B$4:$Y$131,24,0))*$E18/100)</f>
        <v>0</v>
      </c>
      <c r="Y38" s="44"/>
      <c r="Z38" s="35"/>
      <c r="AE38"/>
      <c r="AF38"/>
      <c r="AG38"/>
      <c r="AH38"/>
      <c r="AI38" s="50"/>
    </row>
    <row r="39" spans="1:35" ht="13.5" thickBot="1" x14ac:dyDescent="0.25">
      <c r="B39" s="29">
        <f>IF(ISNA(VLOOKUP($B19,'Chemical Analysis'!$B$4:$Y$131,2,0)),"",(VLOOKUP($B19,'Chemical Analysis'!$B$4:$Y$131,2,0))*$E19/100)</f>
        <v>0</v>
      </c>
      <c r="C39" s="29">
        <f>IF(ISNA(VLOOKUP($B19,'Chemical Analysis'!$B$4:$Y$131,3,0)),"",(VLOOKUP($B19,'Chemical Analysis'!$B$4:$Y$131,3,0))*$E19/100)</f>
        <v>0</v>
      </c>
      <c r="D39" s="29">
        <f>IF(ISNA(VLOOKUP($B19,'Chemical Analysis'!$B$4:$Y$131,4,0)),"",(VLOOKUP($B19,'Chemical Analysis'!$B$4:$Y$131,4,0))*$E19/100)</f>
        <v>0</v>
      </c>
      <c r="E39" s="29">
        <f>IF(ISNA(VLOOKUP($B19,'Chemical Analysis'!$B$4:$Y$131,5,0)),"",(VLOOKUP($B19,'Chemical Analysis'!$B$4:$Y$131,5,0))*$E19/100)</f>
        <v>1.8691588785046732E-3</v>
      </c>
      <c r="F39" s="29">
        <f>IF(ISNA(VLOOKUP($B19,'Chemical Analysis'!$B$4:$Y$131,6,0)),"",(VLOOKUP($B19,'Chemical Analysis'!$B$4:$Y$131,6,0))*$E19/100)</f>
        <v>0</v>
      </c>
      <c r="G39" s="29">
        <f>IF(ISNA(VLOOKUP($B19,'Chemical Analysis'!$B$4:$Y$131,7,0)),"",(VLOOKUP($B19,'Chemical Analysis'!$B$4:$Y$131,7,0))*$E19/100)</f>
        <v>0</v>
      </c>
      <c r="H39" s="29">
        <f>IF(ISNA(VLOOKUP($B19,'Chemical Analysis'!$B$4:$Y$131,8,0)),"",(VLOOKUP($B19,'Chemical Analysis'!$B$4:$Y$131,8,0))*$E19/100)</f>
        <v>0</v>
      </c>
      <c r="I39" s="29">
        <f>IF(ISNA(VLOOKUP($B19,'Chemical Analysis'!$B$4:$Y$131,9,0)),"",(VLOOKUP($B19,'Chemical Analysis'!$B$4:$Y$131,9,0))*$E19/100)</f>
        <v>0</v>
      </c>
      <c r="J39" s="29">
        <f>IF(ISNA(VLOOKUP($B19,'Chemical Analysis'!$B$4:$Y$131,10,0)),"",(VLOOKUP($B19,'Chemical Analysis'!$B$4:$Y$131,10,0))*$E19/100)</f>
        <v>0</v>
      </c>
      <c r="K39" s="29">
        <f>IF(ISNA(VLOOKUP($B19,'Chemical Analysis'!$B$4:$Y$131,11,0)),"",(VLOOKUP($B19,'Chemical Analysis'!$B$4:$Y$131,11,0))*$E19/100)</f>
        <v>0</v>
      </c>
      <c r="L39" s="29">
        <f>IF(ISNA(VLOOKUP($B19,'Chemical Analysis'!$B$4:$Y$131,12,0)),"",(VLOOKUP($B19,'Chemical Analysis'!$B$4:$Y$131,12,0))*$E19/100)</f>
        <v>0</v>
      </c>
      <c r="M39" s="29">
        <f>IF(ISNA(VLOOKUP($B19,'Chemical Analysis'!$B$4:$Y$131,13,0)),"",(VLOOKUP($B19,'Chemical Analysis'!$B$4:$Y$131,13,0))*$E19/100)</f>
        <v>10.472897196261684</v>
      </c>
      <c r="N39" s="29">
        <f>IF(ISNA(VLOOKUP($B19,'Chemical Analysis'!$B$4:$Y$131,14,0)),"",(VLOOKUP($B19,'Chemical Analysis'!$B$4:$Y$131,14,0))*$E19/100)</f>
        <v>0</v>
      </c>
      <c r="O39" s="29">
        <f>IF(ISNA(VLOOKUP($B19,'Chemical Analysis'!$B$4:$Y$131,15,0)),"",(VLOOKUP($B19,'Chemical Analysis'!$B$4:$Y$131,15,0))*$E19/100)</f>
        <v>0</v>
      </c>
      <c r="P39" s="29">
        <f>IF(ISNA(VLOOKUP($B19,'Chemical Analysis'!$B$4:$Y$131,16,0)),"",(VLOOKUP($B19,'Chemical Analysis'!$B$4:$Y$131,16,0))*$E19/100)</f>
        <v>0</v>
      </c>
      <c r="Q39" s="29">
        <f>IF(ISNA(VLOOKUP($B19,'Chemical Analysis'!$B$4:$Y$131,17,0)),"",(VLOOKUP($B19,'Chemical Analysis'!$B$4:$Y$131,17,0))*$E19/100)</f>
        <v>0</v>
      </c>
      <c r="R39" s="29">
        <f>IF(ISNA(VLOOKUP($B19,'Chemical Analysis'!$B$4:$Y$131,18,0)),"",(VLOOKUP($B19,'Chemical Analysis'!$B$4:$Y$131,18,0))*$E19/100)</f>
        <v>0</v>
      </c>
      <c r="S39" s="29">
        <f>IF(ISNA(VLOOKUP($B19,'Chemical Analysis'!$B$4:$Y$131,19,0)),"",(VLOOKUP($B19,'Chemical Analysis'!$B$4:$Y$131,19,0))*$E19/100)</f>
        <v>0</v>
      </c>
      <c r="T39" s="29">
        <f>IF(ISNA(VLOOKUP($B19,'Chemical Analysis'!$B$4:$Y$131,20,0)),"",(VLOOKUP($B19,'Chemical Analysis'!$B$4:$Y$131,20,0))*$E19/100)</f>
        <v>0</v>
      </c>
      <c r="U39" s="29">
        <f>IF(ISNA(VLOOKUP($B19,'Chemical Analysis'!$B$4:$Y$131,21,0)),"",(VLOOKUP($B19,'Chemical Analysis'!$B$4:$Y$131,21,0))*$E19/100)</f>
        <v>0</v>
      </c>
      <c r="V39" s="29">
        <f>IF(ISNA(VLOOKUP($B19,'Chemical Analysis'!$B$4:$Y$131,22,0)),"",(VLOOKUP($B19,'Chemical Analysis'!$B$4:$Y$131,22,0))*$E19/100)</f>
        <v>0</v>
      </c>
      <c r="W39" s="29">
        <f>IF(ISNA(VLOOKUP($B19,'Chemical Analysis'!$B$4:$Y$131,23,0)),"",(VLOOKUP($B19,'Chemical Analysis'!$B$4:$Y$131,23,0))*$E19/100)</f>
        <v>0</v>
      </c>
      <c r="X39" s="29">
        <f>IF(ISNA(VLOOKUP($B19,'Chemical Analysis'!$B$4:$Y$131,24,0)),"",(VLOOKUP($B19,'Chemical Analysis'!$B$4:$Y$131,24,0))*$E19/100)</f>
        <v>0</v>
      </c>
      <c r="Y39" s="44"/>
      <c r="Z39" s="35"/>
      <c r="AE39"/>
      <c r="AF39"/>
      <c r="AG39"/>
      <c r="AH39"/>
    </row>
    <row r="40" spans="1:35" ht="13.5" thickBot="1" x14ac:dyDescent="0.25">
      <c r="B40" s="29">
        <f>IF(ISNA(VLOOKUP($B20,'Chemical Analysis'!$B$4:$Y$131,2,0)),"",(VLOOKUP($B20,'Chemical Analysis'!$B$4:$Y$131,2,0))*$E20/100)</f>
        <v>27.62803738317756</v>
      </c>
      <c r="C40" s="29">
        <f>IF(ISNA(VLOOKUP($B20,'Chemical Analysis'!$B$4:$Y$131,3,0)),"",(VLOOKUP($B20,'Chemical Analysis'!$B$4:$Y$131,3,0))*$E20/100)</f>
        <v>0</v>
      </c>
      <c r="D40" s="29">
        <f>IF(ISNA(VLOOKUP($B20,'Chemical Analysis'!$B$4:$Y$131,4,0)),"",(VLOOKUP($B20,'Chemical Analysis'!$B$4:$Y$131,4,0))*$E20/100)</f>
        <v>0.11775700934579435</v>
      </c>
      <c r="E40" s="29">
        <f>IF(ISNA(VLOOKUP($B20,'Chemical Analysis'!$B$4:$Y$131,5,0)),"",(VLOOKUP($B20,'Chemical Analysis'!$B$4:$Y$131,5,0))*$E20/100)</f>
        <v>1.682242990654205E-2</v>
      </c>
      <c r="F40" s="29">
        <f>IF(ISNA(VLOOKUP($B20,'Chemical Analysis'!$B$4:$Y$131,6,0)),"",(VLOOKUP($B20,'Chemical Analysis'!$B$4:$Y$131,6,0))*$E20/100)</f>
        <v>0</v>
      </c>
      <c r="G40" s="29">
        <f>IF(ISNA(VLOOKUP($B20,'Chemical Analysis'!$B$4:$Y$131,7,0)),"",(VLOOKUP($B20,'Chemical Analysis'!$B$4:$Y$131,7,0))*$E20/100)</f>
        <v>0</v>
      </c>
      <c r="H40" s="29">
        <f>IF(ISNA(VLOOKUP($B20,'Chemical Analysis'!$B$4:$Y$131,8,0)),"",(VLOOKUP($B20,'Chemical Analysis'!$B$4:$Y$131,8,0))*$E20/100)</f>
        <v>0</v>
      </c>
      <c r="I40" s="29">
        <f>IF(ISNA(VLOOKUP($B20,'Chemical Analysis'!$B$4:$Y$131,9,0)),"",(VLOOKUP($B20,'Chemical Analysis'!$B$4:$Y$131,9,0))*$E20/100)</f>
        <v>0</v>
      </c>
      <c r="J40" s="29">
        <f>IF(ISNA(VLOOKUP($B20,'Chemical Analysis'!$B$4:$Y$131,10,0)),"",(VLOOKUP($B20,'Chemical Analysis'!$B$4:$Y$131,10,0))*$E20/100)</f>
        <v>0</v>
      </c>
      <c r="K40" s="29">
        <f>IF(ISNA(VLOOKUP($B20,'Chemical Analysis'!$B$4:$Y$131,11,0)),"",(VLOOKUP($B20,'Chemical Analysis'!$B$4:$Y$131,11,0))*$E20/100)</f>
        <v>0</v>
      </c>
      <c r="L40" s="29">
        <f>IF(ISNA(VLOOKUP($B20,'Chemical Analysis'!$B$4:$Y$131,12,0)),"",(VLOOKUP($B20,'Chemical Analysis'!$B$4:$Y$131,12,0))*$E20/100)</f>
        <v>2.8037383177570087E-3</v>
      </c>
      <c r="M40" s="29">
        <f>IF(ISNA(VLOOKUP($B20,'Chemical Analysis'!$B$4:$Y$131,13,0)),"",(VLOOKUP($B20,'Chemical Analysis'!$B$4:$Y$131,13,0))*$E20/100)</f>
        <v>2.8037383177570087E-3</v>
      </c>
      <c r="N40" s="29">
        <f>IF(ISNA(VLOOKUP($B20,'Chemical Analysis'!$B$4:$Y$131,14,0)),"",(VLOOKUP($B20,'Chemical Analysis'!$B$4:$Y$131,14,0))*$E20/100)</f>
        <v>0</v>
      </c>
      <c r="O40" s="29">
        <f>IF(ISNA(VLOOKUP($B20,'Chemical Analysis'!$B$4:$Y$131,15,0)),"",(VLOOKUP($B20,'Chemical Analysis'!$B$4:$Y$131,15,0))*$E20/100)</f>
        <v>0</v>
      </c>
      <c r="P40" s="29">
        <f>IF(ISNA(VLOOKUP($B20,'Chemical Analysis'!$B$4:$Y$131,16,0)),"",(VLOOKUP($B20,'Chemical Analysis'!$B$4:$Y$131,16,0))*$E20/100)</f>
        <v>0</v>
      </c>
      <c r="Q40" s="29">
        <f>IF(ISNA(VLOOKUP($B20,'Chemical Analysis'!$B$4:$Y$131,17,0)),"",(VLOOKUP($B20,'Chemical Analysis'!$B$4:$Y$131,17,0))*$E20/100)</f>
        <v>2.9999999999999992E-2</v>
      </c>
      <c r="R40" s="29">
        <f>IF(ISNA(VLOOKUP($B20,'Chemical Analysis'!$B$4:$Y$131,18,0)),"",(VLOOKUP($B20,'Chemical Analysis'!$B$4:$Y$131,18,0))*$E20/100)</f>
        <v>0</v>
      </c>
      <c r="S40" s="29">
        <f>IF(ISNA(VLOOKUP($B20,'Chemical Analysis'!$B$4:$Y$131,19,0)),"",(VLOOKUP($B20,'Chemical Analysis'!$B$4:$Y$131,19,0))*$E20/100)</f>
        <v>0</v>
      </c>
      <c r="T40" s="29">
        <f>IF(ISNA(VLOOKUP($B20,'Chemical Analysis'!$B$4:$Y$131,20,0)),"",(VLOOKUP($B20,'Chemical Analysis'!$B$4:$Y$131,20,0))*$E20/100)</f>
        <v>0</v>
      </c>
      <c r="U40" s="29">
        <f>IF(ISNA(VLOOKUP($B20,'Chemical Analysis'!$B$4:$Y$131,21,0)),"",(VLOOKUP($B20,'Chemical Analysis'!$B$4:$Y$131,21,0))*$E20/100)</f>
        <v>0</v>
      </c>
      <c r="V40" s="29">
        <f>IF(ISNA(VLOOKUP($B20,'Chemical Analysis'!$B$4:$Y$131,22,0)),"",(VLOOKUP($B20,'Chemical Analysis'!$B$4:$Y$131,22,0))*$E20/100)</f>
        <v>0</v>
      </c>
      <c r="W40" s="29">
        <f>IF(ISNA(VLOOKUP($B20,'Chemical Analysis'!$B$4:$Y$131,23,0)),"",(VLOOKUP($B20,'Chemical Analysis'!$B$4:$Y$131,23,0))*$E20/100)</f>
        <v>0</v>
      </c>
      <c r="X40" s="29">
        <f>IF(ISNA(VLOOKUP($B20,'Chemical Analysis'!$B$4:$Y$131,24,0)),"",(VLOOKUP($B20,'Chemical Analysis'!$B$4:$Y$131,24,0))*$E20/100)</f>
        <v>0</v>
      </c>
      <c r="Y40" s="44"/>
      <c r="Z40" s="35"/>
      <c r="AE40"/>
      <c r="AF40"/>
      <c r="AG40"/>
      <c r="AH40"/>
    </row>
    <row r="41" spans="1:35" ht="13.5" thickBot="1" x14ac:dyDescent="0.25">
      <c r="B41" s="29">
        <f>IF(ISNA(VLOOKUP($B21,'Chemical Analysis'!$B$4:$Y$131,2,0)),"",(VLOOKUP($B21,'Chemical Analysis'!$B$4:$Y$131,2,0))*$E21/100)</f>
        <v>4.6205607476635517</v>
      </c>
      <c r="C41" s="29">
        <f>IF(ISNA(VLOOKUP($B21,'Chemical Analysis'!$B$4:$Y$131,3,0)),"",(VLOOKUP($B21,'Chemical Analysis'!$B$4:$Y$131,3,0))*$E21/100)</f>
        <v>0</v>
      </c>
      <c r="D41" s="29">
        <f>IF(ISNA(VLOOKUP($B21,'Chemical Analysis'!$B$4:$Y$131,4,0)),"",(VLOOKUP($B21,'Chemical Analysis'!$B$4:$Y$131,4,0))*$E21/100)</f>
        <v>3.3140186915887853</v>
      </c>
      <c r="E41" s="29">
        <f>IF(ISNA(VLOOKUP($B21,'Chemical Analysis'!$B$4:$Y$131,5,0)),"",(VLOOKUP($B21,'Chemical Analysis'!$B$4:$Y$131,5,0))*$E21/100)</f>
        <v>3.3644859813084113E-2</v>
      </c>
      <c r="F41" s="29">
        <f>IF(ISNA(VLOOKUP($B21,'Chemical Analysis'!$B$4:$Y$131,6,0)),"",(VLOOKUP($B21,'Chemical Analysis'!$B$4:$Y$131,6,0))*$E21/100)</f>
        <v>0</v>
      </c>
      <c r="G41" s="29">
        <f>IF(ISNA(VLOOKUP($B21,'Chemical Analysis'!$B$4:$Y$131,7,0)),"",(VLOOKUP($B21,'Chemical Analysis'!$B$4:$Y$131,7,0))*$E21/100)</f>
        <v>0</v>
      </c>
      <c r="H41" s="29">
        <f>IF(ISNA(VLOOKUP($B21,'Chemical Analysis'!$B$4:$Y$131,8,0)),"",(VLOOKUP($B21,'Chemical Analysis'!$B$4:$Y$131,8,0))*$E21/100)</f>
        <v>0</v>
      </c>
      <c r="I41" s="29">
        <f>IF(ISNA(VLOOKUP($B21,'Chemical Analysis'!$B$4:$Y$131,9,0)),"",(VLOOKUP($B21,'Chemical Analysis'!$B$4:$Y$131,9,0))*$E21/100)</f>
        <v>3.7383177570093462E-2</v>
      </c>
      <c r="J41" s="29">
        <f>IF(ISNA(VLOOKUP($B21,'Chemical Analysis'!$B$4:$Y$131,10,0)),"",(VLOOKUP($B21,'Chemical Analysis'!$B$4:$Y$131,10,0))*$E21/100)</f>
        <v>0</v>
      </c>
      <c r="K41" s="29">
        <f>IF(ISNA(VLOOKUP($B21,'Chemical Analysis'!$B$4:$Y$131,11,0)),"",(VLOOKUP($B21,'Chemical Analysis'!$B$4:$Y$131,11,0))*$E21/100)</f>
        <v>0</v>
      </c>
      <c r="L41" s="29">
        <f>IF(ISNA(VLOOKUP($B21,'Chemical Analysis'!$B$4:$Y$131,12,0)),"",(VLOOKUP($B21,'Chemical Analysis'!$B$4:$Y$131,12,0))*$E21/100)</f>
        <v>1.4953271028037386E-2</v>
      </c>
      <c r="M41" s="29">
        <f>IF(ISNA(VLOOKUP($B21,'Chemical Analysis'!$B$4:$Y$131,13,0)),"",(VLOOKUP($B21,'Chemical Analysis'!$B$4:$Y$131,13,0))*$E21/100)</f>
        <v>4.6728971962616828E-3</v>
      </c>
      <c r="N41" s="29">
        <f>IF(ISNA(VLOOKUP($B21,'Chemical Analysis'!$B$4:$Y$131,14,0)),"",(VLOOKUP($B21,'Chemical Analysis'!$B$4:$Y$131,14,0))*$E21/100)</f>
        <v>0</v>
      </c>
      <c r="O41" s="29">
        <f>IF(ISNA(VLOOKUP($B21,'Chemical Analysis'!$B$4:$Y$131,15,0)),"",(VLOOKUP($B21,'Chemical Analysis'!$B$4:$Y$131,15,0))*$E21/100)</f>
        <v>0</v>
      </c>
      <c r="P41" s="29">
        <f>IF(ISNA(VLOOKUP($B21,'Chemical Analysis'!$B$4:$Y$131,16,0)),"",(VLOOKUP($B21,'Chemical Analysis'!$B$4:$Y$131,16,0))*$E21/100)</f>
        <v>0</v>
      </c>
      <c r="Q41" s="29">
        <f>IF(ISNA(VLOOKUP($B21,'Chemical Analysis'!$B$4:$Y$131,17,0)),"",(VLOOKUP($B21,'Chemical Analysis'!$B$4:$Y$131,17,0))*$E21/100)</f>
        <v>8.5700934579439267E-2</v>
      </c>
      <c r="R41" s="29">
        <f>IF(ISNA(VLOOKUP($B21,'Chemical Analysis'!$B$4:$Y$131,18,0)),"",(VLOOKUP($B21,'Chemical Analysis'!$B$4:$Y$131,18,0))*$E21/100)</f>
        <v>0</v>
      </c>
      <c r="S41" s="29">
        <f>IF(ISNA(VLOOKUP($B21,'Chemical Analysis'!$B$4:$Y$131,19,0)),"",(VLOOKUP($B21,'Chemical Analysis'!$B$4:$Y$131,19,0))*$E21/100)</f>
        <v>0</v>
      </c>
      <c r="T41" s="29">
        <f>IF(ISNA(VLOOKUP($B21,'Chemical Analysis'!$B$4:$Y$131,20,0)),"",(VLOOKUP($B21,'Chemical Analysis'!$B$4:$Y$131,20,0))*$E21/100)</f>
        <v>0</v>
      </c>
      <c r="U41" s="29">
        <f>IF(ISNA(VLOOKUP($B21,'Chemical Analysis'!$B$4:$Y$131,21,0)),"",(VLOOKUP($B21,'Chemical Analysis'!$B$4:$Y$131,21,0))*$E21/100)</f>
        <v>0</v>
      </c>
      <c r="V41" s="29">
        <f>IF(ISNA(VLOOKUP($B21,'Chemical Analysis'!$B$4:$Y$131,22,0)),"",(VLOOKUP($B21,'Chemical Analysis'!$B$4:$Y$131,22,0))*$E21/100)</f>
        <v>0</v>
      </c>
      <c r="W41" s="29">
        <f>IF(ISNA(VLOOKUP($B21,'Chemical Analysis'!$B$4:$Y$131,23,0)),"",(VLOOKUP($B21,'Chemical Analysis'!$B$4:$Y$131,23,0))*$E21/100)</f>
        <v>0</v>
      </c>
      <c r="X41" s="29">
        <f>IF(ISNA(VLOOKUP($B21,'Chemical Analysis'!$B$4:$Y$131,24,0)),"",(VLOOKUP($B21,'Chemical Analysis'!$B$4:$Y$131,24,0))*$E21/100)</f>
        <v>0</v>
      </c>
      <c r="Y41" s="44"/>
      <c r="Z41" s="35"/>
      <c r="AE41"/>
      <c r="AF41"/>
      <c r="AG41"/>
      <c r="AH41"/>
    </row>
    <row r="42" spans="1:35" ht="13.5" thickBot="1" x14ac:dyDescent="0.25">
      <c r="B42" s="29">
        <f>IF(ISNA(VLOOKUP($B22,'Chemical Analysis'!$B$4:$Y$131,2,0)),"",(VLOOKUP($B22,'Chemical Analysis'!$B$4:$Y$131,2,0))*$E22/100)</f>
        <v>0</v>
      </c>
      <c r="C42" s="29">
        <f>IF(ISNA(VLOOKUP($B22,'Chemical Analysis'!$B$4:$Y$131,3,0)),"",(VLOOKUP($B22,'Chemical Analysis'!$B$4:$Y$131,3,0))*$E22/100)</f>
        <v>0</v>
      </c>
      <c r="D42" s="29">
        <f>IF(ISNA(VLOOKUP($B22,'Chemical Analysis'!$B$4:$Y$131,4,0)),"",(VLOOKUP($B22,'Chemical Analysis'!$B$4:$Y$131,4,0))*$E22/100)</f>
        <v>0</v>
      </c>
      <c r="E42" s="29">
        <f>IF(ISNA(VLOOKUP($B22,'Chemical Analysis'!$B$4:$Y$131,5,0)),"",(VLOOKUP($B22,'Chemical Analysis'!$B$4:$Y$131,5,0))*$E22/100)</f>
        <v>6.5420560747663545</v>
      </c>
      <c r="F42" s="29">
        <f>IF(ISNA(VLOOKUP($B22,'Chemical Analysis'!$B$4:$Y$131,6,0)),"",(VLOOKUP($B22,'Chemical Analysis'!$B$4:$Y$131,6,0))*$E22/100)</f>
        <v>0</v>
      </c>
      <c r="G42" s="29">
        <f>IF(ISNA(VLOOKUP($B22,'Chemical Analysis'!$B$4:$Y$131,7,0)),"",(VLOOKUP($B22,'Chemical Analysis'!$B$4:$Y$131,7,0))*$E22/100)</f>
        <v>0</v>
      </c>
      <c r="H42" s="29">
        <f>IF(ISNA(VLOOKUP($B22,'Chemical Analysis'!$B$4:$Y$131,8,0)),"",(VLOOKUP($B22,'Chemical Analysis'!$B$4:$Y$131,8,0))*$E22/100)</f>
        <v>0</v>
      </c>
      <c r="I42" s="29">
        <f>IF(ISNA(VLOOKUP($B22,'Chemical Analysis'!$B$4:$Y$131,9,0)),"",(VLOOKUP($B22,'Chemical Analysis'!$B$4:$Y$131,9,0))*$E22/100)</f>
        <v>0</v>
      </c>
      <c r="J42" s="29">
        <f>IF(ISNA(VLOOKUP($B22,'Chemical Analysis'!$B$4:$Y$131,10,0)),"",(VLOOKUP($B22,'Chemical Analysis'!$B$4:$Y$131,10,0))*$E22/100)</f>
        <v>0</v>
      </c>
      <c r="K42" s="29">
        <f>IF(ISNA(VLOOKUP($B22,'Chemical Analysis'!$B$4:$Y$131,11,0)),"",(VLOOKUP($B22,'Chemical Analysis'!$B$4:$Y$131,11,0))*$E22/100)</f>
        <v>0</v>
      </c>
      <c r="L42" s="29">
        <f>IF(ISNA(VLOOKUP($B22,'Chemical Analysis'!$B$4:$Y$131,12,0)),"",(VLOOKUP($B22,'Chemical Analysis'!$B$4:$Y$131,12,0))*$E22/100)</f>
        <v>0</v>
      </c>
      <c r="M42" s="29">
        <f>IF(ISNA(VLOOKUP($B22,'Chemical Analysis'!$B$4:$Y$131,13,0)),"",(VLOOKUP($B22,'Chemical Analysis'!$B$4:$Y$131,13,0))*$E22/100)</f>
        <v>0</v>
      </c>
      <c r="N42" s="29">
        <f>IF(ISNA(VLOOKUP($B22,'Chemical Analysis'!$B$4:$Y$131,14,0)),"",(VLOOKUP($B22,'Chemical Analysis'!$B$4:$Y$131,14,0))*$E22/100)</f>
        <v>0</v>
      </c>
      <c r="O42" s="29">
        <f>IF(ISNA(VLOOKUP($B22,'Chemical Analysis'!$B$4:$Y$131,15,0)),"",(VLOOKUP($B22,'Chemical Analysis'!$B$4:$Y$131,15,0))*$E22/100)</f>
        <v>0</v>
      </c>
      <c r="P42" s="29">
        <f>IF(ISNA(VLOOKUP($B22,'Chemical Analysis'!$B$4:$Y$131,16,0)),"",(VLOOKUP($B22,'Chemical Analysis'!$B$4:$Y$131,16,0))*$E22/100)</f>
        <v>0</v>
      </c>
      <c r="Q42" s="29">
        <f>IF(ISNA(VLOOKUP($B22,'Chemical Analysis'!$B$4:$Y$131,17,0)),"",(VLOOKUP($B22,'Chemical Analysis'!$B$4:$Y$131,17,0))*$E22/100)</f>
        <v>0</v>
      </c>
      <c r="R42" s="29">
        <f>IF(ISNA(VLOOKUP($B22,'Chemical Analysis'!$B$4:$Y$131,18,0)),"",(VLOOKUP($B22,'Chemical Analysis'!$B$4:$Y$131,18,0))*$E22/100)</f>
        <v>0</v>
      </c>
      <c r="S42" s="29">
        <f>IF(ISNA(VLOOKUP($B22,'Chemical Analysis'!$B$4:$Y$131,19,0)),"",(VLOOKUP($B22,'Chemical Analysis'!$B$4:$Y$131,19,0))*$E22/100)</f>
        <v>0</v>
      </c>
      <c r="T42" s="29">
        <f>IF(ISNA(VLOOKUP($B22,'Chemical Analysis'!$B$4:$Y$131,20,0)),"",(VLOOKUP($B22,'Chemical Analysis'!$B$4:$Y$131,20,0))*$E22/100)</f>
        <v>0</v>
      </c>
      <c r="U42" s="29">
        <f>IF(ISNA(VLOOKUP($B22,'Chemical Analysis'!$B$4:$Y$131,21,0)),"",(VLOOKUP($B22,'Chemical Analysis'!$B$4:$Y$131,21,0))*$E22/100)</f>
        <v>0</v>
      </c>
      <c r="V42" s="29">
        <f>IF(ISNA(VLOOKUP($B22,'Chemical Analysis'!$B$4:$Y$131,22,0)),"",(VLOOKUP($B22,'Chemical Analysis'!$B$4:$Y$131,22,0))*$E22/100)</f>
        <v>0</v>
      </c>
      <c r="W42" s="29">
        <f>IF(ISNA(VLOOKUP($B22,'Chemical Analysis'!$B$4:$Y$131,23,0)),"",(VLOOKUP($B22,'Chemical Analysis'!$B$4:$Y$131,23,0))*$E22/100)</f>
        <v>0</v>
      </c>
      <c r="X42" s="29">
        <f>IF(ISNA(VLOOKUP($B22,'Chemical Analysis'!$B$4:$Y$131,24,0)),"",(VLOOKUP($B22,'Chemical Analysis'!$B$4:$Y$131,24,0))*$E22/100)</f>
        <v>0</v>
      </c>
      <c r="Y42" s="47"/>
      <c r="Z42" s="35"/>
      <c r="AE42"/>
      <c r="AF42"/>
      <c r="AG42"/>
      <c r="AH42"/>
    </row>
    <row r="43" spans="1:35" ht="13.5" thickBot="1" x14ac:dyDescent="0.25">
      <c r="B43" s="29" t="str">
        <f>IF(ISNA(VLOOKUP($B23,'Chemical Analysis'!$B$4:$Y$131,2,0)),"",(VLOOKUP($B23,'Chemical Analysis'!$B$4:$Y$131,2,0))*$E23/100)</f>
        <v/>
      </c>
      <c r="C43" s="29" t="str">
        <f>IF(ISNA(VLOOKUP($B23,'Chemical Analysis'!$B$4:$Y$131,3,0)),"",(VLOOKUP($B23,'Chemical Analysis'!$B$4:$Y$131,3,0))*$E23/100)</f>
        <v/>
      </c>
      <c r="D43" s="29" t="str">
        <f>IF(ISNA(VLOOKUP($B23,'Chemical Analysis'!$B$4:$Y$131,4,0)),"",(VLOOKUP($B23,'Chemical Analysis'!$B$4:$Y$131,4,0))*$E23/100)</f>
        <v/>
      </c>
      <c r="E43" s="29" t="str">
        <f>IF(ISNA(VLOOKUP($B23,'Chemical Analysis'!$B$4:$Y$131,5,0)),"",(VLOOKUP($B23,'Chemical Analysis'!$B$4:$Y$131,5,0))*$E23/100)</f>
        <v/>
      </c>
      <c r="F43" s="29" t="str">
        <f>IF(ISNA(VLOOKUP($B23,'Chemical Analysis'!$B$4:$Y$131,6,0)),"",(VLOOKUP($B23,'Chemical Analysis'!$B$4:$Y$131,6,0))*$E23/100)</f>
        <v/>
      </c>
      <c r="G43" s="29" t="str">
        <f>IF(ISNA(VLOOKUP($B23,'Chemical Analysis'!$B$4:$Y$131,7,0)),"",(VLOOKUP($B23,'Chemical Analysis'!$B$4:$Y$131,7,0))*$E23/100)</f>
        <v/>
      </c>
      <c r="H43" s="29" t="str">
        <f>IF(ISNA(VLOOKUP($B23,'Chemical Analysis'!$B$4:$Y$131,8,0)),"",(VLOOKUP($B23,'Chemical Analysis'!$B$4:$Y$131,8,0))*$E23/100)</f>
        <v/>
      </c>
      <c r="I43" s="29" t="str">
        <f>IF(ISNA(VLOOKUP($B23,'Chemical Analysis'!$B$4:$Y$131,9,0)),"",(VLOOKUP($B23,'Chemical Analysis'!$B$4:$Y$131,9,0))*$E23/100)</f>
        <v/>
      </c>
      <c r="J43" s="29" t="str">
        <f>IF(ISNA(VLOOKUP($B23,'Chemical Analysis'!$B$4:$Y$131,10,0)),"",(VLOOKUP($B23,'Chemical Analysis'!$B$4:$Y$131,10,0))*$E23/100)</f>
        <v/>
      </c>
      <c r="K43" s="29" t="str">
        <f>IF(ISNA(VLOOKUP($B23,'Chemical Analysis'!$B$4:$Y$131,11,0)),"",(VLOOKUP($B23,'Chemical Analysis'!$B$4:$Y$131,11,0))*$E23/100)</f>
        <v/>
      </c>
      <c r="L43" s="29" t="str">
        <f>IF(ISNA(VLOOKUP($B23,'Chemical Analysis'!$B$4:$Y$131,12,0)),"",(VLOOKUP($B23,'Chemical Analysis'!$B$4:$Y$131,12,0))*$E23/100)</f>
        <v/>
      </c>
      <c r="M43" s="29" t="str">
        <f>IF(ISNA(VLOOKUP($B23,'Chemical Analysis'!$B$4:$Y$131,13,0)),"",(VLOOKUP($B23,'Chemical Analysis'!$B$4:$Y$131,13,0))*$E23/100)</f>
        <v/>
      </c>
      <c r="N43" s="29" t="str">
        <f>IF(ISNA(VLOOKUP($B23,'Chemical Analysis'!$B$4:$Y$131,14,0)),"",(VLOOKUP($B23,'Chemical Analysis'!$B$4:$Y$131,14,0))*$E23/100)</f>
        <v/>
      </c>
      <c r="O43" s="29" t="str">
        <f>IF(ISNA(VLOOKUP($B23,'Chemical Analysis'!$B$4:$Y$131,15,0)),"",(VLOOKUP($B23,'Chemical Analysis'!$B$4:$Y$131,15,0))*$E23/100)</f>
        <v/>
      </c>
      <c r="P43" s="29" t="str">
        <f>IF(ISNA(VLOOKUP($B23,'Chemical Analysis'!$B$4:$Y$131,16,0)),"",(VLOOKUP($B23,'Chemical Analysis'!$B$4:$Y$131,16,0))*$E23/100)</f>
        <v/>
      </c>
      <c r="Q43" s="29" t="str">
        <f>IF(ISNA(VLOOKUP($B23,'Chemical Analysis'!$B$4:$Y$131,17,0)),"",(VLOOKUP($B23,'Chemical Analysis'!$B$4:$Y$131,17,0))*$E23/100)</f>
        <v/>
      </c>
      <c r="R43" s="29" t="str">
        <f>IF(ISNA(VLOOKUP($B23,'Chemical Analysis'!$B$4:$Y$131,18,0)),"",(VLOOKUP($B23,'Chemical Analysis'!$B$4:$Y$131,18,0))*$E23/100)</f>
        <v/>
      </c>
      <c r="S43" s="29" t="str">
        <f>IF(ISNA(VLOOKUP($B23,'Chemical Analysis'!$B$4:$Y$131,19,0)),"",(VLOOKUP($B23,'Chemical Analysis'!$B$4:$Y$131,19,0))*$E23/100)</f>
        <v/>
      </c>
      <c r="T43" s="29" t="str">
        <f>IF(ISNA(VLOOKUP($B23,'Chemical Analysis'!$B$4:$Y$131,20,0)),"",(VLOOKUP($B23,'Chemical Analysis'!$B$4:$Y$131,20,0))*$E23/100)</f>
        <v/>
      </c>
      <c r="U43" s="29" t="str">
        <f>IF(ISNA(VLOOKUP($B23,'Chemical Analysis'!$B$4:$Y$131,21,0)),"",(VLOOKUP($B23,'Chemical Analysis'!$B$4:$Y$131,21,0))*$E23/100)</f>
        <v/>
      </c>
      <c r="V43" s="29" t="str">
        <f>IF(ISNA(VLOOKUP($B23,'Chemical Analysis'!$B$4:$Y$131,22,0)),"",(VLOOKUP($B23,'Chemical Analysis'!$B$4:$Y$131,22,0))*$E23/100)</f>
        <v/>
      </c>
      <c r="W43" s="29" t="str">
        <f>IF(ISNA(VLOOKUP($B23,'Chemical Analysis'!$B$4:$Y$131,23,0)),"",(VLOOKUP($B23,'Chemical Analysis'!$B$4:$Y$131,23,0))*$E23/100)</f>
        <v/>
      </c>
      <c r="X43" s="29" t="str">
        <f>IF(ISNA(VLOOKUP($B23,'Chemical Analysis'!$B$4:$Y$131,24,0)),"",(VLOOKUP($B23,'Chemical Analysis'!$B$4:$Y$131,24,0))*$E23/100)</f>
        <v/>
      </c>
      <c r="Y43" s="44"/>
      <c r="Z43" s="35"/>
      <c r="AE43"/>
      <c r="AF43"/>
      <c r="AG43"/>
      <c r="AH43"/>
    </row>
    <row r="44" spans="1:35" ht="13.5" thickBot="1" x14ac:dyDescent="0.25">
      <c r="B44" s="29" t="str">
        <f>IF(ISNA(VLOOKUP($B24,'Chemical Analysis'!$B$4:$Y$131,2,0)),"",(VLOOKUP($B24,'Chemical Analysis'!$B$4:$Y$131,2,0))*$E24/100)</f>
        <v/>
      </c>
      <c r="C44" s="29" t="str">
        <f>IF(ISNA(VLOOKUP($B24,'Chemical Analysis'!$B$4:$Y$131,3,0)),"",(VLOOKUP($B24,'Chemical Analysis'!$B$4:$Y$131,3,0))*$E24/100)</f>
        <v/>
      </c>
      <c r="D44" s="29" t="str">
        <f>IF(ISNA(VLOOKUP($B24,'Chemical Analysis'!$B$4:$Y$131,4,0)),"",(VLOOKUP($B24,'Chemical Analysis'!$B$4:$Y$131,4,0))*$E24/100)</f>
        <v/>
      </c>
      <c r="E44" s="29" t="str">
        <f>IF(ISNA(VLOOKUP($B24,'Chemical Analysis'!$B$4:$Y$131,5,0)),"",(VLOOKUP($B24,'Chemical Analysis'!$B$4:$Y$131,5,0))*$E24/100)</f>
        <v/>
      </c>
      <c r="F44" s="29" t="str">
        <f>IF(ISNA(VLOOKUP($B24,'Chemical Analysis'!$B$4:$Y$131,6,0)),"",(VLOOKUP($B24,'Chemical Analysis'!$B$4:$Y$131,6,0))*$E24/100)</f>
        <v/>
      </c>
      <c r="G44" s="29" t="str">
        <f>IF(ISNA(VLOOKUP($B24,'Chemical Analysis'!$B$4:$Y$131,7,0)),"",(VLOOKUP($B24,'Chemical Analysis'!$B$4:$Y$131,7,0))*$E24/100)</f>
        <v/>
      </c>
      <c r="H44" s="29" t="str">
        <f>IF(ISNA(VLOOKUP($B24,'Chemical Analysis'!$B$4:$Y$131,8,0)),"",(VLOOKUP($B24,'Chemical Analysis'!$B$4:$Y$131,8,0))*$E24/100)</f>
        <v/>
      </c>
      <c r="I44" s="29" t="str">
        <f>IF(ISNA(VLOOKUP($B24,'Chemical Analysis'!$B$4:$Y$131,9,0)),"",(VLOOKUP($B24,'Chemical Analysis'!$B$4:$Y$131,9,0))*$E24/100)</f>
        <v/>
      </c>
      <c r="J44" s="29" t="str">
        <f>IF(ISNA(VLOOKUP($B24,'Chemical Analysis'!$B$4:$Y$131,10,0)),"",(VLOOKUP($B24,'Chemical Analysis'!$B$4:$Y$131,10,0))*$E24/100)</f>
        <v/>
      </c>
      <c r="K44" s="29" t="str">
        <f>IF(ISNA(VLOOKUP($B24,'Chemical Analysis'!$B$4:$Y$131,11,0)),"",(VLOOKUP($B24,'Chemical Analysis'!$B$4:$Y$131,11,0))*$E24/100)</f>
        <v/>
      </c>
      <c r="L44" s="29" t="str">
        <f>IF(ISNA(VLOOKUP($B24,'Chemical Analysis'!$B$4:$Y$131,12,0)),"",(VLOOKUP($B24,'Chemical Analysis'!$B$4:$Y$131,12,0))*$E24/100)</f>
        <v/>
      </c>
      <c r="M44" s="29" t="str">
        <f>IF(ISNA(VLOOKUP($B24,'Chemical Analysis'!$B$4:$Y$131,13,0)),"",(VLOOKUP($B24,'Chemical Analysis'!$B$4:$Y$131,13,0))*$E24/100)</f>
        <v/>
      </c>
      <c r="N44" s="29" t="str">
        <f>IF(ISNA(VLOOKUP($B24,'Chemical Analysis'!$B$4:$Y$131,14,0)),"",(VLOOKUP($B24,'Chemical Analysis'!$B$4:$Y$131,14,0))*$E24/100)</f>
        <v/>
      </c>
      <c r="O44" s="29" t="str">
        <f>IF(ISNA(VLOOKUP($B24,'Chemical Analysis'!$B$4:$Y$131,15,0)),"",(VLOOKUP($B24,'Chemical Analysis'!$B$4:$Y$131,15,0))*$E24/100)</f>
        <v/>
      </c>
      <c r="P44" s="29" t="str">
        <f>IF(ISNA(VLOOKUP($B24,'Chemical Analysis'!$B$4:$Y$131,16,0)),"",(VLOOKUP($B24,'Chemical Analysis'!$B$4:$Y$131,16,0))*$E24/100)</f>
        <v/>
      </c>
      <c r="Q44" s="29" t="str">
        <f>IF(ISNA(VLOOKUP($B24,'Chemical Analysis'!$B$4:$Y$131,17,0)),"",(VLOOKUP($B24,'Chemical Analysis'!$B$4:$Y$131,17,0))*$E24/100)</f>
        <v/>
      </c>
      <c r="R44" s="29" t="str">
        <f>IF(ISNA(VLOOKUP($B24,'Chemical Analysis'!$B$4:$Y$131,18,0)),"",(VLOOKUP($B24,'Chemical Analysis'!$B$4:$Y$131,18,0))*$E24/100)</f>
        <v/>
      </c>
      <c r="S44" s="29" t="str">
        <f>IF(ISNA(VLOOKUP($B24,'Chemical Analysis'!$B$4:$Y$131,19,0)),"",(VLOOKUP($B24,'Chemical Analysis'!$B$4:$Y$131,19,0))*$E24/100)</f>
        <v/>
      </c>
      <c r="T44" s="29" t="str">
        <f>IF(ISNA(VLOOKUP($B24,'Chemical Analysis'!$B$4:$Y$131,20,0)),"",(VLOOKUP($B24,'Chemical Analysis'!$B$4:$Y$131,20,0))*$E24/100)</f>
        <v/>
      </c>
      <c r="U44" s="29" t="str">
        <f>IF(ISNA(VLOOKUP($B24,'Chemical Analysis'!$B$4:$Y$131,21,0)),"",(VLOOKUP($B24,'Chemical Analysis'!$B$4:$Y$131,21,0))*$E24/100)</f>
        <v/>
      </c>
      <c r="V44" s="29" t="str">
        <f>IF(ISNA(VLOOKUP($B24,'Chemical Analysis'!$B$4:$Y$131,22,0)),"",(VLOOKUP($B24,'Chemical Analysis'!$B$4:$Y$131,22,0))*$E24/100)</f>
        <v/>
      </c>
      <c r="W44" s="29" t="str">
        <f>IF(ISNA(VLOOKUP($B24,'Chemical Analysis'!$B$4:$Y$131,23,0)),"",(VLOOKUP($B24,'Chemical Analysis'!$B$4:$Y$131,23,0))*$E24/100)</f>
        <v/>
      </c>
      <c r="X44" s="29" t="str">
        <f>IF(ISNA(VLOOKUP($B24,'Chemical Analysis'!$B$4:$Y$131,24,0)),"",(VLOOKUP($B24,'Chemical Analysis'!$B$4:$Y$131,24,0))*$E24/100)</f>
        <v/>
      </c>
      <c r="Y44" s="44"/>
      <c r="Z44" s="35"/>
      <c r="AE44"/>
      <c r="AF44"/>
      <c r="AG44"/>
      <c r="AH44"/>
    </row>
    <row r="45" spans="1:35" ht="13.5" thickBot="1" x14ac:dyDescent="0.25">
      <c r="B45" s="29" t="str">
        <f>IF(ISNA(VLOOKUP($B25,'Chemical Analysis'!$B$4:$Y$131,2,0)),"",(VLOOKUP($B25,'Chemical Analysis'!$B$4:$Y$131,2,0))*$E25/100)</f>
        <v/>
      </c>
      <c r="C45" s="29" t="str">
        <f>IF(ISNA(VLOOKUP($B25,'Chemical Analysis'!$B$4:$Y$131,3,0)),"",(VLOOKUP($B25,'Chemical Analysis'!$B$4:$Y$131,3,0))*$E25/100)</f>
        <v/>
      </c>
      <c r="D45" s="29" t="str">
        <f>IF(ISNA(VLOOKUP($B25,'Chemical Analysis'!$B$4:$Y$131,4,0)),"",(VLOOKUP($B25,'Chemical Analysis'!$B$4:$Y$131,4,0))*$E25/100)</f>
        <v/>
      </c>
      <c r="E45" s="29" t="str">
        <f>IF(ISNA(VLOOKUP($B25,'Chemical Analysis'!$B$4:$Y$131,5,0)),"",(VLOOKUP($B25,'Chemical Analysis'!$B$4:$Y$131,5,0))*$E25/100)</f>
        <v/>
      </c>
      <c r="F45" s="29" t="str">
        <f>IF(ISNA(VLOOKUP($B25,'Chemical Analysis'!$B$4:$Y$131,6,0)),"",(VLOOKUP($B25,'Chemical Analysis'!$B$4:$Y$131,6,0))*$E25/100)</f>
        <v/>
      </c>
      <c r="G45" s="29" t="str">
        <f>IF(ISNA(VLOOKUP($B25,'Chemical Analysis'!$B$4:$Y$131,7,0)),"",(VLOOKUP($B25,'Chemical Analysis'!$B$4:$Y$131,7,0))*$E25/100)</f>
        <v/>
      </c>
      <c r="H45" s="29" t="str">
        <f>IF(ISNA(VLOOKUP($B25,'Chemical Analysis'!$B$4:$Y$131,8,0)),"",(VLOOKUP($B25,'Chemical Analysis'!$B$4:$Y$131,8,0))*$E25/100)</f>
        <v/>
      </c>
      <c r="I45" s="29" t="str">
        <f>IF(ISNA(VLOOKUP($B25,'Chemical Analysis'!$B$4:$Y$131,9,0)),"",(VLOOKUP($B25,'Chemical Analysis'!$B$4:$Y$131,9,0))*$E25/100)</f>
        <v/>
      </c>
      <c r="J45" s="29" t="str">
        <f>IF(ISNA(VLOOKUP($B25,'Chemical Analysis'!$B$4:$Y$131,10,0)),"",(VLOOKUP($B25,'Chemical Analysis'!$B$4:$Y$131,10,0))*$E25/100)</f>
        <v/>
      </c>
      <c r="K45" s="29" t="str">
        <f>IF(ISNA(VLOOKUP($B25,'Chemical Analysis'!$B$4:$Y$131,11,0)),"",(VLOOKUP($B25,'Chemical Analysis'!$B$4:$Y$131,11,0))*$E25/100)</f>
        <v/>
      </c>
      <c r="L45" s="29" t="str">
        <f>IF(ISNA(VLOOKUP($B25,'Chemical Analysis'!$B$4:$Y$131,12,0)),"",(VLOOKUP($B25,'Chemical Analysis'!$B$4:$Y$131,12,0))*$E25/100)</f>
        <v/>
      </c>
      <c r="M45" s="29" t="str">
        <f>IF(ISNA(VLOOKUP($B25,'Chemical Analysis'!$B$4:$Y$131,13,0)),"",(VLOOKUP($B25,'Chemical Analysis'!$B$4:$Y$131,13,0))*$E25/100)</f>
        <v/>
      </c>
      <c r="N45" s="29" t="str">
        <f>IF(ISNA(VLOOKUP($B25,'Chemical Analysis'!$B$4:$Y$131,14,0)),"",(VLOOKUP($B25,'Chemical Analysis'!$B$4:$Y$131,14,0))*$E25/100)</f>
        <v/>
      </c>
      <c r="O45" s="29" t="str">
        <f>IF(ISNA(VLOOKUP($B25,'Chemical Analysis'!$B$4:$Y$131,15,0)),"",(VLOOKUP($B25,'Chemical Analysis'!$B$4:$Y$131,15,0))*$E25/100)</f>
        <v/>
      </c>
      <c r="P45" s="29" t="str">
        <f>IF(ISNA(VLOOKUP($B25,'Chemical Analysis'!$B$4:$Y$131,16,0)),"",(VLOOKUP($B25,'Chemical Analysis'!$B$4:$Y$131,16,0))*$E25/100)</f>
        <v/>
      </c>
      <c r="Q45" s="29" t="str">
        <f>IF(ISNA(VLOOKUP($B25,'Chemical Analysis'!$B$4:$Y$131,17,0)),"",(VLOOKUP($B25,'Chemical Analysis'!$B$4:$Y$131,17,0))*$E25/100)</f>
        <v/>
      </c>
      <c r="R45" s="29" t="str">
        <f>IF(ISNA(VLOOKUP($B25,'Chemical Analysis'!$B$4:$Y$131,18,0)),"",(VLOOKUP($B25,'Chemical Analysis'!$B$4:$Y$131,18,0))*$E25/100)</f>
        <v/>
      </c>
      <c r="S45" s="29" t="str">
        <f>IF(ISNA(VLOOKUP($B25,'Chemical Analysis'!$B$4:$Y$131,19,0)),"",(VLOOKUP($B25,'Chemical Analysis'!$B$4:$Y$131,19,0))*$E25/100)</f>
        <v/>
      </c>
      <c r="T45" s="29" t="str">
        <f>IF(ISNA(VLOOKUP($B25,'Chemical Analysis'!$B$4:$Y$131,20,0)),"",(VLOOKUP($B25,'Chemical Analysis'!$B$4:$Y$131,20,0))*$E25/100)</f>
        <v/>
      </c>
      <c r="U45" s="29" t="str">
        <f>IF(ISNA(VLOOKUP($B25,'Chemical Analysis'!$B$4:$Y$131,21,0)),"",(VLOOKUP($B25,'Chemical Analysis'!$B$4:$Y$131,21,0))*$E25/100)</f>
        <v/>
      </c>
      <c r="V45" s="29" t="str">
        <f>IF(ISNA(VLOOKUP($B25,'Chemical Analysis'!$B$4:$Y$131,22,0)),"",(VLOOKUP($B25,'Chemical Analysis'!$B$4:$Y$131,22,0))*$E25/100)</f>
        <v/>
      </c>
      <c r="W45" s="29" t="str">
        <f>IF(ISNA(VLOOKUP($B25,'Chemical Analysis'!$B$4:$Y$131,23,0)),"",(VLOOKUP($B25,'Chemical Analysis'!$B$4:$Y$131,23,0))*$E25/100)</f>
        <v/>
      </c>
      <c r="X45" s="29" t="str">
        <f>IF(ISNA(VLOOKUP($B25,'Chemical Analysis'!$B$4:$Y$131,24,0)),"",(VLOOKUP($B25,'Chemical Analysis'!$B$4:$Y$131,24,0))*$E25/100)</f>
        <v/>
      </c>
      <c r="Y45" s="44"/>
      <c r="Z45" s="35"/>
      <c r="AE45"/>
      <c r="AF45"/>
      <c r="AG45"/>
      <c r="AH45"/>
    </row>
    <row r="46" spans="1:35" ht="13.5" thickBot="1" x14ac:dyDescent="0.25">
      <c r="B46" s="29" t="str">
        <f>IF(ISNA(VLOOKUP($B26,'Chemical Analysis'!$B$4:$Y$131,2,0)),"",(VLOOKUP($B26,'Chemical Analysis'!$B$4:$Y$131,2,0))*$E26/100)</f>
        <v/>
      </c>
      <c r="C46" s="29" t="str">
        <f>IF(ISNA(VLOOKUP($B26,'Chemical Analysis'!$B$4:$Y$131,3,0)),"",(VLOOKUP($B26,'Chemical Analysis'!$B$4:$Y$131,3,0))*$E26/100)</f>
        <v/>
      </c>
      <c r="D46" s="29" t="str">
        <f>IF(ISNA(VLOOKUP($B26,'Chemical Analysis'!$B$4:$Y$131,4,0)),"",(VLOOKUP($B26,'Chemical Analysis'!$B$4:$Y$131,4,0))*$E26/100)</f>
        <v/>
      </c>
      <c r="E46" s="29" t="str">
        <f>IF(ISNA(VLOOKUP($B26,'Chemical Analysis'!$B$4:$Y$131,5,0)),"",(VLOOKUP($B26,'Chemical Analysis'!$B$4:$Y$131,5,0))*$E26/100)</f>
        <v/>
      </c>
      <c r="F46" s="29" t="str">
        <f>IF(ISNA(VLOOKUP($B26,'Chemical Analysis'!$B$4:$Y$131,6,0)),"",(VLOOKUP($B26,'Chemical Analysis'!$B$4:$Y$131,6,0))*$E26/100)</f>
        <v/>
      </c>
      <c r="G46" s="29" t="str">
        <f>IF(ISNA(VLOOKUP($B26,'Chemical Analysis'!$B$4:$Y$131,7,0)),"",(VLOOKUP($B26,'Chemical Analysis'!$B$4:$Y$131,7,0))*$E26/100)</f>
        <v/>
      </c>
      <c r="H46" s="29" t="str">
        <f>IF(ISNA(VLOOKUP($B26,'Chemical Analysis'!$B$4:$Y$131,8,0)),"",(VLOOKUP($B26,'Chemical Analysis'!$B$4:$Y$131,8,0))*$E26/100)</f>
        <v/>
      </c>
      <c r="I46" s="29" t="str">
        <f>IF(ISNA(VLOOKUP($B26,'Chemical Analysis'!$B$4:$Y$131,9,0)),"",(VLOOKUP($B26,'Chemical Analysis'!$B$4:$Y$131,9,0))*$E26/100)</f>
        <v/>
      </c>
      <c r="J46" s="29" t="str">
        <f>IF(ISNA(VLOOKUP($B26,'Chemical Analysis'!$B$4:$Y$131,10,0)),"",(VLOOKUP($B26,'Chemical Analysis'!$B$4:$Y$131,10,0))*$E26/100)</f>
        <v/>
      </c>
      <c r="K46" s="29" t="str">
        <f>IF(ISNA(VLOOKUP($B26,'Chemical Analysis'!$B$4:$Y$131,11,0)),"",(VLOOKUP($B26,'Chemical Analysis'!$B$4:$Y$131,11,0))*$E26/100)</f>
        <v/>
      </c>
      <c r="L46" s="29" t="str">
        <f>IF(ISNA(VLOOKUP($B26,'Chemical Analysis'!$B$4:$Y$131,12,0)),"",(VLOOKUP($B26,'Chemical Analysis'!$B$4:$Y$131,12,0))*$E26/100)</f>
        <v/>
      </c>
      <c r="M46" s="29" t="str">
        <f>IF(ISNA(VLOOKUP($B26,'Chemical Analysis'!$B$4:$Y$131,13,0)),"",(VLOOKUP($B26,'Chemical Analysis'!$B$4:$Y$131,13,0))*$E26/100)</f>
        <v/>
      </c>
      <c r="N46" s="29" t="str">
        <f>IF(ISNA(VLOOKUP($B26,'Chemical Analysis'!$B$4:$Y$131,14,0)),"",(VLOOKUP($B26,'Chemical Analysis'!$B$4:$Y$131,14,0))*$E26/100)</f>
        <v/>
      </c>
      <c r="O46" s="29" t="str">
        <f>IF(ISNA(VLOOKUP($B26,'Chemical Analysis'!$B$4:$Y$131,15,0)),"",(VLOOKUP($B26,'Chemical Analysis'!$B$4:$Y$131,15,0))*$E26/100)</f>
        <v/>
      </c>
      <c r="P46" s="29" t="str">
        <f>IF(ISNA(VLOOKUP($B26,'Chemical Analysis'!$B$4:$Y$131,16,0)),"",(VLOOKUP($B26,'Chemical Analysis'!$B$4:$Y$131,16,0))*$E26/100)</f>
        <v/>
      </c>
      <c r="Q46" s="29" t="str">
        <f>IF(ISNA(VLOOKUP($B26,'Chemical Analysis'!$B$4:$Y$131,17,0)),"",(VLOOKUP($B26,'Chemical Analysis'!$B$4:$Y$131,17,0))*$E26/100)</f>
        <v/>
      </c>
      <c r="R46" s="29" t="str">
        <f>IF(ISNA(VLOOKUP($B26,'Chemical Analysis'!$B$4:$Y$131,18,0)),"",(VLOOKUP($B26,'Chemical Analysis'!$B$4:$Y$131,18,0))*$E26/100)</f>
        <v/>
      </c>
      <c r="S46" s="29" t="str">
        <f>IF(ISNA(VLOOKUP($B26,'Chemical Analysis'!$B$4:$Y$131,19,0)),"",(VLOOKUP($B26,'Chemical Analysis'!$B$4:$Y$131,19,0))*$E26/100)</f>
        <v/>
      </c>
      <c r="T46" s="29" t="str">
        <f>IF(ISNA(VLOOKUP($B26,'Chemical Analysis'!$B$4:$Y$131,20,0)),"",(VLOOKUP($B26,'Chemical Analysis'!$B$4:$Y$131,20,0))*$E26/100)</f>
        <v/>
      </c>
      <c r="U46" s="29" t="str">
        <f>IF(ISNA(VLOOKUP($B26,'Chemical Analysis'!$B$4:$Y$131,21,0)),"",(VLOOKUP($B26,'Chemical Analysis'!$B$4:$Y$131,21,0))*$E26/100)</f>
        <v/>
      </c>
      <c r="V46" s="29" t="str">
        <f>IF(ISNA(VLOOKUP($B26,'Chemical Analysis'!$B$4:$Y$131,22,0)),"",(VLOOKUP($B26,'Chemical Analysis'!$B$4:$Y$131,22,0))*$E26/100)</f>
        <v/>
      </c>
      <c r="W46" s="29" t="str">
        <f>IF(ISNA(VLOOKUP($B26,'Chemical Analysis'!$B$4:$Y$131,23,0)),"",(VLOOKUP($B26,'Chemical Analysis'!$B$4:$Y$131,23,0))*$E26/100)</f>
        <v/>
      </c>
      <c r="X46" s="29" t="str">
        <f>IF(ISNA(VLOOKUP($B26,'Chemical Analysis'!$B$4:$Y$131,24,0)),"",(VLOOKUP($B26,'Chemical Analysis'!$B$4:$Y$131,24,0))*$E26/100)</f>
        <v/>
      </c>
      <c r="Y46" s="44"/>
      <c r="Z46" s="35"/>
      <c r="AE46"/>
      <c r="AF46"/>
      <c r="AG46"/>
      <c r="AH46"/>
    </row>
    <row r="47" spans="1:35" ht="13.5" thickBot="1" x14ac:dyDescent="0.25">
      <c r="B47" s="29" t="str">
        <f>IF(ISNA(VLOOKUP($B27,'Chemical Analysis'!$B$4:$Y$131,2,0)),"",(VLOOKUP($B27,'Chemical Analysis'!$B$4:$Y$131,2,0))*$E27/100)</f>
        <v/>
      </c>
      <c r="C47" s="29" t="str">
        <f>IF(ISNA(VLOOKUP($B27,'Chemical Analysis'!$B$4:$Y$131,3,0)),"",(VLOOKUP($B27,'Chemical Analysis'!$B$4:$Y$131,3,0))*$E27/100)</f>
        <v/>
      </c>
      <c r="D47" s="29" t="str">
        <f>IF(ISNA(VLOOKUP($B27,'Chemical Analysis'!$B$4:$Y$131,4,0)),"",(VLOOKUP($B27,'Chemical Analysis'!$B$4:$Y$131,4,0))*$E27/100)</f>
        <v/>
      </c>
      <c r="E47" s="29" t="str">
        <f>IF(ISNA(VLOOKUP($B27,'Chemical Analysis'!$B$4:$Y$131,5,0)),"",(VLOOKUP($B27,'Chemical Analysis'!$B$4:$Y$131,5,0))*$E27/100)</f>
        <v/>
      </c>
      <c r="F47" s="29" t="str">
        <f>IF(ISNA(VLOOKUP($B27,'Chemical Analysis'!$B$4:$Y$131,6,0)),"",(VLOOKUP($B27,'Chemical Analysis'!$B$4:$Y$131,6,0))*$E27/100)</f>
        <v/>
      </c>
      <c r="G47" s="29" t="str">
        <f>IF(ISNA(VLOOKUP($B27,'Chemical Analysis'!$B$4:$Y$131,7,0)),"",(VLOOKUP($B27,'Chemical Analysis'!$B$4:$Y$131,7,0))*$E27/100)</f>
        <v/>
      </c>
      <c r="H47" s="29" t="str">
        <f>IF(ISNA(VLOOKUP($B27,'Chemical Analysis'!$B$4:$Y$131,8,0)),"",(VLOOKUP($B27,'Chemical Analysis'!$B$4:$Y$131,8,0))*$E27/100)</f>
        <v/>
      </c>
      <c r="I47" s="29" t="str">
        <f>IF(ISNA(VLOOKUP($B27,'Chemical Analysis'!$B$4:$Y$131,9,0)),"",(VLOOKUP($B27,'Chemical Analysis'!$B$4:$Y$131,9,0))*$E27/100)</f>
        <v/>
      </c>
      <c r="J47" s="29" t="str">
        <f>IF(ISNA(VLOOKUP($B27,'Chemical Analysis'!$B$4:$Y$131,10,0)),"",(VLOOKUP($B27,'Chemical Analysis'!$B$4:$Y$131,10,0))*$E27/100)</f>
        <v/>
      </c>
      <c r="K47" s="29" t="str">
        <f>IF(ISNA(VLOOKUP($B27,'Chemical Analysis'!$B$4:$Y$131,11,0)),"",(VLOOKUP($B27,'Chemical Analysis'!$B$4:$Y$131,11,0))*$E27/100)</f>
        <v/>
      </c>
      <c r="L47" s="29" t="str">
        <f>IF(ISNA(VLOOKUP($B27,'Chemical Analysis'!$B$4:$Y$131,12,0)),"",(VLOOKUP($B27,'Chemical Analysis'!$B$4:$Y$131,12,0))*$E27/100)</f>
        <v/>
      </c>
      <c r="M47" s="29" t="str">
        <f>IF(ISNA(VLOOKUP($B27,'Chemical Analysis'!$B$4:$Y$131,13,0)),"",(VLOOKUP($B27,'Chemical Analysis'!$B$4:$Y$131,13,0))*$E27/100)</f>
        <v/>
      </c>
      <c r="N47" s="29" t="str">
        <f>IF(ISNA(VLOOKUP($B27,'Chemical Analysis'!$B$4:$Y$131,14,0)),"",(VLOOKUP($B27,'Chemical Analysis'!$B$4:$Y$131,14,0))*$E27/100)</f>
        <v/>
      </c>
      <c r="O47" s="29" t="str">
        <f>IF(ISNA(VLOOKUP($B27,'Chemical Analysis'!$B$4:$Y$131,15,0)),"",(VLOOKUP($B27,'Chemical Analysis'!$B$4:$Y$131,15,0))*$E27/100)</f>
        <v/>
      </c>
      <c r="P47" s="29" t="str">
        <f>IF(ISNA(VLOOKUP($B27,'Chemical Analysis'!$B$4:$Y$131,16,0)),"",(VLOOKUP($B27,'Chemical Analysis'!$B$4:$Y$131,16,0))*$E27/100)</f>
        <v/>
      </c>
      <c r="Q47" s="29" t="str">
        <f>IF(ISNA(VLOOKUP($B27,'Chemical Analysis'!$B$4:$Y$131,17,0)),"",(VLOOKUP($B27,'Chemical Analysis'!$B$4:$Y$131,17,0))*$E27/100)</f>
        <v/>
      </c>
      <c r="R47" s="29" t="str">
        <f>IF(ISNA(VLOOKUP($B27,'Chemical Analysis'!$B$4:$Y$131,18,0)),"",(VLOOKUP($B27,'Chemical Analysis'!$B$4:$Y$131,18,0))*$E27/100)</f>
        <v/>
      </c>
      <c r="S47" s="29" t="str">
        <f>IF(ISNA(VLOOKUP($B27,'Chemical Analysis'!$B$4:$Y$131,19,0)),"",(VLOOKUP($B27,'Chemical Analysis'!$B$4:$Y$131,19,0))*$E27/100)</f>
        <v/>
      </c>
      <c r="T47" s="29" t="str">
        <f>IF(ISNA(VLOOKUP($B27,'Chemical Analysis'!$B$4:$Y$131,20,0)),"",(VLOOKUP($B27,'Chemical Analysis'!$B$4:$Y$131,20,0))*$E27/100)</f>
        <v/>
      </c>
      <c r="U47" s="29" t="str">
        <f>IF(ISNA(VLOOKUP($B27,'Chemical Analysis'!$B$4:$Y$131,21,0)),"",(VLOOKUP($B27,'Chemical Analysis'!$B$4:$Y$131,21,0))*$E27/100)</f>
        <v/>
      </c>
      <c r="V47" s="29" t="str">
        <f>IF(ISNA(VLOOKUP($B27,'Chemical Analysis'!$B$4:$Y$131,22,0)),"",(VLOOKUP($B27,'Chemical Analysis'!$B$4:$Y$131,22,0))*$E27/100)</f>
        <v/>
      </c>
      <c r="W47" s="29" t="str">
        <f>IF(ISNA(VLOOKUP($B27,'Chemical Analysis'!$B$4:$Y$131,23,0)),"",(VLOOKUP($B27,'Chemical Analysis'!$B$4:$Y$131,23,0))*$E27/100)</f>
        <v/>
      </c>
      <c r="X47" s="29" t="str">
        <f>IF(ISNA(VLOOKUP($B27,'Chemical Analysis'!$B$4:$Y$131,24,0)),"",(VLOOKUP($B27,'Chemical Analysis'!$B$4:$Y$131,24,0))*$E27/100)</f>
        <v/>
      </c>
      <c r="Y47" s="43"/>
      <c r="Z47" s="35"/>
      <c r="AE47"/>
      <c r="AF47"/>
      <c r="AG47"/>
      <c r="AH47"/>
    </row>
    <row r="48" spans="1:35" ht="13.5" thickBot="1" x14ac:dyDescent="0.25">
      <c r="B48" s="29" t="str">
        <f>IF(ISNA(VLOOKUP($B28,'Chemical Analysis'!$B$4:$Y$131,2,0)),"",(VLOOKUP($B28,'Chemical Analysis'!$B$4:$Y$131,2,0))*$E28/100)</f>
        <v/>
      </c>
      <c r="C48" s="29" t="str">
        <f>IF(ISNA(VLOOKUP($B28,'Chemical Analysis'!$B$4:$Y$131,3,0)),"",(VLOOKUP($B28,'Chemical Analysis'!$B$4:$Y$131,3,0))*$E28/100)</f>
        <v/>
      </c>
      <c r="D48" s="29" t="str">
        <f>IF(ISNA(VLOOKUP($B28,'Chemical Analysis'!$B$4:$Y$131,4,0)),"",(VLOOKUP($B28,'Chemical Analysis'!$B$4:$Y$131,4,0))*$E28/100)</f>
        <v/>
      </c>
      <c r="E48" s="29" t="str">
        <f>IF(ISNA(VLOOKUP($B28,'Chemical Analysis'!$B$4:$Y$131,5,0)),"",(VLOOKUP($B28,'Chemical Analysis'!$B$4:$Y$131,5,0))*$E28/100)</f>
        <v/>
      </c>
      <c r="F48" s="29" t="str">
        <f>IF(ISNA(VLOOKUP($B28,'Chemical Analysis'!$B$4:$Y$131,6,0)),"",(VLOOKUP($B28,'Chemical Analysis'!$B$4:$Y$131,6,0))*$E28/100)</f>
        <v/>
      </c>
      <c r="G48" s="29" t="str">
        <f>IF(ISNA(VLOOKUP($B28,'Chemical Analysis'!$B$4:$Y$131,7,0)),"",(VLOOKUP($B28,'Chemical Analysis'!$B$4:$Y$131,7,0))*$E28/100)</f>
        <v/>
      </c>
      <c r="H48" s="29" t="str">
        <f>IF(ISNA(VLOOKUP($B28,'Chemical Analysis'!$B$4:$Y$131,8,0)),"",(VLOOKUP($B28,'Chemical Analysis'!$B$4:$Y$131,8,0))*$E28/100)</f>
        <v/>
      </c>
      <c r="I48" s="29" t="str">
        <f>IF(ISNA(VLOOKUP($B28,'Chemical Analysis'!$B$4:$Y$131,9,0)),"",(VLOOKUP($B28,'Chemical Analysis'!$B$4:$Y$131,9,0))*$E28/100)</f>
        <v/>
      </c>
      <c r="J48" s="29" t="str">
        <f>IF(ISNA(VLOOKUP($B28,'Chemical Analysis'!$B$4:$Y$131,10,0)),"",(VLOOKUP($B28,'Chemical Analysis'!$B$4:$Y$131,10,0))*$E28/100)</f>
        <v/>
      </c>
      <c r="K48" s="29" t="str">
        <f>IF(ISNA(VLOOKUP($B28,'Chemical Analysis'!$B$4:$Y$131,11,0)),"",(VLOOKUP($B28,'Chemical Analysis'!$B$4:$Y$131,11,0))*$E28/100)</f>
        <v/>
      </c>
      <c r="L48" s="29" t="str">
        <f>IF(ISNA(VLOOKUP($B28,'Chemical Analysis'!$B$4:$Y$131,12,0)),"",(VLOOKUP($B28,'Chemical Analysis'!$B$4:$Y$131,12,0))*$E28/100)</f>
        <v/>
      </c>
      <c r="M48" s="29" t="str">
        <f>IF(ISNA(VLOOKUP($B28,'Chemical Analysis'!$B$4:$Y$131,13,0)),"",(VLOOKUP($B28,'Chemical Analysis'!$B$4:$Y$131,13,0))*$E28/100)</f>
        <v/>
      </c>
      <c r="N48" s="29" t="str">
        <f>IF(ISNA(VLOOKUP($B28,'Chemical Analysis'!$B$4:$Y$131,14,0)),"",(VLOOKUP($B28,'Chemical Analysis'!$B$4:$Y$131,14,0))*$E28/100)</f>
        <v/>
      </c>
      <c r="O48" s="29" t="str">
        <f>IF(ISNA(VLOOKUP($B28,'Chemical Analysis'!$B$4:$Y$131,15,0)),"",(VLOOKUP($B28,'Chemical Analysis'!$B$4:$Y$131,15,0))*$E28/100)</f>
        <v/>
      </c>
      <c r="P48" s="29" t="str">
        <f>IF(ISNA(VLOOKUP($B28,'Chemical Analysis'!$B$4:$Y$131,16,0)),"",(VLOOKUP($B28,'Chemical Analysis'!$B$4:$Y$131,16,0))*$E28/100)</f>
        <v/>
      </c>
      <c r="Q48" s="29" t="str">
        <f>IF(ISNA(VLOOKUP($B28,'Chemical Analysis'!$B$4:$Y$131,17,0)),"",(VLOOKUP($B28,'Chemical Analysis'!$B$4:$Y$131,17,0))*$E28/100)</f>
        <v/>
      </c>
      <c r="R48" s="29" t="str">
        <f>IF(ISNA(VLOOKUP($B28,'Chemical Analysis'!$B$4:$Y$131,18,0)),"",(VLOOKUP($B28,'Chemical Analysis'!$B$4:$Y$131,18,0))*$E28/100)</f>
        <v/>
      </c>
      <c r="S48" s="29" t="str">
        <f>IF(ISNA(VLOOKUP($B28,'Chemical Analysis'!$B$4:$Y$131,19,0)),"",(VLOOKUP($B28,'Chemical Analysis'!$B$4:$Y$131,19,0))*$E28/100)</f>
        <v/>
      </c>
      <c r="T48" s="29" t="str">
        <f>IF(ISNA(VLOOKUP($B28,'Chemical Analysis'!$B$4:$Y$131,20,0)),"",(VLOOKUP($B28,'Chemical Analysis'!$B$4:$Y$131,20,0))*$E28/100)</f>
        <v/>
      </c>
      <c r="U48" s="29" t="str">
        <f>IF(ISNA(VLOOKUP($B28,'Chemical Analysis'!$B$4:$Y$131,21,0)),"",(VLOOKUP($B28,'Chemical Analysis'!$B$4:$Y$131,21,0))*$E28/100)</f>
        <v/>
      </c>
      <c r="V48" s="29" t="str">
        <f>IF(ISNA(VLOOKUP($B28,'Chemical Analysis'!$B$4:$Y$131,22,0)),"",(VLOOKUP($B28,'Chemical Analysis'!$B$4:$Y$131,22,0))*$E28/100)</f>
        <v/>
      </c>
      <c r="W48" s="29" t="str">
        <f>IF(ISNA(VLOOKUP($B28,'Chemical Analysis'!$B$4:$Y$131,23,0)),"",(VLOOKUP($B28,'Chemical Analysis'!$B$4:$Y$131,23,0))*$E28/100)</f>
        <v/>
      </c>
      <c r="X48" s="29" t="str">
        <f>IF(ISNA(VLOOKUP($B28,'Chemical Analysis'!$B$4:$Y$131,24,0)),"",(VLOOKUP($B28,'Chemical Analysis'!$B$4:$Y$131,24,0))*$E28/100)</f>
        <v/>
      </c>
      <c r="Y48" s="43"/>
      <c r="Z48" s="35"/>
      <c r="AE48"/>
      <c r="AF48"/>
      <c r="AG48"/>
      <c r="AH48"/>
    </row>
    <row r="49" spans="2:34" ht="13.5" thickBot="1" x14ac:dyDescent="0.25">
      <c r="B49" s="29" t="str">
        <f>IF(ISNA(VLOOKUP($B29,'Chemical Analysis'!$B$4:$Y$131,2,0)),"",(VLOOKUP($B29,'Chemical Analysis'!$B$4:$Y$131,2,0))*$E29/100)</f>
        <v/>
      </c>
      <c r="C49" s="29" t="str">
        <f>IF(ISNA(VLOOKUP($B29,'Chemical Analysis'!$B$4:$Y$131,3,0)),"",(VLOOKUP($B29,'Chemical Analysis'!$B$4:$Y$131,3,0))*$E29/100)</f>
        <v/>
      </c>
      <c r="D49" s="29" t="str">
        <f>IF(ISNA(VLOOKUP($B29,'Chemical Analysis'!$B$4:$Y$131,4,0)),"",(VLOOKUP($B29,'Chemical Analysis'!$B$4:$Y$131,4,0))*$E29/100)</f>
        <v/>
      </c>
      <c r="E49" s="29" t="str">
        <f>IF(ISNA(VLOOKUP($B29,'Chemical Analysis'!$B$4:$Y$131,5,0)),"",(VLOOKUP($B29,'Chemical Analysis'!$B$4:$Y$131,5,0))*$E29/100)</f>
        <v/>
      </c>
      <c r="F49" s="29" t="str">
        <f>IF(ISNA(VLOOKUP($B29,'Chemical Analysis'!$B$4:$Y$131,6,0)),"",(VLOOKUP($B29,'Chemical Analysis'!$B$4:$Y$131,6,0))*$E29/100)</f>
        <v/>
      </c>
      <c r="G49" s="29" t="str">
        <f>IF(ISNA(VLOOKUP($B29,'Chemical Analysis'!$B$4:$Y$131,7,0)),"",(VLOOKUP($B29,'Chemical Analysis'!$B$4:$Y$131,7,0))*$E29/100)</f>
        <v/>
      </c>
      <c r="H49" s="29" t="str">
        <f>IF(ISNA(VLOOKUP($B29,'Chemical Analysis'!$B$4:$Y$131,8,0)),"",(VLOOKUP($B29,'Chemical Analysis'!$B$4:$Y$131,8,0))*$E29/100)</f>
        <v/>
      </c>
      <c r="I49" s="29" t="str">
        <f>IF(ISNA(VLOOKUP($B29,'Chemical Analysis'!$B$4:$Y$131,9,0)),"",(VLOOKUP($B29,'Chemical Analysis'!$B$4:$Y$131,9,0))*$E29/100)</f>
        <v/>
      </c>
      <c r="J49" s="29" t="str">
        <f>IF(ISNA(VLOOKUP($B29,'Chemical Analysis'!$B$4:$Y$131,10,0)),"",(VLOOKUP($B29,'Chemical Analysis'!$B$4:$Y$131,10,0))*$E29/100)</f>
        <v/>
      </c>
      <c r="K49" s="29" t="str">
        <f>IF(ISNA(VLOOKUP($B29,'Chemical Analysis'!$B$4:$Y$131,11,0)),"",(VLOOKUP($B29,'Chemical Analysis'!$B$4:$Y$131,11,0))*$E29/100)</f>
        <v/>
      </c>
      <c r="L49" s="29" t="str">
        <f>IF(ISNA(VLOOKUP($B29,'Chemical Analysis'!$B$4:$Y$131,12,0)),"",(VLOOKUP($B29,'Chemical Analysis'!$B$4:$Y$131,12,0))*$E29/100)</f>
        <v/>
      </c>
      <c r="M49" s="29" t="str">
        <f>IF(ISNA(VLOOKUP($B29,'Chemical Analysis'!$B$4:$Y$131,13,0)),"",(VLOOKUP($B29,'Chemical Analysis'!$B$4:$Y$131,13,0))*$E29/100)</f>
        <v/>
      </c>
      <c r="N49" s="29" t="str">
        <f>IF(ISNA(VLOOKUP($B29,'Chemical Analysis'!$B$4:$Y$131,14,0)),"",(VLOOKUP($B29,'Chemical Analysis'!$B$4:$Y$131,14,0))*$E29/100)</f>
        <v/>
      </c>
      <c r="O49" s="29" t="str">
        <f>IF(ISNA(VLOOKUP($B29,'Chemical Analysis'!$B$4:$Y$131,15,0)),"",(VLOOKUP($B29,'Chemical Analysis'!$B$4:$Y$131,15,0))*$E29/100)</f>
        <v/>
      </c>
      <c r="P49" s="29" t="str">
        <f>IF(ISNA(VLOOKUP($B29,'Chemical Analysis'!$B$4:$Y$131,16,0)),"",(VLOOKUP($B29,'Chemical Analysis'!$B$4:$Y$131,16,0))*$E29/100)</f>
        <v/>
      </c>
      <c r="Q49" s="29" t="str">
        <f>IF(ISNA(VLOOKUP($B29,'Chemical Analysis'!$B$4:$Y$131,17,0)),"",(VLOOKUP($B29,'Chemical Analysis'!$B$4:$Y$131,17,0))*$E29/100)</f>
        <v/>
      </c>
      <c r="R49" s="29" t="str">
        <f>IF(ISNA(VLOOKUP($B29,'Chemical Analysis'!$B$4:$Y$131,18,0)),"",(VLOOKUP($B29,'Chemical Analysis'!$B$4:$Y$131,18,0))*$E29/100)</f>
        <v/>
      </c>
      <c r="S49" s="29" t="str">
        <f>IF(ISNA(VLOOKUP($B29,'Chemical Analysis'!$B$4:$Y$131,19,0)),"",(VLOOKUP($B29,'Chemical Analysis'!$B$4:$Y$131,19,0))*$E29/100)</f>
        <v/>
      </c>
      <c r="T49" s="29" t="str">
        <f>IF(ISNA(VLOOKUP($B29,'Chemical Analysis'!$B$4:$Y$131,20,0)),"",(VLOOKUP($B29,'Chemical Analysis'!$B$4:$Y$131,20,0))*$E29/100)</f>
        <v/>
      </c>
      <c r="U49" s="29" t="str">
        <f>IF(ISNA(VLOOKUP($B29,'Chemical Analysis'!$B$4:$Y$131,21,0)),"",(VLOOKUP($B29,'Chemical Analysis'!$B$4:$Y$131,21,0))*$E29/100)</f>
        <v/>
      </c>
      <c r="V49" s="29" t="str">
        <f>IF(ISNA(VLOOKUP($B29,'Chemical Analysis'!$B$4:$Y$131,22,0)),"",(VLOOKUP($B29,'Chemical Analysis'!$B$4:$Y$131,22,0))*$E29/100)</f>
        <v/>
      </c>
      <c r="W49" s="29" t="str">
        <f>IF(ISNA(VLOOKUP($B29,'Chemical Analysis'!$B$4:$Y$131,23,0)),"",(VLOOKUP($B29,'Chemical Analysis'!$B$4:$Y$131,23,0))*$E29/100)</f>
        <v/>
      </c>
      <c r="X49" s="29" t="str">
        <f>IF(ISNA(VLOOKUP($B29,'Chemical Analysis'!$B$4:$Y$131,24,0)),"",(VLOOKUP($B29,'Chemical Analysis'!$B$4:$Y$131,24,0))*$E29/100)</f>
        <v/>
      </c>
      <c r="Y49" s="43"/>
      <c r="Z49" s="35"/>
      <c r="AE49"/>
      <c r="AF49"/>
      <c r="AG49"/>
      <c r="AH49"/>
    </row>
    <row r="50" spans="2:34" ht="13.5" thickBot="1" x14ac:dyDescent="0.25">
      <c r="B50" s="29" t="str">
        <f>IF(ISNA(VLOOKUP($B30,'Chemical Analysis'!$B$4:$Y$131,2,0)),"",(VLOOKUP($B30,'Chemical Analysis'!$B$4:$Y$131,2,0))*$E30/100)</f>
        <v/>
      </c>
      <c r="C50" s="29" t="str">
        <f>IF(ISNA(VLOOKUP($B30,'Chemical Analysis'!$B$4:$Y$131,3,0)),"",(VLOOKUP($B30,'Chemical Analysis'!$B$4:$Y$131,3,0))*$E30/100)</f>
        <v/>
      </c>
      <c r="D50" s="29" t="str">
        <f>IF(ISNA(VLOOKUP($B30,'Chemical Analysis'!$B$4:$Y$131,4,0)),"",(VLOOKUP($B30,'Chemical Analysis'!$B$4:$Y$131,4,0))*$E30/100)</f>
        <v/>
      </c>
      <c r="E50" s="29" t="str">
        <f>IF(ISNA(VLOOKUP($B30,'Chemical Analysis'!$B$4:$Y$131,5,0)),"",(VLOOKUP($B30,'Chemical Analysis'!$B$4:$Y$131,5,0))*$E30/100)</f>
        <v/>
      </c>
      <c r="F50" s="29" t="str">
        <f>IF(ISNA(VLOOKUP($B30,'Chemical Analysis'!$B$4:$Y$131,6,0)),"",(VLOOKUP($B30,'Chemical Analysis'!$B$4:$Y$131,6,0))*$E30/100)</f>
        <v/>
      </c>
      <c r="G50" s="29" t="str">
        <f>IF(ISNA(VLOOKUP($B30,'Chemical Analysis'!$B$4:$Y$131,7,0)),"",(VLOOKUP($B30,'Chemical Analysis'!$B$4:$Y$131,7,0))*$E30/100)</f>
        <v/>
      </c>
      <c r="H50" s="29" t="str">
        <f>IF(ISNA(VLOOKUP($B30,'Chemical Analysis'!$B$4:$Y$131,8,0)),"",(VLOOKUP($B30,'Chemical Analysis'!$B$4:$Y$131,8,0))*$E30/100)</f>
        <v/>
      </c>
      <c r="I50" s="29" t="str">
        <f>IF(ISNA(VLOOKUP($B30,'Chemical Analysis'!$B$4:$Y$131,9,0)),"",(VLOOKUP($B30,'Chemical Analysis'!$B$4:$Y$131,9,0))*$E30/100)</f>
        <v/>
      </c>
      <c r="J50" s="29" t="str">
        <f>IF(ISNA(VLOOKUP($B30,'Chemical Analysis'!$B$4:$Y$131,10,0)),"",(VLOOKUP($B30,'Chemical Analysis'!$B$4:$Y$131,10,0))*$E30/100)</f>
        <v/>
      </c>
      <c r="K50" s="29" t="str">
        <f>IF(ISNA(VLOOKUP($B30,'Chemical Analysis'!$B$4:$Y$131,11,0)),"",(VLOOKUP($B30,'Chemical Analysis'!$B$4:$Y$131,11,0))*$E30/100)</f>
        <v/>
      </c>
      <c r="L50" s="29" t="str">
        <f>IF(ISNA(VLOOKUP($B30,'Chemical Analysis'!$B$4:$Y$131,12,0)),"",(VLOOKUP($B30,'Chemical Analysis'!$B$4:$Y$131,12,0))*$E30/100)</f>
        <v/>
      </c>
      <c r="M50" s="29" t="str">
        <f>IF(ISNA(VLOOKUP($B30,'Chemical Analysis'!$B$4:$Y$131,13,0)),"",(VLOOKUP($B30,'Chemical Analysis'!$B$4:$Y$131,13,0))*$E30/100)</f>
        <v/>
      </c>
      <c r="N50" s="29" t="str">
        <f>IF(ISNA(VLOOKUP($B30,'Chemical Analysis'!$B$4:$Y$131,14,0)),"",(VLOOKUP($B30,'Chemical Analysis'!$B$4:$Y$131,14,0))*$E30/100)</f>
        <v/>
      </c>
      <c r="O50" s="29" t="str">
        <f>IF(ISNA(VLOOKUP($B30,'Chemical Analysis'!$B$4:$Y$131,15,0)),"",(VLOOKUP($B30,'Chemical Analysis'!$B$4:$Y$131,15,0))*$E30/100)</f>
        <v/>
      </c>
      <c r="P50" s="29" t="str">
        <f>IF(ISNA(VLOOKUP($B30,'Chemical Analysis'!$B$4:$Y$131,16,0)),"",(VLOOKUP($B30,'Chemical Analysis'!$B$4:$Y$131,16,0))*$E30/100)</f>
        <v/>
      </c>
      <c r="Q50" s="29" t="str">
        <f>IF(ISNA(VLOOKUP($B30,'Chemical Analysis'!$B$4:$Y$131,17,0)),"",(VLOOKUP($B30,'Chemical Analysis'!$B$4:$Y$131,17,0))*$E30/100)</f>
        <v/>
      </c>
      <c r="R50" s="29" t="str">
        <f>IF(ISNA(VLOOKUP($B30,'Chemical Analysis'!$B$4:$Y$131,18,0)),"",(VLOOKUP($B30,'Chemical Analysis'!$B$4:$Y$131,18,0))*$E30/100)</f>
        <v/>
      </c>
      <c r="S50" s="29" t="str">
        <f>IF(ISNA(VLOOKUP($B30,'Chemical Analysis'!$B$4:$Y$131,19,0)),"",(VLOOKUP($B30,'Chemical Analysis'!$B$4:$Y$131,19,0))*$E30/100)</f>
        <v/>
      </c>
      <c r="T50" s="29" t="str">
        <f>IF(ISNA(VLOOKUP($B30,'Chemical Analysis'!$B$4:$Y$131,20,0)),"",(VLOOKUP($B30,'Chemical Analysis'!$B$4:$Y$131,20,0))*$E30/100)</f>
        <v/>
      </c>
      <c r="U50" s="29" t="str">
        <f>IF(ISNA(VLOOKUP($B30,'Chemical Analysis'!$B$4:$Y$131,21,0)),"",(VLOOKUP($B30,'Chemical Analysis'!$B$4:$Y$131,21,0))*$E30/100)</f>
        <v/>
      </c>
      <c r="V50" s="29" t="str">
        <f>IF(ISNA(VLOOKUP($B30,'Chemical Analysis'!$B$4:$Y$131,22,0)),"",(VLOOKUP($B30,'Chemical Analysis'!$B$4:$Y$131,22,0))*$E30/100)</f>
        <v/>
      </c>
      <c r="W50" s="29" t="str">
        <f>IF(ISNA(VLOOKUP($B30,'Chemical Analysis'!$B$4:$Y$131,23,0)),"",(VLOOKUP($B30,'Chemical Analysis'!$B$4:$Y$131,23,0))*$E30/100)</f>
        <v/>
      </c>
      <c r="X50" s="29" t="str">
        <f>IF(ISNA(VLOOKUP($B30,'Chemical Analysis'!$B$4:$Y$131,24,0)),"",(VLOOKUP($B30,'Chemical Analysis'!$B$4:$Y$131,24,0))*$E30/100)</f>
        <v/>
      </c>
      <c r="Y50" s="43"/>
      <c r="Z50" s="35"/>
      <c r="AE50"/>
      <c r="AF50"/>
      <c r="AG50"/>
      <c r="AH50"/>
    </row>
    <row r="51" spans="2:34" ht="13.5" thickBot="1" x14ac:dyDescent="0.25">
      <c r="B51" s="29" t="str">
        <f>IF(ISNA(VLOOKUP($B31,'Chemical Analysis'!$B$4:$Y$131,2,0)),"",(VLOOKUP($B31,'Chemical Analysis'!$B$4:$Y$131,2,0))*$E31/100)</f>
        <v/>
      </c>
      <c r="C51" s="29" t="str">
        <f>IF(ISNA(VLOOKUP($B31,'Chemical Analysis'!$B$4:$Y$131,3,0)),"",(VLOOKUP($B31,'Chemical Analysis'!$B$4:$Y$131,3,0))*$E31/100)</f>
        <v/>
      </c>
      <c r="D51" s="29" t="str">
        <f>IF(ISNA(VLOOKUP($B31,'Chemical Analysis'!$B$4:$Y$131,4,0)),"",(VLOOKUP($B31,'Chemical Analysis'!$B$4:$Y$131,4,0))*$E31/100)</f>
        <v/>
      </c>
      <c r="E51" s="29" t="str">
        <f>IF(ISNA(VLOOKUP($B31,'Chemical Analysis'!$B$4:$Y$131,5,0)),"",(VLOOKUP($B31,'Chemical Analysis'!$B$4:$Y$131,5,0))*$E31/100)</f>
        <v/>
      </c>
      <c r="F51" s="29" t="str">
        <f>IF(ISNA(VLOOKUP($B31,'Chemical Analysis'!$B$4:$Y$131,6,0)),"",(VLOOKUP($B31,'Chemical Analysis'!$B$4:$Y$131,6,0))*$E31/100)</f>
        <v/>
      </c>
      <c r="G51" s="29" t="str">
        <f>IF(ISNA(VLOOKUP($B31,'Chemical Analysis'!$B$4:$Y$131,7,0)),"",(VLOOKUP($B31,'Chemical Analysis'!$B$4:$Y$131,7,0))*$E31/100)</f>
        <v/>
      </c>
      <c r="H51" s="29" t="str">
        <f>IF(ISNA(VLOOKUP($B31,'Chemical Analysis'!$B$4:$Y$131,8,0)),"",(VLOOKUP($B31,'Chemical Analysis'!$B$4:$Y$131,8,0))*$E31/100)</f>
        <v/>
      </c>
      <c r="I51" s="29" t="str">
        <f>IF(ISNA(VLOOKUP($B31,'Chemical Analysis'!$B$4:$Y$131,9,0)),"",(VLOOKUP($B31,'Chemical Analysis'!$B$4:$Y$131,9,0))*$E31/100)</f>
        <v/>
      </c>
      <c r="J51" s="29" t="str">
        <f>IF(ISNA(VLOOKUP($B31,'Chemical Analysis'!$B$4:$Y$131,10,0)),"",(VLOOKUP($B31,'Chemical Analysis'!$B$4:$Y$131,10,0))*$E31/100)</f>
        <v/>
      </c>
      <c r="K51" s="29" t="str">
        <f>IF(ISNA(VLOOKUP($B31,'Chemical Analysis'!$B$4:$Y$131,11,0)),"",(VLOOKUP($B31,'Chemical Analysis'!$B$4:$Y$131,11,0))*$E31/100)</f>
        <v/>
      </c>
      <c r="L51" s="29" t="str">
        <f>IF(ISNA(VLOOKUP($B31,'Chemical Analysis'!$B$4:$Y$131,12,0)),"",(VLOOKUP($B31,'Chemical Analysis'!$B$4:$Y$131,12,0))*$E31/100)</f>
        <v/>
      </c>
      <c r="M51" s="29" t="str">
        <f>IF(ISNA(VLOOKUP($B31,'Chemical Analysis'!$B$4:$Y$131,13,0)),"",(VLOOKUP($B31,'Chemical Analysis'!$B$4:$Y$131,13,0))*$E31/100)</f>
        <v/>
      </c>
      <c r="N51" s="29" t="str">
        <f>IF(ISNA(VLOOKUP($B31,'Chemical Analysis'!$B$4:$Y$131,14,0)),"",(VLOOKUP($B31,'Chemical Analysis'!$B$4:$Y$131,14,0))*$E31/100)</f>
        <v/>
      </c>
      <c r="O51" s="29" t="str">
        <f>IF(ISNA(VLOOKUP($B31,'Chemical Analysis'!$B$4:$Y$131,15,0)),"",(VLOOKUP($B31,'Chemical Analysis'!$B$4:$Y$131,15,0))*$E31/100)</f>
        <v/>
      </c>
      <c r="P51" s="29" t="str">
        <f>IF(ISNA(VLOOKUP($B31,'Chemical Analysis'!$B$4:$Y$131,16,0)),"",(VLOOKUP($B31,'Chemical Analysis'!$B$4:$Y$131,16,0))*$E31/100)</f>
        <v/>
      </c>
      <c r="Q51" s="29" t="str">
        <f>IF(ISNA(VLOOKUP($B31,'Chemical Analysis'!$B$4:$Y$131,17,0)),"",(VLOOKUP($B31,'Chemical Analysis'!$B$4:$Y$131,17,0))*$E31/100)</f>
        <v/>
      </c>
      <c r="R51" s="29" t="str">
        <f>IF(ISNA(VLOOKUP($B31,'Chemical Analysis'!$B$4:$Y$131,18,0)),"",(VLOOKUP($B31,'Chemical Analysis'!$B$4:$Y$131,18,0))*$E31/100)</f>
        <v/>
      </c>
      <c r="S51" s="29" t="str">
        <f>IF(ISNA(VLOOKUP($B31,'Chemical Analysis'!$B$4:$Y$131,19,0)),"",(VLOOKUP($B31,'Chemical Analysis'!$B$4:$Y$131,19,0))*$E31/100)</f>
        <v/>
      </c>
      <c r="T51" s="29" t="str">
        <f>IF(ISNA(VLOOKUP($B31,'Chemical Analysis'!$B$4:$Y$131,20,0)),"",(VLOOKUP($B31,'Chemical Analysis'!$B$4:$Y$131,20,0))*$E31/100)</f>
        <v/>
      </c>
      <c r="U51" s="29" t="str">
        <f>IF(ISNA(VLOOKUP($B31,'Chemical Analysis'!$B$4:$Y$131,21,0)),"",(VLOOKUP($B31,'Chemical Analysis'!$B$4:$Y$131,21,0))*$E31/100)</f>
        <v/>
      </c>
      <c r="V51" s="29" t="str">
        <f>IF(ISNA(VLOOKUP($B31,'Chemical Analysis'!$B$4:$Y$131,22,0)),"",(VLOOKUP($B31,'Chemical Analysis'!$B$4:$Y$131,22,0))*$E31/100)</f>
        <v/>
      </c>
      <c r="W51" s="29" t="str">
        <f>IF(ISNA(VLOOKUP($B31,'Chemical Analysis'!$B$4:$Y$131,23,0)),"",(VLOOKUP($B31,'Chemical Analysis'!$B$4:$Y$131,23,0))*$E31/100)</f>
        <v/>
      </c>
      <c r="X51" s="29" t="str">
        <f>IF(ISNA(VLOOKUP($B31,'Chemical Analysis'!$B$4:$Y$131,24,0)),"",(VLOOKUP($B31,'Chemical Analysis'!$B$4:$Y$131,24,0))*$E31/100)</f>
        <v/>
      </c>
      <c r="Y51" s="43"/>
      <c r="Z51" s="35"/>
      <c r="AE51"/>
      <c r="AF51"/>
      <c r="AG51"/>
      <c r="AH51"/>
    </row>
    <row r="52" spans="2:34" ht="13.5" thickBot="1" x14ac:dyDescent="0.25">
      <c r="B52" s="29" t="str">
        <f>IF(ISNA(VLOOKUP($B32,'Chemical Analysis'!$B$4:$Y$131,2,0)),"",(VLOOKUP($B32,'Chemical Analysis'!$B$4:$Y$131,2,0))*$E32/100)</f>
        <v/>
      </c>
      <c r="C52" s="29" t="str">
        <f>IF(ISNA(VLOOKUP($B32,'Chemical Analysis'!$B$4:$Y$131,3,0)),"",(VLOOKUP($B32,'Chemical Analysis'!$B$4:$Y$131,3,0))*$E32/100)</f>
        <v/>
      </c>
      <c r="D52" s="29" t="str">
        <f>IF(ISNA(VLOOKUP($B32,'Chemical Analysis'!$B$4:$Y$131,4,0)),"",(VLOOKUP($B32,'Chemical Analysis'!$B$4:$Y$131,4,0))*$E32/100)</f>
        <v/>
      </c>
      <c r="E52" s="29" t="str">
        <f>IF(ISNA(VLOOKUP($B32,'Chemical Analysis'!$B$4:$Y$131,5,0)),"",(VLOOKUP($B32,'Chemical Analysis'!$B$4:$Y$131,5,0))*$E32/100)</f>
        <v/>
      </c>
      <c r="F52" s="29" t="str">
        <f>IF(ISNA(VLOOKUP($B32,'Chemical Analysis'!$B$4:$Y$131,6,0)),"",(VLOOKUP($B32,'Chemical Analysis'!$B$4:$Y$131,6,0))*$E32/100)</f>
        <v/>
      </c>
      <c r="G52" s="29" t="str">
        <f>IF(ISNA(VLOOKUP($B32,'Chemical Analysis'!$B$4:$Y$131,7,0)),"",(VLOOKUP($B32,'Chemical Analysis'!$B$4:$Y$131,7,0))*$E32/100)</f>
        <v/>
      </c>
      <c r="H52" s="29" t="str">
        <f>IF(ISNA(VLOOKUP($B32,'Chemical Analysis'!$B$4:$Y$131,8,0)),"",(VLOOKUP($B32,'Chemical Analysis'!$B$4:$Y$131,8,0))*$E32/100)</f>
        <v/>
      </c>
      <c r="I52" s="29" t="str">
        <f>IF(ISNA(VLOOKUP($B32,'Chemical Analysis'!$B$4:$Y$131,9,0)),"",(VLOOKUP($B32,'Chemical Analysis'!$B$4:$Y$131,9,0))*$E32/100)</f>
        <v/>
      </c>
      <c r="J52" s="29" t="str">
        <f>IF(ISNA(VLOOKUP($B32,'Chemical Analysis'!$B$4:$Y$131,10,0)),"",(VLOOKUP($B32,'Chemical Analysis'!$B$4:$Y$131,10,0))*$E32/100)</f>
        <v/>
      </c>
      <c r="K52" s="29" t="str">
        <f>IF(ISNA(VLOOKUP($B32,'Chemical Analysis'!$B$4:$Y$131,11,0)),"",(VLOOKUP($B32,'Chemical Analysis'!$B$4:$Y$131,11,0))*$E32/100)</f>
        <v/>
      </c>
      <c r="L52" s="29" t="str">
        <f>IF(ISNA(VLOOKUP($B32,'Chemical Analysis'!$B$4:$Y$131,12,0)),"",(VLOOKUP($B32,'Chemical Analysis'!$B$4:$Y$131,12,0))*$E32/100)</f>
        <v/>
      </c>
      <c r="M52" s="29" t="str">
        <f>IF(ISNA(VLOOKUP($B32,'Chemical Analysis'!$B$4:$Y$131,13,0)),"",(VLOOKUP($B32,'Chemical Analysis'!$B$4:$Y$131,13,0))*$E32/100)</f>
        <v/>
      </c>
      <c r="N52" s="29" t="str">
        <f>IF(ISNA(VLOOKUP($B32,'Chemical Analysis'!$B$4:$Y$131,14,0)),"",(VLOOKUP($B32,'Chemical Analysis'!$B$4:$Y$131,14,0))*$E32/100)</f>
        <v/>
      </c>
      <c r="O52" s="29" t="str">
        <f>IF(ISNA(VLOOKUP($B32,'Chemical Analysis'!$B$4:$Y$131,15,0)),"",(VLOOKUP($B32,'Chemical Analysis'!$B$4:$Y$131,15,0))*$E32/100)</f>
        <v/>
      </c>
      <c r="P52" s="29" t="str">
        <f>IF(ISNA(VLOOKUP($B32,'Chemical Analysis'!$B$4:$Y$131,16,0)),"",(VLOOKUP($B32,'Chemical Analysis'!$B$4:$Y$131,16,0))*$E32/100)</f>
        <v/>
      </c>
      <c r="Q52" s="29" t="str">
        <f>IF(ISNA(VLOOKUP($B32,'Chemical Analysis'!$B$4:$Y$131,17,0)),"",(VLOOKUP($B32,'Chemical Analysis'!$B$4:$Y$131,17,0))*$E32/100)</f>
        <v/>
      </c>
      <c r="R52" s="29" t="str">
        <f>IF(ISNA(VLOOKUP($B32,'Chemical Analysis'!$B$4:$Y$131,18,0)),"",(VLOOKUP($B32,'Chemical Analysis'!$B$4:$Y$131,18,0))*$E32/100)</f>
        <v/>
      </c>
      <c r="S52" s="29" t="str">
        <f>IF(ISNA(VLOOKUP($B32,'Chemical Analysis'!$B$4:$Y$131,19,0)),"",(VLOOKUP($B32,'Chemical Analysis'!$B$4:$Y$131,19,0))*$E32/100)</f>
        <v/>
      </c>
      <c r="T52" s="29" t="str">
        <f>IF(ISNA(VLOOKUP($B32,'Chemical Analysis'!$B$4:$Y$131,20,0)),"",(VLOOKUP($B32,'Chemical Analysis'!$B$4:$Y$131,20,0))*$E32/100)</f>
        <v/>
      </c>
      <c r="U52" s="29" t="str">
        <f>IF(ISNA(VLOOKUP($B32,'Chemical Analysis'!$B$4:$Y$131,21,0)),"",(VLOOKUP($B32,'Chemical Analysis'!$B$4:$Y$131,21,0))*$E32/100)</f>
        <v/>
      </c>
      <c r="V52" s="29" t="str">
        <f>IF(ISNA(VLOOKUP($B32,'Chemical Analysis'!$B$4:$Y$131,22,0)),"",(VLOOKUP($B32,'Chemical Analysis'!$B$4:$Y$131,22,0))*$E32/100)</f>
        <v/>
      </c>
      <c r="W52" s="29" t="str">
        <f>IF(ISNA(VLOOKUP($B32,'Chemical Analysis'!$B$4:$Y$131,23,0)),"",(VLOOKUP($B32,'Chemical Analysis'!$B$4:$Y$131,23,0))*$E32/100)</f>
        <v/>
      </c>
      <c r="X52" s="29" t="str">
        <f>IF(ISNA(VLOOKUP($B32,'Chemical Analysis'!$B$4:$Y$131,24,0)),"",(VLOOKUP($B32,'Chemical Analysis'!$B$4:$Y$131,24,0))*$E32/100)</f>
        <v/>
      </c>
      <c r="Y52" s="43"/>
      <c r="Z52" s="35"/>
      <c r="AE52"/>
      <c r="AF52"/>
      <c r="AG52"/>
      <c r="AH52"/>
    </row>
    <row r="53" spans="2:34" ht="13.5" thickBot="1" x14ac:dyDescent="0.25">
      <c r="B53" s="29" t="str">
        <f>IF(ISNA(VLOOKUP($B33,'Chemical Analysis'!$B$4:$Y$131,2,0)),"",(VLOOKUP($B33,'Chemical Analysis'!$B$4:$Y$131,2,0))*$E33/100)</f>
        <v/>
      </c>
      <c r="C53" s="29" t="str">
        <f>IF(ISNA(VLOOKUP($B33,'Chemical Analysis'!$B$4:$Y$131,3,0)),"",(VLOOKUP($B33,'Chemical Analysis'!$B$4:$Y$131,3,0))*$E33/100)</f>
        <v/>
      </c>
      <c r="D53" s="29" t="str">
        <f>IF(ISNA(VLOOKUP($B33,'Chemical Analysis'!$B$4:$Y$131,4,0)),"",(VLOOKUP($B33,'Chemical Analysis'!$B$4:$Y$131,4,0))*$E33/100)</f>
        <v/>
      </c>
      <c r="E53" s="29" t="str">
        <f>IF(ISNA(VLOOKUP($B33,'Chemical Analysis'!$B$4:$Y$131,5,0)),"",(VLOOKUP($B33,'Chemical Analysis'!$B$4:$Y$131,5,0))*$E33/100)</f>
        <v/>
      </c>
      <c r="F53" s="29" t="str">
        <f>IF(ISNA(VLOOKUP($B33,'Chemical Analysis'!$B$4:$Y$131,6,0)),"",(VLOOKUP($B33,'Chemical Analysis'!$B$4:$Y$131,6,0))*$E33/100)</f>
        <v/>
      </c>
      <c r="G53" s="29" t="str">
        <f>IF(ISNA(VLOOKUP($B33,'Chemical Analysis'!$B$4:$Y$131,7,0)),"",(VLOOKUP($B33,'Chemical Analysis'!$B$4:$Y$131,7,0))*$E33/100)</f>
        <v/>
      </c>
      <c r="H53" s="29" t="str">
        <f>IF(ISNA(VLOOKUP($B33,'Chemical Analysis'!$B$4:$Y$131,8,0)),"",(VLOOKUP($B33,'Chemical Analysis'!$B$4:$Y$131,8,0))*$E33/100)</f>
        <v/>
      </c>
      <c r="I53" s="29" t="str">
        <f>IF(ISNA(VLOOKUP($B33,'Chemical Analysis'!$B$4:$Y$131,9,0)),"",(VLOOKUP($B33,'Chemical Analysis'!$B$4:$Y$131,9,0))*$E33/100)</f>
        <v/>
      </c>
      <c r="J53" s="29" t="str">
        <f>IF(ISNA(VLOOKUP($B33,'Chemical Analysis'!$B$4:$Y$131,10,0)),"",(VLOOKUP($B33,'Chemical Analysis'!$B$4:$Y$131,10,0))*$E33/100)</f>
        <v/>
      </c>
      <c r="K53" s="29" t="str">
        <f>IF(ISNA(VLOOKUP($B33,'Chemical Analysis'!$B$4:$Y$131,11,0)),"",(VLOOKUP($B33,'Chemical Analysis'!$B$4:$Y$131,11,0))*$E33/100)</f>
        <v/>
      </c>
      <c r="L53" s="29" t="str">
        <f>IF(ISNA(VLOOKUP($B33,'Chemical Analysis'!$B$4:$Y$131,12,0)),"",(VLOOKUP($B33,'Chemical Analysis'!$B$4:$Y$131,12,0))*$E33/100)</f>
        <v/>
      </c>
      <c r="M53" s="29" t="str">
        <f>IF(ISNA(VLOOKUP($B33,'Chemical Analysis'!$B$4:$Y$131,13,0)),"",(VLOOKUP($B33,'Chemical Analysis'!$B$4:$Y$131,13,0))*$E33/100)</f>
        <v/>
      </c>
      <c r="N53" s="29" t="str">
        <f>IF(ISNA(VLOOKUP($B33,'Chemical Analysis'!$B$4:$Y$131,14,0)),"",(VLOOKUP($B33,'Chemical Analysis'!$B$4:$Y$131,14,0))*$E33/100)</f>
        <v/>
      </c>
      <c r="O53" s="29" t="str">
        <f>IF(ISNA(VLOOKUP($B33,'Chemical Analysis'!$B$4:$Y$131,15,0)),"",(VLOOKUP($B33,'Chemical Analysis'!$B$4:$Y$131,15,0))*$E33/100)</f>
        <v/>
      </c>
      <c r="P53" s="29" t="str">
        <f>IF(ISNA(VLOOKUP($B33,'Chemical Analysis'!$B$4:$Y$131,16,0)),"",(VLOOKUP($B33,'Chemical Analysis'!$B$4:$Y$131,16,0))*$E33/100)</f>
        <v/>
      </c>
      <c r="Q53" s="29" t="str">
        <f>IF(ISNA(VLOOKUP($B33,'Chemical Analysis'!$B$4:$Y$131,17,0)),"",(VLOOKUP($B33,'Chemical Analysis'!$B$4:$Y$131,17,0))*$E33/100)</f>
        <v/>
      </c>
      <c r="R53" s="29" t="str">
        <f>IF(ISNA(VLOOKUP($B33,'Chemical Analysis'!$B$4:$Y$131,18,0)),"",(VLOOKUP($B33,'Chemical Analysis'!$B$4:$Y$131,18,0))*$E33/100)</f>
        <v/>
      </c>
      <c r="S53" s="29" t="str">
        <f>IF(ISNA(VLOOKUP($B33,'Chemical Analysis'!$B$4:$Y$131,19,0)),"",(VLOOKUP($B33,'Chemical Analysis'!$B$4:$Y$131,19,0))*$E33/100)</f>
        <v/>
      </c>
      <c r="T53" s="29" t="str">
        <f>IF(ISNA(VLOOKUP($B33,'Chemical Analysis'!$B$4:$Y$131,20,0)),"",(VLOOKUP($B33,'Chemical Analysis'!$B$4:$Y$131,20,0))*$E33/100)</f>
        <v/>
      </c>
      <c r="U53" s="29" t="str">
        <f>IF(ISNA(VLOOKUP($B33,'Chemical Analysis'!$B$4:$Y$131,21,0)),"",(VLOOKUP($B33,'Chemical Analysis'!$B$4:$Y$131,21,0))*$E33/100)</f>
        <v/>
      </c>
      <c r="V53" s="29" t="str">
        <f>IF(ISNA(VLOOKUP($B33,'Chemical Analysis'!$B$4:$Y$131,22,0)),"",(VLOOKUP($B33,'Chemical Analysis'!$B$4:$Y$131,22,0))*$E33/100)</f>
        <v/>
      </c>
      <c r="W53" s="29" t="str">
        <f>IF(ISNA(VLOOKUP($B33,'Chemical Analysis'!$B$4:$Y$131,23,0)),"",(VLOOKUP($B33,'Chemical Analysis'!$B$4:$Y$131,23,0))*$E33/100)</f>
        <v/>
      </c>
      <c r="X53" s="29" t="str">
        <f>IF(ISNA(VLOOKUP($B33,'Chemical Analysis'!$B$4:$Y$131,24,0)),"",(VLOOKUP($B33,'Chemical Analysis'!$B$4:$Y$131,24,0))*$E33/100)</f>
        <v/>
      </c>
      <c r="Y53" s="44"/>
      <c r="Z53" s="35"/>
      <c r="AE53"/>
      <c r="AF53"/>
      <c r="AG53"/>
      <c r="AH53"/>
    </row>
    <row r="54" spans="2:34" ht="13.5" thickBot="1" x14ac:dyDescent="0.25">
      <c r="B54" s="53">
        <f>SUM(B38:B53)</f>
        <v>55.407476635514008</v>
      </c>
      <c r="C54" s="53">
        <f t="shared" ref="C54:W54" si="8">SUM(C38:C53)</f>
        <v>0</v>
      </c>
      <c r="D54" s="53">
        <f t="shared" si="8"/>
        <v>11.693457943925235</v>
      </c>
      <c r="E54" s="53">
        <f t="shared" si="8"/>
        <v>6.5943925233644851</v>
      </c>
      <c r="F54" s="53">
        <f t="shared" si="8"/>
        <v>0</v>
      </c>
      <c r="G54" s="53">
        <f t="shared" si="8"/>
        <v>0</v>
      </c>
      <c r="H54" s="53">
        <f t="shared" si="8"/>
        <v>3.8467289719626168</v>
      </c>
      <c r="I54" s="53">
        <f t="shared" si="8"/>
        <v>1.6822429906542058</v>
      </c>
      <c r="J54" s="53">
        <f t="shared" si="8"/>
        <v>0</v>
      </c>
      <c r="K54" s="53">
        <f t="shared" si="8"/>
        <v>0</v>
      </c>
      <c r="L54" s="53">
        <f t="shared" si="8"/>
        <v>2.897196261682243E-2</v>
      </c>
      <c r="M54" s="53">
        <f t="shared" si="8"/>
        <v>10.614953271028039</v>
      </c>
      <c r="N54" s="53">
        <f t="shared" si="8"/>
        <v>0</v>
      </c>
      <c r="O54" s="53">
        <f t="shared" si="8"/>
        <v>0</v>
      </c>
      <c r="P54" s="53">
        <f t="shared" si="8"/>
        <v>0</v>
      </c>
      <c r="Q54" s="53">
        <f t="shared" si="8"/>
        <v>0.14257943925233646</v>
      </c>
      <c r="R54" s="53">
        <f t="shared" si="8"/>
        <v>0</v>
      </c>
      <c r="S54" s="53">
        <f t="shared" si="8"/>
        <v>0</v>
      </c>
      <c r="T54" s="53">
        <f t="shared" si="8"/>
        <v>0</v>
      </c>
      <c r="U54" s="53">
        <f t="shared" si="8"/>
        <v>0</v>
      </c>
      <c r="V54" s="53">
        <f t="shared" si="8"/>
        <v>0</v>
      </c>
      <c r="W54" s="53">
        <f t="shared" si="8"/>
        <v>0</v>
      </c>
      <c r="X54" s="53">
        <f>SUM(X38:X53)</f>
        <v>0</v>
      </c>
      <c r="Z54" s="35"/>
      <c r="AE54"/>
      <c r="AF54"/>
      <c r="AG54"/>
      <c r="AH54"/>
    </row>
    <row r="55" spans="2:34" ht="19.5" thickBot="1" x14ac:dyDescent="0.4">
      <c r="B55" s="227" t="s">
        <v>0</v>
      </c>
      <c r="C55" s="228" t="s">
        <v>1</v>
      </c>
      <c r="D55" s="228" t="s">
        <v>2</v>
      </c>
      <c r="E55" s="228" t="s">
        <v>11</v>
      </c>
      <c r="F55" s="229" t="s">
        <v>139</v>
      </c>
      <c r="G55" s="228" t="s">
        <v>3</v>
      </c>
      <c r="H55" s="228" t="s">
        <v>4</v>
      </c>
      <c r="I55" s="228" t="s">
        <v>5</v>
      </c>
      <c r="J55" s="230" t="s">
        <v>138</v>
      </c>
      <c r="K55" s="230" t="s">
        <v>142</v>
      </c>
      <c r="L55" s="228" t="s">
        <v>6</v>
      </c>
      <c r="M55" s="228" t="s">
        <v>7</v>
      </c>
      <c r="N55" s="228" t="s">
        <v>8</v>
      </c>
      <c r="O55" s="228" t="s">
        <v>29</v>
      </c>
      <c r="P55" s="228" t="s">
        <v>10</v>
      </c>
      <c r="Q55" s="231" t="s">
        <v>183</v>
      </c>
      <c r="R55" s="228" t="s">
        <v>131</v>
      </c>
      <c r="S55" s="228" t="s">
        <v>141</v>
      </c>
      <c r="T55" s="228" t="s">
        <v>128</v>
      </c>
      <c r="U55" s="232" t="s">
        <v>158</v>
      </c>
      <c r="V55" s="232" t="s">
        <v>157</v>
      </c>
      <c r="W55" s="79" t="s">
        <v>161</v>
      </c>
      <c r="X55" s="233" t="s">
        <v>76</v>
      </c>
      <c r="Z55" s="35"/>
      <c r="AE55"/>
      <c r="AF55"/>
      <c r="AG55"/>
      <c r="AH55"/>
    </row>
    <row r="56" spans="2:34" ht="21" thickBot="1" x14ac:dyDescent="0.35">
      <c r="B56" s="191">
        <v>60.09</v>
      </c>
      <c r="C56" s="192">
        <v>69.62</v>
      </c>
      <c r="D56" s="193">
        <v>101.96</v>
      </c>
      <c r="E56" s="193">
        <v>80.900000000000006</v>
      </c>
      <c r="F56" s="193">
        <v>74.692799999999991</v>
      </c>
      <c r="G56" s="193">
        <v>29.88</v>
      </c>
      <c r="H56" s="193">
        <v>61.98</v>
      </c>
      <c r="I56" s="193">
        <v>94.2</v>
      </c>
      <c r="J56" s="193">
        <v>79.545000000000002</v>
      </c>
      <c r="K56" s="193">
        <v>465.96</v>
      </c>
      <c r="L56" s="193">
        <v>40.31</v>
      </c>
      <c r="M56" s="193">
        <v>56.08</v>
      </c>
      <c r="N56" s="193">
        <v>103.62</v>
      </c>
      <c r="O56" s="193">
        <v>153.69999999999999</v>
      </c>
      <c r="P56" s="193">
        <v>81.39</v>
      </c>
      <c r="Q56" s="234">
        <v>71.84</v>
      </c>
      <c r="R56" s="193">
        <v>86.94</v>
      </c>
      <c r="S56" s="193">
        <v>74.930000000000007</v>
      </c>
      <c r="T56" s="194">
        <v>223.2</v>
      </c>
      <c r="U56" s="193">
        <v>150.69999999999999</v>
      </c>
      <c r="V56" s="193">
        <v>141.94</v>
      </c>
      <c r="W56" s="193">
        <v>152</v>
      </c>
      <c r="X56" s="195">
        <v>214.44</v>
      </c>
      <c r="Y56" s="119">
        <f>SUM(C18:C33)</f>
        <v>107</v>
      </c>
      <c r="Z56" s="35"/>
      <c r="AE56"/>
      <c r="AF56"/>
      <c r="AG56"/>
      <c r="AH56"/>
    </row>
    <row r="57" spans="2:34" ht="13.5" thickBot="1" x14ac:dyDescent="0.25">
      <c r="B57" s="188">
        <f t="shared" ref="B57:X57" si="9">B$54/B$56</f>
        <v>0.92207483167771687</v>
      </c>
      <c r="C57" s="189">
        <f t="shared" si="9"/>
        <v>0</v>
      </c>
      <c r="D57" s="189">
        <f t="shared" si="9"/>
        <v>0.11468671973249545</v>
      </c>
      <c r="E57" s="189">
        <f t="shared" si="9"/>
        <v>8.1512886568164217E-2</v>
      </c>
      <c r="F57" s="189">
        <f t="shared" si="9"/>
        <v>0</v>
      </c>
      <c r="G57" s="189">
        <f t="shared" si="9"/>
        <v>0</v>
      </c>
      <c r="H57" s="189">
        <f t="shared" si="9"/>
        <v>6.2064036333698239E-2</v>
      </c>
      <c r="I57" s="189">
        <f t="shared" si="9"/>
        <v>1.7858205845586048E-2</v>
      </c>
      <c r="J57" s="189">
        <f t="shared" si="9"/>
        <v>0</v>
      </c>
      <c r="K57" s="189">
        <f t="shared" si="9"/>
        <v>0</v>
      </c>
      <c r="L57" s="189">
        <f t="shared" si="9"/>
        <v>7.1872891631908774E-4</v>
      </c>
      <c r="M57" s="189">
        <f t="shared" si="9"/>
        <v>0.18928233364885946</v>
      </c>
      <c r="N57" s="189">
        <f t="shared" si="9"/>
        <v>0</v>
      </c>
      <c r="O57" s="189">
        <f t="shared" si="9"/>
        <v>0</v>
      </c>
      <c r="P57" s="189">
        <f t="shared" si="9"/>
        <v>0</v>
      </c>
      <c r="Q57" s="189">
        <f t="shared" si="9"/>
        <v>1.9846803904835252E-3</v>
      </c>
      <c r="R57" s="189">
        <f t="shared" si="9"/>
        <v>0</v>
      </c>
      <c r="S57" s="189">
        <f t="shared" si="9"/>
        <v>0</v>
      </c>
      <c r="T57" s="189">
        <f t="shared" si="9"/>
        <v>0</v>
      </c>
      <c r="U57" s="189">
        <f t="shared" si="9"/>
        <v>0</v>
      </c>
      <c r="V57" s="189">
        <f t="shared" si="9"/>
        <v>0</v>
      </c>
      <c r="W57" s="189">
        <f t="shared" si="9"/>
        <v>0</v>
      </c>
      <c r="X57" s="190">
        <f t="shared" si="9"/>
        <v>0</v>
      </c>
      <c r="Y57" s="100">
        <f>SUM(B57:X57)</f>
        <v>1.3901824231133229</v>
      </c>
      <c r="Z57" s="35"/>
      <c r="AE57"/>
      <c r="AF57"/>
      <c r="AG57"/>
      <c r="AH57"/>
    </row>
    <row r="58" spans="2:34" ht="13.5" thickBot="1" x14ac:dyDescent="0.25">
      <c r="B58" s="183">
        <f t="shared" ref="B58:X58" si="10">B57/$Y$57*100</f>
        <v>66.327614012895097</v>
      </c>
      <c r="C58" s="30">
        <f t="shared" si="10"/>
        <v>0</v>
      </c>
      <c r="D58" s="30">
        <f t="shared" si="10"/>
        <v>8.2497604505496316</v>
      </c>
      <c r="E58" s="30">
        <f t="shared" si="10"/>
        <v>5.8634669244066222</v>
      </c>
      <c r="F58" s="30">
        <f t="shared" si="10"/>
        <v>0</v>
      </c>
      <c r="G58" s="30">
        <f t="shared" si="10"/>
        <v>0</v>
      </c>
      <c r="H58" s="30">
        <f t="shared" si="10"/>
        <v>4.464452671952607</v>
      </c>
      <c r="I58" s="30">
        <f t="shared" si="10"/>
        <v>1.2845944207518087</v>
      </c>
      <c r="J58" s="30">
        <f t="shared" si="10"/>
        <v>0</v>
      </c>
      <c r="K58" s="30">
        <f t="shared" si="10"/>
        <v>0</v>
      </c>
      <c r="L58" s="30">
        <f t="shared" si="10"/>
        <v>5.1700331148590524E-2</v>
      </c>
      <c r="M58" s="30">
        <f t="shared" si="10"/>
        <v>13.615647162691097</v>
      </c>
      <c r="N58" s="30">
        <f t="shared" si="10"/>
        <v>0</v>
      </c>
      <c r="O58" s="30">
        <f t="shared" si="10"/>
        <v>0</v>
      </c>
      <c r="P58" s="30">
        <f t="shared" si="10"/>
        <v>0</v>
      </c>
      <c r="Q58" s="30">
        <f t="shared" si="10"/>
        <v>0.14276402560455484</v>
      </c>
      <c r="R58" s="30">
        <f t="shared" si="10"/>
        <v>0</v>
      </c>
      <c r="S58" s="30">
        <f t="shared" si="10"/>
        <v>0</v>
      </c>
      <c r="T58" s="30">
        <f t="shared" si="10"/>
        <v>0</v>
      </c>
      <c r="U58" s="30">
        <f t="shared" si="10"/>
        <v>0</v>
      </c>
      <c r="V58" s="30">
        <f t="shared" si="10"/>
        <v>0</v>
      </c>
      <c r="W58" s="30">
        <f t="shared" si="10"/>
        <v>0</v>
      </c>
      <c r="X58" s="184">
        <f t="shared" si="10"/>
        <v>0</v>
      </c>
      <c r="Y58" s="100">
        <f>SUM(G58:U58)</f>
        <v>19.559158612148661</v>
      </c>
      <c r="Z58" s="35"/>
      <c r="AE58"/>
      <c r="AF58"/>
      <c r="AG58"/>
      <c r="AH58"/>
    </row>
    <row r="59" spans="2:34" ht="13.5" thickBot="1" x14ac:dyDescent="0.25">
      <c r="B59" s="185">
        <f t="shared" ref="B59:X59" si="11">B58/$Y$58</f>
        <v>3.3911281833819493</v>
      </c>
      <c r="C59" s="186">
        <f t="shared" si="11"/>
        <v>0</v>
      </c>
      <c r="D59" s="186">
        <f t="shared" si="11"/>
        <v>0.42178503759489472</v>
      </c>
      <c r="E59" s="186">
        <f t="shared" si="11"/>
        <v>0.29978114297639996</v>
      </c>
      <c r="F59" s="186">
        <f t="shared" si="11"/>
        <v>0</v>
      </c>
      <c r="G59" s="186">
        <f t="shared" si="11"/>
        <v>0</v>
      </c>
      <c r="H59" s="186">
        <f t="shared" si="11"/>
        <v>0.22825382014028092</v>
      </c>
      <c r="I59" s="186">
        <f t="shared" si="11"/>
        <v>6.5677386549435543E-2</v>
      </c>
      <c r="J59" s="186">
        <f t="shared" si="11"/>
        <v>0</v>
      </c>
      <c r="K59" s="186">
        <f t="shared" si="11"/>
        <v>0</v>
      </c>
      <c r="L59" s="186">
        <f t="shared" si="11"/>
        <v>2.643279916779151E-3</v>
      </c>
      <c r="M59" s="186">
        <f t="shared" si="11"/>
        <v>0.69612642510266742</v>
      </c>
      <c r="N59" s="186">
        <f t="shared" si="11"/>
        <v>0</v>
      </c>
      <c r="O59" s="186">
        <f t="shared" si="11"/>
        <v>0</v>
      </c>
      <c r="P59" s="186">
        <f t="shared" si="11"/>
        <v>0</v>
      </c>
      <c r="Q59" s="186">
        <f t="shared" si="11"/>
        <v>7.2990882908368403E-3</v>
      </c>
      <c r="R59" s="186">
        <f t="shared" si="11"/>
        <v>0</v>
      </c>
      <c r="S59" s="186">
        <f t="shared" si="11"/>
        <v>0</v>
      </c>
      <c r="T59" s="186">
        <f t="shared" si="11"/>
        <v>0</v>
      </c>
      <c r="U59" s="186">
        <f t="shared" si="11"/>
        <v>0</v>
      </c>
      <c r="V59" s="186">
        <f t="shared" si="11"/>
        <v>0</v>
      </c>
      <c r="W59" s="186">
        <f t="shared" si="11"/>
        <v>0</v>
      </c>
      <c r="X59" s="187">
        <f t="shared" si="11"/>
        <v>0</v>
      </c>
      <c r="Y59" s="182">
        <f>IF(ISNA(VLOOKUP($G3,'Chemical Analysis'!$AA$4:$AB$39,2,0)),"",(VLOOKUP($G3,'Chemical Analysis'!$AA$4:$AB$39,2,0)))</f>
        <v>1305</v>
      </c>
      <c r="Z59" s="35"/>
      <c r="AE59"/>
      <c r="AF59"/>
      <c r="AG59"/>
      <c r="AH59"/>
    </row>
    <row r="60" spans="2:34" ht="15.75" x14ac:dyDescent="0.25">
      <c r="B60" s="56"/>
      <c r="C60" s="57"/>
      <c r="D60" s="18"/>
      <c r="E60" s="18"/>
      <c r="F60" s="18"/>
      <c r="G60" s="18"/>
      <c r="H60" s="18"/>
      <c r="I60" s="38"/>
      <c r="J60" s="38"/>
      <c r="K60" s="38"/>
      <c r="L60" s="38"/>
      <c r="M60" s="56"/>
      <c r="N60" s="2"/>
      <c r="O60" s="2"/>
      <c r="P60" s="57"/>
      <c r="Q60" s="58"/>
      <c r="R60" s="58"/>
      <c r="S60" s="58"/>
      <c r="T60" s="58"/>
      <c r="U60" s="58"/>
      <c r="V60" s="58"/>
      <c r="W60" s="58"/>
      <c r="X60" s="58"/>
      <c r="Y60" s="58"/>
      <c r="Z60" s="35"/>
      <c r="AE60"/>
      <c r="AF60"/>
      <c r="AG60"/>
      <c r="AH60"/>
    </row>
    <row r="61" spans="2:34" ht="15.75" x14ac:dyDescent="0.25">
      <c r="B61" s="57"/>
      <c r="C61" s="57"/>
      <c r="D61" s="57"/>
      <c r="E61" s="57"/>
      <c r="F61" s="57"/>
      <c r="G61" s="57"/>
      <c r="H61" s="18"/>
      <c r="I61" s="38"/>
      <c r="J61" s="38"/>
      <c r="K61" s="38"/>
      <c r="L61" s="38"/>
      <c r="M61" s="57"/>
      <c r="N61" s="38"/>
      <c r="O61" s="58"/>
      <c r="P61" s="57"/>
      <c r="Q61" s="58"/>
      <c r="R61" s="58"/>
      <c r="S61" s="58"/>
      <c r="T61" s="58"/>
      <c r="U61" s="58"/>
      <c r="V61" s="58"/>
      <c r="W61" s="58"/>
      <c r="X61" s="58"/>
      <c r="Y61" s="58"/>
      <c r="Z61" s="35"/>
      <c r="AE61"/>
      <c r="AF61"/>
      <c r="AG61"/>
      <c r="AH61"/>
    </row>
    <row r="62" spans="2:34" ht="12.75" x14ac:dyDescent="0.2">
      <c r="B62"/>
      <c r="C62"/>
      <c r="D62"/>
      <c r="E62"/>
      <c r="F62"/>
      <c r="G62"/>
      <c r="H62"/>
      <c r="M62" s="61"/>
      <c r="N62" s="61"/>
      <c r="O62" s="61"/>
      <c r="Z62" s="35"/>
      <c r="AE62"/>
      <c r="AF62"/>
      <c r="AG62"/>
      <c r="AH62"/>
    </row>
    <row r="63" spans="2:34" ht="12.75" x14ac:dyDescent="0.2">
      <c r="B63"/>
      <c r="C63"/>
      <c r="D63"/>
      <c r="E63"/>
      <c r="F63"/>
      <c r="G63"/>
      <c r="H63"/>
      <c r="Z63" s="35"/>
      <c r="AE63"/>
      <c r="AF63"/>
      <c r="AG63"/>
      <c r="AH63"/>
    </row>
    <row r="64" spans="2:34" x14ac:dyDescent="0.3">
      <c r="AE64"/>
      <c r="AF64"/>
    </row>
    <row r="65" spans="31:31" x14ac:dyDescent="0.3">
      <c r="AE65"/>
    </row>
  </sheetData>
  <mergeCells count="20">
    <mergeCell ref="B16:B17"/>
    <mergeCell ref="C2:E2"/>
    <mergeCell ref="F2:G2"/>
    <mergeCell ref="B3:E3"/>
    <mergeCell ref="B4:C4"/>
    <mergeCell ref="D4:E4"/>
    <mergeCell ref="F4:G4"/>
    <mergeCell ref="D5:E5"/>
    <mergeCell ref="F5:G5"/>
    <mergeCell ref="C15:C17"/>
    <mergeCell ref="E15:E17"/>
    <mergeCell ref="G15:G16"/>
    <mergeCell ref="W6:X8"/>
    <mergeCell ref="AC6:AD8"/>
    <mergeCell ref="W4:X5"/>
    <mergeCell ref="Y4:Y5"/>
    <mergeCell ref="AA4:AB5"/>
    <mergeCell ref="AC4:AC5"/>
    <mergeCell ref="Y6:Z8"/>
    <mergeCell ref="AA6:AB8"/>
  </mergeCells>
  <dataValidations count="4">
    <dataValidation type="list" allowBlank="1" showInputMessage="1" showErrorMessage="1" sqref="IN3 SJ3 ACF3 AMB3 AVX3 BFT3 BPP3 BZL3 CJH3 CTD3 DCZ3 DMV3 DWR3 EGN3 EQJ3 FAF3 FKB3 FTX3 GDT3 GNP3 GXL3 HHH3 HRD3 IAZ3 IKV3 IUR3 JEN3 JOJ3 JYF3 KIB3 KRX3 LBT3 LLP3 LVL3 MFH3 MPD3 MYZ3 NIV3 NSR3 OCN3 OMJ3 OWF3 PGB3 PPX3 PZT3 QJP3 QTL3 RDH3 RND3 RWZ3 SGV3 SQR3 TAN3 TKJ3 TUF3 UEB3 UNX3 UXT3 VHP3 VRL3 WBH3 WLD3 WUZ3 G65445 IN65445 SJ65445 ACF65445 AMB65445 AVX65445 BFT65445 BPP65445 BZL65445 CJH65445 CTD65445 DCZ65445 DMV65445 DWR65445 EGN65445 EQJ65445 FAF65445 FKB65445 FTX65445 GDT65445 GNP65445 GXL65445 HHH65445 HRD65445 IAZ65445 IKV65445 IUR65445 JEN65445 JOJ65445 JYF65445 KIB65445 KRX65445 LBT65445 LLP65445 LVL65445 MFH65445 MPD65445 MYZ65445 NIV65445 NSR65445 OCN65445 OMJ65445 OWF65445 PGB65445 PPX65445 PZT65445 QJP65445 QTL65445 RDH65445 RND65445 RWZ65445 SGV65445 SQR65445 TAN65445 TKJ65445 TUF65445 UEB65445 UNX65445 UXT65445 VHP65445 VRL65445 WBH65445 WLD65445 WUZ65445 G130981 IN130981 SJ130981 ACF130981 AMB130981 AVX130981 BFT130981 BPP130981 BZL130981 CJH130981 CTD130981 DCZ130981 DMV130981 DWR130981 EGN130981 EQJ130981 FAF130981 FKB130981 FTX130981 GDT130981 GNP130981 GXL130981 HHH130981 HRD130981 IAZ130981 IKV130981 IUR130981 JEN130981 JOJ130981 JYF130981 KIB130981 KRX130981 LBT130981 LLP130981 LVL130981 MFH130981 MPD130981 MYZ130981 NIV130981 NSR130981 OCN130981 OMJ130981 OWF130981 PGB130981 PPX130981 PZT130981 QJP130981 QTL130981 RDH130981 RND130981 RWZ130981 SGV130981 SQR130981 TAN130981 TKJ130981 TUF130981 UEB130981 UNX130981 UXT130981 VHP130981 VRL130981 WBH130981 WLD130981 WUZ130981 G196517 IN196517 SJ196517 ACF196517 AMB196517 AVX196517 BFT196517 BPP196517 BZL196517 CJH196517 CTD196517 DCZ196517 DMV196517 DWR196517 EGN196517 EQJ196517 FAF196517 FKB196517 FTX196517 GDT196517 GNP196517 GXL196517 HHH196517 HRD196517 IAZ196517 IKV196517 IUR196517 JEN196517 JOJ196517 JYF196517 KIB196517 KRX196517 LBT196517 LLP196517 LVL196517 MFH196517 MPD196517 MYZ196517 NIV196517 NSR196517 OCN196517 OMJ196517 OWF196517 PGB196517 PPX196517 PZT196517 QJP196517 QTL196517 RDH196517 RND196517 RWZ196517 SGV196517 SQR196517 TAN196517 TKJ196517 TUF196517 UEB196517 UNX196517 UXT196517 VHP196517 VRL196517 WBH196517 WLD196517 WUZ196517 G262053 IN262053 SJ262053 ACF262053 AMB262053 AVX262053 BFT262053 BPP262053 BZL262053 CJH262053 CTD262053 DCZ262053 DMV262053 DWR262053 EGN262053 EQJ262053 FAF262053 FKB262053 FTX262053 GDT262053 GNP262053 GXL262053 HHH262053 HRD262053 IAZ262053 IKV262053 IUR262053 JEN262053 JOJ262053 JYF262053 KIB262053 KRX262053 LBT262053 LLP262053 LVL262053 MFH262053 MPD262053 MYZ262053 NIV262053 NSR262053 OCN262053 OMJ262053 OWF262053 PGB262053 PPX262053 PZT262053 QJP262053 QTL262053 RDH262053 RND262053 RWZ262053 SGV262053 SQR262053 TAN262053 TKJ262053 TUF262053 UEB262053 UNX262053 UXT262053 VHP262053 VRL262053 WBH262053 WLD262053 WUZ262053 G327589 IN327589 SJ327589 ACF327589 AMB327589 AVX327589 BFT327589 BPP327589 BZL327589 CJH327589 CTD327589 DCZ327589 DMV327589 DWR327589 EGN327589 EQJ327589 FAF327589 FKB327589 FTX327589 GDT327589 GNP327589 GXL327589 HHH327589 HRD327589 IAZ327589 IKV327589 IUR327589 JEN327589 JOJ327589 JYF327589 KIB327589 KRX327589 LBT327589 LLP327589 LVL327589 MFH327589 MPD327589 MYZ327589 NIV327589 NSR327589 OCN327589 OMJ327589 OWF327589 PGB327589 PPX327589 PZT327589 QJP327589 QTL327589 RDH327589 RND327589 RWZ327589 SGV327589 SQR327589 TAN327589 TKJ327589 TUF327589 UEB327589 UNX327589 UXT327589 VHP327589 VRL327589 WBH327589 WLD327589 WUZ327589 G393125 IN393125 SJ393125 ACF393125 AMB393125 AVX393125 BFT393125 BPP393125 BZL393125 CJH393125 CTD393125 DCZ393125 DMV393125 DWR393125 EGN393125 EQJ393125 FAF393125 FKB393125 FTX393125 GDT393125 GNP393125 GXL393125 HHH393125 HRD393125 IAZ393125 IKV393125 IUR393125 JEN393125 JOJ393125 JYF393125 KIB393125 KRX393125 LBT393125 LLP393125 LVL393125 MFH393125 MPD393125 MYZ393125 NIV393125 NSR393125 OCN393125 OMJ393125 OWF393125 PGB393125 PPX393125 PZT393125 QJP393125 QTL393125 RDH393125 RND393125 RWZ393125 SGV393125 SQR393125 TAN393125 TKJ393125 TUF393125 UEB393125 UNX393125 UXT393125 VHP393125 VRL393125 WBH393125 WLD393125 WUZ393125 G458661 IN458661 SJ458661 ACF458661 AMB458661 AVX458661 BFT458661 BPP458661 BZL458661 CJH458661 CTD458661 DCZ458661 DMV458661 DWR458661 EGN458661 EQJ458661 FAF458661 FKB458661 FTX458661 GDT458661 GNP458661 GXL458661 HHH458661 HRD458661 IAZ458661 IKV458661 IUR458661 JEN458661 JOJ458661 JYF458661 KIB458661 KRX458661 LBT458661 LLP458661 LVL458661 MFH458661 MPD458661 MYZ458661 NIV458661 NSR458661 OCN458661 OMJ458661 OWF458661 PGB458661 PPX458661 PZT458661 QJP458661 QTL458661 RDH458661 RND458661 RWZ458661 SGV458661 SQR458661 TAN458661 TKJ458661 TUF458661 UEB458661 UNX458661 UXT458661 VHP458661 VRL458661 WBH458661 WLD458661 WUZ458661 G524197 IN524197 SJ524197 ACF524197 AMB524197 AVX524197 BFT524197 BPP524197 BZL524197 CJH524197 CTD524197 DCZ524197 DMV524197 DWR524197 EGN524197 EQJ524197 FAF524197 FKB524197 FTX524197 GDT524197 GNP524197 GXL524197 HHH524197 HRD524197 IAZ524197 IKV524197 IUR524197 JEN524197 JOJ524197 JYF524197 KIB524197 KRX524197 LBT524197 LLP524197 LVL524197 MFH524197 MPD524197 MYZ524197 NIV524197 NSR524197 OCN524197 OMJ524197 OWF524197 PGB524197 PPX524197 PZT524197 QJP524197 QTL524197 RDH524197 RND524197 RWZ524197 SGV524197 SQR524197 TAN524197 TKJ524197 TUF524197 UEB524197 UNX524197 UXT524197 VHP524197 VRL524197 WBH524197 WLD524197 WUZ524197 G589733 IN589733 SJ589733 ACF589733 AMB589733 AVX589733 BFT589733 BPP589733 BZL589733 CJH589733 CTD589733 DCZ589733 DMV589733 DWR589733 EGN589733 EQJ589733 FAF589733 FKB589733 FTX589733 GDT589733 GNP589733 GXL589733 HHH589733 HRD589733 IAZ589733 IKV589733 IUR589733 JEN589733 JOJ589733 JYF589733 KIB589733 KRX589733 LBT589733 LLP589733 LVL589733 MFH589733 MPD589733 MYZ589733 NIV589733 NSR589733 OCN589733 OMJ589733 OWF589733 PGB589733 PPX589733 PZT589733 QJP589733 QTL589733 RDH589733 RND589733 RWZ589733 SGV589733 SQR589733 TAN589733 TKJ589733 TUF589733 UEB589733 UNX589733 UXT589733 VHP589733 VRL589733 WBH589733 WLD589733 WUZ589733 G655269 IN655269 SJ655269 ACF655269 AMB655269 AVX655269 BFT655269 BPP655269 BZL655269 CJH655269 CTD655269 DCZ655269 DMV655269 DWR655269 EGN655269 EQJ655269 FAF655269 FKB655269 FTX655269 GDT655269 GNP655269 GXL655269 HHH655269 HRD655269 IAZ655269 IKV655269 IUR655269 JEN655269 JOJ655269 JYF655269 KIB655269 KRX655269 LBT655269 LLP655269 LVL655269 MFH655269 MPD655269 MYZ655269 NIV655269 NSR655269 OCN655269 OMJ655269 OWF655269 PGB655269 PPX655269 PZT655269 QJP655269 QTL655269 RDH655269 RND655269 RWZ655269 SGV655269 SQR655269 TAN655269 TKJ655269 TUF655269 UEB655269 UNX655269 UXT655269 VHP655269 VRL655269 WBH655269 WLD655269 WUZ655269 G720805 IN720805 SJ720805 ACF720805 AMB720805 AVX720805 BFT720805 BPP720805 BZL720805 CJH720805 CTD720805 DCZ720805 DMV720805 DWR720805 EGN720805 EQJ720805 FAF720805 FKB720805 FTX720805 GDT720805 GNP720805 GXL720805 HHH720805 HRD720805 IAZ720805 IKV720805 IUR720805 JEN720805 JOJ720805 JYF720805 KIB720805 KRX720805 LBT720805 LLP720805 LVL720805 MFH720805 MPD720805 MYZ720805 NIV720805 NSR720805 OCN720805 OMJ720805 OWF720805 PGB720805 PPX720805 PZT720805 QJP720805 QTL720805 RDH720805 RND720805 RWZ720805 SGV720805 SQR720805 TAN720805 TKJ720805 TUF720805 UEB720805 UNX720805 UXT720805 VHP720805 VRL720805 WBH720805 WLD720805 WUZ720805 G786341 IN786341 SJ786341 ACF786341 AMB786341 AVX786341 BFT786341 BPP786341 BZL786341 CJH786341 CTD786341 DCZ786341 DMV786341 DWR786341 EGN786341 EQJ786341 FAF786341 FKB786341 FTX786341 GDT786341 GNP786341 GXL786341 HHH786341 HRD786341 IAZ786341 IKV786341 IUR786341 JEN786341 JOJ786341 JYF786341 KIB786341 KRX786341 LBT786341 LLP786341 LVL786341 MFH786341 MPD786341 MYZ786341 NIV786341 NSR786341 OCN786341 OMJ786341 OWF786341 PGB786341 PPX786341 PZT786341 QJP786341 QTL786341 RDH786341 RND786341 RWZ786341 SGV786341 SQR786341 TAN786341 TKJ786341 TUF786341 UEB786341 UNX786341 UXT786341 VHP786341 VRL786341 WBH786341 WLD786341 WUZ786341 G851877 IN851877 SJ851877 ACF851877 AMB851877 AVX851877 BFT851877 BPP851877 BZL851877 CJH851877 CTD851877 DCZ851877 DMV851877 DWR851877 EGN851877 EQJ851877 FAF851877 FKB851877 FTX851877 GDT851877 GNP851877 GXL851877 HHH851877 HRD851877 IAZ851877 IKV851877 IUR851877 JEN851877 JOJ851877 JYF851877 KIB851877 KRX851877 LBT851877 LLP851877 LVL851877 MFH851877 MPD851877 MYZ851877 NIV851877 NSR851877 OCN851877 OMJ851877 OWF851877 PGB851877 PPX851877 PZT851877 QJP851877 QTL851877 RDH851877 RND851877 RWZ851877 SGV851877 SQR851877 TAN851877 TKJ851877 TUF851877 UEB851877 UNX851877 UXT851877 VHP851877 VRL851877 WBH851877 WLD851877 WUZ851877 G917413 IN917413 SJ917413 ACF917413 AMB917413 AVX917413 BFT917413 BPP917413 BZL917413 CJH917413 CTD917413 DCZ917413 DMV917413 DWR917413 EGN917413 EQJ917413 FAF917413 FKB917413 FTX917413 GDT917413 GNP917413 GXL917413 HHH917413 HRD917413 IAZ917413 IKV917413 IUR917413 JEN917413 JOJ917413 JYF917413 KIB917413 KRX917413 LBT917413 LLP917413 LVL917413 MFH917413 MPD917413 MYZ917413 NIV917413 NSR917413 OCN917413 OMJ917413 OWF917413 PGB917413 PPX917413 PZT917413 QJP917413 QTL917413 RDH917413 RND917413 RWZ917413 SGV917413 SQR917413 TAN917413 TKJ917413 TUF917413 UEB917413 UNX917413 UXT917413 VHP917413 VRL917413 WBH917413 WLD917413 WUZ917413 G982949 IN982949 SJ982949 ACF982949 AMB982949 AVX982949 BFT982949 BPP982949 BZL982949 CJH982949 CTD982949 DCZ982949 DMV982949 DWR982949 EGN982949 EQJ982949 FAF982949 FKB982949 FTX982949 GDT982949 GNP982949 GXL982949 HHH982949 HRD982949 IAZ982949 IKV982949 IUR982949 JEN982949 JOJ982949 JYF982949 KIB982949 KRX982949 LBT982949 LLP982949 LVL982949 MFH982949 MPD982949 MYZ982949 NIV982949 NSR982949 OCN982949 OMJ982949 OWF982949 PGB982949 PPX982949 PZT982949 QJP982949 QTL982949 RDH982949 RND982949 RWZ982949 SGV982949 SQR982949 TAN982949 TKJ982949 TUF982949 UEB982949 UNX982949 UXT982949 VHP982949 VRL982949 WBH982949 WLD982949 WUZ982949" xr:uid="{A371E86C-FAFF-4FC6-B060-507208F399C4}">
      <formula1>#REF!</formula1>
    </dataValidation>
    <dataValidation type="list" allowBlank="1" showInputMessage="1" showErrorMessage="1" sqref="WUU982977:WUU982980 WKY982977:WKY982980 WBC982977:WBC982980 VRG982977:VRG982980 VHK982977:VHK982980 UXO982977:UXO982980 UNS982977:UNS982980 UDW982977:UDW982980 TUA982977:TUA982980 TKE982977:TKE982980 TAI982977:TAI982980 SQM982977:SQM982980 SGQ982977:SGQ982980 RWU982977:RWU982980 RMY982977:RMY982980 RDC982977:RDC982980 QTG982977:QTG982980 QJK982977:QJK982980 PZO982977:PZO982980 PPS982977:PPS982980 PFW982977:PFW982980 OWA982977:OWA982980 OME982977:OME982980 OCI982977:OCI982980 NSM982977:NSM982980 NIQ982977:NIQ982980 MYU982977:MYU982980 MOY982977:MOY982980 MFC982977:MFC982980 LVG982977:LVG982980 LLK982977:LLK982980 LBO982977:LBO982980 KRS982977:KRS982980 KHW982977:KHW982980 JYA982977:JYA982980 JOE982977:JOE982980 JEI982977:JEI982980 IUM982977:IUM982980 IKQ982977:IKQ982980 IAU982977:IAU982980 HQY982977:HQY982980 HHC982977:HHC982980 GXG982977:GXG982980 GNK982977:GNK982980 GDO982977:GDO982980 FTS982977:FTS982980 FJW982977:FJW982980 FAA982977:FAA982980 EQE982977:EQE982980 EGI982977:EGI982980 DWM982977:DWM982980 DMQ982977:DMQ982980 DCU982977:DCU982980 CSY982977:CSY982980 CJC982977:CJC982980 BZG982977:BZG982980 BPK982977:BPK982980 BFO982977:BFO982980 AVS982977:AVS982980 ALW982977:ALW982980 ACA982977:ACA982980 SE982977:SE982980 II982977:II982980 B982977:B982980 WUU917441:WUU917444 WKY917441:WKY917444 WBC917441:WBC917444 VRG917441:VRG917444 VHK917441:VHK917444 UXO917441:UXO917444 UNS917441:UNS917444 UDW917441:UDW917444 TUA917441:TUA917444 TKE917441:TKE917444 TAI917441:TAI917444 SQM917441:SQM917444 SGQ917441:SGQ917444 RWU917441:RWU917444 RMY917441:RMY917444 RDC917441:RDC917444 QTG917441:QTG917444 QJK917441:QJK917444 PZO917441:PZO917444 PPS917441:PPS917444 PFW917441:PFW917444 OWA917441:OWA917444 OME917441:OME917444 OCI917441:OCI917444 NSM917441:NSM917444 NIQ917441:NIQ917444 MYU917441:MYU917444 MOY917441:MOY917444 MFC917441:MFC917444 LVG917441:LVG917444 LLK917441:LLK917444 LBO917441:LBO917444 KRS917441:KRS917444 KHW917441:KHW917444 JYA917441:JYA917444 JOE917441:JOE917444 JEI917441:JEI917444 IUM917441:IUM917444 IKQ917441:IKQ917444 IAU917441:IAU917444 HQY917441:HQY917444 HHC917441:HHC917444 GXG917441:GXG917444 GNK917441:GNK917444 GDO917441:GDO917444 FTS917441:FTS917444 FJW917441:FJW917444 FAA917441:FAA917444 EQE917441:EQE917444 EGI917441:EGI917444 DWM917441:DWM917444 DMQ917441:DMQ917444 DCU917441:DCU917444 CSY917441:CSY917444 CJC917441:CJC917444 BZG917441:BZG917444 BPK917441:BPK917444 BFO917441:BFO917444 AVS917441:AVS917444 ALW917441:ALW917444 ACA917441:ACA917444 SE917441:SE917444 II917441:II917444 B917441:B917444 WUU851905:WUU851908 WKY851905:WKY851908 WBC851905:WBC851908 VRG851905:VRG851908 VHK851905:VHK851908 UXO851905:UXO851908 UNS851905:UNS851908 UDW851905:UDW851908 TUA851905:TUA851908 TKE851905:TKE851908 TAI851905:TAI851908 SQM851905:SQM851908 SGQ851905:SGQ851908 RWU851905:RWU851908 RMY851905:RMY851908 RDC851905:RDC851908 QTG851905:QTG851908 QJK851905:QJK851908 PZO851905:PZO851908 PPS851905:PPS851908 PFW851905:PFW851908 OWA851905:OWA851908 OME851905:OME851908 OCI851905:OCI851908 NSM851905:NSM851908 NIQ851905:NIQ851908 MYU851905:MYU851908 MOY851905:MOY851908 MFC851905:MFC851908 LVG851905:LVG851908 LLK851905:LLK851908 LBO851905:LBO851908 KRS851905:KRS851908 KHW851905:KHW851908 JYA851905:JYA851908 JOE851905:JOE851908 JEI851905:JEI851908 IUM851905:IUM851908 IKQ851905:IKQ851908 IAU851905:IAU851908 HQY851905:HQY851908 HHC851905:HHC851908 GXG851905:GXG851908 GNK851905:GNK851908 GDO851905:GDO851908 FTS851905:FTS851908 FJW851905:FJW851908 FAA851905:FAA851908 EQE851905:EQE851908 EGI851905:EGI851908 DWM851905:DWM851908 DMQ851905:DMQ851908 DCU851905:DCU851908 CSY851905:CSY851908 CJC851905:CJC851908 BZG851905:BZG851908 BPK851905:BPK851908 BFO851905:BFO851908 AVS851905:AVS851908 ALW851905:ALW851908 ACA851905:ACA851908 SE851905:SE851908 II851905:II851908 B851905:B851908 WUU786369:WUU786372 WKY786369:WKY786372 WBC786369:WBC786372 VRG786369:VRG786372 VHK786369:VHK786372 UXO786369:UXO786372 UNS786369:UNS786372 UDW786369:UDW786372 TUA786369:TUA786372 TKE786369:TKE786372 TAI786369:TAI786372 SQM786369:SQM786372 SGQ786369:SGQ786372 RWU786369:RWU786372 RMY786369:RMY786372 RDC786369:RDC786372 QTG786369:QTG786372 QJK786369:QJK786372 PZO786369:PZO786372 PPS786369:PPS786372 PFW786369:PFW786372 OWA786369:OWA786372 OME786369:OME786372 OCI786369:OCI786372 NSM786369:NSM786372 NIQ786369:NIQ786372 MYU786369:MYU786372 MOY786369:MOY786372 MFC786369:MFC786372 LVG786369:LVG786372 LLK786369:LLK786372 LBO786369:LBO786372 KRS786369:KRS786372 KHW786369:KHW786372 JYA786369:JYA786372 JOE786369:JOE786372 JEI786369:JEI786372 IUM786369:IUM786372 IKQ786369:IKQ786372 IAU786369:IAU786372 HQY786369:HQY786372 HHC786369:HHC786372 GXG786369:GXG786372 GNK786369:GNK786372 GDO786369:GDO786372 FTS786369:FTS786372 FJW786369:FJW786372 FAA786369:FAA786372 EQE786369:EQE786372 EGI786369:EGI786372 DWM786369:DWM786372 DMQ786369:DMQ786372 DCU786369:DCU786372 CSY786369:CSY786372 CJC786369:CJC786372 BZG786369:BZG786372 BPK786369:BPK786372 BFO786369:BFO786372 AVS786369:AVS786372 ALW786369:ALW786372 ACA786369:ACA786372 SE786369:SE786372 II786369:II786372 B786369:B786372 WUU720833:WUU720836 WKY720833:WKY720836 WBC720833:WBC720836 VRG720833:VRG720836 VHK720833:VHK720836 UXO720833:UXO720836 UNS720833:UNS720836 UDW720833:UDW720836 TUA720833:TUA720836 TKE720833:TKE720836 TAI720833:TAI720836 SQM720833:SQM720836 SGQ720833:SGQ720836 RWU720833:RWU720836 RMY720833:RMY720836 RDC720833:RDC720836 QTG720833:QTG720836 QJK720833:QJK720836 PZO720833:PZO720836 PPS720833:PPS720836 PFW720833:PFW720836 OWA720833:OWA720836 OME720833:OME720836 OCI720833:OCI720836 NSM720833:NSM720836 NIQ720833:NIQ720836 MYU720833:MYU720836 MOY720833:MOY720836 MFC720833:MFC720836 LVG720833:LVG720836 LLK720833:LLK720836 LBO720833:LBO720836 KRS720833:KRS720836 KHW720833:KHW720836 JYA720833:JYA720836 JOE720833:JOE720836 JEI720833:JEI720836 IUM720833:IUM720836 IKQ720833:IKQ720836 IAU720833:IAU720836 HQY720833:HQY720836 HHC720833:HHC720836 GXG720833:GXG720836 GNK720833:GNK720836 GDO720833:GDO720836 FTS720833:FTS720836 FJW720833:FJW720836 FAA720833:FAA720836 EQE720833:EQE720836 EGI720833:EGI720836 DWM720833:DWM720836 DMQ720833:DMQ720836 DCU720833:DCU720836 CSY720833:CSY720836 CJC720833:CJC720836 BZG720833:BZG720836 BPK720833:BPK720836 BFO720833:BFO720836 AVS720833:AVS720836 ALW720833:ALW720836 ACA720833:ACA720836 SE720833:SE720836 II720833:II720836 B720833:B720836 WUU655297:WUU655300 WKY655297:WKY655300 WBC655297:WBC655300 VRG655297:VRG655300 VHK655297:VHK655300 UXO655297:UXO655300 UNS655297:UNS655300 UDW655297:UDW655300 TUA655297:TUA655300 TKE655297:TKE655300 TAI655297:TAI655300 SQM655297:SQM655300 SGQ655297:SGQ655300 RWU655297:RWU655300 RMY655297:RMY655300 RDC655297:RDC655300 QTG655297:QTG655300 QJK655297:QJK655300 PZO655297:PZO655300 PPS655297:PPS655300 PFW655297:PFW655300 OWA655297:OWA655300 OME655297:OME655300 OCI655297:OCI655300 NSM655297:NSM655300 NIQ655297:NIQ655300 MYU655297:MYU655300 MOY655297:MOY655300 MFC655297:MFC655300 LVG655297:LVG655300 LLK655297:LLK655300 LBO655297:LBO655300 KRS655297:KRS655300 KHW655297:KHW655300 JYA655297:JYA655300 JOE655297:JOE655300 JEI655297:JEI655300 IUM655297:IUM655300 IKQ655297:IKQ655300 IAU655297:IAU655300 HQY655297:HQY655300 HHC655297:HHC655300 GXG655297:GXG655300 GNK655297:GNK655300 GDO655297:GDO655300 FTS655297:FTS655300 FJW655297:FJW655300 FAA655297:FAA655300 EQE655297:EQE655300 EGI655297:EGI655300 DWM655297:DWM655300 DMQ655297:DMQ655300 DCU655297:DCU655300 CSY655297:CSY655300 CJC655297:CJC655300 BZG655297:BZG655300 BPK655297:BPK655300 BFO655297:BFO655300 AVS655297:AVS655300 ALW655297:ALW655300 ACA655297:ACA655300 SE655297:SE655300 II655297:II655300 B655297:B655300 WUU589761:WUU589764 WKY589761:WKY589764 WBC589761:WBC589764 VRG589761:VRG589764 VHK589761:VHK589764 UXO589761:UXO589764 UNS589761:UNS589764 UDW589761:UDW589764 TUA589761:TUA589764 TKE589761:TKE589764 TAI589761:TAI589764 SQM589761:SQM589764 SGQ589761:SGQ589764 RWU589761:RWU589764 RMY589761:RMY589764 RDC589761:RDC589764 QTG589761:QTG589764 QJK589761:QJK589764 PZO589761:PZO589764 PPS589761:PPS589764 PFW589761:PFW589764 OWA589761:OWA589764 OME589761:OME589764 OCI589761:OCI589764 NSM589761:NSM589764 NIQ589761:NIQ589764 MYU589761:MYU589764 MOY589761:MOY589764 MFC589761:MFC589764 LVG589761:LVG589764 LLK589761:LLK589764 LBO589761:LBO589764 KRS589761:KRS589764 KHW589761:KHW589764 JYA589761:JYA589764 JOE589761:JOE589764 JEI589761:JEI589764 IUM589761:IUM589764 IKQ589761:IKQ589764 IAU589761:IAU589764 HQY589761:HQY589764 HHC589761:HHC589764 GXG589761:GXG589764 GNK589761:GNK589764 GDO589761:GDO589764 FTS589761:FTS589764 FJW589761:FJW589764 FAA589761:FAA589764 EQE589761:EQE589764 EGI589761:EGI589764 DWM589761:DWM589764 DMQ589761:DMQ589764 DCU589761:DCU589764 CSY589761:CSY589764 CJC589761:CJC589764 BZG589761:BZG589764 BPK589761:BPK589764 BFO589761:BFO589764 AVS589761:AVS589764 ALW589761:ALW589764 ACA589761:ACA589764 SE589761:SE589764 II589761:II589764 B589761:B589764 WUU524225:WUU524228 WKY524225:WKY524228 WBC524225:WBC524228 VRG524225:VRG524228 VHK524225:VHK524228 UXO524225:UXO524228 UNS524225:UNS524228 UDW524225:UDW524228 TUA524225:TUA524228 TKE524225:TKE524228 TAI524225:TAI524228 SQM524225:SQM524228 SGQ524225:SGQ524228 RWU524225:RWU524228 RMY524225:RMY524228 RDC524225:RDC524228 QTG524225:QTG524228 QJK524225:QJK524228 PZO524225:PZO524228 PPS524225:PPS524228 PFW524225:PFW524228 OWA524225:OWA524228 OME524225:OME524228 OCI524225:OCI524228 NSM524225:NSM524228 NIQ524225:NIQ524228 MYU524225:MYU524228 MOY524225:MOY524228 MFC524225:MFC524228 LVG524225:LVG524228 LLK524225:LLK524228 LBO524225:LBO524228 KRS524225:KRS524228 KHW524225:KHW524228 JYA524225:JYA524228 JOE524225:JOE524228 JEI524225:JEI524228 IUM524225:IUM524228 IKQ524225:IKQ524228 IAU524225:IAU524228 HQY524225:HQY524228 HHC524225:HHC524228 GXG524225:GXG524228 GNK524225:GNK524228 GDO524225:GDO524228 FTS524225:FTS524228 FJW524225:FJW524228 FAA524225:FAA524228 EQE524225:EQE524228 EGI524225:EGI524228 DWM524225:DWM524228 DMQ524225:DMQ524228 DCU524225:DCU524228 CSY524225:CSY524228 CJC524225:CJC524228 BZG524225:BZG524228 BPK524225:BPK524228 BFO524225:BFO524228 AVS524225:AVS524228 ALW524225:ALW524228 ACA524225:ACA524228 SE524225:SE524228 II524225:II524228 B524225:B524228 WUU458689:WUU458692 WKY458689:WKY458692 WBC458689:WBC458692 VRG458689:VRG458692 VHK458689:VHK458692 UXO458689:UXO458692 UNS458689:UNS458692 UDW458689:UDW458692 TUA458689:TUA458692 TKE458689:TKE458692 TAI458689:TAI458692 SQM458689:SQM458692 SGQ458689:SGQ458692 RWU458689:RWU458692 RMY458689:RMY458692 RDC458689:RDC458692 QTG458689:QTG458692 QJK458689:QJK458692 PZO458689:PZO458692 PPS458689:PPS458692 PFW458689:PFW458692 OWA458689:OWA458692 OME458689:OME458692 OCI458689:OCI458692 NSM458689:NSM458692 NIQ458689:NIQ458692 MYU458689:MYU458692 MOY458689:MOY458692 MFC458689:MFC458692 LVG458689:LVG458692 LLK458689:LLK458692 LBO458689:LBO458692 KRS458689:KRS458692 KHW458689:KHW458692 JYA458689:JYA458692 JOE458689:JOE458692 JEI458689:JEI458692 IUM458689:IUM458692 IKQ458689:IKQ458692 IAU458689:IAU458692 HQY458689:HQY458692 HHC458689:HHC458692 GXG458689:GXG458692 GNK458689:GNK458692 GDO458689:GDO458692 FTS458689:FTS458692 FJW458689:FJW458692 FAA458689:FAA458692 EQE458689:EQE458692 EGI458689:EGI458692 DWM458689:DWM458692 DMQ458689:DMQ458692 DCU458689:DCU458692 CSY458689:CSY458692 CJC458689:CJC458692 BZG458689:BZG458692 BPK458689:BPK458692 BFO458689:BFO458692 AVS458689:AVS458692 ALW458689:ALW458692 ACA458689:ACA458692 SE458689:SE458692 II458689:II458692 B458689:B458692 WUU393153:WUU393156 WKY393153:WKY393156 WBC393153:WBC393156 VRG393153:VRG393156 VHK393153:VHK393156 UXO393153:UXO393156 UNS393153:UNS393156 UDW393153:UDW393156 TUA393153:TUA393156 TKE393153:TKE393156 TAI393153:TAI393156 SQM393153:SQM393156 SGQ393153:SGQ393156 RWU393153:RWU393156 RMY393153:RMY393156 RDC393153:RDC393156 QTG393153:QTG393156 QJK393153:QJK393156 PZO393153:PZO393156 PPS393153:PPS393156 PFW393153:PFW393156 OWA393153:OWA393156 OME393153:OME393156 OCI393153:OCI393156 NSM393153:NSM393156 NIQ393153:NIQ393156 MYU393153:MYU393156 MOY393153:MOY393156 MFC393153:MFC393156 LVG393153:LVG393156 LLK393153:LLK393156 LBO393153:LBO393156 KRS393153:KRS393156 KHW393153:KHW393156 JYA393153:JYA393156 JOE393153:JOE393156 JEI393153:JEI393156 IUM393153:IUM393156 IKQ393153:IKQ393156 IAU393153:IAU393156 HQY393153:HQY393156 HHC393153:HHC393156 GXG393153:GXG393156 GNK393153:GNK393156 GDO393153:GDO393156 FTS393153:FTS393156 FJW393153:FJW393156 FAA393153:FAA393156 EQE393153:EQE393156 EGI393153:EGI393156 DWM393153:DWM393156 DMQ393153:DMQ393156 DCU393153:DCU393156 CSY393153:CSY393156 CJC393153:CJC393156 BZG393153:BZG393156 BPK393153:BPK393156 BFO393153:BFO393156 AVS393153:AVS393156 ALW393153:ALW393156 ACA393153:ACA393156 SE393153:SE393156 II393153:II393156 B393153:B393156 WUU327617:WUU327620 WKY327617:WKY327620 WBC327617:WBC327620 VRG327617:VRG327620 VHK327617:VHK327620 UXO327617:UXO327620 UNS327617:UNS327620 UDW327617:UDW327620 TUA327617:TUA327620 TKE327617:TKE327620 TAI327617:TAI327620 SQM327617:SQM327620 SGQ327617:SGQ327620 RWU327617:RWU327620 RMY327617:RMY327620 RDC327617:RDC327620 QTG327617:QTG327620 QJK327617:QJK327620 PZO327617:PZO327620 PPS327617:PPS327620 PFW327617:PFW327620 OWA327617:OWA327620 OME327617:OME327620 OCI327617:OCI327620 NSM327617:NSM327620 NIQ327617:NIQ327620 MYU327617:MYU327620 MOY327617:MOY327620 MFC327617:MFC327620 LVG327617:LVG327620 LLK327617:LLK327620 LBO327617:LBO327620 KRS327617:KRS327620 KHW327617:KHW327620 JYA327617:JYA327620 JOE327617:JOE327620 JEI327617:JEI327620 IUM327617:IUM327620 IKQ327617:IKQ327620 IAU327617:IAU327620 HQY327617:HQY327620 HHC327617:HHC327620 GXG327617:GXG327620 GNK327617:GNK327620 GDO327617:GDO327620 FTS327617:FTS327620 FJW327617:FJW327620 FAA327617:FAA327620 EQE327617:EQE327620 EGI327617:EGI327620 DWM327617:DWM327620 DMQ327617:DMQ327620 DCU327617:DCU327620 CSY327617:CSY327620 CJC327617:CJC327620 BZG327617:BZG327620 BPK327617:BPK327620 BFO327617:BFO327620 AVS327617:AVS327620 ALW327617:ALW327620 ACA327617:ACA327620 SE327617:SE327620 II327617:II327620 B327617:B327620 WUU262081:WUU262084 WKY262081:WKY262084 WBC262081:WBC262084 VRG262081:VRG262084 VHK262081:VHK262084 UXO262081:UXO262084 UNS262081:UNS262084 UDW262081:UDW262084 TUA262081:TUA262084 TKE262081:TKE262084 TAI262081:TAI262084 SQM262081:SQM262084 SGQ262081:SGQ262084 RWU262081:RWU262084 RMY262081:RMY262084 RDC262081:RDC262084 QTG262081:QTG262084 QJK262081:QJK262084 PZO262081:PZO262084 PPS262081:PPS262084 PFW262081:PFW262084 OWA262081:OWA262084 OME262081:OME262084 OCI262081:OCI262084 NSM262081:NSM262084 NIQ262081:NIQ262084 MYU262081:MYU262084 MOY262081:MOY262084 MFC262081:MFC262084 LVG262081:LVG262084 LLK262081:LLK262084 LBO262081:LBO262084 KRS262081:KRS262084 KHW262081:KHW262084 JYA262081:JYA262084 JOE262081:JOE262084 JEI262081:JEI262084 IUM262081:IUM262084 IKQ262081:IKQ262084 IAU262081:IAU262084 HQY262081:HQY262084 HHC262081:HHC262084 GXG262081:GXG262084 GNK262081:GNK262084 GDO262081:GDO262084 FTS262081:FTS262084 FJW262081:FJW262084 FAA262081:FAA262084 EQE262081:EQE262084 EGI262081:EGI262084 DWM262081:DWM262084 DMQ262081:DMQ262084 DCU262081:DCU262084 CSY262081:CSY262084 CJC262081:CJC262084 BZG262081:BZG262084 BPK262081:BPK262084 BFO262081:BFO262084 AVS262081:AVS262084 ALW262081:ALW262084 ACA262081:ACA262084 SE262081:SE262084 II262081:II262084 B262081:B262084 WUU196545:WUU196548 WKY196545:WKY196548 WBC196545:WBC196548 VRG196545:VRG196548 VHK196545:VHK196548 UXO196545:UXO196548 UNS196545:UNS196548 UDW196545:UDW196548 TUA196545:TUA196548 TKE196545:TKE196548 TAI196545:TAI196548 SQM196545:SQM196548 SGQ196545:SGQ196548 RWU196545:RWU196548 RMY196545:RMY196548 RDC196545:RDC196548 QTG196545:QTG196548 QJK196545:QJK196548 PZO196545:PZO196548 PPS196545:PPS196548 PFW196545:PFW196548 OWA196545:OWA196548 OME196545:OME196548 OCI196545:OCI196548 NSM196545:NSM196548 NIQ196545:NIQ196548 MYU196545:MYU196548 MOY196545:MOY196548 MFC196545:MFC196548 LVG196545:LVG196548 LLK196545:LLK196548 LBO196545:LBO196548 KRS196545:KRS196548 KHW196545:KHW196548 JYA196545:JYA196548 JOE196545:JOE196548 JEI196545:JEI196548 IUM196545:IUM196548 IKQ196545:IKQ196548 IAU196545:IAU196548 HQY196545:HQY196548 HHC196545:HHC196548 GXG196545:GXG196548 GNK196545:GNK196548 GDO196545:GDO196548 FTS196545:FTS196548 FJW196545:FJW196548 FAA196545:FAA196548 EQE196545:EQE196548 EGI196545:EGI196548 DWM196545:DWM196548 DMQ196545:DMQ196548 DCU196545:DCU196548 CSY196545:CSY196548 CJC196545:CJC196548 BZG196545:BZG196548 BPK196545:BPK196548 BFO196545:BFO196548 AVS196545:AVS196548 ALW196545:ALW196548 ACA196545:ACA196548 SE196545:SE196548 II196545:II196548 B196545:B196548 WUU131009:WUU131012 WKY131009:WKY131012 WBC131009:WBC131012 VRG131009:VRG131012 VHK131009:VHK131012 UXO131009:UXO131012 UNS131009:UNS131012 UDW131009:UDW131012 TUA131009:TUA131012 TKE131009:TKE131012 TAI131009:TAI131012 SQM131009:SQM131012 SGQ131009:SGQ131012 RWU131009:RWU131012 RMY131009:RMY131012 RDC131009:RDC131012 QTG131009:QTG131012 QJK131009:QJK131012 PZO131009:PZO131012 PPS131009:PPS131012 PFW131009:PFW131012 OWA131009:OWA131012 OME131009:OME131012 OCI131009:OCI131012 NSM131009:NSM131012 NIQ131009:NIQ131012 MYU131009:MYU131012 MOY131009:MOY131012 MFC131009:MFC131012 LVG131009:LVG131012 LLK131009:LLK131012 LBO131009:LBO131012 KRS131009:KRS131012 KHW131009:KHW131012 JYA131009:JYA131012 JOE131009:JOE131012 JEI131009:JEI131012 IUM131009:IUM131012 IKQ131009:IKQ131012 IAU131009:IAU131012 HQY131009:HQY131012 HHC131009:HHC131012 GXG131009:GXG131012 GNK131009:GNK131012 GDO131009:GDO131012 FTS131009:FTS131012 FJW131009:FJW131012 FAA131009:FAA131012 EQE131009:EQE131012 EGI131009:EGI131012 DWM131009:DWM131012 DMQ131009:DMQ131012 DCU131009:DCU131012 CSY131009:CSY131012 CJC131009:CJC131012 BZG131009:BZG131012 BPK131009:BPK131012 BFO131009:BFO131012 AVS131009:AVS131012 ALW131009:ALW131012 ACA131009:ACA131012 SE131009:SE131012 II131009:II131012 B131009:B131012 WUU65473:WUU65476 WKY65473:WKY65476 WBC65473:WBC65476 VRG65473:VRG65476 VHK65473:VHK65476 UXO65473:UXO65476 UNS65473:UNS65476 UDW65473:UDW65476 TUA65473:TUA65476 TKE65473:TKE65476 TAI65473:TAI65476 SQM65473:SQM65476 SGQ65473:SGQ65476 RWU65473:RWU65476 RMY65473:RMY65476 RDC65473:RDC65476 QTG65473:QTG65476 QJK65473:QJK65476 PZO65473:PZO65476 PPS65473:PPS65476 PFW65473:PFW65476 OWA65473:OWA65476 OME65473:OME65476 OCI65473:OCI65476 NSM65473:NSM65476 NIQ65473:NIQ65476 MYU65473:MYU65476 MOY65473:MOY65476 MFC65473:MFC65476 LVG65473:LVG65476 LLK65473:LLK65476 LBO65473:LBO65476 KRS65473:KRS65476 KHW65473:KHW65476 JYA65473:JYA65476 JOE65473:JOE65476 JEI65473:JEI65476 IUM65473:IUM65476 IKQ65473:IKQ65476 IAU65473:IAU65476 HQY65473:HQY65476 HHC65473:HHC65476 GXG65473:GXG65476 GNK65473:GNK65476 GDO65473:GDO65476 FTS65473:FTS65476 FJW65473:FJW65476 FAA65473:FAA65476 EQE65473:EQE65476 EGI65473:EGI65476 DWM65473:DWM65476 DMQ65473:DMQ65476 DCU65473:DCU65476 CSY65473:CSY65476 CJC65473:CJC65476 BZG65473:BZG65476 BPK65473:BPK65476 BFO65473:BFO65476 AVS65473:AVS65476 ALW65473:ALW65476 ACA65473:ACA65476 SE65473:SE65476 II65473:II65476 B65473:B65476 II30:II31 SD32:SD33 SE30:SE31 ABZ32:ABZ33 ACA30:ACA31 ALV32:ALV33 ALW30:ALW31 AVR32:AVR33 AVS30:AVS31 BFN32:BFN33 BFO30:BFO31 BPJ32:BPJ33 BPK30:BPK31 BZF32:BZF33 BZG30:BZG31 CJB32:CJB33 CJC30:CJC31 CSX32:CSX33 CSY30:CSY31 DCT32:DCT33 DCU30:DCU31 DMP32:DMP33 DMQ30:DMQ31 DWL32:DWL33 DWM30:DWM31 EGH32:EGH33 EGI30:EGI31 EQD32:EQD33 EQE30:EQE31 EZZ32:EZZ33 FAA30:FAA31 FJV32:FJV33 FJW30:FJW31 FTR32:FTR33 FTS30:FTS31 GDN32:GDN33 GDO30:GDO31 GNJ32:GNJ33 GNK30:GNK31 GXF32:GXF33 GXG30:GXG31 HHB32:HHB33 HHC30:HHC31 HQX32:HQX33 HQY30:HQY31 IAT32:IAT33 IAU30:IAU31 IKP32:IKP33 IKQ30:IKQ31 IUL32:IUL33 IUM30:IUM31 JEH32:JEH33 JEI30:JEI31 JOD32:JOD33 JOE30:JOE31 JXZ32:JXZ33 JYA30:JYA31 KHV32:KHV33 KHW30:KHW31 KRR32:KRR33 KRS30:KRS31 LBN32:LBN33 LBO30:LBO31 LLJ32:LLJ33 LLK30:LLK31 LVF32:LVF33 LVG30:LVG31 MFB32:MFB33 MFC30:MFC31 MOX32:MOX33 MOY30:MOY31 MYT32:MYT33 MYU30:MYU31 NIP32:NIP33 NIQ30:NIQ31 NSL32:NSL33 NSM30:NSM31 OCH32:OCH33 OCI30:OCI31 OMD32:OMD33 OME30:OME31 OVZ32:OVZ33 OWA30:OWA31 PFV32:PFV33 PFW30:PFW31 PPR32:PPR33 PPS30:PPS31 PZN32:PZN33 PZO30:PZO31 QJJ32:QJJ33 QJK30:QJK31 QTF32:QTF33 QTG30:QTG31 RDB32:RDB33 RDC30:RDC31 RMX32:RMX33 RMY30:RMY31 RWT32:RWT33 RWU30:RWU31 SGP32:SGP33 SGQ30:SGQ31 SQL32:SQL33 SQM30:SQM31 TAH32:TAH33 TAI30:TAI31 TKD32:TKD33 TKE30:TKE31 TTZ32:TTZ33 TUA30:TUA31 UDV32:UDV33 UDW30:UDW31 UNR32:UNR33 UNS30:UNS31 UXN32:UXN33 UXO30:UXO31 VHJ32:VHJ33 VHK30:VHK31 VRF32:VRF33 VRG30:VRG31 WBB32:WBB33 WBC30:WBC31 WKX32:WKX33 WKY30:WKY31 WUT32:WUT33 WUU30:WUU31 IH32:IH33 WVV982950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AC65445 JJ65446 TF65446 ADB65446 AMX65446 AWT65446 BGP65446 BQL65446 CAH65446 CKD65446 CTZ65446 DDV65446 DNR65446 DXN65446 EHJ65446 ERF65446 FBB65446 FKX65446 FUT65446 GEP65446 GOL65446 GYH65446 HID65446 HRZ65446 IBV65446 ILR65446 IVN65446 JFJ65446 JPF65446 JZB65446 KIX65446 KST65446 LCP65446 LML65446 LWH65446 MGD65446 MPZ65446 MZV65446 NJR65446 NTN65446 ODJ65446 ONF65446 OXB65446 PGX65446 PQT65446 QAP65446 QKL65446 QUH65446 RED65446 RNZ65446 RXV65446 SHR65446 SRN65446 TBJ65446 TLF65446 TVB65446 UEX65446 UOT65446 UYP65446 VIL65446 VSH65446 WCD65446 WLZ65446 WVV65446 AC130981 JJ130982 TF130982 ADB130982 AMX130982 AWT130982 BGP130982 BQL130982 CAH130982 CKD130982 CTZ130982 DDV130982 DNR130982 DXN130982 EHJ130982 ERF130982 FBB130982 FKX130982 FUT130982 GEP130982 GOL130982 GYH130982 HID130982 HRZ130982 IBV130982 ILR130982 IVN130982 JFJ130982 JPF130982 JZB130982 KIX130982 KST130982 LCP130982 LML130982 LWH130982 MGD130982 MPZ130982 MZV130982 NJR130982 NTN130982 ODJ130982 ONF130982 OXB130982 PGX130982 PQT130982 QAP130982 QKL130982 QUH130982 RED130982 RNZ130982 RXV130982 SHR130982 SRN130982 TBJ130982 TLF130982 TVB130982 UEX130982 UOT130982 UYP130982 VIL130982 VSH130982 WCD130982 WLZ130982 WVV130982 AC196517 JJ196518 TF196518 ADB196518 AMX196518 AWT196518 BGP196518 BQL196518 CAH196518 CKD196518 CTZ196518 DDV196518 DNR196518 DXN196518 EHJ196518 ERF196518 FBB196518 FKX196518 FUT196518 GEP196518 GOL196518 GYH196518 HID196518 HRZ196518 IBV196518 ILR196518 IVN196518 JFJ196518 JPF196518 JZB196518 KIX196518 KST196518 LCP196518 LML196518 LWH196518 MGD196518 MPZ196518 MZV196518 NJR196518 NTN196518 ODJ196518 ONF196518 OXB196518 PGX196518 PQT196518 QAP196518 QKL196518 QUH196518 RED196518 RNZ196518 RXV196518 SHR196518 SRN196518 TBJ196518 TLF196518 TVB196518 UEX196518 UOT196518 UYP196518 VIL196518 VSH196518 WCD196518 WLZ196518 WVV196518 AC262053 JJ262054 TF262054 ADB262054 AMX262054 AWT262054 BGP262054 BQL262054 CAH262054 CKD262054 CTZ262054 DDV262054 DNR262054 DXN262054 EHJ262054 ERF262054 FBB262054 FKX262054 FUT262054 GEP262054 GOL262054 GYH262054 HID262054 HRZ262054 IBV262054 ILR262054 IVN262054 JFJ262054 JPF262054 JZB262054 KIX262054 KST262054 LCP262054 LML262054 LWH262054 MGD262054 MPZ262054 MZV262054 NJR262054 NTN262054 ODJ262054 ONF262054 OXB262054 PGX262054 PQT262054 QAP262054 QKL262054 QUH262054 RED262054 RNZ262054 RXV262054 SHR262054 SRN262054 TBJ262054 TLF262054 TVB262054 UEX262054 UOT262054 UYP262054 VIL262054 VSH262054 WCD262054 WLZ262054 WVV262054 AC327589 JJ327590 TF327590 ADB327590 AMX327590 AWT327590 BGP327590 BQL327590 CAH327590 CKD327590 CTZ327590 DDV327590 DNR327590 DXN327590 EHJ327590 ERF327590 FBB327590 FKX327590 FUT327590 GEP327590 GOL327590 GYH327590 HID327590 HRZ327590 IBV327590 ILR327590 IVN327590 JFJ327590 JPF327590 JZB327590 KIX327590 KST327590 LCP327590 LML327590 LWH327590 MGD327590 MPZ327590 MZV327590 NJR327590 NTN327590 ODJ327590 ONF327590 OXB327590 PGX327590 PQT327590 QAP327590 QKL327590 QUH327590 RED327590 RNZ327590 RXV327590 SHR327590 SRN327590 TBJ327590 TLF327590 TVB327590 UEX327590 UOT327590 UYP327590 VIL327590 VSH327590 WCD327590 WLZ327590 WVV327590 AC393125 JJ393126 TF393126 ADB393126 AMX393126 AWT393126 BGP393126 BQL393126 CAH393126 CKD393126 CTZ393126 DDV393126 DNR393126 DXN393126 EHJ393126 ERF393126 FBB393126 FKX393126 FUT393126 GEP393126 GOL393126 GYH393126 HID393126 HRZ393126 IBV393126 ILR393126 IVN393126 JFJ393126 JPF393126 JZB393126 KIX393126 KST393126 LCP393126 LML393126 LWH393126 MGD393126 MPZ393126 MZV393126 NJR393126 NTN393126 ODJ393126 ONF393126 OXB393126 PGX393126 PQT393126 QAP393126 QKL393126 QUH393126 RED393126 RNZ393126 RXV393126 SHR393126 SRN393126 TBJ393126 TLF393126 TVB393126 UEX393126 UOT393126 UYP393126 VIL393126 VSH393126 WCD393126 WLZ393126 WVV393126 AC458661 JJ458662 TF458662 ADB458662 AMX458662 AWT458662 BGP458662 BQL458662 CAH458662 CKD458662 CTZ458662 DDV458662 DNR458662 DXN458662 EHJ458662 ERF458662 FBB458662 FKX458662 FUT458662 GEP458662 GOL458662 GYH458662 HID458662 HRZ458662 IBV458662 ILR458662 IVN458662 JFJ458662 JPF458662 JZB458662 KIX458662 KST458662 LCP458662 LML458662 LWH458662 MGD458662 MPZ458662 MZV458662 NJR458662 NTN458662 ODJ458662 ONF458662 OXB458662 PGX458662 PQT458662 QAP458662 QKL458662 QUH458662 RED458662 RNZ458662 RXV458662 SHR458662 SRN458662 TBJ458662 TLF458662 TVB458662 UEX458662 UOT458662 UYP458662 VIL458662 VSH458662 WCD458662 WLZ458662 WVV458662 AC524197 JJ524198 TF524198 ADB524198 AMX524198 AWT524198 BGP524198 BQL524198 CAH524198 CKD524198 CTZ524198 DDV524198 DNR524198 DXN524198 EHJ524198 ERF524198 FBB524198 FKX524198 FUT524198 GEP524198 GOL524198 GYH524198 HID524198 HRZ524198 IBV524198 ILR524198 IVN524198 JFJ524198 JPF524198 JZB524198 KIX524198 KST524198 LCP524198 LML524198 LWH524198 MGD524198 MPZ524198 MZV524198 NJR524198 NTN524198 ODJ524198 ONF524198 OXB524198 PGX524198 PQT524198 QAP524198 QKL524198 QUH524198 RED524198 RNZ524198 RXV524198 SHR524198 SRN524198 TBJ524198 TLF524198 TVB524198 UEX524198 UOT524198 UYP524198 VIL524198 VSH524198 WCD524198 WLZ524198 WVV524198 AC589733 JJ589734 TF589734 ADB589734 AMX589734 AWT589734 BGP589734 BQL589734 CAH589734 CKD589734 CTZ589734 DDV589734 DNR589734 DXN589734 EHJ589734 ERF589734 FBB589734 FKX589734 FUT589734 GEP589734 GOL589734 GYH589734 HID589734 HRZ589734 IBV589734 ILR589734 IVN589734 JFJ589734 JPF589734 JZB589734 KIX589734 KST589734 LCP589734 LML589734 LWH589734 MGD589734 MPZ589734 MZV589734 NJR589734 NTN589734 ODJ589734 ONF589734 OXB589734 PGX589734 PQT589734 QAP589734 QKL589734 QUH589734 RED589734 RNZ589734 RXV589734 SHR589734 SRN589734 TBJ589734 TLF589734 TVB589734 UEX589734 UOT589734 UYP589734 VIL589734 VSH589734 WCD589734 WLZ589734 WVV589734 AC655269 JJ655270 TF655270 ADB655270 AMX655270 AWT655270 BGP655270 BQL655270 CAH655270 CKD655270 CTZ655270 DDV655270 DNR655270 DXN655270 EHJ655270 ERF655270 FBB655270 FKX655270 FUT655270 GEP655270 GOL655270 GYH655270 HID655270 HRZ655270 IBV655270 ILR655270 IVN655270 JFJ655270 JPF655270 JZB655270 KIX655270 KST655270 LCP655270 LML655270 LWH655270 MGD655270 MPZ655270 MZV655270 NJR655270 NTN655270 ODJ655270 ONF655270 OXB655270 PGX655270 PQT655270 QAP655270 QKL655270 QUH655270 RED655270 RNZ655270 RXV655270 SHR655270 SRN655270 TBJ655270 TLF655270 TVB655270 UEX655270 UOT655270 UYP655270 VIL655270 VSH655270 WCD655270 WLZ655270 WVV655270 AC720805 JJ720806 TF720806 ADB720806 AMX720806 AWT720806 BGP720806 BQL720806 CAH720806 CKD720806 CTZ720806 DDV720806 DNR720806 DXN720806 EHJ720806 ERF720806 FBB720806 FKX720806 FUT720806 GEP720806 GOL720806 GYH720806 HID720806 HRZ720806 IBV720806 ILR720806 IVN720806 JFJ720806 JPF720806 JZB720806 KIX720806 KST720806 LCP720806 LML720806 LWH720806 MGD720806 MPZ720806 MZV720806 NJR720806 NTN720806 ODJ720806 ONF720806 OXB720806 PGX720806 PQT720806 QAP720806 QKL720806 QUH720806 RED720806 RNZ720806 RXV720806 SHR720806 SRN720806 TBJ720806 TLF720806 TVB720806 UEX720806 UOT720806 UYP720806 VIL720806 VSH720806 WCD720806 WLZ720806 WVV720806 AC786341 JJ786342 TF786342 ADB786342 AMX786342 AWT786342 BGP786342 BQL786342 CAH786342 CKD786342 CTZ786342 DDV786342 DNR786342 DXN786342 EHJ786342 ERF786342 FBB786342 FKX786342 FUT786342 GEP786342 GOL786342 GYH786342 HID786342 HRZ786342 IBV786342 ILR786342 IVN786342 JFJ786342 JPF786342 JZB786342 KIX786342 KST786342 LCP786342 LML786342 LWH786342 MGD786342 MPZ786342 MZV786342 NJR786342 NTN786342 ODJ786342 ONF786342 OXB786342 PGX786342 PQT786342 QAP786342 QKL786342 QUH786342 RED786342 RNZ786342 RXV786342 SHR786342 SRN786342 TBJ786342 TLF786342 TVB786342 UEX786342 UOT786342 UYP786342 VIL786342 VSH786342 WCD786342 WLZ786342 WVV786342 AC851877 JJ851878 TF851878 ADB851878 AMX851878 AWT851878 BGP851878 BQL851878 CAH851878 CKD851878 CTZ851878 DDV851878 DNR851878 DXN851878 EHJ851878 ERF851878 FBB851878 FKX851878 FUT851878 GEP851878 GOL851878 GYH851878 HID851878 HRZ851878 IBV851878 ILR851878 IVN851878 JFJ851878 JPF851878 JZB851878 KIX851878 KST851878 LCP851878 LML851878 LWH851878 MGD851878 MPZ851878 MZV851878 NJR851878 NTN851878 ODJ851878 ONF851878 OXB851878 PGX851878 PQT851878 QAP851878 QKL851878 QUH851878 RED851878 RNZ851878 RXV851878 SHR851878 SRN851878 TBJ851878 TLF851878 TVB851878 UEX851878 UOT851878 UYP851878 VIL851878 VSH851878 WCD851878 WLZ851878 WVV851878 AC917413 JJ917414 TF917414 ADB917414 AMX917414 AWT917414 BGP917414 BQL917414 CAH917414 CKD917414 CTZ917414 DDV917414 DNR917414 DXN917414 EHJ917414 ERF917414 FBB917414 FKX917414 FUT917414 GEP917414 GOL917414 GYH917414 HID917414 HRZ917414 IBV917414 ILR917414 IVN917414 JFJ917414 JPF917414 JZB917414 KIX917414 KST917414 LCP917414 LML917414 LWH917414 MGD917414 MPZ917414 MZV917414 NJR917414 NTN917414 ODJ917414 ONF917414 OXB917414 PGX917414 PQT917414 QAP917414 QKL917414 QUH917414 RED917414 RNZ917414 RXV917414 SHR917414 SRN917414 TBJ917414 TLF917414 TVB917414 UEX917414 UOT917414 UYP917414 VIL917414 VSH917414 WCD917414 WLZ917414 WVV917414 AC982949 JJ982950 TF982950 ADB982950 AMX982950 AWT982950 BGP982950 BQL982950 CAH982950 CKD982950 CTZ982950 DDV982950 DNR982950 DXN982950 EHJ982950 ERF982950 FBB982950 FKX982950 FUT982950 GEP982950 GOL982950 GYH982950 HID982950 HRZ982950 IBV982950 ILR982950 IVN982950 JFJ982950 JPF982950 JZB982950 KIX982950 KST982950 LCP982950 LML982950 LWH982950 MGD982950 MPZ982950 MZV982950 NJR982950 NTN982950 ODJ982950 ONF982950 OXB982950 PGX982950 PQT982950 QAP982950 QKL982950 QUH982950 RED982950 RNZ982950 RXV982950 SHR982950 SRN982950 TBJ982950 TLF982950 TVB982950 UEX982950 UOT982950 UYP982950 VIL982950 VSH982950 WCD982950 WLZ982950 AC4 WVN982950:WVR982951 WLR982950:WLV982951 WBV982950:WBZ982951 VRZ982950:VSD982951 VID982950:VIH982951 UYH982950:UYL982951 UOL982950:UOP982951 UEP982950:UET982951 TUT982950:TUX982951 TKX982950:TLB982951 TBB982950:TBF982951 SRF982950:SRJ982951 SHJ982950:SHN982951 RXN982950:RXR982951 RNR982950:RNV982951 RDV982950:RDZ982951 QTZ982950:QUD982951 QKD982950:QKH982951 QAH982950:QAL982951 PQL982950:PQP982951 PGP982950:PGT982951 OWT982950:OWX982951 OMX982950:ONB982951 ODB982950:ODF982951 NTF982950:NTJ982951 NJJ982950:NJN982951 MZN982950:MZR982951 MPR982950:MPV982951 MFV982950:MFZ982951 LVZ982950:LWD982951 LMD982950:LMH982951 LCH982950:LCL982951 KSL982950:KSP982951 KIP982950:KIT982951 JYT982950:JYX982951 JOX982950:JPB982951 JFB982950:JFF982951 IVF982950:IVJ982951 ILJ982950:ILN982951 IBN982950:IBR982951 HRR982950:HRV982951 HHV982950:HHZ982951 GXZ982950:GYD982951 GOD982950:GOH982951 GEH982950:GEL982951 FUL982950:FUP982951 FKP982950:FKT982951 FAT982950:FAX982951 EQX982950:ERB982951 EHB982950:EHF982951 DXF982950:DXJ982951 DNJ982950:DNN982951 DDN982950:DDR982951 CTR982950:CTV982951 CJV982950:CJZ982951 BZZ982950:CAD982951 BQD982950:BQH982951 BGH982950:BGL982951 AWL982950:AWP982951 AMP982950:AMT982951 ACT982950:ACX982951 SX982950:TB982951 JB982950:JF982951 WVN917414:WVR917415 WLR917414:WLV917415 WBV917414:WBZ917415 VRZ917414:VSD917415 VID917414:VIH917415 UYH917414:UYL917415 UOL917414:UOP917415 UEP917414:UET917415 TUT917414:TUX917415 TKX917414:TLB917415 TBB917414:TBF917415 SRF917414:SRJ917415 SHJ917414:SHN917415 RXN917414:RXR917415 RNR917414:RNV917415 RDV917414:RDZ917415 QTZ917414:QUD917415 QKD917414:QKH917415 QAH917414:QAL917415 PQL917414:PQP917415 PGP917414:PGT917415 OWT917414:OWX917415 OMX917414:ONB917415 ODB917414:ODF917415 NTF917414:NTJ917415 NJJ917414:NJN917415 MZN917414:MZR917415 MPR917414:MPV917415 MFV917414:MFZ917415 LVZ917414:LWD917415 LMD917414:LMH917415 LCH917414:LCL917415 KSL917414:KSP917415 KIP917414:KIT917415 JYT917414:JYX917415 JOX917414:JPB917415 JFB917414:JFF917415 IVF917414:IVJ917415 ILJ917414:ILN917415 IBN917414:IBR917415 HRR917414:HRV917415 HHV917414:HHZ917415 GXZ917414:GYD917415 GOD917414:GOH917415 GEH917414:GEL917415 FUL917414:FUP917415 FKP917414:FKT917415 FAT917414:FAX917415 EQX917414:ERB917415 EHB917414:EHF917415 DXF917414:DXJ917415 DNJ917414:DNN917415 DDN917414:DDR917415 CTR917414:CTV917415 CJV917414:CJZ917415 BZZ917414:CAD917415 BQD917414:BQH917415 BGH917414:BGL917415 AWL917414:AWP917415 AMP917414:AMT917415 ACT917414:ACX917415 SX917414:TB917415 JB917414:JF917415 WVN851878:WVR851879 WLR851878:WLV851879 WBV851878:WBZ851879 VRZ851878:VSD851879 VID851878:VIH851879 UYH851878:UYL851879 UOL851878:UOP851879 UEP851878:UET851879 TUT851878:TUX851879 TKX851878:TLB851879 TBB851878:TBF851879 SRF851878:SRJ851879 SHJ851878:SHN851879 RXN851878:RXR851879 RNR851878:RNV851879 RDV851878:RDZ851879 QTZ851878:QUD851879 QKD851878:QKH851879 QAH851878:QAL851879 PQL851878:PQP851879 PGP851878:PGT851879 OWT851878:OWX851879 OMX851878:ONB851879 ODB851878:ODF851879 NTF851878:NTJ851879 NJJ851878:NJN851879 MZN851878:MZR851879 MPR851878:MPV851879 MFV851878:MFZ851879 LVZ851878:LWD851879 LMD851878:LMH851879 LCH851878:LCL851879 KSL851878:KSP851879 KIP851878:KIT851879 JYT851878:JYX851879 JOX851878:JPB851879 JFB851878:JFF851879 IVF851878:IVJ851879 ILJ851878:ILN851879 IBN851878:IBR851879 HRR851878:HRV851879 HHV851878:HHZ851879 GXZ851878:GYD851879 GOD851878:GOH851879 GEH851878:GEL851879 FUL851878:FUP851879 FKP851878:FKT851879 FAT851878:FAX851879 EQX851878:ERB851879 EHB851878:EHF851879 DXF851878:DXJ851879 DNJ851878:DNN851879 DDN851878:DDR851879 CTR851878:CTV851879 CJV851878:CJZ851879 BZZ851878:CAD851879 BQD851878:BQH851879 BGH851878:BGL851879 AWL851878:AWP851879 AMP851878:AMT851879 ACT851878:ACX851879 SX851878:TB851879 JB851878:JF851879 WVN786342:WVR786343 WLR786342:WLV786343 WBV786342:WBZ786343 VRZ786342:VSD786343 VID786342:VIH786343 UYH786342:UYL786343 UOL786342:UOP786343 UEP786342:UET786343 TUT786342:TUX786343 TKX786342:TLB786343 TBB786342:TBF786343 SRF786342:SRJ786343 SHJ786342:SHN786343 RXN786342:RXR786343 RNR786342:RNV786343 RDV786342:RDZ786343 QTZ786342:QUD786343 QKD786342:QKH786343 QAH786342:QAL786343 PQL786342:PQP786343 PGP786342:PGT786343 OWT786342:OWX786343 OMX786342:ONB786343 ODB786342:ODF786343 NTF786342:NTJ786343 NJJ786342:NJN786343 MZN786342:MZR786343 MPR786342:MPV786343 MFV786342:MFZ786343 LVZ786342:LWD786343 LMD786342:LMH786343 LCH786342:LCL786343 KSL786342:KSP786343 KIP786342:KIT786343 JYT786342:JYX786343 JOX786342:JPB786343 JFB786342:JFF786343 IVF786342:IVJ786343 ILJ786342:ILN786343 IBN786342:IBR786343 HRR786342:HRV786343 HHV786342:HHZ786343 GXZ786342:GYD786343 GOD786342:GOH786343 GEH786342:GEL786343 FUL786342:FUP786343 FKP786342:FKT786343 FAT786342:FAX786343 EQX786342:ERB786343 EHB786342:EHF786343 DXF786342:DXJ786343 DNJ786342:DNN786343 DDN786342:DDR786343 CTR786342:CTV786343 CJV786342:CJZ786343 BZZ786342:CAD786343 BQD786342:BQH786343 BGH786342:BGL786343 AWL786342:AWP786343 AMP786342:AMT786343 ACT786342:ACX786343 SX786342:TB786343 JB786342:JF786343 WVN720806:WVR720807 WLR720806:WLV720807 WBV720806:WBZ720807 VRZ720806:VSD720807 VID720806:VIH720807 UYH720806:UYL720807 UOL720806:UOP720807 UEP720806:UET720807 TUT720806:TUX720807 TKX720806:TLB720807 TBB720806:TBF720807 SRF720806:SRJ720807 SHJ720806:SHN720807 RXN720806:RXR720807 RNR720806:RNV720807 RDV720806:RDZ720807 QTZ720806:QUD720807 QKD720806:QKH720807 QAH720806:QAL720807 PQL720806:PQP720807 PGP720806:PGT720807 OWT720806:OWX720807 OMX720806:ONB720807 ODB720806:ODF720807 NTF720806:NTJ720807 NJJ720806:NJN720807 MZN720806:MZR720807 MPR720806:MPV720807 MFV720806:MFZ720807 LVZ720806:LWD720807 LMD720806:LMH720807 LCH720806:LCL720807 KSL720806:KSP720807 KIP720806:KIT720807 JYT720806:JYX720807 JOX720806:JPB720807 JFB720806:JFF720807 IVF720806:IVJ720807 ILJ720806:ILN720807 IBN720806:IBR720807 HRR720806:HRV720807 HHV720806:HHZ720807 GXZ720806:GYD720807 GOD720806:GOH720807 GEH720806:GEL720807 FUL720806:FUP720807 FKP720806:FKT720807 FAT720806:FAX720807 EQX720806:ERB720807 EHB720806:EHF720807 DXF720806:DXJ720807 DNJ720806:DNN720807 DDN720806:DDR720807 CTR720806:CTV720807 CJV720806:CJZ720807 BZZ720806:CAD720807 BQD720806:BQH720807 BGH720806:BGL720807 AWL720806:AWP720807 AMP720806:AMT720807 ACT720806:ACX720807 SX720806:TB720807 JB720806:JF720807 WVN655270:WVR655271 WLR655270:WLV655271 WBV655270:WBZ655271 VRZ655270:VSD655271 VID655270:VIH655271 UYH655270:UYL655271 UOL655270:UOP655271 UEP655270:UET655271 TUT655270:TUX655271 TKX655270:TLB655271 TBB655270:TBF655271 SRF655270:SRJ655271 SHJ655270:SHN655271 RXN655270:RXR655271 RNR655270:RNV655271 RDV655270:RDZ655271 QTZ655270:QUD655271 QKD655270:QKH655271 QAH655270:QAL655271 PQL655270:PQP655271 PGP655270:PGT655271 OWT655270:OWX655271 OMX655270:ONB655271 ODB655270:ODF655271 NTF655270:NTJ655271 NJJ655270:NJN655271 MZN655270:MZR655271 MPR655270:MPV655271 MFV655270:MFZ655271 LVZ655270:LWD655271 LMD655270:LMH655271 LCH655270:LCL655271 KSL655270:KSP655271 KIP655270:KIT655271 JYT655270:JYX655271 JOX655270:JPB655271 JFB655270:JFF655271 IVF655270:IVJ655271 ILJ655270:ILN655271 IBN655270:IBR655271 HRR655270:HRV655271 HHV655270:HHZ655271 GXZ655270:GYD655271 GOD655270:GOH655271 GEH655270:GEL655271 FUL655270:FUP655271 FKP655270:FKT655271 FAT655270:FAX655271 EQX655270:ERB655271 EHB655270:EHF655271 DXF655270:DXJ655271 DNJ655270:DNN655271 DDN655270:DDR655271 CTR655270:CTV655271 CJV655270:CJZ655271 BZZ655270:CAD655271 BQD655270:BQH655271 BGH655270:BGL655271 AWL655270:AWP655271 AMP655270:AMT655271 ACT655270:ACX655271 SX655270:TB655271 JB655270:JF655271 WVN589734:WVR589735 WLR589734:WLV589735 WBV589734:WBZ589735 VRZ589734:VSD589735 VID589734:VIH589735 UYH589734:UYL589735 UOL589734:UOP589735 UEP589734:UET589735 TUT589734:TUX589735 TKX589734:TLB589735 TBB589734:TBF589735 SRF589734:SRJ589735 SHJ589734:SHN589735 RXN589734:RXR589735 RNR589734:RNV589735 RDV589734:RDZ589735 QTZ589734:QUD589735 QKD589734:QKH589735 QAH589734:QAL589735 PQL589734:PQP589735 PGP589734:PGT589735 OWT589734:OWX589735 OMX589734:ONB589735 ODB589734:ODF589735 NTF589734:NTJ589735 NJJ589734:NJN589735 MZN589734:MZR589735 MPR589734:MPV589735 MFV589734:MFZ589735 LVZ589734:LWD589735 LMD589734:LMH589735 LCH589734:LCL589735 KSL589734:KSP589735 KIP589734:KIT589735 JYT589734:JYX589735 JOX589734:JPB589735 JFB589734:JFF589735 IVF589734:IVJ589735 ILJ589734:ILN589735 IBN589734:IBR589735 HRR589734:HRV589735 HHV589734:HHZ589735 GXZ589734:GYD589735 GOD589734:GOH589735 GEH589734:GEL589735 FUL589734:FUP589735 FKP589734:FKT589735 FAT589734:FAX589735 EQX589734:ERB589735 EHB589734:EHF589735 DXF589734:DXJ589735 DNJ589734:DNN589735 DDN589734:DDR589735 CTR589734:CTV589735 CJV589734:CJZ589735 BZZ589734:CAD589735 BQD589734:BQH589735 BGH589734:BGL589735 AWL589734:AWP589735 AMP589734:AMT589735 ACT589734:ACX589735 SX589734:TB589735 JB589734:JF589735 WVN524198:WVR524199 WLR524198:WLV524199 WBV524198:WBZ524199 VRZ524198:VSD524199 VID524198:VIH524199 UYH524198:UYL524199 UOL524198:UOP524199 UEP524198:UET524199 TUT524198:TUX524199 TKX524198:TLB524199 TBB524198:TBF524199 SRF524198:SRJ524199 SHJ524198:SHN524199 RXN524198:RXR524199 RNR524198:RNV524199 RDV524198:RDZ524199 QTZ524198:QUD524199 QKD524198:QKH524199 QAH524198:QAL524199 PQL524198:PQP524199 PGP524198:PGT524199 OWT524198:OWX524199 OMX524198:ONB524199 ODB524198:ODF524199 NTF524198:NTJ524199 NJJ524198:NJN524199 MZN524198:MZR524199 MPR524198:MPV524199 MFV524198:MFZ524199 LVZ524198:LWD524199 LMD524198:LMH524199 LCH524198:LCL524199 KSL524198:KSP524199 KIP524198:KIT524199 JYT524198:JYX524199 JOX524198:JPB524199 JFB524198:JFF524199 IVF524198:IVJ524199 ILJ524198:ILN524199 IBN524198:IBR524199 HRR524198:HRV524199 HHV524198:HHZ524199 GXZ524198:GYD524199 GOD524198:GOH524199 GEH524198:GEL524199 FUL524198:FUP524199 FKP524198:FKT524199 FAT524198:FAX524199 EQX524198:ERB524199 EHB524198:EHF524199 DXF524198:DXJ524199 DNJ524198:DNN524199 DDN524198:DDR524199 CTR524198:CTV524199 CJV524198:CJZ524199 BZZ524198:CAD524199 BQD524198:BQH524199 BGH524198:BGL524199 AWL524198:AWP524199 AMP524198:AMT524199 ACT524198:ACX524199 SX524198:TB524199 JB524198:JF524199 WVN458662:WVR458663 WLR458662:WLV458663 WBV458662:WBZ458663 VRZ458662:VSD458663 VID458662:VIH458663 UYH458662:UYL458663 UOL458662:UOP458663 UEP458662:UET458663 TUT458662:TUX458663 TKX458662:TLB458663 TBB458662:TBF458663 SRF458662:SRJ458663 SHJ458662:SHN458663 RXN458662:RXR458663 RNR458662:RNV458663 RDV458662:RDZ458663 QTZ458662:QUD458663 QKD458662:QKH458663 QAH458662:QAL458663 PQL458662:PQP458663 PGP458662:PGT458663 OWT458662:OWX458663 OMX458662:ONB458663 ODB458662:ODF458663 NTF458662:NTJ458663 NJJ458662:NJN458663 MZN458662:MZR458663 MPR458662:MPV458663 MFV458662:MFZ458663 LVZ458662:LWD458663 LMD458662:LMH458663 LCH458662:LCL458663 KSL458662:KSP458663 KIP458662:KIT458663 JYT458662:JYX458663 JOX458662:JPB458663 JFB458662:JFF458663 IVF458662:IVJ458663 ILJ458662:ILN458663 IBN458662:IBR458663 HRR458662:HRV458663 HHV458662:HHZ458663 GXZ458662:GYD458663 GOD458662:GOH458663 GEH458662:GEL458663 FUL458662:FUP458663 FKP458662:FKT458663 FAT458662:FAX458663 EQX458662:ERB458663 EHB458662:EHF458663 DXF458662:DXJ458663 DNJ458662:DNN458663 DDN458662:DDR458663 CTR458662:CTV458663 CJV458662:CJZ458663 BZZ458662:CAD458663 BQD458662:BQH458663 BGH458662:BGL458663 AWL458662:AWP458663 AMP458662:AMT458663 ACT458662:ACX458663 SX458662:TB458663 JB458662:JF458663 WVN393126:WVR393127 WLR393126:WLV393127 WBV393126:WBZ393127 VRZ393126:VSD393127 VID393126:VIH393127 UYH393126:UYL393127 UOL393126:UOP393127 UEP393126:UET393127 TUT393126:TUX393127 TKX393126:TLB393127 TBB393126:TBF393127 SRF393126:SRJ393127 SHJ393126:SHN393127 RXN393126:RXR393127 RNR393126:RNV393127 RDV393126:RDZ393127 QTZ393126:QUD393127 QKD393126:QKH393127 QAH393126:QAL393127 PQL393126:PQP393127 PGP393126:PGT393127 OWT393126:OWX393127 OMX393126:ONB393127 ODB393126:ODF393127 NTF393126:NTJ393127 NJJ393126:NJN393127 MZN393126:MZR393127 MPR393126:MPV393127 MFV393126:MFZ393127 LVZ393126:LWD393127 LMD393126:LMH393127 LCH393126:LCL393127 KSL393126:KSP393127 KIP393126:KIT393127 JYT393126:JYX393127 JOX393126:JPB393127 JFB393126:JFF393127 IVF393126:IVJ393127 ILJ393126:ILN393127 IBN393126:IBR393127 HRR393126:HRV393127 HHV393126:HHZ393127 GXZ393126:GYD393127 GOD393126:GOH393127 GEH393126:GEL393127 FUL393126:FUP393127 FKP393126:FKT393127 FAT393126:FAX393127 EQX393126:ERB393127 EHB393126:EHF393127 DXF393126:DXJ393127 DNJ393126:DNN393127 DDN393126:DDR393127 CTR393126:CTV393127 CJV393126:CJZ393127 BZZ393126:CAD393127 BQD393126:BQH393127 BGH393126:BGL393127 AWL393126:AWP393127 AMP393126:AMT393127 ACT393126:ACX393127 SX393126:TB393127 JB393126:JF393127 WVN327590:WVR327591 WLR327590:WLV327591 WBV327590:WBZ327591 VRZ327590:VSD327591 VID327590:VIH327591 UYH327590:UYL327591 UOL327590:UOP327591 UEP327590:UET327591 TUT327590:TUX327591 TKX327590:TLB327591 TBB327590:TBF327591 SRF327590:SRJ327591 SHJ327590:SHN327591 RXN327590:RXR327591 RNR327590:RNV327591 RDV327590:RDZ327591 QTZ327590:QUD327591 QKD327590:QKH327591 QAH327590:QAL327591 PQL327590:PQP327591 PGP327590:PGT327591 OWT327590:OWX327591 OMX327590:ONB327591 ODB327590:ODF327591 NTF327590:NTJ327591 NJJ327590:NJN327591 MZN327590:MZR327591 MPR327590:MPV327591 MFV327590:MFZ327591 LVZ327590:LWD327591 LMD327590:LMH327591 LCH327590:LCL327591 KSL327590:KSP327591 KIP327590:KIT327591 JYT327590:JYX327591 JOX327590:JPB327591 JFB327590:JFF327591 IVF327590:IVJ327591 ILJ327590:ILN327591 IBN327590:IBR327591 HRR327590:HRV327591 HHV327590:HHZ327591 GXZ327590:GYD327591 GOD327590:GOH327591 GEH327590:GEL327591 FUL327590:FUP327591 FKP327590:FKT327591 FAT327590:FAX327591 EQX327590:ERB327591 EHB327590:EHF327591 DXF327590:DXJ327591 DNJ327590:DNN327591 DDN327590:DDR327591 CTR327590:CTV327591 CJV327590:CJZ327591 BZZ327590:CAD327591 BQD327590:BQH327591 BGH327590:BGL327591 AWL327590:AWP327591 AMP327590:AMT327591 ACT327590:ACX327591 SX327590:TB327591 JB327590:JF327591 WVN262054:WVR262055 WLR262054:WLV262055 WBV262054:WBZ262055 VRZ262054:VSD262055 VID262054:VIH262055 UYH262054:UYL262055 UOL262054:UOP262055 UEP262054:UET262055 TUT262054:TUX262055 TKX262054:TLB262055 TBB262054:TBF262055 SRF262054:SRJ262055 SHJ262054:SHN262055 RXN262054:RXR262055 RNR262054:RNV262055 RDV262054:RDZ262055 QTZ262054:QUD262055 QKD262054:QKH262055 QAH262054:QAL262055 PQL262054:PQP262055 PGP262054:PGT262055 OWT262054:OWX262055 OMX262054:ONB262055 ODB262054:ODF262055 NTF262054:NTJ262055 NJJ262054:NJN262055 MZN262054:MZR262055 MPR262054:MPV262055 MFV262054:MFZ262055 LVZ262054:LWD262055 LMD262054:LMH262055 LCH262054:LCL262055 KSL262054:KSP262055 KIP262054:KIT262055 JYT262054:JYX262055 JOX262054:JPB262055 JFB262054:JFF262055 IVF262054:IVJ262055 ILJ262054:ILN262055 IBN262054:IBR262055 HRR262054:HRV262055 HHV262054:HHZ262055 GXZ262054:GYD262055 GOD262054:GOH262055 GEH262054:GEL262055 FUL262054:FUP262055 FKP262054:FKT262055 FAT262054:FAX262055 EQX262054:ERB262055 EHB262054:EHF262055 DXF262054:DXJ262055 DNJ262054:DNN262055 DDN262054:DDR262055 CTR262054:CTV262055 CJV262054:CJZ262055 BZZ262054:CAD262055 BQD262054:BQH262055 BGH262054:BGL262055 AWL262054:AWP262055 AMP262054:AMT262055 ACT262054:ACX262055 SX262054:TB262055 JB262054:JF262055 WVN196518:WVR196519 WLR196518:WLV196519 WBV196518:WBZ196519 VRZ196518:VSD196519 VID196518:VIH196519 UYH196518:UYL196519 UOL196518:UOP196519 UEP196518:UET196519 TUT196518:TUX196519 TKX196518:TLB196519 TBB196518:TBF196519 SRF196518:SRJ196519 SHJ196518:SHN196519 RXN196518:RXR196519 RNR196518:RNV196519 RDV196518:RDZ196519 QTZ196518:QUD196519 QKD196518:QKH196519 QAH196518:QAL196519 PQL196518:PQP196519 PGP196518:PGT196519 OWT196518:OWX196519 OMX196518:ONB196519 ODB196518:ODF196519 NTF196518:NTJ196519 NJJ196518:NJN196519 MZN196518:MZR196519 MPR196518:MPV196519 MFV196518:MFZ196519 LVZ196518:LWD196519 LMD196518:LMH196519 LCH196518:LCL196519 KSL196518:KSP196519 KIP196518:KIT196519 JYT196518:JYX196519 JOX196518:JPB196519 JFB196518:JFF196519 IVF196518:IVJ196519 ILJ196518:ILN196519 IBN196518:IBR196519 HRR196518:HRV196519 HHV196518:HHZ196519 GXZ196518:GYD196519 GOD196518:GOH196519 GEH196518:GEL196519 FUL196518:FUP196519 FKP196518:FKT196519 FAT196518:FAX196519 EQX196518:ERB196519 EHB196518:EHF196519 DXF196518:DXJ196519 DNJ196518:DNN196519 DDN196518:DDR196519 CTR196518:CTV196519 CJV196518:CJZ196519 BZZ196518:CAD196519 BQD196518:BQH196519 BGH196518:BGL196519 AWL196518:AWP196519 AMP196518:AMT196519 ACT196518:ACX196519 SX196518:TB196519 JB196518:JF196519 WVN130982:WVR130983 WLR130982:WLV130983 WBV130982:WBZ130983 VRZ130982:VSD130983 VID130982:VIH130983 UYH130982:UYL130983 UOL130982:UOP130983 UEP130982:UET130983 TUT130982:TUX130983 TKX130982:TLB130983 TBB130982:TBF130983 SRF130982:SRJ130983 SHJ130982:SHN130983 RXN130982:RXR130983 RNR130982:RNV130983 RDV130982:RDZ130983 QTZ130982:QUD130983 QKD130982:QKH130983 QAH130982:QAL130983 PQL130982:PQP130983 PGP130982:PGT130983 OWT130982:OWX130983 OMX130982:ONB130983 ODB130982:ODF130983 NTF130982:NTJ130983 NJJ130982:NJN130983 MZN130982:MZR130983 MPR130982:MPV130983 MFV130982:MFZ130983 LVZ130982:LWD130983 LMD130982:LMH130983 LCH130982:LCL130983 KSL130982:KSP130983 KIP130982:KIT130983 JYT130982:JYX130983 JOX130982:JPB130983 JFB130982:JFF130983 IVF130982:IVJ130983 ILJ130982:ILN130983 IBN130982:IBR130983 HRR130982:HRV130983 HHV130982:HHZ130983 GXZ130982:GYD130983 GOD130982:GOH130983 GEH130982:GEL130983 FUL130982:FUP130983 FKP130982:FKT130983 FAT130982:FAX130983 EQX130982:ERB130983 EHB130982:EHF130983 DXF130982:DXJ130983 DNJ130982:DNN130983 DDN130982:DDR130983 CTR130982:CTV130983 CJV130982:CJZ130983 BZZ130982:CAD130983 BQD130982:BQH130983 BGH130982:BGL130983 AWL130982:AWP130983 AMP130982:AMT130983 ACT130982:ACX130983 SX130982:TB130983 JB130982:JF130983 WVN65446:WVR65447 WLR65446:WLV65447 WBV65446:WBZ65447 VRZ65446:VSD65447 VID65446:VIH65447 UYH65446:UYL65447 UOL65446:UOP65447 UEP65446:UET65447 TUT65446:TUX65447 TKX65446:TLB65447 TBB65446:TBF65447 SRF65446:SRJ65447 SHJ65446:SHN65447 RXN65446:RXR65447 RNR65446:RNV65447 RDV65446:RDZ65447 QTZ65446:QUD65447 QKD65446:QKH65447 QAH65446:QAL65447 PQL65446:PQP65447 PGP65446:PGT65447 OWT65446:OWX65447 OMX65446:ONB65447 ODB65446:ODF65447 NTF65446:NTJ65447 NJJ65446:NJN65447 MZN65446:MZR65447 MPR65446:MPV65447 MFV65446:MFZ65447 LVZ65446:LWD65447 LMD65446:LMH65447 LCH65446:LCL65447 KSL65446:KSP65447 KIP65446:KIT65447 JYT65446:JYX65447 JOX65446:JPB65447 JFB65446:JFF65447 IVF65446:IVJ65447 ILJ65446:ILN65447 IBN65446:IBR65447 HRR65446:HRV65447 HHV65446:HHZ65447 GXZ65446:GYD65447 GOD65446:GOH65447 GEH65446:GEL65447 FUL65446:FUP65447 FKP65446:FKT65447 FAT65446:FAX65447 EQX65446:ERB65447 EHB65446:EHF65447 DXF65446:DXJ65447 DNJ65446:DNN65447 DDN65446:DDR65447 CTR65446:CTV65447 CJV65446:CJZ65447 BZZ65446:CAD65447 BQD65446:BQH65447 BGH65446:BGL65447 AWL65446:AWP65447 AMP65446:AMT65447 ACT65446:ACX65447 SX65446:TB65447 JB65446:JF65447 WVN4:WVR5 WLR4:WLV5 WBV4:WBZ5 VRZ4:VSD5 VID4:VIH5 UYH4:UYL5 UOL4:UOP5 UEP4:UET5 TUT4:TUX5 TKX4:TLB5 TBB4:TBF5 SRF4:SRJ5 SHJ4:SHN5 RXN4:RXR5 RNR4:RNV5 RDV4:RDZ5 QTZ4:QUD5 QKD4:QKH5 QAH4:QAL5 PQL4:PQP5 PGP4:PGT5 OWT4:OWX5 OMX4:ONB5 ODB4:ODF5 NTF4:NTJ5 NJJ4:NJN5 MZN4:MZR5 MPR4:MPV5 MFV4:MFZ5 LVZ4:LWD5 LMD4:LMH5 LCH4:LCL5 KSL4:KSP5 KIP4:KIT5 JYT4:JYX5 JOX4:JPB5 JFB4:JFF5 IVF4:IVJ5 ILJ4:ILN5 IBN4:IBR5 HRR4:HRV5 HHV4:HHZ5 GXZ4:GYD5 GOD4:GOH5 GEH4:GEL5 FUL4:FUP5 FKP4:FKT5 FAT4:FAX5 EQX4:ERB5 EHB4:EHF5 DXF4:DXJ5 DNJ4:DNN5 DDN4:DDR5 CTR4:CTV5 CJV4:CJZ5 BZZ4:CAD5 BQD4:BQH5 BGH4:BGL5 AWL4:AWP5 AMP4:AMT5 ACT4:ACX5 SX4:TB5 JB4:JF5 Y4:Z5 Y982950:Z982951 Y917414:Z917415 Y851878:Z851879 Y786342:Z786343 Y720806:Z720807 Y655270:Z655271 Y589734:Z589735 Y524198:Z524199 Y458662:Z458663 Y393126:Z393127 Y327590:Z327591 Y262054:Z262055 Y196518:Z196519 Y130982:Z130983 Y65446:Z65447" xr:uid="{8DB543E7-777A-435E-B71E-2ACFED0CDA9A}">
      <formula1>#REF!</formula1>
    </dataValidation>
    <dataValidation type="list" showInputMessage="1" showErrorMessage="1" sqref="WUU982964:WUU982975 ACA18:ACA29 ALW18:ALW29 AVS18:AVS29 BFO18:BFO29 BPK18:BPK29 BZG18:BZG29 CJC18:CJC29 CSY18:CSY29 DCU18:DCU29 DMQ18:DMQ29 DWM18:DWM29 EGI18:EGI29 EQE18:EQE29 FAA18:FAA29 FJW18:FJW29 FTS18:FTS29 GDO18:GDO29 GNK18:GNK29 GXG18:GXG29 HHC18:HHC29 HQY18:HQY29 IAU18:IAU29 IKQ18:IKQ29 IUM18:IUM29 JEI18:JEI29 JOE18:JOE29 JYA18:JYA29 KHW18:KHW29 KRS18:KRS29 LBO18:LBO29 LLK18:LLK29 LVG18:LVG29 MFC18:MFC29 MOY18:MOY29 MYU18:MYU29 NIQ18:NIQ29 NSM18:NSM29 OCI18:OCI29 OME18:OME29 OWA18:OWA29 PFW18:PFW29 PPS18:PPS29 PZO18:PZO29 QJK18:QJK29 QTG18:QTG29 RDC18:RDC29 RMY18:RMY29 RWU18:RWU29 SGQ18:SGQ29 SQM18:SQM29 TAI18:TAI29 TKE18:TKE29 TUA18:TUA29 UDW18:UDW29 UNS18:UNS29 UXO18:UXO29 VHK18:VHK29 VRG18:VRG29 WBC18:WBC29 WKY18:WKY29 WUU18:WUU29 B65460:B65471 II65460:II65471 SE65460:SE65471 ACA65460:ACA65471 ALW65460:ALW65471 AVS65460:AVS65471 BFO65460:BFO65471 BPK65460:BPK65471 BZG65460:BZG65471 CJC65460:CJC65471 CSY65460:CSY65471 DCU65460:DCU65471 DMQ65460:DMQ65471 DWM65460:DWM65471 EGI65460:EGI65471 EQE65460:EQE65471 FAA65460:FAA65471 FJW65460:FJW65471 FTS65460:FTS65471 GDO65460:GDO65471 GNK65460:GNK65471 GXG65460:GXG65471 HHC65460:HHC65471 HQY65460:HQY65471 IAU65460:IAU65471 IKQ65460:IKQ65471 IUM65460:IUM65471 JEI65460:JEI65471 JOE65460:JOE65471 JYA65460:JYA65471 KHW65460:KHW65471 KRS65460:KRS65471 LBO65460:LBO65471 LLK65460:LLK65471 LVG65460:LVG65471 MFC65460:MFC65471 MOY65460:MOY65471 MYU65460:MYU65471 NIQ65460:NIQ65471 NSM65460:NSM65471 OCI65460:OCI65471 OME65460:OME65471 OWA65460:OWA65471 PFW65460:PFW65471 PPS65460:PPS65471 PZO65460:PZO65471 QJK65460:QJK65471 QTG65460:QTG65471 RDC65460:RDC65471 RMY65460:RMY65471 RWU65460:RWU65471 SGQ65460:SGQ65471 SQM65460:SQM65471 TAI65460:TAI65471 TKE65460:TKE65471 TUA65460:TUA65471 UDW65460:UDW65471 UNS65460:UNS65471 UXO65460:UXO65471 VHK65460:VHK65471 VRG65460:VRG65471 WBC65460:WBC65471 WKY65460:WKY65471 WUU65460:WUU65471 B130996:B131007 II130996:II131007 SE130996:SE131007 ACA130996:ACA131007 ALW130996:ALW131007 AVS130996:AVS131007 BFO130996:BFO131007 BPK130996:BPK131007 BZG130996:BZG131007 CJC130996:CJC131007 CSY130996:CSY131007 DCU130996:DCU131007 DMQ130996:DMQ131007 DWM130996:DWM131007 EGI130996:EGI131007 EQE130996:EQE131007 FAA130996:FAA131007 FJW130996:FJW131007 FTS130996:FTS131007 GDO130996:GDO131007 GNK130996:GNK131007 GXG130996:GXG131007 HHC130996:HHC131007 HQY130996:HQY131007 IAU130996:IAU131007 IKQ130996:IKQ131007 IUM130996:IUM131007 JEI130996:JEI131007 JOE130996:JOE131007 JYA130996:JYA131007 KHW130996:KHW131007 KRS130996:KRS131007 LBO130996:LBO131007 LLK130996:LLK131007 LVG130996:LVG131007 MFC130996:MFC131007 MOY130996:MOY131007 MYU130996:MYU131007 NIQ130996:NIQ131007 NSM130996:NSM131007 OCI130996:OCI131007 OME130996:OME131007 OWA130996:OWA131007 PFW130996:PFW131007 PPS130996:PPS131007 PZO130996:PZO131007 QJK130996:QJK131007 QTG130996:QTG131007 RDC130996:RDC131007 RMY130996:RMY131007 RWU130996:RWU131007 SGQ130996:SGQ131007 SQM130996:SQM131007 TAI130996:TAI131007 TKE130996:TKE131007 TUA130996:TUA131007 UDW130996:UDW131007 UNS130996:UNS131007 UXO130996:UXO131007 VHK130996:VHK131007 VRG130996:VRG131007 WBC130996:WBC131007 WKY130996:WKY131007 WUU130996:WUU131007 B196532:B196543 II196532:II196543 SE196532:SE196543 ACA196532:ACA196543 ALW196532:ALW196543 AVS196532:AVS196543 BFO196532:BFO196543 BPK196532:BPK196543 BZG196532:BZG196543 CJC196532:CJC196543 CSY196532:CSY196543 DCU196532:DCU196543 DMQ196532:DMQ196543 DWM196532:DWM196543 EGI196532:EGI196543 EQE196532:EQE196543 FAA196532:FAA196543 FJW196532:FJW196543 FTS196532:FTS196543 GDO196532:GDO196543 GNK196532:GNK196543 GXG196532:GXG196543 HHC196532:HHC196543 HQY196532:HQY196543 IAU196532:IAU196543 IKQ196532:IKQ196543 IUM196532:IUM196543 JEI196532:JEI196543 JOE196532:JOE196543 JYA196532:JYA196543 KHW196532:KHW196543 KRS196532:KRS196543 LBO196532:LBO196543 LLK196532:LLK196543 LVG196532:LVG196543 MFC196532:MFC196543 MOY196532:MOY196543 MYU196532:MYU196543 NIQ196532:NIQ196543 NSM196532:NSM196543 OCI196532:OCI196543 OME196532:OME196543 OWA196532:OWA196543 PFW196532:PFW196543 PPS196532:PPS196543 PZO196532:PZO196543 QJK196532:QJK196543 QTG196532:QTG196543 RDC196532:RDC196543 RMY196532:RMY196543 RWU196532:RWU196543 SGQ196532:SGQ196543 SQM196532:SQM196543 TAI196532:TAI196543 TKE196532:TKE196543 TUA196532:TUA196543 UDW196532:UDW196543 UNS196532:UNS196543 UXO196532:UXO196543 VHK196532:VHK196543 VRG196532:VRG196543 WBC196532:WBC196543 WKY196532:WKY196543 WUU196532:WUU196543 B262068:B262079 II262068:II262079 SE262068:SE262079 ACA262068:ACA262079 ALW262068:ALW262079 AVS262068:AVS262079 BFO262068:BFO262079 BPK262068:BPK262079 BZG262068:BZG262079 CJC262068:CJC262079 CSY262068:CSY262079 DCU262068:DCU262079 DMQ262068:DMQ262079 DWM262068:DWM262079 EGI262068:EGI262079 EQE262068:EQE262079 FAA262068:FAA262079 FJW262068:FJW262079 FTS262068:FTS262079 GDO262068:GDO262079 GNK262068:GNK262079 GXG262068:GXG262079 HHC262068:HHC262079 HQY262068:HQY262079 IAU262068:IAU262079 IKQ262068:IKQ262079 IUM262068:IUM262079 JEI262068:JEI262079 JOE262068:JOE262079 JYA262068:JYA262079 KHW262068:KHW262079 KRS262068:KRS262079 LBO262068:LBO262079 LLK262068:LLK262079 LVG262068:LVG262079 MFC262068:MFC262079 MOY262068:MOY262079 MYU262068:MYU262079 NIQ262068:NIQ262079 NSM262068:NSM262079 OCI262068:OCI262079 OME262068:OME262079 OWA262068:OWA262079 PFW262068:PFW262079 PPS262068:PPS262079 PZO262068:PZO262079 QJK262068:QJK262079 QTG262068:QTG262079 RDC262068:RDC262079 RMY262068:RMY262079 RWU262068:RWU262079 SGQ262068:SGQ262079 SQM262068:SQM262079 TAI262068:TAI262079 TKE262068:TKE262079 TUA262068:TUA262079 UDW262068:UDW262079 UNS262068:UNS262079 UXO262068:UXO262079 VHK262068:VHK262079 VRG262068:VRG262079 WBC262068:WBC262079 WKY262068:WKY262079 WUU262068:WUU262079 B327604:B327615 II327604:II327615 SE327604:SE327615 ACA327604:ACA327615 ALW327604:ALW327615 AVS327604:AVS327615 BFO327604:BFO327615 BPK327604:BPK327615 BZG327604:BZG327615 CJC327604:CJC327615 CSY327604:CSY327615 DCU327604:DCU327615 DMQ327604:DMQ327615 DWM327604:DWM327615 EGI327604:EGI327615 EQE327604:EQE327615 FAA327604:FAA327615 FJW327604:FJW327615 FTS327604:FTS327615 GDO327604:GDO327615 GNK327604:GNK327615 GXG327604:GXG327615 HHC327604:HHC327615 HQY327604:HQY327615 IAU327604:IAU327615 IKQ327604:IKQ327615 IUM327604:IUM327615 JEI327604:JEI327615 JOE327604:JOE327615 JYA327604:JYA327615 KHW327604:KHW327615 KRS327604:KRS327615 LBO327604:LBO327615 LLK327604:LLK327615 LVG327604:LVG327615 MFC327604:MFC327615 MOY327604:MOY327615 MYU327604:MYU327615 NIQ327604:NIQ327615 NSM327604:NSM327615 OCI327604:OCI327615 OME327604:OME327615 OWA327604:OWA327615 PFW327604:PFW327615 PPS327604:PPS327615 PZO327604:PZO327615 QJK327604:QJK327615 QTG327604:QTG327615 RDC327604:RDC327615 RMY327604:RMY327615 RWU327604:RWU327615 SGQ327604:SGQ327615 SQM327604:SQM327615 TAI327604:TAI327615 TKE327604:TKE327615 TUA327604:TUA327615 UDW327604:UDW327615 UNS327604:UNS327615 UXO327604:UXO327615 VHK327604:VHK327615 VRG327604:VRG327615 WBC327604:WBC327615 WKY327604:WKY327615 WUU327604:WUU327615 B393140:B393151 II393140:II393151 SE393140:SE393151 ACA393140:ACA393151 ALW393140:ALW393151 AVS393140:AVS393151 BFO393140:BFO393151 BPK393140:BPK393151 BZG393140:BZG393151 CJC393140:CJC393151 CSY393140:CSY393151 DCU393140:DCU393151 DMQ393140:DMQ393151 DWM393140:DWM393151 EGI393140:EGI393151 EQE393140:EQE393151 FAA393140:FAA393151 FJW393140:FJW393151 FTS393140:FTS393151 GDO393140:GDO393151 GNK393140:GNK393151 GXG393140:GXG393151 HHC393140:HHC393151 HQY393140:HQY393151 IAU393140:IAU393151 IKQ393140:IKQ393151 IUM393140:IUM393151 JEI393140:JEI393151 JOE393140:JOE393151 JYA393140:JYA393151 KHW393140:KHW393151 KRS393140:KRS393151 LBO393140:LBO393151 LLK393140:LLK393151 LVG393140:LVG393151 MFC393140:MFC393151 MOY393140:MOY393151 MYU393140:MYU393151 NIQ393140:NIQ393151 NSM393140:NSM393151 OCI393140:OCI393151 OME393140:OME393151 OWA393140:OWA393151 PFW393140:PFW393151 PPS393140:PPS393151 PZO393140:PZO393151 QJK393140:QJK393151 QTG393140:QTG393151 RDC393140:RDC393151 RMY393140:RMY393151 RWU393140:RWU393151 SGQ393140:SGQ393151 SQM393140:SQM393151 TAI393140:TAI393151 TKE393140:TKE393151 TUA393140:TUA393151 UDW393140:UDW393151 UNS393140:UNS393151 UXO393140:UXO393151 VHK393140:VHK393151 VRG393140:VRG393151 WBC393140:WBC393151 WKY393140:WKY393151 WUU393140:WUU393151 B458676:B458687 II458676:II458687 SE458676:SE458687 ACA458676:ACA458687 ALW458676:ALW458687 AVS458676:AVS458687 BFO458676:BFO458687 BPK458676:BPK458687 BZG458676:BZG458687 CJC458676:CJC458687 CSY458676:CSY458687 DCU458676:DCU458687 DMQ458676:DMQ458687 DWM458676:DWM458687 EGI458676:EGI458687 EQE458676:EQE458687 FAA458676:FAA458687 FJW458676:FJW458687 FTS458676:FTS458687 GDO458676:GDO458687 GNK458676:GNK458687 GXG458676:GXG458687 HHC458676:HHC458687 HQY458676:HQY458687 IAU458676:IAU458687 IKQ458676:IKQ458687 IUM458676:IUM458687 JEI458676:JEI458687 JOE458676:JOE458687 JYA458676:JYA458687 KHW458676:KHW458687 KRS458676:KRS458687 LBO458676:LBO458687 LLK458676:LLK458687 LVG458676:LVG458687 MFC458676:MFC458687 MOY458676:MOY458687 MYU458676:MYU458687 NIQ458676:NIQ458687 NSM458676:NSM458687 OCI458676:OCI458687 OME458676:OME458687 OWA458676:OWA458687 PFW458676:PFW458687 PPS458676:PPS458687 PZO458676:PZO458687 QJK458676:QJK458687 QTG458676:QTG458687 RDC458676:RDC458687 RMY458676:RMY458687 RWU458676:RWU458687 SGQ458676:SGQ458687 SQM458676:SQM458687 TAI458676:TAI458687 TKE458676:TKE458687 TUA458676:TUA458687 UDW458676:UDW458687 UNS458676:UNS458687 UXO458676:UXO458687 VHK458676:VHK458687 VRG458676:VRG458687 WBC458676:WBC458687 WKY458676:WKY458687 WUU458676:WUU458687 B524212:B524223 II524212:II524223 SE524212:SE524223 ACA524212:ACA524223 ALW524212:ALW524223 AVS524212:AVS524223 BFO524212:BFO524223 BPK524212:BPK524223 BZG524212:BZG524223 CJC524212:CJC524223 CSY524212:CSY524223 DCU524212:DCU524223 DMQ524212:DMQ524223 DWM524212:DWM524223 EGI524212:EGI524223 EQE524212:EQE524223 FAA524212:FAA524223 FJW524212:FJW524223 FTS524212:FTS524223 GDO524212:GDO524223 GNK524212:GNK524223 GXG524212:GXG524223 HHC524212:HHC524223 HQY524212:HQY524223 IAU524212:IAU524223 IKQ524212:IKQ524223 IUM524212:IUM524223 JEI524212:JEI524223 JOE524212:JOE524223 JYA524212:JYA524223 KHW524212:KHW524223 KRS524212:KRS524223 LBO524212:LBO524223 LLK524212:LLK524223 LVG524212:LVG524223 MFC524212:MFC524223 MOY524212:MOY524223 MYU524212:MYU524223 NIQ524212:NIQ524223 NSM524212:NSM524223 OCI524212:OCI524223 OME524212:OME524223 OWA524212:OWA524223 PFW524212:PFW524223 PPS524212:PPS524223 PZO524212:PZO524223 QJK524212:QJK524223 QTG524212:QTG524223 RDC524212:RDC524223 RMY524212:RMY524223 RWU524212:RWU524223 SGQ524212:SGQ524223 SQM524212:SQM524223 TAI524212:TAI524223 TKE524212:TKE524223 TUA524212:TUA524223 UDW524212:UDW524223 UNS524212:UNS524223 UXO524212:UXO524223 VHK524212:VHK524223 VRG524212:VRG524223 WBC524212:WBC524223 WKY524212:WKY524223 WUU524212:WUU524223 B589748:B589759 II589748:II589759 SE589748:SE589759 ACA589748:ACA589759 ALW589748:ALW589759 AVS589748:AVS589759 BFO589748:BFO589759 BPK589748:BPK589759 BZG589748:BZG589759 CJC589748:CJC589759 CSY589748:CSY589759 DCU589748:DCU589759 DMQ589748:DMQ589759 DWM589748:DWM589759 EGI589748:EGI589759 EQE589748:EQE589759 FAA589748:FAA589759 FJW589748:FJW589759 FTS589748:FTS589759 GDO589748:GDO589759 GNK589748:GNK589759 GXG589748:GXG589759 HHC589748:HHC589759 HQY589748:HQY589759 IAU589748:IAU589759 IKQ589748:IKQ589759 IUM589748:IUM589759 JEI589748:JEI589759 JOE589748:JOE589759 JYA589748:JYA589759 KHW589748:KHW589759 KRS589748:KRS589759 LBO589748:LBO589759 LLK589748:LLK589759 LVG589748:LVG589759 MFC589748:MFC589759 MOY589748:MOY589759 MYU589748:MYU589759 NIQ589748:NIQ589759 NSM589748:NSM589759 OCI589748:OCI589759 OME589748:OME589759 OWA589748:OWA589759 PFW589748:PFW589759 PPS589748:PPS589759 PZO589748:PZO589759 QJK589748:QJK589759 QTG589748:QTG589759 RDC589748:RDC589759 RMY589748:RMY589759 RWU589748:RWU589759 SGQ589748:SGQ589759 SQM589748:SQM589759 TAI589748:TAI589759 TKE589748:TKE589759 TUA589748:TUA589759 UDW589748:UDW589759 UNS589748:UNS589759 UXO589748:UXO589759 VHK589748:VHK589759 VRG589748:VRG589759 WBC589748:WBC589759 WKY589748:WKY589759 WUU589748:WUU589759 B655284:B655295 II655284:II655295 SE655284:SE655295 ACA655284:ACA655295 ALW655284:ALW655295 AVS655284:AVS655295 BFO655284:BFO655295 BPK655284:BPK655295 BZG655284:BZG655295 CJC655284:CJC655295 CSY655284:CSY655295 DCU655284:DCU655295 DMQ655284:DMQ655295 DWM655284:DWM655295 EGI655284:EGI655295 EQE655284:EQE655295 FAA655284:FAA655295 FJW655284:FJW655295 FTS655284:FTS655295 GDO655284:GDO655295 GNK655284:GNK655295 GXG655284:GXG655295 HHC655284:HHC655295 HQY655284:HQY655295 IAU655284:IAU655295 IKQ655284:IKQ655295 IUM655284:IUM655295 JEI655284:JEI655295 JOE655284:JOE655295 JYA655284:JYA655295 KHW655284:KHW655295 KRS655284:KRS655295 LBO655284:LBO655295 LLK655284:LLK655295 LVG655284:LVG655295 MFC655284:MFC655295 MOY655284:MOY655295 MYU655284:MYU655295 NIQ655284:NIQ655295 NSM655284:NSM655295 OCI655284:OCI655295 OME655284:OME655295 OWA655284:OWA655295 PFW655284:PFW655295 PPS655284:PPS655295 PZO655284:PZO655295 QJK655284:QJK655295 QTG655284:QTG655295 RDC655284:RDC655295 RMY655284:RMY655295 RWU655284:RWU655295 SGQ655284:SGQ655295 SQM655284:SQM655295 TAI655284:TAI655295 TKE655284:TKE655295 TUA655284:TUA655295 UDW655284:UDW655295 UNS655284:UNS655295 UXO655284:UXO655295 VHK655284:VHK655295 VRG655284:VRG655295 WBC655284:WBC655295 WKY655284:WKY655295 WUU655284:WUU655295 B720820:B720831 II720820:II720831 SE720820:SE720831 ACA720820:ACA720831 ALW720820:ALW720831 AVS720820:AVS720831 BFO720820:BFO720831 BPK720820:BPK720831 BZG720820:BZG720831 CJC720820:CJC720831 CSY720820:CSY720831 DCU720820:DCU720831 DMQ720820:DMQ720831 DWM720820:DWM720831 EGI720820:EGI720831 EQE720820:EQE720831 FAA720820:FAA720831 FJW720820:FJW720831 FTS720820:FTS720831 GDO720820:GDO720831 GNK720820:GNK720831 GXG720820:GXG720831 HHC720820:HHC720831 HQY720820:HQY720831 IAU720820:IAU720831 IKQ720820:IKQ720831 IUM720820:IUM720831 JEI720820:JEI720831 JOE720820:JOE720831 JYA720820:JYA720831 KHW720820:KHW720831 KRS720820:KRS720831 LBO720820:LBO720831 LLK720820:LLK720831 LVG720820:LVG720831 MFC720820:MFC720831 MOY720820:MOY720831 MYU720820:MYU720831 NIQ720820:NIQ720831 NSM720820:NSM720831 OCI720820:OCI720831 OME720820:OME720831 OWA720820:OWA720831 PFW720820:PFW720831 PPS720820:PPS720831 PZO720820:PZO720831 QJK720820:QJK720831 QTG720820:QTG720831 RDC720820:RDC720831 RMY720820:RMY720831 RWU720820:RWU720831 SGQ720820:SGQ720831 SQM720820:SQM720831 TAI720820:TAI720831 TKE720820:TKE720831 TUA720820:TUA720831 UDW720820:UDW720831 UNS720820:UNS720831 UXO720820:UXO720831 VHK720820:VHK720831 VRG720820:VRG720831 WBC720820:WBC720831 WKY720820:WKY720831 WUU720820:WUU720831 B786356:B786367 II786356:II786367 SE786356:SE786367 ACA786356:ACA786367 ALW786356:ALW786367 AVS786356:AVS786367 BFO786356:BFO786367 BPK786356:BPK786367 BZG786356:BZG786367 CJC786356:CJC786367 CSY786356:CSY786367 DCU786356:DCU786367 DMQ786356:DMQ786367 DWM786356:DWM786367 EGI786356:EGI786367 EQE786356:EQE786367 FAA786356:FAA786367 FJW786356:FJW786367 FTS786356:FTS786367 GDO786356:GDO786367 GNK786356:GNK786367 GXG786356:GXG786367 HHC786356:HHC786367 HQY786356:HQY786367 IAU786356:IAU786367 IKQ786356:IKQ786367 IUM786356:IUM786367 JEI786356:JEI786367 JOE786356:JOE786367 JYA786356:JYA786367 KHW786356:KHW786367 KRS786356:KRS786367 LBO786356:LBO786367 LLK786356:LLK786367 LVG786356:LVG786367 MFC786356:MFC786367 MOY786356:MOY786367 MYU786356:MYU786367 NIQ786356:NIQ786367 NSM786356:NSM786367 OCI786356:OCI786367 OME786356:OME786367 OWA786356:OWA786367 PFW786356:PFW786367 PPS786356:PPS786367 PZO786356:PZO786367 QJK786356:QJK786367 QTG786356:QTG786367 RDC786356:RDC786367 RMY786356:RMY786367 RWU786356:RWU786367 SGQ786356:SGQ786367 SQM786356:SQM786367 TAI786356:TAI786367 TKE786356:TKE786367 TUA786356:TUA786367 UDW786356:UDW786367 UNS786356:UNS786367 UXO786356:UXO786367 VHK786356:VHK786367 VRG786356:VRG786367 WBC786356:WBC786367 WKY786356:WKY786367 WUU786356:WUU786367 B851892:B851903 II851892:II851903 SE851892:SE851903 ACA851892:ACA851903 ALW851892:ALW851903 AVS851892:AVS851903 BFO851892:BFO851903 BPK851892:BPK851903 BZG851892:BZG851903 CJC851892:CJC851903 CSY851892:CSY851903 DCU851892:DCU851903 DMQ851892:DMQ851903 DWM851892:DWM851903 EGI851892:EGI851903 EQE851892:EQE851903 FAA851892:FAA851903 FJW851892:FJW851903 FTS851892:FTS851903 GDO851892:GDO851903 GNK851892:GNK851903 GXG851892:GXG851903 HHC851892:HHC851903 HQY851892:HQY851903 IAU851892:IAU851903 IKQ851892:IKQ851903 IUM851892:IUM851903 JEI851892:JEI851903 JOE851892:JOE851903 JYA851892:JYA851903 KHW851892:KHW851903 KRS851892:KRS851903 LBO851892:LBO851903 LLK851892:LLK851903 LVG851892:LVG851903 MFC851892:MFC851903 MOY851892:MOY851903 MYU851892:MYU851903 NIQ851892:NIQ851903 NSM851892:NSM851903 OCI851892:OCI851903 OME851892:OME851903 OWA851892:OWA851903 PFW851892:PFW851903 PPS851892:PPS851903 PZO851892:PZO851903 QJK851892:QJK851903 QTG851892:QTG851903 RDC851892:RDC851903 RMY851892:RMY851903 RWU851892:RWU851903 SGQ851892:SGQ851903 SQM851892:SQM851903 TAI851892:TAI851903 TKE851892:TKE851903 TUA851892:TUA851903 UDW851892:UDW851903 UNS851892:UNS851903 UXO851892:UXO851903 VHK851892:VHK851903 VRG851892:VRG851903 WBC851892:WBC851903 WKY851892:WKY851903 WUU851892:WUU851903 B917428:B917439 II917428:II917439 SE917428:SE917439 ACA917428:ACA917439 ALW917428:ALW917439 AVS917428:AVS917439 BFO917428:BFO917439 BPK917428:BPK917439 BZG917428:BZG917439 CJC917428:CJC917439 CSY917428:CSY917439 DCU917428:DCU917439 DMQ917428:DMQ917439 DWM917428:DWM917439 EGI917428:EGI917439 EQE917428:EQE917439 FAA917428:FAA917439 FJW917428:FJW917439 FTS917428:FTS917439 GDO917428:GDO917439 GNK917428:GNK917439 GXG917428:GXG917439 HHC917428:HHC917439 HQY917428:HQY917439 IAU917428:IAU917439 IKQ917428:IKQ917439 IUM917428:IUM917439 JEI917428:JEI917439 JOE917428:JOE917439 JYA917428:JYA917439 KHW917428:KHW917439 KRS917428:KRS917439 LBO917428:LBO917439 LLK917428:LLK917439 LVG917428:LVG917439 MFC917428:MFC917439 MOY917428:MOY917439 MYU917428:MYU917439 NIQ917428:NIQ917439 NSM917428:NSM917439 OCI917428:OCI917439 OME917428:OME917439 OWA917428:OWA917439 PFW917428:PFW917439 PPS917428:PPS917439 PZO917428:PZO917439 QJK917428:QJK917439 QTG917428:QTG917439 RDC917428:RDC917439 RMY917428:RMY917439 RWU917428:RWU917439 SGQ917428:SGQ917439 SQM917428:SQM917439 TAI917428:TAI917439 TKE917428:TKE917439 TUA917428:TUA917439 UDW917428:UDW917439 UNS917428:UNS917439 UXO917428:UXO917439 VHK917428:VHK917439 VRG917428:VRG917439 WBC917428:WBC917439 WKY917428:WKY917439 WUU917428:WUU917439 B982964:B982975 II982964:II982975 SE982964:SE982975 ACA982964:ACA982975 ALW982964:ALW982975 AVS982964:AVS982975 BFO982964:BFO982975 BPK982964:BPK982975 BZG982964:BZG982975 CJC982964:CJC982975 CSY982964:CSY982975 DCU982964:DCU982975 DMQ982964:DMQ982975 DWM982964:DWM982975 EGI982964:EGI982975 EQE982964:EQE982975 FAA982964:FAA982975 FJW982964:FJW982975 FTS982964:FTS982975 GDO982964:GDO982975 GNK982964:GNK982975 GXG982964:GXG982975 HHC982964:HHC982975 HQY982964:HQY982975 IAU982964:IAU982975 IKQ982964:IKQ982975 IUM982964:IUM982975 JEI982964:JEI982975 JOE982964:JOE982975 JYA982964:JYA982975 KHW982964:KHW982975 KRS982964:KRS982975 LBO982964:LBO982975 LLK982964:LLK982975 LVG982964:LVG982975 MFC982964:MFC982975 MOY982964:MOY982975 MYU982964:MYU982975 NIQ982964:NIQ982975 NSM982964:NSM982975 OCI982964:OCI982975 OME982964:OME982975 OWA982964:OWA982975 PFW982964:PFW982975 PPS982964:PPS982975 PZO982964:PZO982975 QJK982964:QJK982975 QTG982964:QTG982975 RDC982964:RDC982975 RMY982964:RMY982975 RWU982964:RWU982975 SGQ982964:SGQ982975 SQM982964:SQM982975 TAI982964:TAI982975 TKE982964:TKE982975 TUA982964:TUA982975 UDW982964:UDW982975 UNS982964:UNS982975 UXO982964:UXO982975 VHK982964:VHK982975 VRG982964:VRG982975 WBC982964:WBC982975 WKY982964:WKY982975 SE18:SE29 II18:II29" xr:uid="{33670BE4-5165-49BF-9F69-E6FC2EC0352D}">
      <formula1>#REF!</formula1>
    </dataValidation>
    <dataValidation type="list" showInputMessage="1" showErrorMessage="1" sqref="B18:B33" xr:uid="{5A5D81E4-610C-4171-BDD7-54311CB83504}">
      <formula1>Chem</formula1>
    </dataValidation>
  </dataValidations>
  <pageMargins left="0.7" right="0.7" top="0.75" bottom="0.75" header="0.3" footer="0.3"/>
  <pageSetup paperSize="9" orientation="portrait" r:id="rId1"/>
  <ignoredErrors>
    <ignoredError sqref="B13 E11"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60CB8BB-B678-468A-A3CD-17AA9E786BAF}">
          <x14:formula1>
            <xm:f>'Chemical Analysis'!$AA$4:$AA$39</xm:f>
          </x14:formula1>
          <xm:sqref>G3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I65"/>
  <sheetViews>
    <sheetView showGridLines="0" showZeros="0" zoomScaleNormal="100" workbookViewId="0">
      <selection activeCell="B25" sqref="B25:C25"/>
    </sheetView>
  </sheetViews>
  <sheetFormatPr defaultRowHeight="20.25" x14ac:dyDescent="0.3"/>
  <cols>
    <col min="1" max="1" width="2.85546875" style="35" customWidth="1"/>
    <col min="2" max="2" width="29.42578125" style="35" customWidth="1"/>
    <col min="3" max="3" width="22.28515625" style="59" customWidth="1"/>
    <col min="4" max="4" width="25.28515625" style="59" bestFit="1" customWidth="1"/>
    <col min="5" max="5" width="17.28515625" style="59" customWidth="1"/>
    <col min="6" max="6" width="25.28515625" style="59" bestFit="1" customWidth="1"/>
    <col min="7" max="7" width="28.28515625" style="35" bestFit="1" customWidth="1"/>
    <col min="8" max="8" width="7.5703125" style="35" bestFit="1" customWidth="1"/>
    <col min="9" max="9" width="7.140625" bestFit="1" customWidth="1"/>
    <col min="10" max="10" width="6.7109375" bestFit="1" customWidth="1"/>
    <col min="11" max="11" width="8" bestFit="1" customWidth="1"/>
    <col min="12" max="13" width="6.7109375" bestFit="1" customWidth="1"/>
    <col min="14" max="15" width="8" bestFit="1" customWidth="1"/>
    <col min="16" max="16" width="6.7109375" bestFit="1" customWidth="1"/>
    <col min="17" max="17" width="8" bestFit="1" customWidth="1"/>
    <col min="18" max="18" width="7.28515625" bestFit="1" customWidth="1"/>
    <col min="19" max="19" width="6.7109375" bestFit="1" customWidth="1"/>
    <col min="20" max="21" width="8" bestFit="1" customWidth="1"/>
    <col min="22" max="24" width="8.28515625" bestFit="1" customWidth="1"/>
    <col min="25" max="25" width="10.140625" bestFit="1" customWidth="1"/>
    <col min="26" max="26" width="16.140625" customWidth="1"/>
    <col min="27" max="27" width="10.140625" customWidth="1"/>
    <col min="28" max="28" width="14.42578125" customWidth="1"/>
    <col min="29" max="30" width="18.85546875" customWidth="1"/>
    <col min="31" max="31" width="14.7109375" style="35" customWidth="1"/>
    <col min="32" max="241" width="8.85546875" style="35"/>
    <col min="242" max="242" width="17.42578125" style="35" customWidth="1"/>
    <col min="243" max="243" width="30.7109375" style="35" customWidth="1"/>
    <col min="244" max="244" width="24.5703125" style="35" customWidth="1"/>
    <col min="245" max="245" width="30.5703125" style="35" customWidth="1"/>
    <col min="246" max="246" width="27.140625" style="35" customWidth="1"/>
    <col min="247" max="247" width="34" style="35" customWidth="1"/>
    <col min="248" max="248" width="31.42578125" style="35" customWidth="1"/>
    <col min="249" max="249" width="82.140625" style="35" customWidth="1"/>
    <col min="250" max="250" width="23.140625" style="35" customWidth="1"/>
    <col min="251" max="251" width="14.7109375" style="35" customWidth="1"/>
    <col min="252" max="252" width="10.140625" style="35" customWidth="1"/>
    <col min="253" max="253" width="15.85546875" style="35" customWidth="1"/>
    <col min="254" max="254" width="9.85546875" style="35" customWidth="1"/>
    <col min="255" max="255" width="14" style="35" customWidth="1"/>
    <col min="256" max="256" width="14.5703125" style="35" customWidth="1"/>
    <col min="257" max="257" width="9.5703125" style="35" customWidth="1"/>
    <col min="258" max="258" width="14.5703125" style="35" customWidth="1"/>
    <col min="259" max="260" width="16.28515625" style="35" customWidth="1"/>
    <col min="261" max="261" width="13.85546875" style="35" customWidth="1"/>
    <col min="262" max="266" width="16.140625" style="35" customWidth="1"/>
    <col min="267" max="267" width="14.42578125" style="35" customWidth="1"/>
    <col min="268" max="268" width="10.140625" style="35" customWidth="1"/>
    <col min="269" max="269" width="14.42578125" style="35" customWidth="1"/>
    <col min="270" max="271" width="18.85546875" style="35" customWidth="1"/>
    <col min="272" max="272" width="14.7109375" style="35" customWidth="1"/>
    <col min="273" max="273" width="9.28515625" style="35" customWidth="1"/>
    <col min="274" max="497" width="8.85546875" style="35"/>
    <col min="498" max="498" width="17.42578125" style="35" customWidth="1"/>
    <col min="499" max="499" width="30.7109375" style="35" customWidth="1"/>
    <col min="500" max="500" width="24.5703125" style="35" customWidth="1"/>
    <col min="501" max="501" width="30.5703125" style="35" customWidth="1"/>
    <col min="502" max="502" width="27.140625" style="35" customWidth="1"/>
    <col min="503" max="503" width="34" style="35" customWidth="1"/>
    <col min="504" max="504" width="31.42578125" style="35" customWidth="1"/>
    <col min="505" max="505" width="82.140625" style="35" customWidth="1"/>
    <col min="506" max="506" width="23.140625" style="35" customWidth="1"/>
    <col min="507" max="507" width="14.7109375" style="35" customWidth="1"/>
    <col min="508" max="508" width="10.140625" style="35" customWidth="1"/>
    <col min="509" max="509" width="15.85546875" style="35" customWidth="1"/>
    <col min="510" max="510" width="9.85546875" style="35" customWidth="1"/>
    <col min="511" max="511" width="14" style="35" customWidth="1"/>
    <col min="512" max="512" width="14.5703125" style="35" customWidth="1"/>
    <col min="513" max="513" width="9.5703125" style="35" customWidth="1"/>
    <col min="514" max="514" width="14.5703125" style="35" customWidth="1"/>
    <col min="515" max="516" width="16.28515625" style="35" customWidth="1"/>
    <col min="517" max="517" width="13.85546875" style="35" customWidth="1"/>
    <col min="518" max="522" width="16.140625" style="35" customWidth="1"/>
    <col min="523" max="523" width="14.42578125" style="35" customWidth="1"/>
    <col min="524" max="524" width="10.140625" style="35" customWidth="1"/>
    <col min="525" max="525" width="14.42578125" style="35" customWidth="1"/>
    <col min="526" max="527" width="18.85546875" style="35" customWidth="1"/>
    <col min="528" max="528" width="14.7109375" style="35" customWidth="1"/>
    <col min="529" max="529" width="9.28515625" style="35" customWidth="1"/>
    <col min="530" max="753" width="8.85546875" style="35"/>
    <col min="754" max="754" width="17.42578125" style="35" customWidth="1"/>
    <col min="755" max="755" width="30.7109375" style="35" customWidth="1"/>
    <col min="756" max="756" width="24.5703125" style="35" customWidth="1"/>
    <col min="757" max="757" width="30.5703125" style="35" customWidth="1"/>
    <col min="758" max="758" width="27.140625" style="35" customWidth="1"/>
    <col min="759" max="759" width="34" style="35" customWidth="1"/>
    <col min="760" max="760" width="31.42578125" style="35" customWidth="1"/>
    <col min="761" max="761" width="82.140625" style="35" customWidth="1"/>
    <col min="762" max="762" width="23.140625" style="35" customWidth="1"/>
    <col min="763" max="763" width="14.7109375" style="35" customWidth="1"/>
    <col min="764" max="764" width="10.140625" style="35" customWidth="1"/>
    <col min="765" max="765" width="15.85546875" style="35" customWidth="1"/>
    <col min="766" max="766" width="9.85546875" style="35" customWidth="1"/>
    <col min="767" max="767" width="14" style="35" customWidth="1"/>
    <col min="768" max="768" width="14.5703125" style="35" customWidth="1"/>
    <col min="769" max="769" width="9.5703125" style="35" customWidth="1"/>
    <col min="770" max="770" width="14.5703125" style="35" customWidth="1"/>
    <col min="771" max="772" width="16.28515625" style="35" customWidth="1"/>
    <col min="773" max="773" width="13.85546875" style="35" customWidth="1"/>
    <col min="774" max="778" width="16.140625" style="35" customWidth="1"/>
    <col min="779" max="779" width="14.42578125" style="35" customWidth="1"/>
    <col min="780" max="780" width="10.140625" style="35" customWidth="1"/>
    <col min="781" max="781" width="14.42578125" style="35" customWidth="1"/>
    <col min="782" max="783" width="18.85546875" style="35" customWidth="1"/>
    <col min="784" max="784" width="14.7109375" style="35" customWidth="1"/>
    <col min="785" max="785" width="9.28515625" style="35" customWidth="1"/>
    <col min="786" max="1009" width="8.85546875" style="35"/>
    <col min="1010" max="1010" width="17.42578125" style="35" customWidth="1"/>
    <col min="1011" max="1011" width="30.7109375" style="35" customWidth="1"/>
    <col min="1012" max="1012" width="24.5703125" style="35" customWidth="1"/>
    <col min="1013" max="1013" width="30.5703125" style="35" customWidth="1"/>
    <col min="1014" max="1014" width="27.140625" style="35" customWidth="1"/>
    <col min="1015" max="1015" width="34" style="35" customWidth="1"/>
    <col min="1016" max="1016" width="31.42578125" style="35" customWidth="1"/>
    <col min="1017" max="1017" width="82.140625" style="35" customWidth="1"/>
    <col min="1018" max="1018" width="23.140625" style="35" customWidth="1"/>
    <col min="1019" max="1019" width="14.7109375" style="35" customWidth="1"/>
    <col min="1020" max="1020" width="10.140625" style="35" customWidth="1"/>
    <col min="1021" max="1021" width="15.85546875" style="35" customWidth="1"/>
    <col min="1022" max="1022" width="9.85546875" style="35" customWidth="1"/>
    <col min="1023" max="1023" width="14" style="35" customWidth="1"/>
    <col min="1024" max="1024" width="14.5703125" style="35" customWidth="1"/>
    <col min="1025" max="1025" width="9.5703125" style="35" customWidth="1"/>
    <col min="1026" max="1026" width="14.5703125" style="35" customWidth="1"/>
    <col min="1027" max="1028" width="16.28515625" style="35" customWidth="1"/>
    <col min="1029" max="1029" width="13.85546875" style="35" customWidth="1"/>
    <col min="1030" max="1034" width="16.140625" style="35" customWidth="1"/>
    <col min="1035" max="1035" width="14.42578125" style="35" customWidth="1"/>
    <col min="1036" max="1036" width="10.140625" style="35" customWidth="1"/>
    <col min="1037" max="1037" width="14.42578125" style="35" customWidth="1"/>
    <col min="1038" max="1039" width="18.85546875" style="35" customWidth="1"/>
    <col min="1040" max="1040" width="14.7109375" style="35" customWidth="1"/>
    <col min="1041" max="1041" width="9.28515625" style="35" customWidth="1"/>
    <col min="1042" max="1265" width="8.85546875" style="35"/>
    <col min="1266" max="1266" width="17.42578125" style="35" customWidth="1"/>
    <col min="1267" max="1267" width="30.7109375" style="35" customWidth="1"/>
    <col min="1268" max="1268" width="24.5703125" style="35" customWidth="1"/>
    <col min="1269" max="1269" width="30.5703125" style="35" customWidth="1"/>
    <col min="1270" max="1270" width="27.140625" style="35" customWidth="1"/>
    <col min="1271" max="1271" width="34" style="35" customWidth="1"/>
    <col min="1272" max="1272" width="31.42578125" style="35" customWidth="1"/>
    <col min="1273" max="1273" width="82.140625" style="35" customWidth="1"/>
    <col min="1274" max="1274" width="23.140625" style="35" customWidth="1"/>
    <col min="1275" max="1275" width="14.7109375" style="35" customWidth="1"/>
    <col min="1276" max="1276" width="10.140625" style="35" customWidth="1"/>
    <col min="1277" max="1277" width="15.85546875" style="35" customWidth="1"/>
    <col min="1278" max="1278" width="9.85546875" style="35" customWidth="1"/>
    <col min="1279" max="1279" width="14" style="35" customWidth="1"/>
    <col min="1280" max="1280" width="14.5703125" style="35" customWidth="1"/>
    <col min="1281" max="1281" width="9.5703125" style="35" customWidth="1"/>
    <col min="1282" max="1282" width="14.5703125" style="35" customWidth="1"/>
    <col min="1283" max="1284" width="16.28515625" style="35" customWidth="1"/>
    <col min="1285" max="1285" width="13.85546875" style="35" customWidth="1"/>
    <col min="1286" max="1290" width="16.140625" style="35" customWidth="1"/>
    <col min="1291" max="1291" width="14.42578125" style="35" customWidth="1"/>
    <col min="1292" max="1292" width="10.140625" style="35" customWidth="1"/>
    <col min="1293" max="1293" width="14.42578125" style="35" customWidth="1"/>
    <col min="1294" max="1295" width="18.85546875" style="35" customWidth="1"/>
    <col min="1296" max="1296" width="14.7109375" style="35" customWidth="1"/>
    <col min="1297" max="1297" width="9.28515625" style="35" customWidth="1"/>
    <col min="1298" max="1521" width="8.85546875" style="35"/>
    <col min="1522" max="1522" width="17.42578125" style="35" customWidth="1"/>
    <col min="1523" max="1523" width="30.7109375" style="35" customWidth="1"/>
    <col min="1524" max="1524" width="24.5703125" style="35" customWidth="1"/>
    <col min="1525" max="1525" width="30.5703125" style="35" customWidth="1"/>
    <col min="1526" max="1526" width="27.140625" style="35" customWidth="1"/>
    <col min="1527" max="1527" width="34" style="35" customWidth="1"/>
    <col min="1528" max="1528" width="31.42578125" style="35" customWidth="1"/>
    <col min="1529" max="1529" width="82.140625" style="35" customWidth="1"/>
    <col min="1530" max="1530" width="23.140625" style="35" customWidth="1"/>
    <col min="1531" max="1531" width="14.7109375" style="35" customWidth="1"/>
    <col min="1532" max="1532" width="10.140625" style="35" customWidth="1"/>
    <col min="1533" max="1533" width="15.85546875" style="35" customWidth="1"/>
    <col min="1534" max="1534" width="9.85546875" style="35" customWidth="1"/>
    <col min="1535" max="1535" width="14" style="35" customWidth="1"/>
    <col min="1536" max="1536" width="14.5703125" style="35" customWidth="1"/>
    <col min="1537" max="1537" width="9.5703125" style="35" customWidth="1"/>
    <col min="1538" max="1538" width="14.5703125" style="35" customWidth="1"/>
    <col min="1539" max="1540" width="16.28515625" style="35" customWidth="1"/>
    <col min="1541" max="1541" width="13.85546875" style="35" customWidth="1"/>
    <col min="1542" max="1546" width="16.140625" style="35" customWidth="1"/>
    <col min="1547" max="1547" width="14.42578125" style="35" customWidth="1"/>
    <col min="1548" max="1548" width="10.140625" style="35" customWidth="1"/>
    <col min="1549" max="1549" width="14.42578125" style="35" customWidth="1"/>
    <col min="1550" max="1551" width="18.85546875" style="35" customWidth="1"/>
    <col min="1552" max="1552" width="14.7109375" style="35" customWidth="1"/>
    <col min="1553" max="1553" width="9.28515625" style="35" customWidth="1"/>
    <col min="1554" max="1777" width="8.85546875" style="35"/>
    <col min="1778" max="1778" width="17.42578125" style="35" customWidth="1"/>
    <col min="1779" max="1779" width="30.7109375" style="35" customWidth="1"/>
    <col min="1780" max="1780" width="24.5703125" style="35" customWidth="1"/>
    <col min="1781" max="1781" width="30.5703125" style="35" customWidth="1"/>
    <col min="1782" max="1782" width="27.140625" style="35" customWidth="1"/>
    <col min="1783" max="1783" width="34" style="35" customWidth="1"/>
    <col min="1784" max="1784" width="31.42578125" style="35" customWidth="1"/>
    <col min="1785" max="1785" width="82.140625" style="35" customWidth="1"/>
    <col min="1786" max="1786" width="23.140625" style="35" customWidth="1"/>
    <col min="1787" max="1787" width="14.7109375" style="35" customWidth="1"/>
    <col min="1788" max="1788" width="10.140625" style="35" customWidth="1"/>
    <col min="1789" max="1789" width="15.85546875" style="35" customWidth="1"/>
    <col min="1790" max="1790" width="9.85546875" style="35" customWidth="1"/>
    <col min="1791" max="1791" width="14" style="35" customWidth="1"/>
    <col min="1792" max="1792" width="14.5703125" style="35" customWidth="1"/>
    <col min="1793" max="1793" width="9.5703125" style="35" customWidth="1"/>
    <col min="1794" max="1794" width="14.5703125" style="35" customWidth="1"/>
    <col min="1795" max="1796" width="16.28515625" style="35" customWidth="1"/>
    <col min="1797" max="1797" width="13.85546875" style="35" customWidth="1"/>
    <col min="1798" max="1802" width="16.140625" style="35" customWidth="1"/>
    <col min="1803" max="1803" width="14.42578125" style="35" customWidth="1"/>
    <col min="1804" max="1804" width="10.140625" style="35" customWidth="1"/>
    <col min="1805" max="1805" width="14.42578125" style="35" customWidth="1"/>
    <col min="1806" max="1807" width="18.85546875" style="35" customWidth="1"/>
    <col min="1808" max="1808" width="14.7109375" style="35" customWidth="1"/>
    <col min="1809" max="1809" width="9.28515625" style="35" customWidth="1"/>
    <col min="1810" max="2033" width="8.85546875" style="35"/>
    <col min="2034" max="2034" width="17.42578125" style="35" customWidth="1"/>
    <col min="2035" max="2035" width="30.7109375" style="35" customWidth="1"/>
    <col min="2036" max="2036" width="24.5703125" style="35" customWidth="1"/>
    <col min="2037" max="2037" width="30.5703125" style="35" customWidth="1"/>
    <col min="2038" max="2038" width="27.140625" style="35" customWidth="1"/>
    <col min="2039" max="2039" width="34" style="35" customWidth="1"/>
    <col min="2040" max="2040" width="31.42578125" style="35" customWidth="1"/>
    <col min="2041" max="2041" width="82.140625" style="35" customWidth="1"/>
    <col min="2042" max="2042" width="23.140625" style="35" customWidth="1"/>
    <col min="2043" max="2043" width="14.7109375" style="35" customWidth="1"/>
    <col min="2044" max="2044" width="10.140625" style="35" customWidth="1"/>
    <col min="2045" max="2045" width="15.85546875" style="35" customWidth="1"/>
    <col min="2046" max="2046" width="9.85546875" style="35" customWidth="1"/>
    <col min="2047" max="2047" width="14" style="35" customWidth="1"/>
    <col min="2048" max="2048" width="14.5703125" style="35" customWidth="1"/>
    <col min="2049" max="2049" width="9.5703125" style="35" customWidth="1"/>
    <col min="2050" max="2050" width="14.5703125" style="35" customWidth="1"/>
    <col min="2051" max="2052" width="16.28515625" style="35" customWidth="1"/>
    <col min="2053" max="2053" width="13.85546875" style="35" customWidth="1"/>
    <col min="2054" max="2058" width="16.140625" style="35" customWidth="1"/>
    <col min="2059" max="2059" width="14.42578125" style="35" customWidth="1"/>
    <col min="2060" max="2060" width="10.140625" style="35" customWidth="1"/>
    <col min="2061" max="2061" width="14.42578125" style="35" customWidth="1"/>
    <col min="2062" max="2063" width="18.85546875" style="35" customWidth="1"/>
    <col min="2064" max="2064" width="14.7109375" style="35" customWidth="1"/>
    <col min="2065" max="2065" width="9.28515625" style="35" customWidth="1"/>
    <col min="2066" max="2289" width="8.85546875" style="35"/>
    <col min="2290" max="2290" width="17.42578125" style="35" customWidth="1"/>
    <col min="2291" max="2291" width="30.7109375" style="35" customWidth="1"/>
    <col min="2292" max="2292" width="24.5703125" style="35" customWidth="1"/>
    <col min="2293" max="2293" width="30.5703125" style="35" customWidth="1"/>
    <col min="2294" max="2294" width="27.140625" style="35" customWidth="1"/>
    <col min="2295" max="2295" width="34" style="35" customWidth="1"/>
    <col min="2296" max="2296" width="31.42578125" style="35" customWidth="1"/>
    <col min="2297" max="2297" width="82.140625" style="35" customWidth="1"/>
    <col min="2298" max="2298" width="23.140625" style="35" customWidth="1"/>
    <col min="2299" max="2299" width="14.7109375" style="35" customWidth="1"/>
    <col min="2300" max="2300" width="10.140625" style="35" customWidth="1"/>
    <col min="2301" max="2301" width="15.85546875" style="35" customWidth="1"/>
    <col min="2302" max="2302" width="9.85546875" style="35" customWidth="1"/>
    <col min="2303" max="2303" width="14" style="35" customWidth="1"/>
    <col min="2304" max="2304" width="14.5703125" style="35" customWidth="1"/>
    <col min="2305" max="2305" width="9.5703125" style="35" customWidth="1"/>
    <col min="2306" max="2306" width="14.5703125" style="35" customWidth="1"/>
    <col min="2307" max="2308" width="16.28515625" style="35" customWidth="1"/>
    <col min="2309" max="2309" width="13.85546875" style="35" customWidth="1"/>
    <col min="2310" max="2314" width="16.140625" style="35" customWidth="1"/>
    <col min="2315" max="2315" width="14.42578125" style="35" customWidth="1"/>
    <col min="2316" max="2316" width="10.140625" style="35" customWidth="1"/>
    <col min="2317" max="2317" width="14.42578125" style="35" customWidth="1"/>
    <col min="2318" max="2319" width="18.85546875" style="35" customWidth="1"/>
    <col min="2320" max="2320" width="14.7109375" style="35" customWidth="1"/>
    <col min="2321" max="2321" width="9.28515625" style="35" customWidth="1"/>
    <col min="2322" max="2545" width="8.85546875" style="35"/>
    <col min="2546" max="2546" width="17.42578125" style="35" customWidth="1"/>
    <col min="2547" max="2547" width="30.7109375" style="35" customWidth="1"/>
    <col min="2548" max="2548" width="24.5703125" style="35" customWidth="1"/>
    <col min="2549" max="2549" width="30.5703125" style="35" customWidth="1"/>
    <col min="2550" max="2550" width="27.140625" style="35" customWidth="1"/>
    <col min="2551" max="2551" width="34" style="35" customWidth="1"/>
    <col min="2552" max="2552" width="31.42578125" style="35" customWidth="1"/>
    <col min="2553" max="2553" width="82.140625" style="35" customWidth="1"/>
    <col min="2554" max="2554" width="23.140625" style="35" customWidth="1"/>
    <col min="2555" max="2555" width="14.7109375" style="35" customWidth="1"/>
    <col min="2556" max="2556" width="10.140625" style="35" customWidth="1"/>
    <col min="2557" max="2557" width="15.85546875" style="35" customWidth="1"/>
    <col min="2558" max="2558" width="9.85546875" style="35" customWidth="1"/>
    <col min="2559" max="2559" width="14" style="35" customWidth="1"/>
    <col min="2560" max="2560" width="14.5703125" style="35" customWidth="1"/>
    <col min="2561" max="2561" width="9.5703125" style="35" customWidth="1"/>
    <col min="2562" max="2562" width="14.5703125" style="35" customWidth="1"/>
    <col min="2563" max="2564" width="16.28515625" style="35" customWidth="1"/>
    <col min="2565" max="2565" width="13.85546875" style="35" customWidth="1"/>
    <col min="2566" max="2570" width="16.140625" style="35" customWidth="1"/>
    <col min="2571" max="2571" width="14.42578125" style="35" customWidth="1"/>
    <col min="2572" max="2572" width="10.140625" style="35" customWidth="1"/>
    <col min="2573" max="2573" width="14.42578125" style="35" customWidth="1"/>
    <col min="2574" max="2575" width="18.85546875" style="35" customWidth="1"/>
    <col min="2576" max="2576" width="14.7109375" style="35" customWidth="1"/>
    <col min="2577" max="2577" width="9.28515625" style="35" customWidth="1"/>
    <col min="2578" max="2801" width="8.85546875" style="35"/>
    <col min="2802" max="2802" width="17.42578125" style="35" customWidth="1"/>
    <col min="2803" max="2803" width="30.7109375" style="35" customWidth="1"/>
    <col min="2804" max="2804" width="24.5703125" style="35" customWidth="1"/>
    <col min="2805" max="2805" width="30.5703125" style="35" customWidth="1"/>
    <col min="2806" max="2806" width="27.140625" style="35" customWidth="1"/>
    <col min="2807" max="2807" width="34" style="35" customWidth="1"/>
    <col min="2808" max="2808" width="31.42578125" style="35" customWidth="1"/>
    <col min="2809" max="2809" width="82.140625" style="35" customWidth="1"/>
    <col min="2810" max="2810" width="23.140625" style="35" customWidth="1"/>
    <col min="2811" max="2811" width="14.7109375" style="35" customWidth="1"/>
    <col min="2812" max="2812" width="10.140625" style="35" customWidth="1"/>
    <col min="2813" max="2813" width="15.85546875" style="35" customWidth="1"/>
    <col min="2814" max="2814" width="9.85546875" style="35" customWidth="1"/>
    <col min="2815" max="2815" width="14" style="35" customWidth="1"/>
    <col min="2816" max="2816" width="14.5703125" style="35" customWidth="1"/>
    <col min="2817" max="2817" width="9.5703125" style="35" customWidth="1"/>
    <col min="2818" max="2818" width="14.5703125" style="35" customWidth="1"/>
    <col min="2819" max="2820" width="16.28515625" style="35" customWidth="1"/>
    <col min="2821" max="2821" width="13.85546875" style="35" customWidth="1"/>
    <col min="2822" max="2826" width="16.140625" style="35" customWidth="1"/>
    <col min="2827" max="2827" width="14.42578125" style="35" customWidth="1"/>
    <col min="2828" max="2828" width="10.140625" style="35" customWidth="1"/>
    <col min="2829" max="2829" width="14.42578125" style="35" customWidth="1"/>
    <col min="2830" max="2831" width="18.85546875" style="35" customWidth="1"/>
    <col min="2832" max="2832" width="14.7109375" style="35" customWidth="1"/>
    <col min="2833" max="2833" width="9.28515625" style="35" customWidth="1"/>
    <col min="2834" max="3057" width="8.85546875" style="35"/>
    <col min="3058" max="3058" width="17.42578125" style="35" customWidth="1"/>
    <col min="3059" max="3059" width="30.7109375" style="35" customWidth="1"/>
    <col min="3060" max="3060" width="24.5703125" style="35" customWidth="1"/>
    <col min="3061" max="3061" width="30.5703125" style="35" customWidth="1"/>
    <col min="3062" max="3062" width="27.140625" style="35" customWidth="1"/>
    <col min="3063" max="3063" width="34" style="35" customWidth="1"/>
    <col min="3064" max="3064" width="31.42578125" style="35" customWidth="1"/>
    <col min="3065" max="3065" width="82.140625" style="35" customWidth="1"/>
    <col min="3066" max="3066" width="23.140625" style="35" customWidth="1"/>
    <col min="3067" max="3067" width="14.7109375" style="35" customWidth="1"/>
    <col min="3068" max="3068" width="10.140625" style="35" customWidth="1"/>
    <col min="3069" max="3069" width="15.85546875" style="35" customWidth="1"/>
    <col min="3070" max="3070" width="9.85546875" style="35" customWidth="1"/>
    <col min="3071" max="3071" width="14" style="35" customWidth="1"/>
    <col min="3072" max="3072" width="14.5703125" style="35" customWidth="1"/>
    <col min="3073" max="3073" width="9.5703125" style="35" customWidth="1"/>
    <col min="3074" max="3074" width="14.5703125" style="35" customWidth="1"/>
    <col min="3075" max="3076" width="16.28515625" style="35" customWidth="1"/>
    <col min="3077" max="3077" width="13.85546875" style="35" customWidth="1"/>
    <col min="3078" max="3082" width="16.140625" style="35" customWidth="1"/>
    <col min="3083" max="3083" width="14.42578125" style="35" customWidth="1"/>
    <col min="3084" max="3084" width="10.140625" style="35" customWidth="1"/>
    <col min="3085" max="3085" width="14.42578125" style="35" customWidth="1"/>
    <col min="3086" max="3087" width="18.85546875" style="35" customWidth="1"/>
    <col min="3088" max="3088" width="14.7109375" style="35" customWidth="1"/>
    <col min="3089" max="3089" width="9.28515625" style="35" customWidth="1"/>
    <col min="3090" max="3313" width="8.85546875" style="35"/>
    <col min="3314" max="3314" width="17.42578125" style="35" customWidth="1"/>
    <col min="3315" max="3315" width="30.7109375" style="35" customWidth="1"/>
    <col min="3316" max="3316" width="24.5703125" style="35" customWidth="1"/>
    <col min="3317" max="3317" width="30.5703125" style="35" customWidth="1"/>
    <col min="3318" max="3318" width="27.140625" style="35" customWidth="1"/>
    <col min="3319" max="3319" width="34" style="35" customWidth="1"/>
    <col min="3320" max="3320" width="31.42578125" style="35" customWidth="1"/>
    <col min="3321" max="3321" width="82.140625" style="35" customWidth="1"/>
    <col min="3322" max="3322" width="23.140625" style="35" customWidth="1"/>
    <col min="3323" max="3323" width="14.7109375" style="35" customWidth="1"/>
    <col min="3324" max="3324" width="10.140625" style="35" customWidth="1"/>
    <col min="3325" max="3325" width="15.85546875" style="35" customWidth="1"/>
    <col min="3326" max="3326" width="9.85546875" style="35" customWidth="1"/>
    <col min="3327" max="3327" width="14" style="35" customWidth="1"/>
    <col min="3328" max="3328" width="14.5703125" style="35" customWidth="1"/>
    <col min="3329" max="3329" width="9.5703125" style="35" customWidth="1"/>
    <col min="3330" max="3330" width="14.5703125" style="35" customWidth="1"/>
    <col min="3331" max="3332" width="16.28515625" style="35" customWidth="1"/>
    <col min="3333" max="3333" width="13.85546875" style="35" customWidth="1"/>
    <col min="3334" max="3338" width="16.140625" style="35" customWidth="1"/>
    <col min="3339" max="3339" width="14.42578125" style="35" customWidth="1"/>
    <col min="3340" max="3340" width="10.140625" style="35" customWidth="1"/>
    <col min="3341" max="3341" width="14.42578125" style="35" customWidth="1"/>
    <col min="3342" max="3343" width="18.85546875" style="35" customWidth="1"/>
    <col min="3344" max="3344" width="14.7109375" style="35" customWidth="1"/>
    <col min="3345" max="3345" width="9.28515625" style="35" customWidth="1"/>
    <col min="3346" max="3569" width="8.85546875" style="35"/>
    <col min="3570" max="3570" width="17.42578125" style="35" customWidth="1"/>
    <col min="3571" max="3571" width="30.7109375" style="35" customWidth="1"/>
    <col min="3572" max="3572" width="24.5703125" style="35" customWidth="1"/>
    <col min="3573" max="3573" width="30.5703125" style="35" customWidth="1"/>
    <col min="3574" max="3574" width="27.140625" style="35" customWidth="1"/>
    <col min="3575" max="3575" width="34" style="35" customWidth="1"/>
    <col min="3576" max="3576" width="31.42578125" style="35" customWidth="1"/>
    <col min="3577" max="3577" width="82.140625" style="35" customWidth="1"/>
    <col min="3578" max="3578" width="23.140625" style="35" customWidth="1"/>
    <col min="3579" max="3579" width="14.7109375" style="35" customWidth="1"/>
    <col min="3580" max="3580" width="10.140625" style="35" customWidth="1"/>
    <col min="3581" max="3581" width="15.85546875" style="35" customWidth="1"/>
    <col min="3582" max="3582" width="9.85546875" style="35" customWidth="1"/>
    <col min="3583" max="3583" width="14" style="35" customWidth="1"/>
    <col min="3584" max="3584" width="14.5703125" style="35" customWidth="1"/>
    <col min="3585" max="3585" width="9.5703125" style="35" customWidth="1"/>
    <col min="3586" max="3586" width="14.5703125" style="35" customWidth="1"/>
    <col min="3587" max="3588" width="16.28515625" style="35" customWidth="1"/>
    <col min="3589" max="3589" width="13.85546875" style="35" customWidth="1"/>
    <col min="3590" max="3594" width="16.140625" style="35" customWidth="1"/>
    <col min="3595" max="3595" width="14.42578125" style="35" customWidth="1"/>
    <col min="3596" max="3596" width="10.140625" style="35" customWidth="1"/>
    <col min="3597" max="3597" width="14.42578125" style="35" customWidth="1"/>
    <col min="3598" max="3599" width="18.85546875" style="35" customWidth="1"/>
    <col min="3600" max="3600" width="14.7109375" style="35" customWidth="1"/>
    <col min="3601" max="3601" width="9.28515625" style="35" customWidth="1"/>
    <col min="3602" max="3825" width="8.85546875" style="35"/>
    <col min="3826" max="3826" width="17.42578125" style="35" customWidth="1"/>
    <col min="3827" max="3827" width="30.7109375" style="35" customWidth="1"/>
    <col min="3828" max="3828" width="24.5703125" style="35" customWidth="1"/>
    <col min="3829" max="3829" width="30.5703125" style="35" customWidth="1"/>
    <col min="3830" max="3830" width="27.140625" style="35" customWidth="1"/>
    <col min="3831" max="3831" width="34" style="35" customWidth="1"/>
    <col min="3832" max="3832" width="31.42578125" style="35" customWidth="1"/>
    <col min="3833" max="3833" width="82.140625" style="35" customWidth="1"/>
    <col min="3834" max="3834" width="23.140625" style="35" customWidth="1"/>
    <col min="3835" max="3835" width="14.7109375" style="35" customWidth="1"/>
    <col min="3836" max="3836" width="10.140625" style="35" customWidth="1"/>
    <col min="3837" max="3837" width="15.85546875" style="35" customWidth="1"/>
    <col min="3838" max="3838" width="9.85546875" style="35" customWidth="1"/>
    <col min="3839" max="3839" width="14" style="35" customWidth="1"/>
    <col min="3840" max="3840" width="14.5703125" style="35" customWidth="1"/>
    <col min="3841" max="3841" width="9.5703125" style="35" customWidth="1"/>
    <col min="3842" max="3842" width="14.5703125" style="35" customWidth="1"/>
    <col min="3843" max="3844" width="16.28515625" style="35" customWidth="1"/>
    <col min="3845" max="3845" width="13.85546875" style="35" customWidth="1"/>
    <col min="3846" max="3850" width="16.140625" style="35" customWidth="1"/>
    <col min="3851" max="3851" width="14.42578125" style="35" customWidth="1"/>
    <col min="3852" max="3852" width="10.140625" style="35" customWidth="1"/>
    <col min="3853" max="3853" width="14.42578125" style="35" customWidth="1"/>
    <col min="3854" max="3855" width="18.85546875" style="35" customWidth="1"/>
    <col min="3856" max="3856" width="14.7109375" style="35" customWidth="1"/>
    <col min="3857" max="3857" width="9.28515625" style="35" customWidth="1"/>
    <col min="3858" max="4081" width="8.85546875" style="35"/>
    <col min="4082" max="4082" width="17.42578125" style="35" customWidth="1"/>
    <col min="4083" max="4083" width="30.7109375" style="35" customWidth="1"/>
    <col min="4084" max="4084" width="24.5703125" style="35" customWidth="1"/>
    <col min="4085" max="4085" width="30.5703125" style="35" customWidth="1"/>
    <col min="4086" max="4086" width="27.140625" style="35" customWidth="1"/>
    <col min="4087" max="4087" width="34" style="35" customWidth="1"/>
    <col min="4088" max="4088" width="31.42578125" style="35" customWidth="1"/>
    <col min="4089" max="4089" width="82.140625" style="35" customWidth="1"/>
    <col min="4090" max="4090" width="23.140625" style="35" customWidth="1"/>
    <col min="4091" max="4091" width="14.7109375" style="35" customWidth="1"/>
    <col min="4092" max="4092" width="10.140625" style="35" customWidth="1"/>
    <col min="4093" max="4093" width="15.85546875" style="35" customWidth="1"/>
    <col min="4094" max="4094" width="9.85546875" style="35" customWidth="1"/>
    <col min="4095" max="4095" width="14" style="35" customWidth="1"/>
    <col min="4096" max="4096" width="14.5703125" style="35" customWidth="1"/>
    <col min="4097" max="4097" width="9.5703125" style="35" customWidth="1"/>
    <col min="4098" max="4098" width="14.5703125" style="35" customWidth="1"/>
    <col min="4099" max="4100" width="16.28515625" style="35" customWidth="1"/>
    <col min="4101" max="4101" width="13.85546875" style="35" customWidth="1"/>
    <col min="4102" max="4106" width="16.140625" style="35" customWidth="1"/>
    <col min="4107" max="4107" width="14.42578125" style="35" customWidth="1"/>
    <col min="4108" max="4108" width="10.140625" style="35" customWidth="1"/>
    <col min="4109" max="4109" width="14.42578125" style="35" customWidth="1"/>
    <col min="4110" max="4111" width="18.85546875" style="35" customWidth="1"/>
    <col min="4112" max="4112" width="14.7109375" style="35" customWidth="1"/>
    <col min="4113" max="4113" width="9.28515625" style="35" customWidth="1"/>
    <col min="4114" max="4337" width="8.85546875" style="35"/>
    <col min="4338" max="4338" width="17.42578125" style="35" customWidth="1"/>
    <col min="4339" max="4339" width="30.7109375" style="35" customWidth="1"/>
    <col min="4340" max="4340" width="24.5703125" style="35" customWidth="1"/>
    <col min="4341" max="4341" width="30.5703125" style="35" customWidth="1"/>
    <col min="4342" max="4342" width="27.140625" style="35" customWidth="1"/>
    <col min="4343" max="4343" width="34" style="35" customWidth="1"/>
    <col min="4344" max="4344" width="31.42578125" style="35" customWidth="1"/>
    <col min="4345" max="4345" width="82.140625" style="35" customWidth="1"/>
    <col min="4346" max="4346" width="23.140625" style="35" customWidth="1"/>
    <col min="4347" max="4347" width="14.7109375" style="35" customWidth="1"/>
    <col min="4348" max="4348" width="10.140625" style="35" customWidth="1"/>
    <col min="4349" max="4349" width="15.85546875" style="35" customWidth="1"/>
    <col min="4350" max="4350" width="9.85546875" style="35" customWidth="1"/>
    <col min="4351" max="4351" width="14" style="35" customWidth="1"/>
    <col min="4352" max="4352" width="14.5703125" style="35" customWidth="1"/>
    <col min="4353" max="4353" width="9.5703125" style="35" customWidth="1"/>
    <col min="4354" max="4354" width="14.5703125" style="35" customWidth="1"/>
    <col min="4355" max="4356" width="16.28515625" style="35" customWidth="1"/>
    <col min="4357" max="4357" width="13.85546875" style="35" customWidth="1"/>
    <col min="4358" max="4362" width="16.140625" style="35" customWidth="1"/>
    <col min="4363" max="4363" width="14.42578125" style="35" customWidth="1"/>
    <col min="4364" max="4364" width="10.140625" style="35" customWidth="1"/>
    <col min="4365" max="4365" width="14.42578125" style="35" customWidth="1"/>
    <col min="4366" max="4367" width="18.85546875" style="35" customWidth="1"/>
    <col min="4368" max="4368" width="14.7109375" style="35" customWidth="1"/>
    <col min="4369" max="4369" width="9.28515625" style="35" customWidth="1"/>
    <col min="4370" max="4593" width="8.85546875" style="35"/>
    <col min="4594" max="4594" width="17.42578125" style="35" customWidth="1"/>
    <col min="4595" max="4595" width="30.7109375" style="35" customWidth="1"/>
    <col min="4596" max="4596" width="24.5703125" style="35" customWidth="1"/>
    <col min="4597" max="4597" width="30.5703125" style="35" customWidth="1"/>
    <col min="4598" max="4598" width="27.140625" style="35" customWidth="1"/>
    <col min="4599" max="4599" width="34" style="35" customWidth="1"/>
    <col min="4600" max="4600" width="31.42578125" style="35" customWidth="1"/>
    <col min="4601" max="4601" width="82.140625" style="35" customWidth="1"/>
    <col min="4602" max="4602" width="23.140625" style="35" customWidth="1"/>
    <col min="4603" max="4603" width="14.7109375" style="35" customWidth="1"/>
    <col min="4604" max="4604" width="10.140625" style="35" customWidth="1"/>
    <col min="4605" max="4605" width="15.85546875" style="35" customWidth="1"/>
    <col min="4606" max="4606" width="9.85546875" style="35" customWidth="1"/>
    <col min="4607" max="4607" width="14" style="35" customWidth="1"/>
    <col min="4608" max="4608" width="14.5703125" style="35" customWidth="1"/>
    <col min="4609" max="4609" width="9.5703125" style="35" customWidth="1"/>
    <col min="4610" max="4610" width="14.5703125" style="35" customWidth="1"/>
    <col min="4611" max="4612" width="16.28515625" style="35" customWidth="1"/>
    <col min="4613" max="4613" width="13.85546875" style="35" customWidth="1"/>
    <col min="4614" max="4618" width="16.140625" style="35" customWidth="1"/>
    <col min="4619" max="4619" width="14.42578125" style="35" customWidth="1"/>
    <col min="4620" max="4620" width="10.140625" style="35" customWidth="1"/>
    <col min="4621" max="4621" width="14.42578125" style="35" customWidth="1"/>
    <col min="4622" max="4623" width="18.85546875" style="35" customWidth="1"/>
    <col min="4624" max="4624" width="14.7109375" style="35" customWidth="1"/>
    <col min="4625" max="4625" width="9.28515625" style="35" customWidth="1"/>
    <col min="4626" max="4849" width="8.85546875" style="35"/>
    <col min="4850" max="4850" width="17.42578125" style="35" customWidth="1"/>
    <col min="4851" max="4851" width="30.7109375" style="35" customWidth="1"/>
    <col min="4852" max="4852" width="24.5703125" style="35" customWidth="1"/>
    <col min="4853" max="4853" width="30.5703125" style="35" customWidth="1"/>
    <col min="4854" max="4854" width="27.140625" style="35" customWidth="1"/>
    <col min="4855" max="4855" width="34" style="35" customWidth="1"/>
    <col min="4856" max="4856" width="31.42578125" style="35" customWidth="1"/>
    <col min="4857" max="4857" width="82.140625" style="35" customWidth="1"/>
    <col min="4858" max="4858" width="23.140625" style="35" customWidth="1"/>
    <col min="4859" max="4859" width="14.7109375" style="35" customWidth="1"/>
    <col min="4860" max="4860" width="10.140625" style="35" customWidth="1"/>
    <col min="4861" max="4861" width="15.85546875" style="35" customWidth="1"/>
    <col min="4862" max="4862" width="9.85546875" style="35" customWidth="1"/>
    <col min="4863" max="4863" width="14" style="35" customWidth="1"/>
    <col min="4864" max="4864" width="14.5703125" style="35" customWidth="1"/>
    <col min="4865" max="4865" width="9.5703125" style="35" customWidth="1"/>
    <col min="4866" max="4866" width="14.5703125" style="35" customWidth="1"/>
    <col min="4867" max="4868" width="16.28515625" style="35" customWidth="1"/>
    <col min="4869" max="4869" width="13.85546875" style="35" customWidth="1"/>
    <col min="4870" max="4874" width="16.140625" style="35" customWidth="1"/>
    <col min="4875" max="4875" width="14.42578125" style="35" customWidth="1"/>
    <col min="4876" max="4876" width="10.140625" style="35" customWidth="1"/>
    <col min="4877" max="4877" width="14.42578125" style="35" customWidth="1"/>
    <col min="4878" max="4879" width="18.85546875" style="35" customWidth="1"/>
    <col min="4880" max="4880" width="14.7109375" style="35" customWidth="1"/>
    <col min="4881" max="4881" width="9.28515625" style="35" customWidth="1"/>
    <col min="4882" max="5105" width="8.85546875" style="35"/>
    <col min="5106" max="5106" width="17.42578125" style="35" customWidth="1"/>
    <col min="5107" max="5107" width="30.7109375" style="35" customWidth="1"/>
    <col min="5108" max="5108" width="24.5703125" style="35" customWidth="1"/>
    <col min="5109" max="5109" width="30.5703125" style="35" customWidth="1"/>
    <col min="5110" max="5110" width="27.140625" style="35" customWidth="1"/>
    <col min="5111" max="5111" width="34" style="35" customWidth="1"/>
    <col min="5112" max="5112" width="31.42578125" style="35" customWidth="1"/>
    <col min="5113" max="5113" width="82.140625" style="35" customWidth="1"/>
    <col min="5114" max="5114" width="23.140625" style="35" customWidth="1"/>
    <col min="5115" max="5115" width="14.7109375" style="35" customWidth="1"/>
    <col min="5116" max="5116" width="10.140625" style="35" customWidth="1"/>
    <col min="5117" max="5117" width="15.85546875" style="35" customWidth="1"/>
    <col min="5118" max="5118" width="9.85546875" style="35" customWidth="1"/>
    <col min="5119" max="5119" width="14" style="35" customWidth="1"/>
    <col min="5120" max="5120" width="14.5703125" style="35" customWidth="1"/>
    <col min="5121" max="5121" width="9.5703125" style="35" customWidth="1"/>
    <col min="5122" max="5122" width="14.5703125" style="35" customWidth="1"/>
    <col min="5123" max="5124" width="16.28515625" style="35" customWidth="1"/>
    <col min="5125" max="5125" width="13.85546875" style="35" customWidth="1"/>
    <col min="5126" max="5130" width="16.140625" style="35" customWidth="1"/>
    <col min="5131" max="5131" width="14.42578125" style="35" customWidth="1"/>
    <col min="5132" max="5132" width="10.140625" style="35" customWidth="1"/>
    <col min="5133" max="5133" width="14.42578125" style="35" customWidth="1"/>
    <col min="5134" max="5135" width="18.85546875" style="35" customWidth="1"/>
    <col min="5136" max="5136" width="14.7109375" style="35" customWidth="1"/>
    <col min="5137" max="5137" width="9.28515625" style="35" customWidth="1"/>
    <col min="5138" max="5361" width="8.85546875" style="35"/>
    <col min="5362" max="5362" width="17.42578125" style="35" customWidth="1"/>
    <col min="5363" max="5363" width="30.7109375" style="35" customWidth="1"/>
    <col min="5364" max="5364" width="24.5703125" style="35" customWidth="1"/>
    <col min="5365" max="5365" width="30.5703125" style="35" customWidth="1"/>
    <col min="5366" max="5366" width="27.140625" style="35" customWidth="1"/>
    <col min="5367" max="5367" width="34" style="35" customWidth="1"/>
    <col min="5368" max="5368" width="31.42578125" style="35" customWidth="1"/>
    <col min="5369" max="5369" width="82.140625" style="35" customWidth="1"/>
    <col min="5370" max="5370" width="23.140625" style="35" customWidth="1"/>
    <col min="5371" max="5371" width="14.7109375" style="35" customWidth="1"/>
    <col min="5372" max="5372" width="10.140625" style="35" customWidth="1"/>
    <col min="5373" max="5373" width="15.85546875" style="35" customWidth="1"/>
    <col min="5374" max="5374" width="9.85546875" style="35" customWidth="1"/>
    <col min="5375" max="5375" width="14" style="35" customWidth="1"/>
    <col min="5376" max="5376" width="14.5703125" style="35" customWidth="1"/>
    <col min="5377" max="5377" width="9.5703125" style="35" customWidth="1"/>
    <col min="5378" max="5378" width="14.5703125" style="35" customWidth="1"/>
    <col min="5379" max="5380" width="16.28515625" style="35" customWidth="1"/>
    <col min="5381" max="5381" width="13.85546875" style="35" customWidth="1"/>
    <col min="5382" max="5386" width="16.140625" style="35" customWidth="1"/>
    <col min="5387" max="5387" width="14.42578125" style="35" customWidth="1"/>
    <col min="5388" max="5388" width="10.140625" style="35" customWidth="1"/>
    <col min="5389" max="5389" width="14.42578125" style="35" customWidth="1"/>
    <col min="5390" max="5391" width="18.85546875" style="35" customWidth="1"/>
    <col min="5392" max="5392" width="14.7109375" style="35" customWidth="1"/>
    <col min="5393" max="5393" width="9.28515625" style="35" customWidth="1"/>
    <col min="5394" max="5617" width="8.85546875" style="35"/>
    <col min="5618" max="5618" width="17.42578125" style="35" customWidth="1"/>
    <col min="5619" max="5619" width="30.7109375" style="35" customWidth="1"/>
    <col min="5620" max="5620" width="24.5703125" style="35" customWidth="1"/>
    <col min="5621" max="5621" width="30.5703125" style="35" customWidth="1"/>
    <col min="5622" max="5622" width="27.140625" style="35" customWidth="1"/>
    <col min="5623" max="5623" width="34" style="35" customWidth="1"/>
    <col min="5624" max="5624" width="31.42578125" style="35" customWidth="1"/>
    <col min="5625" max="5625" width="82.140625" style="35" customWidth="1"/>
    <col min="5626" max="5626" width="23.140625" style="35" customWidth="1"/>
    <col min="5627" max="5627" width="14.7109375" style="35" customWidth="1"/>
    <col min="5628" max="5628" width="10.140625" style="35" customWidth="1"/>
    <col min="5629" max="5629" width="15.85546875" style="35" customWidth="1"/>
    <col min="5630" max="5630" width="9.85546875" style="35" customWidth="1"/>
    <col min="5631" max="5631" width="14" style="35" customWidth="1"/>
    <col min="5632" max="5632" width="14.5703125" style="35" customWidth="1"/>
    <col min="5633" max="5633" width="9.5703125" style="35" customWidth="1"/>
    <col min="5634" max="5634" width="14.5703125" style="35" customWidth="1"/>
    <col min="5635" max="5636" width="16.28515625" style="35" customWidth="1"/>
    <col min="5637" max="5637" width="13.85546875" style="35" customWidth="1"/>
    <col min="5638" max="5642" width="16.140625" style="35" customWidth="1"/>
    <col min="5643" max="5643" width="14.42578125" style="35" customWidth="1"/>
    <col min="5644" max="5644" width="10.140625" style="35" customWidth="1"/>
    <col min="5645" max="5645" width="14.42578125" style="35" customWidth="1"/>
    <col min="5646" max="5647" width="18.85546875" style="35" customWidth="1"/>
    <col min="5648" max="5648" width="14.7109375" style="35" customWidth="1"/>
    <col min="5649" max="5649" width="9.28515625" style="35" customWidth="1"/>
    <col min="5650" max="5873" width="8.85546875" style="35"/>
    <col min="5874" max="5874" width="17.42578125" style="35" customWidth="1"/>
    <col min="5875" max="5875" width="30.7109375" style="35" customWidth="1"/>
    <col min="5876" max="5876" width="24.5703125" style="35" customWidth="1"/>
    <col min="5877" max="5877" width="30.5703125" style="35" customWidth="1"/>
    <col min="5878" max="5878" width="27.140625" style="35" customWidth="1"/>
    <col min="5879" max="5879" width="34" style="35" customWidth="1"/>
    <col min="5880" max="5880" width="31.42578125" style="35" customWidth="1"/>
    <col min="5881" max="5881" width="82.140625" style="35" customWidth="1"/>
    <col min="5882" max="5882" width="23.140625" style="35" customWidth="1"/>
    <col min="5883" max="5883" width="14.7109375" style="35" customWidth="1"/>
    <col min="5884" max="5884" width="10.140625" style="35" customWidth="1"/>
    <col min="5885" max="5885" width="15.85546875" style="35" customWidth="1"/>
    <col min="5886" max="5886" width="9.85546875" style="35" customWidth="1"/>
    <col min="5887" max="5887" width="14" style="35" customWidth="1"/>
    <col min="5888" max="5888" width="14.5703125" style="35" customWidth="1"/>
    <col min="5889" max="5889" width="9.5703125" style="35" customWidth="1"/>
    <col min="5890" max="5890" width="14.5703125" style="35" customWidth="1"/>
    <col min="5891" max="5892" width="16.28515625" style="35" customWidth="1"/>
    <col min="5893" max="5893" width="13.85546875" style="35" customWidth="1"/>
    <col min="5894" max="5898" width="16.140625" style="35" customWidth="1"/>
    <col min="5899" max="5899" width="14.42578125" style="35" customWidth="1"/>
    <col min="5900" max="5900" width="10.140625" style="35" customWidth="1"/>
    <col min="5901" max="5901" width="14.42578125" style="35" customWidth="1"/>
    <col min="5902" max="5903" width="18.85546875" style="35" customWidth="1"/>
    <col min="5904" max="5904" width="14.7109375" style="35" customWidth="1"/>
    <col min="5905" max="5905" width="9.28515625" style="35" customWidth="1"/>
    <col min="5906" max="6129" width="8.85546875" style="35"/>
    <col min="6130" max="6130" width="17.42578125" style="35" customWidth="1"/>
    <col min="6131" max="6131" width="30.7109375" style="35" customWidth="1"/>
    <col min="6132" max="6132" width="24.5703125" style="35" customWidth="1"/>
    <col min="6133" max="6133" width="30.5703125" style="35" customWidth="1"/>
    <col min="6134" max="6134" width="27.140625" style="35" customWidth="1"/>
    <col min="6135" max="6135" width="34" style="35" customWidth="1"/>
    <col min="6136" max="6136" width="31.42578125" style="35" customWidth="1"/>
    <col min="6137" max="6137" width="82.140625" style="35" customWidth="1"/>
    <col min="6138" max="6138" width="23.140625" style="35" customWidth="1"/>
    <col min="6139" max="6139" width="14.7109375" style="35" customWidth="1"/>
    <col min="6140" max="6140" width="10.140625" style="35" customWidth="1"/>
    <col min="6141" max="6141" width="15.85546875" style="35" customWidth="1"/>
    <col min="6142" max="6142" width="9.85546875" style="35" customWidth="1"/>
    <col min="6143" max="6143" width="14" style="35" customWidth="1"/>
    <col min="6144" max="6144" width="14.5703125" style="35" customWidth="1"/>
    <col min="6145" max="6145" width="9.5703125" style="35" customWidth="1"/>
    <col min="6146" max="6146" width="14.5703125" style="35" customWidth="1"/>
    <col min="6147" max="6148" width="16.28515625" style="35" customWidth="1"/>
    <col min="6149" max="6149" width="13.85546875" style="35" customWidth="1"/>
    <col min="6150" max="6154" width="16.140625" style="35" customWidth="1"/>
    <col min="6155" max="6155" width="14.42578125" style="35" customWidth="1"/>
    <col min="6156" max="6156" width="10.140625" style="35" customWidth="1"/>
    <col min="6157" max="6157" width="14.42578125" style="35" customWidth="1"/>
    <col min="6158" max="6159" width="18.85546875" style="35" customWidth="1"/>
    <col min="6160" max="6160" width="14.7109375" style="35" customWidth="1"/>
    <col min="6161" max="6161" width="9.28515625" style="35" customWidth="1"/>
    <col min="6162" max="6385" width="8.85546875" style="35"/>
    <col min="6386" max="6386" width="17.42578125" style="35" customWidth="1"/>
    <col min="6387" max="6387" width="30.7109375" style="35" customWidth="1"/>
    <col min="6388" max="6388" width="24.5703125" style="35" customWidth="1"/>
    <col min="6389" max="6389" width="30.5703125" style="35" customWidth="1"/>
    <col min="6390" max="6390" width="27.140625" style="35" customWidth="1"/>
    <col min="6391" max="6391" width="34" style="35" customWidth="1"/>
    <col min="6392" max="6392" width="31.42578125" style="35" customWidth="1"/>
    <col min="6393" max="6393" width="82.140625" style="35" customWidth="1"/>
    <col min="6394" max="6394" width="23.140625" style="35" customWidth="1"/>
    <col min="6395" max="6395" width="14.7109375" style="35" customWidth="1"/>
    <col min="6396" max="6396" width="10.140625" style="35" customWidth="1"/>
    <col min="6397" max="6397" width="15.85546875" style="35" customWidth="1"/>
    <col min="6398" max="6398" width="9.85546875" style="35" customWidth="1"/>
    <col min="6399" max="6399" width="14" style="35" customWidth="1"/>
    <col min="6400" max="6400" width="14.5703125" style="35" customWidth="1"/>
    <col min="6401" max="6401" width="9.5703125" style="35" customWidth="1"/>
    <col min="6402" max="6402" width="14.5703125" style="35" customWidth="1"/>
    <col min="6403" max="6404" width="16.28515625" style="35" customWidth="1"/>
    <col min="6405" max="6405" width="13.85546875" style="35" customWidth="1"/>
    <col min="6406" max="6410" width="16.140625" style="35" customWidth="1"/>
    <col min="6411" max="6411" width="14.42578125" style="35" customWidth="1"/>
    <col min="6412" max="6412" width="10.140625" style="35" customWidth="1"/>
    <col min="6413" max="6413" width="14.42578125" style="35" customWidth="1"/>
    <col min="6414" max="6415" width="18.85546875" style="35" customWidth="1"/>
    <col min="6416" max="6416" width="14.7109375" style="35" customWidth="1"/>
    <col min="6417" max="6417" width="9.28515625" style="35" customWidth="1"/>
    <col min="6418" max="6641" width="8.85546875" style="35"/>
    <col min="6642" max="6642" width="17.42578125" style="35" customWidth="1"/>
    <col min="6643" max="6643" width="30.7109375" style="35" customWidth="1"/>
    <col min="6644" max="6644" width="24.5703125" style="35" customWidth="1"/>
    <col min="6645" max="6645" width="30.5703125" style="35" customWidth="1"/>
    <col min="6646" max="6646" width="27.140625" style="35" customWidth="1"/>
    <col min="6647" max="6647" width="34" style="35" customWidth="1"/>
    <col min="6648" max="6648" width="31.42578125" style="35" customWidth="1"/>
    <col min="6649" max="6649" width="82.140625" style="35" customWidth="1"/>
    <col min="6650" max="6650" width="23.140625" style="35" customWidth="1"/>
    <col min="6651" max="6651" width="14.7109375" style="35" customWidth="1"/>
    <col min="6652" max="6652" width="10.140625" style="35" customWidth="1"/>
    <col min="6653" max="6653" width="15.85546875" style="35" customWidth="1"/>
    <col min="6654" max="6654" width="9.85546875" style="35" customWidth="1"/>
    <col min="6655" max="6655" width="14" style="35" customWidth="1"/>
    <col min="6656" max="6656" width="14.5703125" style="35" customWidth="1"/>
    <col min="6657" max="6657" width="9.5703125" style="35" customWidth="1"/>
    <col min="6658" max="6658" width="14.5703125" style="35" customWidth="1"/>
    <col min="6659" max="6660" width="16.28515625" style="35" customWidth="1"/>
    <col min="6661" max="6661" width="13.85546875" style="35" customWidth="1"/>
    <col min="6662" max="6666" width="16.140625" style="35" customWidth="1"/>
    <col min="6667" max="6667" width="14.42578125" style="35" customWidth="1"/>
    <col min="6668" max="6668" width="10.140625" style="35" customWidth="1"/>
    <col min="6669" max="6669" width="14.42578125" style="35" customWidth="1"/>
    <col min="6670" max="6671" width="18.85546875" style="35" customWidth="1"/>
    <col min="6672" max="6672" width="14.7109375" style="35" customWidth="1"/>
    <col min="6673" max="6673" width="9.28515625" style="35" customWidth="1"/>
    <col min="6674" max="6897" width="8.85546875" style="35"/>
    <col min="6898" max="6898" width="17.42578125" style="35" customWidth="1"/>
    <col min="6899" max="6899" width="30.7109375" style="35" customWidth="1"/>
    <col min="6900" max="6900" width="24.5703125" style="35" customWidth="1"/>
    <col min="6901" max="6901" width="30.5703125" style="35" customWidth="1"/>
    <col min="6902" max="6902" width="27.140625" style="35" customWidth="1"/>
    <col min="6903" max="6903" width="34" style="35" customWidth="1"/>
    <col min="6904" max="6904" width="31.42578125" style="35" customWidth="1"/>
    <col min="6905" max="6905" width="82.140625" style="35" customWidth="1"/>
    <col min="6906" max="6906" width="23.140625" style="35" customWidth="1"/>
    <col min="6907" max="6907" width="14.7109375" style="35" customWidth="1"/>
    <col min="6908" max="6908" width="10.140625" style="35" customWidth="1"/>
    <col min="6909" max="6909" width="15.85546875" style="35" customWidth="1"/>
    <col min="6910" max="6910" width="9.85546875" style="35" customWidth="1"/>
    <col min="6911" max="6911" width="14" style="35" customWidth="1"/>
    <col min="6912" max="6912" width="14.5703125" style="35" customWidth="1"/>
    <col min="6913" max="6913" width="9.5703125" style="35" customWidth="1"/>
    <col min="6914" max="6914" width="14.5703125" style="35" customWidth="1"/>
    <col min="6915" max="6916" width="16.28515625" style="35" customWidth="1"/>
    <col min="6917" max="6917" width="13.85546875" style="35" customWidth="1"/>
    <col min="6918" max="6922" width="16.140625" style="35" customWidth="1"/>
    <col min="6923" max="6923" width="14.42578125" style="35" customWidth="1"/>
    <col min="6924" max="6924" width="10.140625" style="35" customWidth="1"/>
    <col min="6925" max="6925" width="14.42578125" style="35" customWidth="1"/>
    <col min="6926" max="6927" width="18.85546875" style="35" customWidth="1"/>
    <col min="6928" max="6928" width="14.7109375" style="35" customWidth="1"/>
    <col min="6929" max="6929" width="9.28515625" style="35" customWidth="1"/>
    <col min="6930" max="7153" width="8.85546875" style="35"/>
    <col min="7154" max="7154" width="17.42578125" style="35" customWidth="1"/>
    <col min="7155" max="7155" width="30.7109375" style="35" customWidth="1"/>
    <col min="7156" max="7156" width="24.5703125" style="35" customWidth="1"/>
    <col min="7157" max="7157" width="30.5703125" style="35" customWidth="1"/>
    <col min="7158" max="7158" width="27.140625" style="35" customWidth="1"/>
    <col min="7159" max="7159" width="34" style="35" customWidth="1"/>
    <col min="7160" max="7160" width="31.42578125" style="35" customWidth="1"/>
    <col min="7161" max="7161" width="82.140625" style="35" customWidth="1"/>
    <col min="7162" max="7162" width="23.140625" style="35" customWidth="1"/>
    <col min="7163" max="7163" width="14.7109375" style="35" customWidth="1"/>
    <col min="7164" max="7164" width="10.140625" style="35" customWidth="1"/>
    <col min="7165" max="7165" width="15.85546875" style="35" customWidth="1"/>
    <col min="7166" max="7166" width="9.85546875" style="35" customWidth="1"/>
    <col min="7167" max="7167" width="14" style="35" customWidth="1"/>
    <col min="7168" max="7168" width="14.5703125" style="35" customWidth="1"/>
    <col min="7169" max="7169" width="9.5703125" style="35" customWidth="1"/>
    <col min="7170" max="7170" width="14.5703125" style="35" customWidth="1"/>
    <col min="7171" max="7172" width="16.28515625" style="35" customWidth="1"/>
    <col min="7173" max="7173" width="13.85546875" style="35" customWidth="1"/>
    <col min="7174" max="7178" width="16.140625" style="35" customWidth="1"/>
    <col min="7179" max="7179" width="14.42578125" style="35" customWidth="1"/>
    <col min="7180" max="7180" width="10.140625" style="35" customWidth="1"/>
    <col min="7181" max="7181" width="14.42578125" style="35" customWidth="1"/>
    <col min="7182" max="7183" width="18.85546875" style="35" customWidth="1"/>
    <col min="7184" max="7184" width="14.7109375" style="35" customWidth="1"/>
    <col min="7185" max="7185" width="9.28515625" style="35" customWidth="1"/>
    <col min="7186" max="7409" width="8.85546875" style="35"/>
    <col min="7410" max="7410" width="17.42578125" style="35" customWidth="1"/>
    <col min="7411" max="7411" width="30.7109375" style="35" customWidth="1"/>
    <col min="7412" max="7412" width="24.5703125" style="35" customWidth="1"/>
    <col min="7413" max="7413" width="30.5703125" style="35" customWidth="1"/>
    <col min="7414" max="7414" width="27.140625" style="35" customWidth="1"/>
    <col min="7415" max="7415" width="34" style="35" customWidth="1"/>
    <col min="7416" max="7416" width="31.42578125" style="35" customWidth="1"/>
    <col min="7417" max="7417" width="82.140625" style="35" customWidth="1"/>
    <col min="7418" max="7418" width="23.140625" style="35" customWidth="1"/>
    <col min="7419" max="7419" width="14.7109375" style="35" customWidth="1"/>
    <col min="7420" max="7420" width="10.140625" style="35" customWidth="1"/>
    <col min="7421" max="7421" width="15.85546875" style="35" customWidth="1"/>
    <col min="7422" max="7422" width="9.85546875" style="35" customWidth="1"/>
    <col min="7423" max="7423" width="14" style="35" customWidth="1"/>
    <col min="7424" max="7424" width="14.5703125" style="35" customWidth="1"/>
    <col min="7425" max="7425" width="9.5703125" style="35" customWidth="1"/>
    <col min="7426" max="7426" width="14.5703125" style="35" customWidth="1"/>
    <col min="7427" max="7428" width="16.28515625" style="35" customWidth="1"/>
    <col min="7429" max="7429" width="13.85546875" style="35" customWidth="1"/>
    <col min="7430" max="7434" width="16.140625" style="35" customWidth="1"/>
    <col min="7435" max="7435" width="14.42578125" style="35" customWidth="1"/>
    <col min="7436" max="7436" width="10.140625" style="35" customWidth="1"/>
    <col min="7437" max="7437" width="14.42578125" style="35" customWidth="1"/>
    <col min="7438" max="7439" width="18.85546875" style="35" customWidth="1"/>
    <col min="7440" max="7440" width="14.7109375" style="35" customWidth="1"/>
    <col min="7441" max="7441" width="9.28515625" style="35" customWidth="1"/>
    <col min="7442" max="7665" width="8.85546875" style="35"/>
    <col min="7666" max="7666" width="17.42578125" style="35" customWidth="1"/>
    <col min="7667" max="7667" width="30.7109375" style="35" customWidth="1"/>
    <col min="7668" max="7668" width="24.5703125" style="35" customWidth="1"/>
    <col min="7669" max="7669" width="30.5703125" style="35" customWidth="1"/>
    <col min="7670" max="7670" width="27.140625" style="35" customWidth="1"/>
    <col min="7671" max="7671" width="34" style="35" customWidth="1"/>
    <col min="7672" max="7672" width="31.42578125" style="35" customWidth="1"/>
    <col min="7673" max="7673" width="82.140625" style="35" customWidth="1"/>
    <col min="7674" max="7674" width="23.140625" style="35" customWidth="1"/>
    <col min="7675" max="7675" width="14.7109375" style="35" customWidth="1"/>
    <col min="7676" max="7676" width="10.140625" style="35" customWidth="1"/>
    <col min="7677" max="7677" width="15.85546875" style="35" customWidth="1"/>
    <col min="7678" max="7678" width="9.85546875" style="35" customWidth="1"/>
    <col min="7679" max="7679" width="14" style="35" customWidth="1"/>
    <col min="7680" max="7680" width="14.5703125" style="35" customWidth="1"/>
    <col min="7681" max="7681" width="9.5703125" style="35" customWidth="1"/>
    <col min="7682" max="7682" width="14.5703125" style="35" customWidth="1"/>
    <col min="7683" max="7684" width="16.28515625" style="35" customWidth="1"/>
    <col min="7685" max="7685" width="13.85546875" style="35" customWidth="1"/>
    <col min="7686" max="7690" width="16.140625" style="35" customWidth="1"/>
    <col min="7691" max="7691" width="14.42578125" style="35" customWidth="1"/>
    <col min="7692" max="7692" width="10.140625" style="35" customWidth="1"/>
    <col min="7693" max="7693" width="14.42578125" style="35" customWidth="1"/>
    <col min="7694" max="7695" width="18.85546875" style="35" customWidth="1"/>
    <col min="7696" max="7696" width="14.7109375" style="35" customWidth="1"/>
    <col min="7697" max="7697" width="9.28515625" style="35" customWidth="1"/>
    <col min="7698" max="7921" width="8.85546875" style="35"/>
    <col min="7922" max="7922" width="17.42578125" style="35" customWidth="1"/>
    <col min="7923" max="7923" width="30.7109375" style="35" customWidth="1"/>
    <col min="7924" max="7924" width="24.5703125" style="35" customWidth="1"/>
    <col min="7925" max="7925" width="30.5703125" style="35" customWidth="1"/>
    <col min="7926" max="7926" width="27.140625" style="35" customWidth="1"/>
    <col min="7927" max="7927" width="34" style="35" customWidth="1"/>
    <col min="7928" max="7928" width="31.42578125" style="35" customWidth="1"/>
    <col min="7929" max="7929" width="82.140625" style="35" customWidth="1"/>
    <col min="7930" max="7930" width="23.140625" style="35" customWidth="1"/>
    <col min="7931" max="7931" width="14.7109375" style="35" customWidth="1"/>
    <col min="7932" max="7932" width="10.140625" style="35" customWidth="1"/>
    <col min="7933" max="7933" width="15.85546875" style="35" customWidth="1"/>
    <col min="7934" max="7934" width="9.85546875" style="35" customWidth="1"/>
    <col min="7935" max="7935" width="14" style="35" customWidth="1"/>
    <col min="7936" max="7936" width="14.5703125" style="35" customWidth="1"/>
    <col min="7937" max="7937" width="9.5703125" style="35" customWidth="1"/>
    <col min="7938" max="7938" width="14.5703125" style="35" customWidth="1"/>
    <col min="7939" max="7940" width="16.28515625" style="35" customWidth="1"/>
    <col min="7941" max="7941" width="13.85546875" style="35" customWidth="1"/>
    <col min="7942" max="7946" width="16.140625" style="35" customWidth="1"/>
    <col min="7947" max="7947" width="14.42578125" style="35" customWidth="1"/>
    <col min="7948" max="7948" width="10.140625" style="35" customWidth="1"/>
    <col min="7949" max="7949" width="14.42578125" style="35" customWidth="1"/>
    <col min="7950" max="7951" width="18.85546875" style="35" customWidth="1"/>
    <col min="7952" max="7952" width="14.7109375" style="35" customWidth="1"/>
    <col min="7953" max="7953" width="9.28515625" style="35" customWidth="1"/>
    <col min="7954" max="8177" width="8.85546875" style="35"/>
    <col min="8178" max="8178" width="17.42578125" style="35" customWidth="1"/>
    <col min="8179" max="8179" width="30.7109375" style="35" customWidth="1"/>
    <col min="8180" max="8180" width="24.5703125" style="35" customWidth="1"/>
    <col min="8181" max="8181" width="30.5703125" style="35" customWidth="1"/>
    <col min="8182" max="8182" width="27.140625" style="35" customWidth="1"/>
    <col min="8183" max="8183" width="34" style="35" customWidth="1"/>
    <col min="8184" max="8184" width="31.42578125" style="35" customWidth="1"/>
    <col min="8185" max="8185" width="82.140625" style="35" customWidth="1"/>
    <col min="8186" max="8186" width="23.140625" style="35" customWidth="1"/>
    <col min="8187" max="8187" width="14.7109375" style="35" customWidth="1"/>
    <col min="8188" max="8188" width="10.140625" style="35" customWidth="1"/>
    <col min="8189" max="8189" width="15.85546875" style="35" customWidth="1"/>
    <col min="8190" max="8190" width="9.85546875" style="35" customWidth="1"/>
    <col min="8191" max="8191" width="14" style="35" customWidth="1"/>
    <col min="8192" max="8192" width="14.5703125" style="35" customWidth="1"/>
    <col min="8193" max="8193" width="9.5703125" style="35" customWidth="1"/>
    <col min="8194" max="8194" width="14.5703125" style="35" customWidth="1"/>
    <col min="8195" max="8196" width="16.28515625" style="35" customWidth="1"/>
    <col min="8197" max="8197" width="13.85546875" style="35" customWidth="1"/>
    <col min="8198" max="8202" width="16.140625" style="35" customWidth="1"/>
    <col min="8203" max="8203" width="14.42578125" style="35" customWidth="1"/>
    <col min="8204" max="8204" width="10.140625" style="35" customWidth="1"/>
    <col min="8205" max="8205" width="14.42578125" style="35" customWidth="1"/>
    <col min="8206" max="8207" width="18.85546875" style="35" customWidth="1"/>
    <col min="8208" max="8208" width="14.7109375" style="35" customWidth="1"/>
    <col min="8209" max="8209" width="9.28515625" style="35" customWidth="1"/>
    <col min="8210" max="8433" width="8.85546875" style="35"/>
    <col min="8434" max="8434" width="17.42578125" style="35" customWidth="1"/>
    <col min="8435" max="8435" width="30.7109375" style="35" customWidth="1"/>
    <col min="8436" max="8436" width="24.5703125" style="35" customWidth="1"/>
    <col min="8437" max="8437" width="30.5703125" style="35" customWidth="1"/>
    <col min="8438" max="8438" width="27.140625" style="35" customWidth="1"/>
    <col min="8439" max="8439" width="34" style="35" customWidth="1"/>
    <col min="8440" max="8440" width="31.42578125" style="35" customWidth="1"/>
    <col min="8441" max="8441" width="82.140625" style="35" customWidth="1"/>
    <col min="8442" max="8442" width="23.140625" style="35" customWidth="1"/>
    <col min="8443" max="8443" width="14.7109375" style="35" customWidth="1"/>
    <col min="8444" max="8444" width="10.140625" style="35" customWidth="1"/>
    <col min="8445" max="8445" width="15.85546875" style="35" customWidth="1"/>
    <col min="8446" max="8446" width="9.85546875" style="35" customWidth="1"/>
    <col min="8447" max="8447" width="14" style="35" customWidth="1"/>
    <col min="8448" max="8448" width="14.5703125" style="35" customWidth="1"/>
    <col min="8449" max="8449" width="9.5703125" style="35" customWidth="1"/>
    <col min="8450" max="8450" width="14.5703125" style="35" customWidth="1"/>
    <col min="8451" max="8452" width="16.28515625" style="35" customWidth="1"/>
    <col min="8453" max="8453" width="13.85546875" style="35" customWidth="1"/>
    <col min="8454" max="8458" width="16.140625" style="35" customWidth="1"/>
    <col min="8459" max="8459" width="14.42578125" style="35" customWidth="1"/>
    <col min="8460" max="8460" width="10.140625" style="35" customWidth="1"/>
    <col min="8461" max="8461" width="14.42578125" style="35" customWidth="1"/>
    <col min="8462" max="8463" width="18.85546875" style="35" customWidth="1"/>
    <col min="8464" max="8464" width="14.7109375" style="35" customWidth="1"/>
    <col min="8465" max="8465" width="9.28515625" style="35" customWidth="1"/>
    <col min="8466" max="8689" width="8.85546875" style="35"/>
    <col min="8690" max="8690" width="17.42578125" style="35" customWidth="1"/>
    <col min="8691" max="8691" width="30.7109375" style="35" customWidth="1"/>
    <col min="8692" max="8692" width="24.5703125" style="35" customWidth="1"/>
    <col min="8693" max="8693" width="30.5703125" style="35" customWidth="1"/>
    <col min="8694" max="8694" width="27.140625" style="35" customWidth="1"/>
    <col min="8695" max="8695" width="34" style="35" customWidth="1"/>
    <col min="8696" max="8696" width="31.42578125" style="35" customWidth="1"/>
    <col min="8697" max="8697" width="82.140625" style="35" customWidth="1"/>
    <col min="8698" max="8698" width="23.140625" style="35" customWidth="1"/>
    <col min="8699" max="8699" width="14.7109375" style="35" customWidth="1"/>
    <col min="8700" max="8700" width="10.140625" style="35" customWidth="1"/>
    <col min="8701" max="8701" width="15.85546875" style="35" customWidth="1"/>
    <col min="8702" max="8702" width="9.85546875" style="35" customWidth="1"/>
    <col min="8703" max="8703" width="14" style="35" customWidth="1"/>
    <col min="8704" max="8704" width="14.5703125" style="35" customWidth="1"/>
    <col min="8705" max="8705" width="9.5703125" style="35" customWidth="1"/>
    <col min="8706" max="8706" width="14.5703125" style="35" customWidth="1"/>
    <col min="8707" max="8708" width="16.28515625" style="35" customWidth="1"/>
    <col min="8709" max="8709" width="13.85546875" style="35" customWidth="1"/>
    <col min="8710" max="8714" width="16.140625" style="35" customWidth="1"/>
    <col min="8715" max="8715" width="14.42578125" style="35" customWidth="1"/>
    <col min="8716" max="8716" width="10.140625" style="35" customWidth="1"/>
    <col min="8717" max="8717" width="14.42578125" style="35" customWidth="1"/>
    <col min="8718" max="8719" width="18.85546875" style="35" customWidth="1"/>
    <col min="8720" max="8720" width="14.7109375" style="35" customWidth="1"/>
    <col min="8721" max="8721" width="9.28515625" style="35" customWidth="1"/>
    <col min="8722" max="8945" width="8.85546875" style="35"/>
    <col min="8946" max="8946" width="17.42578125" style="35" customWidth="1"/>
    <col min="8947" max="8947" width="30.7109375" style="35" customWidth="1"/>
    <col min="8948" max="8948" width="24.5703125" style="35" customWidth="1"/>
    <col min="8949" max="8949" width="30.5703125" style="35" customWidth="1"/>
    <col min="8950" max="8950" width="27.140625" style="35" customWidth="1"/>
    <col min="8951" max="8951" width="34" style="35" customWidth="1"/>
    <col min="8952" max="8952" width="31.42578125" style="35" customWidth="1"/>
    <col min="8953" max="8953" width="82.140625" style="35" customWidth="1"/>
    <col min="8954" max="8954" width="23.140625" style="35" customWidth="1"/>
    <col min="8955" max="8955" width="14.7109375" style="35" customWidth="1"/>
    <col min="8956" max="8956" width="10.140625" style="35" customWidth="1"/>
    <col min="8957" max="8957" width="15.85546875" style="35" customWidth="1"/>
    <col min="8958" max="8958" width="9.85546875" style="35" customWidth="1"/>
    <col min="8959" max="8959" width="14" style="35" customWidth="1"/>
    <col min="8960" max="8960" width="14.5703125" style="35" customWidth="1"/>
    <col min="8961" max="8961" width="9.5703125" style="35" customWidth="1"/>
    <col min="8962" max="8962" width="14.5703125" style="35" customWidth="1"/>
    <col min="8963" max="8964" width="16.28515625" style="35" customWidth="1"/>
    <col min="8965" max="8965" width="13.85546875" style="35" customWidth="1"/>
    <col min="8966" max="8970" width="16.140625" style="35" customWidth="1"/>
    <col min="8971" max="8971" width="14.42578125" style="35" customWidth="1"/>
    <col min="8972" max="8972" width="10.140625" style="35" customWidth="1"/>
    <col min="8973" max="8973" width="14.42578125" style="35" customWidth="1"/>
    <col min="8974" max="8975" width="18.85546875" style="35" customWidth="1"/>
    <col min="8976" max="8976" width="14.7109375" style="35" customWidth="1"/>
    <col min="8977" max="8977" width="9.28515625" style="35" customWidth="1"/>
    <col min="8978" max="9201" width="8.85546875" style="35"/>
    <col min="9202" max="9202" width="17.42578125" style="35" customWidth="1"/>
    <col min="9203" max="9203" width="30.7109375" style="35" customWidth="1"/>
    <col min="9204" max="9204" width="24.5703125" style="35" customWidth="1"/>
    <col min="9205" max="9205" width="30.5703125" style="35" customWidth="1"/>
    <col min="9206" max="9206" width="27.140625" style="35" customWidth="1"/>
    <col min="9207" max="9207" width="34" style="35" customWidth="1"/>
    <col min="9208" max="9208" width="31.42578125" style="35" customWidth="1"/>
    <col min="9209" max="9209" width="82.140625" style="35" customWidth="1"/>
    <col min="9210" max="9210" width="23.140625" style="35" customWidth="1"/>
    <col min="9211" max="9211" width="14.7109375" style="35" customWidth="1"/>
    <col min="9212" max="9212" width="10.140625" style="35" customWidth="1"/>
    <col min="9213" max="9213" width="15.85546875" style="35" customWidth="1"/>
    <col min="9214" max="9214" width="9.85546875" style="35" customWidth="1"/>
    <col min="9215" max="9215" width="14" style="35" customWidth="1"/>
    <col min="9216" max="9216" width="14.5703125" style="35" customWidth="1"/>
    <col min="9217" max="9217" width="9.5703125" style="35" customWidth="1"/>
    <col min="9218" max="9218" width="14.5703125" style="35" customWidth="1"/>
    <col min="9219" max="9220" width="16.28515625" style="35" customWidth="1"/>
    <col min="9221" max="9221" width="13.85546875" style="35" customWidth="1"/>
    <col min="9222" max="9226" width="16.140625" style="35" customWidth="1"/>
    <col min="9227" max="9227" width="14.42578125" style="35" customWidth="1"/>
    <col min="9228" max="9228" width="10.140625" style="35" customWidth="1"/>
    <col min="9229" max="9229" width="14.42578125" style="35" customWidth="1"/>
    <col min="9230" max="9231" width="18.85546875" style="35" customWidth="1"/>
    <col min="9232" max="9232" width="14.7109375" style="35" customWidth="1"/>
    <col min="9233" max="9233" width="9.28515625" style="35" customWidth="1"/>
    <col min="9234" max="9457" width="8.85546875" style="35"/>
    <col min="9458" max="9458" width="17.42578125" style="35" customWidth="1"/>
    <col min="9459" max="9459" width="30.7109375" style="35" customWidth="1"/>
    <col min="9460" max="9460" width="24.5703125" style="35" customWidth="1"/>
    <col min="9461" max="9461" width="30.5703125" style="35" customWidth="1"/>
    <col min="9462" max="9462" width="27.140625" style="35" customWidth="1"/>
    <col min="9463" max="9463" width="34" style="35" customWidth="1"/>
    <col min="9464" max="9464" width="31.42578125" style="35" customWidth="1"/>
    <col min="9465" max="9465" width="82.140625" style="35" customWidth="1"/>
    <col min="9466" max="9466" width="23.140625" style="35" customWidth="1"/>
    <col min="9467" max="9467" width="14.7109375" style="35" customWidth="1"/>
    <col min="9468" max="9468" width="10.140625" style="35" customWidth="1"/>
    <col min="9469" max="9469" width="15.85546875" style="35" customWidth="1"/>
    <col min="9470" max="9470" width="9.85546875" style="35" customWidth="1"/>
    <col min="9471" max="9471" width="14" style="35" customWidth="1"/>
    <col min="9472" max="9472" width="14.5703125" style="35" customWidth="1"/>
    <col min="9473" max="9473" width="9.5703125" style="35" customWidth="1"/>
    <col min="9474" max="9474" width="14.5703125" style="35" customWidth="1"/>
    <col min="9475" max="9476" width="16.28515625" style="35" customWidth="1"/>
    <col min="9477" max="9477" width="13.85546875" style="35" customWidth="1"/>
    <col min="9478" max="9482" width="16.140625" style="35" customWidth="1"/>
    <col min="9483" max="9483" width="14.42578125" style="35" customWidth="1"/>
    <col min="9484" max="9484" width="10.140625" style="35" customWidth="1"/>
    <col min="9485" max="9485" width="14.42578125" style="35" customWidth="1"/>
    <col min="9486" max="9487" width="18.85546875" style="35" customWidth="1"/>
    <col min="9488" max="9488" width="14.7109375" style="35" customWidth="1"/>
    <col min="9489" max="9489" width="9.28515625" style="35" customWidth="1"/>
    <col min="9490" max="9713" width="8.85546875" style="35"/>
    <col min="9714" max="9714" width="17.42578125" style="35" customWidth="1"/>
    <col min="9715" max="9715" width="30.7109375" style="35" customWidth="1"/>
    <col min="9716" max="9716" width="24.5703125" style="35" customWidth="1"/>
    <col min="9717" max="9717" width="30.5703125" style="35" customWidth="1"/>
    <col min="9718" max="9718" width="27.140625" style="35" customWidth="1"/>
    <col min="9719" max="9719" width="34" style="35" customWidth="1"/>
    <col min="9720" max="9720" width="31.42578125" style="35" customWidth="1"/>
    <col min="9721" max="9721" width="82.140625" style="35" customWidth="1"/>
    <col min="9722" max="9722" width="23.140625" style="35" customWidth="1"/>
    <col min="9723" max="9723" width="14.7109375" style="35" customWidth="1"/>
    <col min="9724" max="9724" width="10.140625" style="35" customWidth="1"/>
    <col min="9725" max="9725" width="15.85546875" style="35" customWidth="1"/>
    <col min="9726" max="9726" width="9.85546875" style="35" customWidth="1"/>
    <col min="9727" max="9727" width="14" style="35" customWidth="1"/>
    <col min="9728" max="9728" width="14.5703125" style="35" customWidth="1"/>
    <col min="9729" max="9729" width="9.5703125" style="35" customWidth="1"/>
    <col min="9730" max="9730" width="14.5703125" style="35" customWidth="1"/>
    <col min="9731" max="9732" width="16.28515625" style="35" customWidth="1"/>
    <col min="9733" max="9733" width="13.85546875" style="35" customWidth="1"/>
    <col min="9734" max="9738" width="16.140625" style="35" customWidth="1"/>
    <col min="9739" max="9739" width="14.42578125" style="35" customWidth="1"/>
    <col min="9740" max="9740" width="10.140625" style="35" customWidth="1"/>
    <col min="9741" max="9741" width="14.42578125" style="35" customWidth="1"/>
    <col min="9742" max="9743" width="18.85546875" style="35" customWidth="1"/>
    <col min="9744" max="9744" width="14.7109375" style="35" customWidth="1"/>
    <col min="9745" max="9745" width="9.28515625" style="35" customWidth="1"/>
    <col min="9746" max="9969" width="8.85546875" style="35"/>
    <col min="9970" max="9970" width="17.42578125" style="35" customWidth="1"/>
    <col min="9971" max="9971" width="30.7109375" style="35" customWidth="1"/>
    <col min="9972" max="9972" width="24.5703125" style="35" customWidth="1"/>
    <col min="9973" max="9973" width="30.5703125" style="35" customWidth="1"/>
    <col min="9974" max="9974" width="27.140625" style="35" customWidth="1"/>
    <col min="9975" max="9975" width="34" style="35" customWidth="1"/>
    <col min="9976" max="9976" width="31.42578125" style="35" customWidth="1"/>
    <col min="9977" max="9977" width="82.140625" style="35" customWidth="1"/>
    <col min="9978" max="9978" width="23.140625" style="35" customWidth="1"/>
    <col min="9979" max="9979" width="14.7109375" style="35" customWidth="1"/>
    <col min="9980" max="9980" width="10.140625" style="35" customWidth="1"/>
    <col min="9981" max="9981" width="15.85546875" style="35" customWidth="1"/>
    <col min="9982" max="9982" width="9.85546875" style="35" customWidth="1"/>
    <col min="9983" max="9983" width="14" style="35" customWidth="1"/>
    <col min="9984" max="9984" width="14.5703125" style="35" customWidth="1"/>
    <col min="9985" max="9985" width="9.5703125" style="35" customWidth="1"/>
    <col min="9986" max="9986" width="14.5703125" style="35" customWidth="1"/>
    <col min="9987" max="9988" width="16.28515625" style="35" customWidth="1"/>
    <col min="9989" max="9989" width="13.85546875" style="35" customWidth="1"/>
    <col min="9990" max="9994" width="16.140625" style="35" customWidth="1"/>
    <col min="9995" max="9995" width="14.42578125" style="35" customWidth="1"/>
    <col min="9996" max="9996" width="10.140625" style="35" customWidth="1"/>
    <col min="9997" max="9997" width="14.42578125" style="35" customWidth="1"/>
    <col min="9998" max="9999" width="18.85546875" style="35" customWidth="1"/>
    <col min="10000" max="10000" width="14.7109375" style="35" customWidth="1"/>
    <col min="10001" max="10001" width="9.28515625" style="35" customWidth="1"/>
    <col min="10002" max="10225" width="8.85546875" style="35"/>
    <col min="10226" max="10226" width="17.42578125" style="35" customWidth="1"/>
    <col min="10227" max="10227" width="30.7109375" style="35" customWidth="1"/>
    <col min="10228" max="10228" width="24.5703125" style="35" customWidth="1"/>
    <col min="10229" max="10229" width="30.5703125" style="35" customWidth="1"/>
    <col min="10230" max="10230" width="27.140625" style="35" customWidth="1"/>
    <col min="10231" max="10231" width="34" style="35" customWidth="1"/>
    <col min="10232" max="10232" width="31.42578125" style="35" customWidth="1"/>
    <col min="10233" max="10233" width="82.140625" style="35" customWidth="1"/>
    <col min="10234" max="10234" width="23.140625" style="35" customWidth="1"/>
    <col min="10235" max="10235" width="14.7109375" style="35" customWidth="1"/>
    <col min="10236" max="10236" width="10.140625" style="35" customWidth="1"/>
    <col min="10237" max="10237" width="15.85546875" style="35" customWidth="1"/>
    <col min="10238" max="10238" width="9.85546875" style="35" customWidth="1"/>
    <col min="10239" max="10239" width="14" style="35" customWidth="1"/>
    <col min="10240" max="10240" width="14.5703125" style="35" customWidth="1"/>
    <col min="10241" max="10241" width="9.5703125" style="35" customWidth="1"/>
    <col min="10242" max="10242" width="14.5703125" style="35" customWidth="1"/>
    <col min="10243" max="10244" width="16.28515625" style="35" customWidth="1"/>
    <col min="10245" max="10245" width="13.85546875" style="35" customWidth="1"/>
    <col min="10246" max="10250" width="16.140625" style="35" customWidth="1"/>
    <col min="10251" max="10251" width="14.42578125" style="35" customWidth="1"/>
    <col min="10252" max="10252" width="10.140625" style="35" customWidth="1"/>
    <col min="10253" max="10253" width="14.42578125" style="35" customWidth="1"/>
    <col min="10254" max="10255" width="18.85546875" style="35" customWidth="1"/>
    <col min="10256" max="10256" width="14.7109375" style="35" customWidth="1"/>
    <col min="10257" max="10257" width="9.28515625" style="35" customWidth="1"/>
    <col min="10258" max="10481" width="8.85546875" style="35"/>
    <col min="10482" max="10482" width="17.42578125" style="35" customWidth="1"/>
    <col min="10483" max="10483" width="30.7109375" style="35" customWidth="1"/>
    <col min="10484" max="10484" width="24.5703125" style="35" customWidth="1"/>
    <col min="10485" max="10485" width="30.5703125" style="35" customWidth="1"/>
    <col min="10486" max="10486" width="27.140625" style="35" customWidth="1"/>
    <col min="10487" max="10487" width="34" style="35" customWidth="1"/>
    <col min="10488" max="10488" width="31.42578125" style="35" customWidth="1"/>
    <col min="10489" max="10489" width="82.140625" style="35" customWidth="1"/>
    <col min="10490" max="10490" width="23.140625" style="35" customWidth="1"/>
    <col min="10491" max="10491" width="14.7109375" style="35" customWidth="1"/>
    <col min="10492" max="10492" width="10.140625" style="35" customWidth="1"/>
    <col min="10493" max="10493" width="15.85546875" style="35" customWidth="1"/>
    <col min="10494" max="10494" width="9.85546875" style="35" customWidth="1"/>
    <col min="10495" max="10495" width="14" style="35" customWidth="1"/>
    <col min="10496" max="10496" width="14.5703125" style="35" customWidth="1"/>
    <col min="10497" max="10497" width="9.5703125" style="35" customWidth="1"/>
    <col min="10498" max="10498" width="14.5703125" style="35" customWidth="1"/>
    <col min="10499" max="10500" width="16.28515625" style="35" customWidth="1"/>
    <col min="10501" max="10501" width="13.85546875" style="35" customWidth="1"/>
    <col min="10502" max="10506" width="16.140625" style="35" customWidth="1"/>
    <col min="10507" max="10507" width="14.42578125" style="35" customWidth="1"/>
    <col min="10508" max="10508" width="10.140625" style="35" customWidth="1"/>
    <col min="10509" max="10509" width="14.42578125" style="35" customWidth="1"/>
    <col min="10510" max="10511" width="18.85546875" style="35" customWidth="1"/>
    <col min="10512" max="10512" width="14.7109375" style="35" customWidth="1"/>
    <col min="10513" max="10513" width="9.28515625" style="35" customWidth="1"/>
    <col min="10514" max="10737" width="8.85546875" style="35"/>
    <col min="10738" max="10738" width="17.42578125" style="35" customWidth="1"/>
    <col min="10739" max="10739" width="30.7109375" style="35" customWidth="1"/>
    <col min="10740" max="10740" width="24.5703125" style="35" customWidth="1"/>
    <col min="10741" max="10741" width="30.5703125" style="35" customWidth="1"/>
    <col min="10742" max="10742" width="27.140625" style="35" customWidth="1"/>
    <col min="10743" max="10743" width="34" style="35" customWidth="1"/>
    <col min="10744" max="10744" width="31.42578125" style="35" customWidth="1"/>
    <col min="10745" max="10745" width="82.140625" style="35" customWidth="1"/>
    <col min="10746" max="10746" width="23.140625" style="35" customWidth="1"/>
    <col min="10747" max="10747" width="14.7109375" style="35" customWidth="1"/>
    <col min="10748" max="10748" width="10.140625" style="35" customWidth="1"/>
    <col min="10749" max="10749" width="15.85546875" style="35" customWidth="1"/>
    <col min="10750" max="10750" width="9.85546875" style="35" customWidth="1"/>
    <col min="10751" max="10751" width="14" style="35" customWidth="1"/>
    <col min="10752" max="10752" width="14.5703125" style="35" customWidth="1"/>
    <col min="10753" max="10753" width="9.5703125" style="35" customWidth="1"/>
    <col min="10754" max="10754" width="14.5703125" style="35" customWidth="1"/>
    <col min="10755" max="10756" width="16.28515625" style="35" customWidth="1"/>
    <col min="10757" max="10757" width="13.85546875" style="35" customWidth="1"/>
    <col min="10758" max="10762" width="16.140625" style="35" customWidth="1"/>
    <col min="10763" max="10763" width="14.42578125" style="35" customWidth="1"/>
    <col min="10764" max="10764" width="10.140625" style="35" customWidth="1"/>
    <col min="10765" max="10765" width="14.42578125" style="35" customWidth="1"/>
    <col min="10766" max="10767" width="18.85546875" style="35" customWidth="1"/>
    <col min="10768" max="10768" width="14.7109375" style="35" customWidth="1"/>
    <col min="10769" max="10769" width="9.28515625" style="35" customWidth="1"/>
    <col min="10770" max="10993" width="8.85546875" style="35"/>
    <col min="10994" max="10994" width="17.42578125" style="35" customWidth="1"/>
    <col min="10995" max="10995" width="30.7109375" style="35" customWidth="1"/>
    <col min="10996" max="10996" width="24.5703125" style="35" customWidth="1"/>
    <col min="10997" max="10997" width="30.5703125" style="35" customWidth="1"/>
    <col min="10998" max="10998" width="27.140625" style="35" customWidth="1"/>
    <col min="10999" max="10999" width="34" style="35" customWidth="1"/>
    <col min="11000" max="11000" width="31.42578125" style="35" customWidth="1"/>
    <col min="11001" max="11001" width="82.140625" style="35" customWidth="1"/>
    <col min="11002" max="11002" width="23.140625" style="35" customWidth="1"/>
    <col min="11003" max="11003" width="14.7109375" style="35" customWidth="1"/>
    <col min="11004" max="11004" width="10.140625" style="35" customWidth="1"/>
    <col min="11005" max="11005" width="15.85546875" style="35" customWidth="1"/>
    <col min="11006" max="11006" width="9.85546875" style="35" customWidth="1"/>
    <col min="11007" max="11007" width="14" style="35" customWidth="1"/>
    <col min="11008" max="11008" width="14.5703125" style="35" customWidth="1"/>
    <col min="11009" max="11009" width="9.5703125" style="35" customWidth="1"/>
    <col min="11010" max="11010" width="14.5703125" style="35" customWidth="1"/>
    <col min="11011" max="11012" width="16.28515625" style="35" customWidth="1"/>
    <col min="11013" max="11013" width="13.85546875" style="35" customWidth="1"/>
    <col min="11014" max="11018" width="16.140625" style="35" customWidth="1"/>
    <col min="11019" max="11019" width="14.42578125" style="35" customWidth="1"/>
    <col min="11020" max="11020" width="10.140625" style="35" customWidth="1"/>
    <col min="11021" max="11021" width="14.42578125" style="35" customWidth="1"/>
    <col min="11022" max="11023" width="18.85546875" style="35" customWidth="1"/>
    <col min="11024" max="11024" width="14.7109375" style="35" customWidth="1"/>
    <col min="11025" max="11025" width="9.28515625" style="35" customWidth="1"/>
    <col min="11026" max="11249" width="8.85546875" style="35"/>
    <col min="11250" max="11250" width="17.42578125" style="35" customWidth="1"/>
    <col min="11251" max="11251" width="30.7109375" style="35" customWidth="1"/>
    <col min="11252" max="11252" width="24.5703125" style="35" customWidth="1"/>
    <col min="11253" max="11253" width="30.5703125" style="35" customWidth="1"/>
    <col min="11254" max="11254" width="27.140625" style="35" customWidth="1"/>
    <col min="11255" max="11255" width="34" style="35" customWidth="1"/>
    <col min="11256" max="11256" width="31.42578125" style="35" customWidth="1"/>
    <col min="11257" max="11257" width="82.140625" style="35" customWidth="1"/>
    <col min="11258" max="11258" width="23.140625" style="35" customWidth="1"/>
    <col min="11259" max="11259" width="14.7109375" style="35" customWidth="1"/>
    <col min="11260" max="11260" width="10.140625" style="35" customWidth="1"/>
    <col min="11261" max="11261" width="15.85546875" style="35" customWidth="1"/>
    <col min="11262" max="11262" width="9.85546875" style="35" customWidth="1"/>
    <col min="11263" max="11263" width="14" style="35" customWidth="1"/>
    <col min="11264" max="11264" width="14.5703125" style="35" customWidth="1"/>
    <col min="11265" max="11265" width="9.5703125" style="35" customWidth="1"/>
    <col min="11266" max="11266" width="14.5703125" style="35" customWidth="1"/>
    <col min="11267" max="11268" width="16.28515625" style="35" customWidth="1"/>
    <col min="11269" max="11269" width="13.85546875" style="35" customWidth="1"/>
    <col min="11270" max="11274" width="16.140625" style="35" customWidth="1"/>
    <col min="11275" max="11275" width="14.42578125" style="35" customWidth="1"/>
    <col min="11276" max="11276" width="10.140625" style="35" customWidth="1"/>
    <col min="11277" max="11277" width="14.42578125" style="35" customWidth="1"/>
    <col min="11278" max="11279" width="18.85546875" style="35" customWidth="1"/>
    <col min="11280" max="11280" width="14.7109375" style="35" customWidth="1"/>
    <col min="11281" max="11281" width="9.28515625" style="35" customWidth="1"/>
    <col min="11282" max="11505" width="8.85546875" style="35"/>
    <col min="11506" max="11506" width="17.42578125" style="35" customWidth="1"/>
    <col min="11507" max="11507" width="30.7109375" style="35" customWidth="1"/>
    <col min="11508" max="11508" width="24.5703125" style="35" customWidth="1"/>
    <col min="11509" max="11509" width="30.5703125" style="35" customWidth="1"/>
    <col min="11510" max="11510" width="27.140625" style="35" customWidth="1"/>
    <col min="11511" max="11511" width="34" style="35" customWidth="1"/>
    <col min="11512" max="11512" width="31.42578125" style="35" customWidth="1"/>
    <col min="11513" max="11513" width="82.140625" style="35" customWidth="1"/>
    <col min="11514" max="11514" width="23.140625" style="35" customWidth="1"/>
    <col min="11515" max="11515" width="14.7109375" style="35" customWidth="1"/>
    <col min="11516" max="11516" width="10.140625" style="35" customWidth="1"/>
    <col min="11517" max="11517" width="15.85546875" style="35" customWidth="1"/>
    <col min="11518" max="11518" width="9.85546875" style="35" customWidth="1"/>
    <col min="11519" max="11519" width="14" style="35" customWidth="1"/>
    <col min="11520" max="11520" width="14.5703125" style="35" customWidth="1"/>
    <col min="11521" max="11521" width="9.5703125" style="35" customWidth="1"/>
    <col min="11522" max="11522" width="14.5703125" style="35" customWidth="1"/>
    <col min="11523" max="11524" width="16.28515625" style="35" customWidth="1"/>
    <col min="11525" max="11525" width="13.85546875" style="35" customWidth="1"/>
    <col min="11526" max="11530" width="16.140625" style="35" customWidth="1"/>
    <col min="11531" max="11531" width="14.42578125" style="35" customWidth="1"/>
    <col min="11532" max="11532" width="10.140625" style="35" customWidth="1"/>
    <col min="11533" max="11533" width="14.42578125" style="35" customWidth="1"/>
    <col min="11534" max="11535" width="18.85546875" style="35" customWidth="1"/>
    <col min="11536" max="11536" width="14.7109375" style="35" customWidth="1"/>
    <col min="11537" max="11537" width="9.28515625" style="35" customWidth="1"/>
    <col min="11538" max="11761" width="8.85546875" style="35"/>
    <col min="11762" max="11762" width="17.42578125" style="35" customWidth="1"/>
    <col min="11763" max="11763" width="30.7109375" style="35" customWidth="1"/>
    <col min="11764" max="11764" width="24.5703125" style="35" customWidth="1"/>
    <col min="11765" max="11765" width="30.5703125" style="35" customWidth="1"/>
    <col min="11766" max="11766" width="27.140625" style="35" customWidth="1"/>
    <col min="11767" max="11767" width="34" style="35" customWidth="1"/>
    <col min="11768" max="11768" width="31.42578125" style="35" customWidth="1"/>
    <col min="11769" max="11769" width="82.140625" style="35" customWidth="1"/>
    <col min="11770" max="11770" width="23.140625" style="35" customWidth="1"/>
    <col min="11771" max="11771" width="14.7109375" style="35" customWidth="1"/>
    <col min="11772" max="11772" width="10.140625" style="35" customWidth="1"/>
    <col min="11773" max="11773" width="15.85546875" style="35" customWidth="1"/>
    <col min="11774" max="11774" width="9.85546875" style="35" customWidth="1"/>
    <col min="11775" max="11775" width="14" style="35" customWidth="1"/>
    <col min="11776" max="11776" width="14.5703125" style="35" customWidth="1"/>
    <col min="11777" max="11777" width="9.5703125" style="35" customWidth="1"/>
    <col min="11778" max="11778" width="14.5703125" style="35" customWidth="1"/>
    <col min="11779" max="11780" width="16.28515625" style="35" customWidth="1"/>
    <col min="11781" max="11781" width="13.85546875" style="35" customWidth="1"/>
    <col min="11782" max="11786" width="16.140625" style="35" customWidth="1"/>
    <col min="11787" max="11787" width="14.42578125" style="35" customWidth="1"/>
    <col min="11788" max="11788" width="10.140625" style="35" customWidth="1"/>
    <col min="11789" max="11789" width="14.42578125" style="35" customWidth="1"/>
    <col min="11790" max="11791" width="18.85546875" style="35" customWidth="1"/>
    <col min="11792" max="11792" width="14.7109375" style="35" customWidth="1"/>
    <col min="11793" max="11793" width="9.28515625" style="35" customWidth="1"/>
    <col min="11794" max="12017" width="8.85546875" style="35"/>
    <col min="12018" max="12018" width="17.42578125" style="35" customWidth="1"/>
    <col min="12019" max="12019" width="30.7109375" style="35" customWidth="1"/>
    <col min="12020" max="12020" width="24.5703125" style="35" customWidth="1"/>
    <col min="12021" max="12021" width="30.5703125" style="35" customWidth="1"/>
    <col min="12022" max="12022" width="27.140625" style="35" customWidth="1"/>
    <col min="12023" max="12023" width="34" style="35" customWidth="1"/>
    <col min="12024" max="12024" width="31.42578125" style="35" customWidth="1"/>
    <col min="12025" max="12025" width="82.140625" style="35" customWidth="1"/>
    <col min="12026" max="12026" width="23.140625" style="35" customWidth="1"/>
    <col min="12027" max="12027" width="14.7109375" style="35" customWidth="1"/>
    <col min="12028" max="12028" width="10.140625" style="35" customWidth="1"/>
    <col min="12029" max="12029" width="15.85546875" style="35" customWidth="1"/>
    <col min="12030" max="12030" width="9.85546875" style="35" customWidth="1"/>
    <col min="12031" max="12031" width="14" style="35" customWidth="1"/>
    <col min="12032" max="12032" width="14.5703125" style="35" customWidth="1"/>
    <col min="12033" max="12033" width="9.5703125" style="35" customWidth="1"/>
    <col min="12034" max="12034" width="14.5703125" style="35" customWidth="1"/>
    <col min="12035" max="12036" width="16.28515625" style="35" customWidth="1"/>
    <col min="12037" max="12037" width="13.85546875" style="35" customWidth="1"/>
    <col min="12038" max="12042" width="16.140625" style="35" customWidth="1"/>
    <col min="12043" max="12043" width="14.42578125" style="35" customWidth="1"/>
    <col min="12044" max="12044" width="10.140625" style="35" customWidth="1"/>
    <col min="12045" max="12045" width="14.42578125" style="35" customWidth="1"/>
    <col min="12046" max="12047" width="18.85546875" style="35" customWidth="1"/>
    <col min="12048" max="12048" width="14.7109375" style="35" customWidth="1"/>
    <col min="12049" max="12049" width="9.28515625" style="35" customWidth="1"/>
    <col min="12050" max="12273" width="8.85546875" style="35"/>
    <col min="12274" max="12274" width="17.42578125" style="35" customWidth="1"/>
    <col min="12275" max="12275" width="30.7109375" style="35" customWidth="1"/>
    <col min="12276" max="12276" width="24.5703125" style="35" customWidth="1"/>
    <col min="12277" max="12277" width="30.5703125" style="35" customWidth="1"/>
    <col min="12278" max="12278" width="27.140625" style="35" customWidth="1"/>
    <col min="12279" max="12279" width="34" style="35" customWidth="1"/>
    <col min="12280" max="12280" width="31.42578125" style="35" customWidth="1"/>
    <col min="12281" max="12281" width="82.140625" style="35" customWidth="1"/>
    <col min="12282" max="12282" width="23.140625" style="35" customWidth="1"/>
    <col min="12283" max="12283" width="14.7109375" style="35" customWidth="1"/>
    <col min="12284" max="12284" width="10.140625" style="35" customWidth="1"/>
    <col min="12285" max="12285" width="15.85546875" style="35" customWidth="1"/>
    <col min="12286" max="12286" width="9.85546875" style="35" customWidth="1"/>
    <col min="12287" max="12287" width="14" style="35" customWidth="1"/>
    <col min="12288" max="12288" width="14.5703125" style="35" customWidth="1"/>
    <col min="12289" max="12289" width="9.5703125" style="35" customWidth="1"/>
    <col min="12290" max="12290" width="14.5703125" style="35" customWidth="1"/>
    <col min="12291" max="12292" width="16.28515625" style="35" customWidth="1"/>
    <col min="12293" max="12293" width="13.85546875" style="35" customWidth="1"/>
    <col min="12294" max="12298" width="16.140625" style="35" customWidth="1"/>
    <col min="12299" max="12299" width="14.42578125" style="35" customWidth="1"/>
    <col min="12300" max="12300" width="10.140625" style="35" customWidth="1"/>
    <col min="12301" max="12301" width="14.42578125" style="35" customWidth="1"/>
    <col min="12302" max="12303" width="18.85546875" style="35" customWidth="1"/>
    <col min="12304" max="12304" width="14.7109375" style="35" customWidth="1"/>
    <col min="12305" max="12305" width="9.28515625" style="35" customWidth="1"/>
    <col min="12306" max="12529" width="8.85546875" style="35"/>
    <col min="12530" max="12530" width="17.42578125" style="35" customWidth="1"/>
    <col min="12531" max="12531" width="30.7109375" style="35" customWidth="1"/>
    <col min="12532" max="12532" width="24.5703125" style="35" customWidth="1"/>
    <col min="12533" max="12533" width="30.5703125" style="35" customWidth="1"/>
    <col min="12534" max="12534" width="27.140625" style="35" customWidth="1"/>
    <col min="12535" max="12535" width="34" style="35" customWidth="1"/>
    <col min="12536" max="12536" width="31.42578125" style="35" customWidth="1"/>
    <col min="12537" max="12537" width="82.140625" style="35" customWidth="1"/>
    <col min="12538" max="12538" width="23.140625" style="35" customWidth="1"/>
    <col min="12539" max="12539" width="14.7109375" style="35" customWidth="1"/>
    <col min="12540" max="12540" width="10.140625" style="35" customWidth="1"/>
    <col min="12541" max="12541" width="15.85546875" style="35" customWidth="1"/>
    <col min="12542" max="12542" width="9.85546875" style="35" customWidth="1"/>
    <col min="12543" max="12543" width="14" style="35" customWidth="1"/>
    <col min="12544" max="12544" width="14.5703125" style="35" customWidth="1"/>
    <col min="12545" max="12545" width="9.5703125" style="35" customWidth="1"/>
    <col min="12546" max="12546" width="14.5703125" style="35" customWidth="1"/>
    <col min="12547" max="12548" width="16.28515625" style="35" customWidth="1"/>
    <col min="12549" max="12549" width="13.85546875" style="35" customWidth="1"/>
    <col min="12550" max="12554" width="16.140625" style="35" customWidth="1"/>
    <col min="12555" max="12555" width="14.42578125" style="35" customWidth="1"/>
    <col min="12556" max="12556" width="10.140625" style="35" customWidth="1"/>
    <col min="12557" max="12557" width="14.42578125" style="35" customWidth="1"/>
    <col min="12558" max="12559" width="18.85546875" style="35" customWidth="1"/>
    <col min="12560" max="12560" width="14.7109375" style="35" customWidth="1"/>
    <col min="12561" max="12561" width="9.28515625" style="35" customWidth="1"/>
    <col min="12562" max="12785" width="8.85546875" style="35"/>
    <col min="12786" max="12786" width="17.42578125" style="35" customWidth="1"/>
    <col min="12787" max="12787" width="30.7109375" style="35" customWidth="1"/>
    <col min="12788" max="12788" width="24.5703125" style="35" customWidth="1"/>
    <col min="12789" max="12789" width="30.5703125" style="35" customWidth="1"/>
    <col min="12790" max="12790" width="27.140625" style="35" customWidth="1"/>
    <col min="12791" max="12791" width="34" style="35" customWidth="1"/>
    <col min="12792" max="12792" width="31.42578125" style="35" customWidth="1"/>
    <col min="12793" max="12793" width="82.140625" style="35" customWidth="1"/>
    <col min="12794" max="12794" width="23.140625" style="35" customWidth="1"/>
    <col min="12795" max="12795" width="14.7109375" style="35" customWidth="1"/>
    <col min="12796" max="12796" width="10.140625" style="35" customWidth="1"/>
    <col min="12797" max="12797" width="15.85546875" style="35" customWidth="1"/>
    <col min="12798" max="12798" width="9.85546875" style="35" customWidth="1"/>
    <col min="12799" max="12799" width="14" style="35" customWidth="1"/>
    <col min="12800" max="12800" width="14.5703125" style="35" customWidth="1"/>
    <col min="12801" max="12801" width="9.5703125" style="35" customWidth="1"/>
    <col min="12802" max="12802" width="14.5703125" style="35" customWidth="1"/>
    <col min="12803" max="12804" width="16.28515625" style="35" customWidth="1"/>
    <col min="12805" max="12805" width="13.85546875" style="35" customWidth="1"/>
    <col min="12806" max="12810" width="16.140625" style="35" customWidth="1"/>
    <col min="12811" max="12811" width="14.42578125" style="35" customWidth="1"/>
    <col min="12812" max="12812" width="10.140625" style="35" customWidth="1"/>
    <col min="12813" max="12813" width="14.42578125" style="35" customWidth="1"/>
    <col min="12814" max="12815" width="18.85546875" style="35" customWidth="1"/>
    <col min="12816" max="12816" width="14.7109375" style="35" customWidth="1"/>
    <col min="12817" max="12817" width="9.28515625" style="35" customWidth="1"/>
    <col min="12818" max="13041" width="8.85546875" style="35"/>
    <col min="13042" max="13042" width="17.42578125" style="35" customWidth="1"/>
    <col min="13043" max="13043" width="30.7109375" style="35" customWidth="1"/>
    <col min="13044" max="13044" width="24.5703125" style="35" customWidth="1"/>
    <col min="13045" max="13045" width="30.5703125" style="35" customWidth="1"/>
    <col min="13046" max="13046" width="27.140625" style="35" customWidth="1"/>
    <col min="13047" max="13047" width="34" style="35" customWidth="1"/>
    <col min="13048" max="13048" width="31.42578125" style="35" customWidth="1"/>
    <col min="13049" max="13049" width="82.140625" style="35" customWidth="1"/>
    <col min="13050" max="13050" width="23.140625" style="35" customWidth="1"/>
    <col min="13051" max="13051" width="14.7109375" style="35" customWidth="1"/>
    <col min="13052" max="13052" width="10.140625" style="35" customWidth="1"/>
    <col min="13053" max="13053" width="15.85546875" style="35" customWidth="1"/>
    <col min="13054" max="13054" width="9.85546875" style="35" customWidth="1"/>
    <col min="13055" max="13055" width="14" style="35" customWidth="1"/>
    <col min="13056" max="13056" width="14.5703125" style="35" customWidth="1"/>
    <col min="13057" max="13057" width="9.5703125" style="35" customWidth="1"/>
    <col min="13058" max="13058" width="14.5703125" style="35" customWidth="1"/>
    <col min="13059" max="13060" width="16.28515625" style="35" customWidth="1"/>
    <col min="13061" max="13061" width="13.85546875" style="35" customWidth="1"/>
    <col min="13062" max="13066" width="16.140625" style="35" customWidth="1"/>
    <col min="13067" max="13067" width="14.42578125" style="35" customWidth="1"/>
    <col min="13068" max="13068" width="10.140625" style="35" customWidth="1"/>
    <col min="13069" max="13069" width="14.42578125" style="35" customWidth="1"/>
    <col min="13070" max="13071" width="18.85546875" style="35" customWidth="1"/>
    <col min="13072" max="13072" width="14.7109375" style="35" customWidth="1"/>
    <col min="13073" max="13073" width="9.28515625" style="35" customWidth="1"/>
    <col min="13074" max="13297" width="8.85546875" style="35"/>
    <col min="13298" max="13298" width="17.42578125" style="35" customWidth="1"/>
    <col min="13299" max="13299" width="30.7109375" style="35" customWidth="1"/>
    <col min="13300" max="13300" width="24.5703125" style="35" customWidth="1"/>
    <col min="13301" max="13301" width="30.5703125" style="35" customWidth="1"/>
    <col min="13302" max="13302" width="27.140625" style="35" customWidth="1"/>
    <col min="13303" max="13303" width="34" style="35" customWidth="1"/>
    <col min="13304" max="13304" width="31.42578125" style="35" customWidth="1"/>
    <col min="13305" max="13305" width="82.140625" style="35" customWidth="1"/>
    <col min="13306" max="13306" width="23.140625" style="35" customWidth="1"/>
    <col min="13307" max="13307" width="14.7109375" style="35" customWidth="1"/>
    <col min="13308" max="13308" width="10.140625" style="35" customWidth="1"/>
    <col min="13309" max="13309" width="15.85546875" style="35" customWidth="1"/>
    <col min="13310" max="13310" width="9.85546875" style="35" customWidth="1"/>
    <col min="13311" max="13311" width="14" style="35" customWidth="1"/>
    <col min="13312" max="13312" width="14.5703125" style="35" customWidth="1"/>
    <col min="13313" max="13313" width="9.5703125" style="35" customWidth="1"/>
    <col min="13314" max="13314" width="14.5703125" style="35" customWidth="1"/>
    <col min="13315" max="13316" width="16.28515625" style="35" customWidth="1"/>
    <col min="13317" max="13317" width="13.85546875" style="35" customWidth="1"/>
    <col min="13318" max="13322" width="16.140625" style="35" customWidth="1"/>
    <col min="13323" max="13323" width="14.42578125" style="35" customWidth="1"/>
    <col min="13324" max="13324" width="10.140625" style="35" customWidth="1"/>
    <col min="13325" max="13325" width="14.42578125" style="35" customWidth="1"/>
    <col min="13326" max="13327" width="18.85546875" style="35" customWidth="1"/>
    <col min="13328" max="13328" width="14.7109375" style="35" customWidth="1"/>
    <col min="13329" max="13329" width="9.28515625" style="35" customWidth="1"/>
    <col min="13330" max="13553" width="8.85546875" style="35"/>
    <col min="13554" max="13554" width="17.42578125" style="35" customWidth="1"/>
    <col min="13555" max="13555" width="30.7109375" style="35" customWidth="1"/>
    <col min="13556" max="13556" width="24.5703125" style="35" customWidth="1"/>
    <col min="13557" max="13557" width="30.5703125" style="35" customWidth="1"/>
    <col min="13558" max="13558" width="27.140625" style="35" customWidth="1"/>
    <col min="13559" max="13559" width="34" style="35" customWidth="1"/>
    <col min="13560" max="13560" width="31.42578125" style="35" customWidth="1"/>
    <col min="13561" max="13561" width="82.140625" style="35" customWidth="1"/>
    <col min="13562" max="13562" width="23.140625" style="35" customWidth="1"/>
    <col min="13563" max="13563" width="14.7109375" style="35" customWidth="1"/>
    <col min="13564" max="13564" width="10.140625" style="35" customWidth="1"/>
    <col min="13565" max="13565" width="15.85546875" style="35" customWidth="1"/>
    <col min="13566" max="13566" width="9.85546875" style="35" customWidth="1"/>
    <col min="13567" max="13567" width="14" style="35" customWidth="1"/>
    <col min="13568" max="13568" width="14.5703125" style="35" customWidth="1"/>
    <col min="13569" max="13569" width="9.5703125" style="35" customWidth="1"/>
    <col min="13570" max="13570" width="14.5703125" style="35" customWidth="1"/>
    <col min="13571" max="13572" width="16.28515625" style="35" customWidth="1"/>
    <col min="13573" max="13573" width="13.85546875" style="35" customWidth="1"/>
    <col min="13574" max="13578" width="16.140625" style="35" customWidth="1"/>
    <col min="13579" max="13579" width="14.42578125" style="35" customWidth="1"/>
    <col min="13580" max="13580" width="10.140625" style="35" customWidth="1"/>
    <col min="13581" max="13581" width="14.42578125" style="35" customWidth="1"/>
    <col min="13582" max="13583" width="18.85546875" style="35" customWidth="1"/>
    <col min="13584" max="13584" width="14.7109375" style="35" customWidth="1"/>
    <col min="13585" max="13585" width="9.28515625" style="35" customWidth="1"/>
    <col min="13586" max="13809" width="8.85546875" style="35"/>
    <col min="13810" max="13810" width="17.42578125" style="35" customWidth="1"/>
    <col min="13811" max="13811" width="30.7109375" style="35" customWidth="1"/>
    <col min="13812" max="13812" width="24.5703125" style="35" customWidth="1"/>
    <col min="13813" max="13813" width="30.5703125" style="35" customWidth="1"/>
    <col min="13814" max="13814" width="27.140625" style="35" customWidth="1"/>
    <col min="13815" max="13815" width="34" style="35" customWidth="1"/>
    <col min="13816" max="13816" width="31.42578125" style="35" customWidth="1"/>
    <col min="13817" max="13817" width="82.140625" style="35" customWidth="1"/>
    <col min="13818" max="13818" width="23.140625" style="35" customWidth="1"/>
    <col min="13819" max="13819" width="14.7109375" style="35" customWidth="1"/>
    <col min="13820" max="13820" width="10.140625" style="35" customWidth="1"/>
    <col min="13821" max="13821" width="15.85546875" style="35" customWidth="1"/>
    <col min="13822" max="13822" width="9.85546875" style="35" customWidth="1"/>
    <col min="13823" max="13823" width="14" style="35" customWidth="1"/>
    <col min="13824" max="13824" width="14.5703125" style="35" customWidth="1"/>
    <col min="13825" max="13825" width="9.5703125" style="35" customWidth="1"/>
    <col min="13826" max="13826" width="14.5703125" style="35" customWidth="1"/>
    <col min="13827" max="13828" width="16.28515625" style="35" customWidth="1"/>
    <col min="13829" max="13829" width="13.85546875" style="35" customWidth="1"/>
    <col min="13830" max="13834" width="16.140625" style="35" customWidth="1"/>
    <col min="13835" max="13835" width="14.42578125" style="35" customWidth="1"/>
    <col min="13836" max="13836" width="10.140625" style="35" customWidth="1"/>
    <col min="13837" max="13837" width="14.42578125" style="35" customWidth="1"/>
    <col min="13838" max="13839" width="18.85546875" style="35" customWidth="1"/>
    <col min="13840" max="13840" width="14.7109375" style="35" customWidth="1"/>
    <col min="13841" max="13841" width="9.28515625" style="35" customWidth="1"/>
    <col min="13842" max="14065" width="8.85546875" style="35"/>
    <col min="14066" max="14066" width="17.42578125" style="35" customWidth="1"/>
    <col min="14067" max="14067" width="30.7109375" style="35" customWidth="1"/>
    <col min="14068" max="14068" width="24.5703125" style="35" customWidth="1"/>
    <col min="14069" max="14069" width="30.5703125" style="35" customWidth="1"/>
    <col min="14070" max="14070" width="27.140625" style="35" customWidth="1"/>
    <col min="14071" max="14071" width="34" style="35" customWidth="1"/>
    <col min="14072" max="14072" width="31.42578125" style="35" customWidth="1"/>
    <col min="14073" max="14073" width="82.140625" style="35" customWidth="1"/>
    <col min="14074" max="14074" width="23.140625" style="35" customWidth="1"/>
    <col min="14075" max="14075" width="14.7109375" style="35" customWidth="1"/>
    <col min="14076" max="14076" width="10.140625" style="35" customWidth="1"/>
    <col min="14077" max="14077" width="15.85546875" style="35" customWidth="1"/>
    <col min="14078" max="14078" width="9.85546875" style="35" customWidth="1"/>
    <col min="14079" max="14079" width="14" style="35" customWidth="1"/>
    <col min="14080" max="14080" width="14.5703125" style="35" customWidth="1"/>
    <col min="14081" max="14081" width="9.5703125" style="35" customWidth="1"/>
    <col min="14082" max="14082" width="14.5703125" style="35" customWidth="1"/>
    <col min="14083" max="14084" width="16.28515625" style="35" customWidth="1"/>
    <col min="14085" max="14085" width="13.85546875" style="35" customWidth="1"/>
    <col min="14086" max="14090" width="16.140625" style="35" customWidth="1"/>
    <col min="14091" max="14091" width="14.42578125" style="35" customWidth="1"/>
    <col min="14092" max="14092" width="10.140625" style="35" customWidth="1"/>
    <col min="14093" max="14093" width="14.42578125" style="35" customWidth="1"/>
    <col min="14094" max="14095" width="18.85546875" style="35" customWidth="1"/>
    <col min="14096" max="14096" width="14.7109375" style="35" customWidth="1"/>
    <col min="14097" max="14097" width="9.28515625" style="35" customWidth="1"/>
    <col min="14098" max="14321" width="8.85546875" style="35"/>
    <col min="14322" max="14322" width="17.42578125" style="35" customWidth="1"/>
    <col min="14323" max="14323" width="30.7109375" style="35" customWidth="1"/>
    <col min="14324" max="14324" width="24.5703125" style="35" customWidth="1"/>
    <col min="14325" max="14325" width="30.5703125" style="35" customWidth="1"/>
    <col min="14326" max="14326" width="27.140625" style="35" customWidth="1"/>
    <col min="14327" max="14327" width="34" style="35" customWidth="1"/>
    <col min="14328" max="14328" width="31.42578125" style="35" customWidth="1"/>
    <col min="14329" max="14329" width="82.140625" style="35" customWidth="1"/>
    <col min="14330" max="14330" width="23.140625" style="35" customWidth="1"/>
    <col min="14331" max="14331" width="14.7109375" style="35" customWidth="1"/>
    <col min="14332" max="14332" width="10.140625" style="35" customWidth="1"/>
    <col min="14333" max="14333" width="15.85546875" style="35" customWidth="1"/>
    <col min="14334" max="14334" width="9.85546875" style="35" customWidth="1"/>
    <col min="14335" max="14335" width="14" style="35" customWidth="1"/>
    <col min="14336" max="14336" width="14.5703125" style="35" customWidth="1"/>
    <col min="14337" max="14337" width="9.5703125" style="35" customWidth="1"/>
    <col min="14338" max="14338" width="14.5703125" style="35" customWidth="1"/>
    <col min="14339" max="14340" width="16.28515625" style="35" customWidth="1"/>
    <col min="14341" max="14341" width="13.85546875" style="35" customWidth="1"/>
    <col min="14342" max="14346" width="16.140625" style="35" customWidth="1"/>
    <col min="14347" max="14347" width="14.42578125" style="35" customWidth="1"/>
    <col min="14348" max="14348" width="10.140625" style="35" customWidth="1"/>
    <col min="14349" max="14349" width="14.42578125" style="35" customWidth="1"/>
    <col min="14350" max="14351" width="18.85546875" style="35" customWidth="1"/>
    <col min="14352" max="14352" width="14.7109375" style="35" customWidth="1"/>
    <col min="14353" max="14353" width="9.28515625" style="35" customWidth="1"/>
    <col min="14354" max="14577" width="8.85546875" style="35"/>
    <col min="14578" max="14578" width="17.42578125" style="35" customWidth="1"/>
    <col min="14579" max="14579" width="30.7109375" style="35" customWidth="1"/>
    <col min="14580" max="14580" width="24.5703125" style="35" customWidth="1"/>
    <col min="14581" max="14581" width="30.5703125" style="35" customWidth="1"/>
    <col min="14582" max="14582" width="27.140625" style="35" customWidth="1"/>
    <col min="14583" max="14583" width="34" style="35" customWidth="1"/>
    <col min="14584" max="14584" width="31.42578125" style="35" customWidth="1"/>
    <col min="14585" max="14585" width="82.140625" style="35" customWidth="1"/>
    <col min="14586" max="14586" width="23.140625" style="35" customWidth="1"/>
    <col min="14587" max="14587" width="14.7109375" style="35" customWidth="1"/>
    <col min="14588" max="14588" width="10.140625" style="35" customWidth="1"/>
    <col min="14589" max="14589" width="15.85546875" style="35" customWidth="1"/>
    <col min="14590" max="14590" width="9.85546875" style="35" customWidth="1"/>
    <col min="14591" max="14591" width="14" style="35" customWidth="1"/>
    <col min="14592" max="14592" width="14.5703125" style="35" customWidth="1"/>
    <col min="14593" max="14593" width="9.5703125" style="35" customWidth="1"/>
    <col min="14594" max="14594" width="14.5703125" style="35" customWidth="1"/>
    <col min="14595" max="14596" width="16.28515625" style="35" customWidth="1"/>
    <col min="14597" max="14597" width="13.85546875" style="35" customWidth="1"/>
    <col min="14598" max="14602" width="16.140625" style="35" customWidth="1"/>
    <col min="14603" max="14603" width="14.42578125" style="35" customWidth="1"/>
    <col min="14604" max="14604" width="10.140625" style="35" customWidth="1"/>
    <col min="14605" max="14605" width="14.42578125" style="35" customWidth="1"/>
    <col min="14606" max="14607" width="18.85546875" style="35" customWidth="1"/>
    <col min="14608" max="14608" width="14.7109375" style="35" customWidth="1"/>
    <col min="14609" max="14609" width="9.28515625" style="35" customWidth="1"/>
    <col min="14610" max="14833" width="8.85546875" style="35"/>
    <col min="14834" max="14834" width="17.42578125" style="35" customWidth="1"/>
    <col min="14835" max="14835" width="30.7109375" style="35" customWidth="1"/>
    <col min="14836" max="14836" width="24.5703125" style="35" customWidth="1"/>
    <col min="14837" max="14837" width="30.5703125" style="35" customWidth="1"/>
    <col min="14838" max="14838" width="27.140625" style="35" customWidth="1"/>
    <col min="14839" max="14839" width="34" style="35" customWidth="1"/>
    <col min="14840" max="14840" width="31.42578125" style="35" customWidth="1"/>
    <col min="14841" max="14841" width="82.140625" style="35" customWidth="1"/>
    <col min="14842" max="14842" width="23.140625" style="35" customWidth="1"/>
    <col min="14843" max="14843" width="14.7109375" style="35" customWidth="1"/>
    <col min="14844" max="14844" width="10.140625" style="35" customWidth="1"/>
    <col min="14845" max="14845" width="15.85546875" style="35" customWidth="1"/>
    <col min="14846" max="14846" width="9.85546875" style="35" customWidth="1"/>
    <col min="14847" max="14847" width="14" style="35" customWidth="1"/>
    <col min="14848" max="14848" width="14.5703125" style="35" customWidth="1"/>
    <col min="14849" max="14849" width="9.5703125" style="35" customWidth="1"/>
    <col min="14850" max="14850" width="14.5703125" style="35" customWidth="1"/>
    <col min="14851" max="14852" width="16.28515625" style="35" customWidth="1"/>
    <col min="14853" max="14853" width="13.85546875" style="35" customWidth="1"/>
    <col min="14854" max="14858" width="16.140625" style="35" customWidth="1"/>
    <col min="14859" max="14859" width="14.42578125" style="35" customWidth="1"/>
    <col min="14860" max="14860" width="10.140625" style="35" customWidth="1"/>
    <col min="14861" max="14861" width="14.42578125" style="35" customWidth="1"/>
    <col min="14862" max="14863" width="18.85546875" style="35" customWidth="1"/>
    <col min="14864" max="14864" width="14.7109375" style="35" customWidth="1"/>
    <col min="14865" max="14865" width="9.28515625" style="35" customWidth="1"/>
    <col min="14866" max="15089" width="8.85546875" style="35"/>
    <col min="15090" max="15090" width="17.42578125" style="35" customWidth="1"/>
    <col min="15091" max="15091" width="30.7109375" style="35" customWidth="1"/>
    <col min="15092" max="15092" width="24.5703125" style="35" customWidth="1"/>
    <col min="15093" max="15093" width="30.5703125" style="35" customWidth="1"/>
    <col min="15094" max="15094" width="27.140625" style="35" customWidth="1"/>
    <col min="15095" max="15095" width="34" style="35" customWidth="1"/>
    <col min="15096" max="15096" width="31.42578125" style="35" customWidth="1"/>
    <col min="15097" max="15097" width="82.140625" style="35" customWidth="1"/>
    <col min="15098" max="15098" width="23.140625" style="35" customWidth="1"/>
    <col min="15099" max="15099" width="14.7109375" style="35" customWidth="1"/>
    <col min="15100" max="15100" width="10.140625" style="35" customWidth="1"/>
    <col min="15101" max="15101" width="15.85546875" style="35" customWidth="1"/>
    <col min="15102" max="15102" width="9.85546875" style="35" customWidth="1"/>
    <col min="15103" max="15103" width="14" style="35" customWidth="1"/>
    <col min="15104" max="15104" width="14.5703125" style="35" customWidth="1"/>
    <col min="15105" max="15105" width="9.5703125" style="35" customWidth="1"/>
    <col min="15106" max="15106" width="14.5703125" style="35" customWidth="1"/>
    <col min="15107" max="15108" width="16.28515625" style="35" customWidth="1"/>
    <col min="15109" max="15109" width="13.85546875" style="35" customWidth="1"/>
    <col min="15110" max="15114" width="16.140625" style="35" customWidth="1"/>
    <col min="15115" max="15115" width="14.42578125" style="35" customWidth="1"/>
    <col min="15116" max="15116" width="10.140625" style="35" customWidth="1"/>
    <col min="15117" max="15117" width="14.42578125" style="35" customWidth="1"/>
    <col min="15118" max="15119" width="18.85546875" style="35" customWidth="1"/>
    <col min="15120" max="15120" width="14.7109375" style="35" customWidth="1"/>
    <col min="15121" max="15121" width="9.28515625" style="35" customWidth="1"/>
    <col min="15122" max="15345" width="8.85546875" style="35"/>
    <col min="15346" max="15346" width="17.42578125" style="35" customWidth="1"/>
    <col min="15347" max="15347" width="30.7109375" style="35" customWidth="1"/>
    <col min="15348" max="15348" width="24.5703125" style="35" customWidth="1"/>
    <col min="15349" max="15349" width="30.5703125" style="35" customWidth="1"/>
    <col min="15350" max="15350" width="27.140625" style="35" customWidth="1"/>
    <col min="15351" max="15351" width="34" style="35" customWidth="1"/>
    <col min="15352" max="15352" width="31.42578125" style="35" customWidth="1"/>
    <col min="15353" max="15353" width="82.140625" style="35" customWidth="1"/>
    <col min="15354" max="15354" width="23.140625" style="35" customWidth="1"/>
    <col min="15355" max="15355" width="14.7109375" style="35" customWidth="1"/>
    <col min="15356" max="15356" width="10.140625" style="35" customWidth="1"/>
    <col min="15357" max="15357" width="15.85546875" style="35" customWidth="1"/>
    <col min="15358" max="15358" width="9.85546875" style="35" customWidth="1"/>
    <col min="15359" max="15359" width="14" style="35" customWidth="1"/>
    <col min="15360" max="15360" width="14.5703125" style="35" customWidth="1"/>
    <col min="15361" max="15361" width="9.5703125" style="35" customWidth="1"/>
    <col min="15362" max="15362" width="14.5703125" style="35" customWidth="1"/>
    <col min="15363" max="15364" width="16.28515625" style="35" customWidth="1"/>
    <col min="15365" max="15365" width="13.85546875" style="35" customWidth="1"/>
    <col min="15366" max="15370" width="16.140625" style="35" customWidth="1"/>
    <col min="15371" max="15371" width="14.42578125" style="35" customWidth="1"/>
    <col min="15372" max="15372" width="10.140625" style="35" customWidth="1"/>
    <col min="15373" max="15373" width="14.42578125" style="35" customWidth="1"/>
    <col min="15374" max="15375" width="18.85546875" style="35" customWidth="1"/>
    <col min="15376" max="15376" width="14.7109375" style="35" customWidth="1"/>
    <col min="15377" max="15377" width="9.28515625" style="35" customWidth="1"/>
    <col min="15378" max="15601" width="8.85546875" style="35"/>
    <col min="15602" max="15602" width="17.42578125" style="35" customWidth="1"/>
    <col min="15603" max="15603" width="30.7109375" style="35" customWidth="1"/>
    <col min="15604" max="15604" width="24.5703125" style="35" customWidth="1"/>
    <col min="15605" max="15605" width="30.5703125" style="35" customWidth="1"/>
    <col min="15606" max="15606" width="27.140625" style="35" customWidth="1"/>
    <col min="15607" max="15607" width="34" style="35" customWidth="1"/>
    <col min="15608" max="15608" width="31.42578125" style="35" customWidth="1"/>
    <col min="15609" max="15609" width="82.140625" style="35" customWidth="1"/>
    <col min="15610" max="15610" width="23.140625" style="35" customWidth="1"/>
    <col min="15611" max="15611" width="14.7109375" style="35" customWidth="1"/>
    <col min="15612" max="15612" width="10.140625" style="35" customWidth="1"/>
    <col min="15613" max="15613" width="15.85546875" style="35" customWidth="1"/>
    <col min="15614" max="15614" width="9.85546875" style="35" customWidth="1"/>
    <col min="15615" max="15615" width="14" style="35" customWidth="1"/>
    <col min="15616" max="15616" width="14.5703125" style="35" customWidth="1"/>
    <col min="15617" max="15617" width="9.5703125" style="35" customWidth="1"/>
    <col min="15618" max="15618" width="14.5703125" style="35" customWidth="1"/>
    <col min="15619" max="15620" width="16.28515625" style="35" customWidth="1"/>
    <col min="15621" max="15621" width="13.85546875" style="35" customWidth="1"/>
    <col min="15622" max="15626" width="16.140625" style="35" customWidth="1"/>
    <col min="15627" max="15627" width="14.42578125" style="35" customWidth="1"/>
    <col min="15628" max="15628" width="10.140625" style="35" customWidth="1"/>
    <col min="15629" max="15629" width="14.42578125" style="35" customWidth="1"/>
    <col min="15630" max="15631" width="18.85546875" style="35" customWidth="1"/>
    <col min="15632" max="15632" width="14.7109375" style="35" customWidth="1"/>
    <col min="15633" max="15633" width="9.28515625" style="35" customWidth="1"/>
    <col min="15634" max="15857" width="8.85546875" style="35"/>
    <col min="15858" max="15858" width="17.42578125" style="35" customWidth="1"/>
    <col min="15859" max="15859" width="30.7109375" style="35" customWidth="1"/>
    <col min="15860" max="15860" width="24.5703125" style="35" customWidth="1"/>
    <col min="15861" max="15861" width="30.5703125" style="35" customWidth="1"/>
    <col min="15862" max="15862" width="27.140625" style="35" customWidth="1"/>
    <col min="15863" max="15863" width="34" style="35" customWidth="1"/>
    <col min="15864" max="15864" width="31.42578125" style="35" customWidth="1"/>
    <col min="15865" max="15865" width="82.140625" style="35" customWidth="1"/>
    <col min="15866" max="15866" width="23.140625" style="35" customWidth="1"/>
    <col min="15867" max="15867" width="14.7109375" style="35" customWidth="1"/>
    <col min="15868" max="15868" width="10.140625" style="35" customWidth="1"/>
    <col min="15869" max="15869" width="15.85546875" style="35" customWidth="1"/>
    <col min="15870" max="15870" width="9.85546875" style="35" customWidth="1"/>
    <col min="15871" max="15871" width="14" style="35" customWidth="1"/>
    <col min="15872" max="15872" width="14.5703125" style="35" customWidth="1"/>
    <col min="15873" max="15873" width="9.5703125" style="35" customWidth="1"/>
    <col min="15874" max="15874" width="14.5703125" style="35" customWidth="1"/>
    <col min="15875" max="15876" width="16.28515625" style="35" customWidth="1"/>
    <col min="15877" max="15877" width="13.85546875" style="35" customWidth="1"/>
    <col min="15878" max="15882" width="16.140625" style="35" customWidth="1"/>
    <col min="15883" max="15883" width="14.42578125" style="35" customWidth="1"/>
    <col min="15884" max="15884" width="10.140625" style="35" customWidth="1"/>
    <col min="15885" max="15885" width="14.42578125" style="35" customWidth="1"/>
    <col min="15886" max="15887" width="18.85546875" style="35" customWidth="1"/>
    <col min="15888" max="15888" width="14.7109375" style="35" customWidth="1"/>
    <col min="15889" max="15889" width="9.28515625" style="35" customWidth="1"/>
    <col min="15890" max="16113" width="8.85546875" style="35"/>
    <col min="16114" max="16114" width="17.42578125" style="35" customWidth="1"/>
    <col min="16115" max="16115" width="30.7109375" style="35" customWidth="1"/>
    <col min="16116" max="16116" width="24.5703125" style="35" customWidth="1"/>
    <col min="16117" max="16117" width="30.5703125" style="35" customWidth="1"/>
    <col min="16118" max="16118" width="27.140625" style="35" customWidth="1"/>
    <col min="16119" max="16119" width="34" style="35" customWidth="1"/>
    <col min="16120" max="16120" width="31.42578125" style="35" customWidth="1"/>
    <col min="16121" max="16121" width="82.140625" style="35" customWidth="1"/>
    <col min="16122" max="16122" width="23.140625" style="35" customWidth="1"/>
    <col min="16123" max="16123" width="14.7109375" style="35" customWidth="1"/>
    <col min="16124" max="16124" width="10.140625" style="35" customWidth="1"/>
    <col min="16125" max="16125" width="15.85546875" style="35" customWidth="1"/>
    <col min="16126" max="16126" width="9.85546875" style="35" customWidth="1"/>
    <col min="16127" max="16127" width="14" style="35" customWidth="1"/>
    <col min="16128" max="16128" width="14.5703125" style="35" customWidth="1"/>
    <col min="16129" max="16129" width="9.5703125" style="35" customWidth="1"/>
    <col min="16130" max="16130" width="14.5703125" style="35" customWidth="1"/>
    <col min="16131" max="16132" width="16.28515625" style="35" customWidth="1"/>
    <col min="16133" max="16133" width="13.85546875" style="35" customWidth="1"/>
    <col min="16134" max="16138" width="16.140625" style="35" customWidth="1"/>
    <col min="16139" max="16139" width="14.42578125" style="35" customWidth="1"/>
    <col min="16140" max="16140" width="10.140625" style="35" customWidth="1"/>
    <col min="16141" max="16141" width="14.42578125" style="35" customWidth="1"/>
    <col min="16142" max="16143" width="18.85546875" style="35" customWidth="1"/>
    <col min="16144" max="16144" width="14.7109375" style="35" customWidth="1"/>
    <col min="16145" max="16145" width="9.28515625" style="35" customWidth="1"/>
    <col min="16146" max="16360" width="8.85546875" style="35"/>
    <col min="16361" max="16384" width="9.140625" style="35" customWidth="1"/>
  </cols>
  <sheetData>
    <row r="1" spans="1:33" ht="15.4" customHeight="1" thickBot="1" x14ac:dyDescent="0.35">
      <c r="A1" s="33"/>
      <c r="B1" s="33"/>
      <c r="C1" s="34"/>
      <c r="D1" s="34"/>
      <c r="E1" s="34"/>
      <c r="F1" s="34"/>
      <c r="G1" s="33"/>
      <c r="H1" s="33"/>
    </row>
    <row r="2" spans="1:33" ht="33" customHeight="1" thickBot="1" x14ac:dyDescent="0.3">
      <c r="A2" s="33"/>
      <c r="B2" s="36" t="str">
        <f>Date!B2</f>
        <v>310822</v>
      </c>
      <c r="C2" s="251">
        <v>-9</v>
      </c>
      <c r="D2" s="251"/>
      <c r="E2" s="252"/>
      <c r="F2" s="253" t="s">
        <v>136</v>
      </c>
      <c r="G2" s="254"/>
      <c r="H2" s="37"/>
      <c r="AB2" s="38"/>
      <c r="AC2" s="2"/>
      <c r="AD2" s="21"/>
    </row>
    <row r="3" spans="1:33" ht="41.25" customHeight="1" thickBot="1" x14ac:dyDescent="0.55000000000000004">
      <c r="A3" s="33"/>
      <c r="B3" s="255" t="s">
        <v>162</v>
      </c>
      <c r="C3" s="256"/>
      <c r="D3" s="256"/>
      <c r="E3" s="257"/>
      <c r="F3" s="39" t="s">
        <v>100</v>
      </c>
      <c r="G3" s="40">
        <v>10</v>
      </c>
      <c r="H3" s="37"/>
      <c r="AB3" s="38"/>
      <c r="AC3" s="2"/>
      <c r="AD3" s="21"/>
    </row>
    <row r="4" spans="1:33" ht="33.75" x14ac:dyDescent="0.4">
      <c r="A4" s="33"/>
      <c r="B4" s="258" t="s">
        <v>113</v>
      </c>
      <c r="C4" s="259"/>
      <c r="D4" s="260" t="s">
        <v>12</v>
      </c>
      <c r="E4" s="261"/>
      <c r="F4" s="262" t="s">
        <v>181</v>
      </c>
      <c r="G4" s="263"/>
      <c r="H4" s="41"/>
      <c r="W4" s="248"/>
      <c r="X4" s="248"/>
      <c r="Y4" s="248"/>
      <c r="Z4" s="62"/>
      <c r="AA4" s="249"/>
      <c r="AB4" s="249"/>
      <c r="AC4" s="250"/>
    </row>
    <row r="5" spans="1:33" ht="18" customHeight="1" thickBot="1" x14ac:dyDescent="0.35">
      <c r="A5" s="33"/>
      <c r="B5" s="141">
        <f>SUM(B7/C7)</f>
        <v>4.4383463794049476</v>
      </c>
      <c r="C5" s="142" t="s">
        <v>13</v>
      </c>
      <c r="D5" s="266">
        <f>SUM(D7+E7+D9+E9+D11+E11)</f>
        <v>0.29393120668971651</v>
      </c>
      <c r="E5" s="267"/>
      <c r="F5" s="268">
        <f>SUM(F7+G7+F9+G9+G13+F11+G11+F13+AG13)</f>
        <v>0.70606879331028338</v>
      </c>
      <c r="G5" s="269"/>
      <c r="H5" s="41"/>
      <c r="W5" s="248"/>
      <c r="X5" s="248"/>
      <c r="Y5" s="248"/>
      <c r="Z5" s="62"/>
      <c r="AA5" s="249"/>
      <c r="AB5" s="249"/>
      <c r="AC5" s="250"/>
    </row>
    <row r="6" spans="1:33" ht="24" customHeight="1" x14ac:dyDescent="0.2">
      <c r="A6" s="33"/>
      <c r="B6" s="69" t="s">
        <v>124</v>
      </c>
      <c r="C6" s="114" t="s">
        <v>171</v>
      </c>
      <c r="D6" s="80" t="s">
        <v>78</v>
      </c>
      <c r="E6" s="81" t="s">
        <v>79</v>
      </c>
      <c r="F6" s="89" t="s">
        <v>34</v>
      </c>
      <c r="G6" s="118" t="s">
        <v>35</v>
      </c>
      <c r="H6" s="41"/>
      <c r="W6" s="245"/>
      <c r="X6" s="245"/>
      <c r="Y6" s="246"/>
      <c r="Z6" s="246"/>
      <c r="AA6" s="245"/>
      <c r="AB6" s="245"/>
      <c r="AC6" s="247"/>
      <c r="AD6" s="247"/>
    </row>
    <row r="7" spans="1:33" ht="18" customHeight="1" thickBot="1" x14ac:dyDescent="0.35">
      <c r="A7" s="33"/>
      <c r="B7" s="70">
        <f>B59</f>
        <v>3.3911281833819502</v>
      </c>
      <c r="C7" s="99">
        <f>SUM(C9+B11+C11)</f>
        <v>0.76405217022214511</v>
      </c>
      <c r="D7" s="202">
        <f>H59</f>
        <v>0.22825382014028095</v>
      </c>
      <c r="E7" s="83">
        <f>I59</f>
        <v>6.5677386549435557E-2</v>
      </c>
      <c r="F7" s="85">
        <f>L59</f>
        <v>2.6432799167791514E-3</v>
      </c>
      <c r="G7" s="87">
        <f>M59</f>
        <v>0.69612642510266742</v>
      </c>
      <c r="H7" s="41"/>
      <c r="W7" s="245"/>
      <c r="X7" s="245"/>
      <c r="Y7" s="246"/>
      <c r="Z7" s="246"/>
      <c r="AA7" s="245"/>
      <c r="AB7" s="245"/>
      <c r="AC7" s="247"/>
      <c r="AD7" s="247"/>
    </row>
    <row r="8" spans="1:33" ht="23.25" x14ac:dyDescent="0.25">
      <c r="A8" s="33"/>
      <c r="B8" s="116" t="s">
        <v>36</v>
      </c>
      <c r="C8" s="65" t="s">
        <v>77</v>
      </c>
      <c r="D8" s="81" t="s">
        <v>37</v>
      </c>
      <c r="E8" s="82" t="s">
        <v>138</v>
      </c>
      <c r="F8" s="90" t="s">
        <v>8</v>
      </c>
      <c r="G8" s="118" t="s">
        <v>9</v>
      </c>
      <c r="H8" s="42"/>
      <c r="W8" s="245"/>
      <c r="X8" s="245"/>
      <c r="Y8" s="246"/>
      <c r="Z8" s="246"/>
      <c r="AA8" s="245"/>
      <c r="AB8" s="245"/>
      <c r="AC8" s="247"/>
      <c r="AD8" s="247"/>
    </row>
    <row r="9" spans="1:33" ht="18.75" customHeight="1" thickBot="1" x14ac:dyDescent="0.35">
      <c r="A9" s="33"/>
      <c r="B9" s="117">
        <f>C59</f>
        <v>0</v>
      </c>
      <c r="C9" s="67">
        <f>D59</f>
        <v>0.42178503759489472</v>
      </c>
      <c r="D9" s="83">
        <f>G59</f>
        <v>0</v>
      </c>
      <c r="E9" s="84">
        <f>J59</f>
        <v>0</v>
      </c>
      <c r="F9" s="85">
        <f>N59</f>
        <v>0</v>
      </c>
      <c r="G9" s="87">
        <f>O59</f>
        <v>0</v>
      </c>
      <c r="H9" s="42"/>
      <c r="AB9" s="43"/>
    </row>
    <row r="10" spans="1:33" ht="23.25" x14ac:dyDescent="0.4">
      <c r="A10" s="33"/>
      <c r="B10" s="63" t="s">
        <v>129</v>
      </c>
      <c r="C10" s="66" t="s">
        <v>139</v>
      </c>
      <c r="D10" s="81" t="s">
        <v>140</v>
      </c>
      <c r="E10" s="199" t="s">
        <v>156</v>
      </c>
      <c r="F10" s="88" t="s">
        <v>10</v>
      </c>
      <c r="G10" s="86" t="s">
        <v>183</v>
      </c>
      <c r="H10" s="33"/>
      <c r="AB10" s="44"/>
    </row>
    <row r="11" spans="1:33" ht="21" thickBot="1" x14ac:dyDescent="0.35">
      <c r="A11" s="33"/>
      <c r="B11" s="64">
        <f>E59</f>
        <v>0.34226713262725039</v>
      </c>
      <c r="C11" s="68">
        <f>F59</f>
        <v>0</v>
      </c>
      <c r="D11" s="83">
        <f>K59</f>
        <v>0</v>
      </c>
      <c r="E11" s="200">
        <f>U59</f>
        <v>0</v>
      </c>
      <c r="F11" s="87">
        <f>P59</f>
        <v>0</v>
      </c>
      <c r="G11" s="87">
        <f>Q59</f>
        <v>7.2990882908368412E-3</v>
      </c>
      <c r="H11" s="33"/>
      <c r="AB11" s="43"/>
    </row>
    <row r="12" spans="1:33" ht="23.25" x14ac:dyDescent="0.4">
      <c r="A12" s="33"/>
      <c r="B12" s="98" t="s">
        <v>160</v>
      </c>
      <c r="C12" s="143" t="s">
        <v>159</v>
      </c>
      <c r="D12" s="115" t="s">
        <v>155</v>
      </c>
      <c r="E12" s="76"/>
      <c r="F12" s="86" t="s">
        <v>127</v>
      </c>
      <c r="G12" s="86" t="s">
        <v>141</v>
      </c>
      <c r="H12" s="33"/>
      <c r="AB12" s="43"/>
      <c r="AG12" s="119"/>
    </row>
    <row r="13" spans="1:33" ht="21" thickBot="1" x14ac:dyDescent="0.35">
      <c r="A13" s="33"/>
      <c r="B13" s="209">
        <f>W59</f>
        <v>0</v>
      </c>
      <c r="C13" s="77">
        <f>X59</f>
        <v>0</v>
      </c>
      <c r="D13" s="78">
        <f>V59</f>
        <v>0</v>
      </c>
      <c r="E13" s="77"/>
      <c r="F13" s="87">
        <f>R59</f>
        <v>0</v>
      </c>
      <c r="G13" s="87">
        <f>S59</f>
        <v>0</v>
      </c>
      <c r="H13" s="33"/>
      <c r="AB13" s="43"/>
      <c r="AG13" s="119"/>
    </row>
    <row r="14" spans="1:33" ht="37.5" customHeight="1" thickBot="1" x14ac:dyDescent="0.65">
      <c r="A14" s="33"/>
      <c r="B14" s="134" t="s">
        <v>80</v>
      </c>
      <c r="C14" s="135"/>
      <c r="D14" s="135"/>
      <c r="E14" s="135"/>
      <c r="F14" s="35"/>
      <c r="G14" s="136"/>
      <c r="H14" s="33"/>
      <c r="AB14" s="43"/>
    </row>
    <row r="15" spans="1:33" ht="26.25" x14ac:dyDescent="0.2">
      <c r="A15" s="33"/>
      <c r="B15" s="137" t="s">
        <v>32</v>
      </c>
      <c r="C15" s="270" t="s">
        <v>31</v>
      </c>
      <c r="D15" s="138"/>
      <c r="E15" s="273" t="s">
        <v>130</v>
      </c>
      <c r="F15" s="132"/>
      <c r="G15" s="275" t="s">
        <v>14</v>
      </c>
      <c r="H15" s="33"/>
      <c r="AB15" s="44"/>
    </row>
    <row r="16" spans="1:33" x14ac:dyDescent="0.2">
      <c r="A16" s="33"/>
      <c r="B16" s="264" t="s">
        <v>33</v>
      </c>
      <c r="C16" s="271"/>
      <c r="D16" s="75" t="s">
        <v>44</v>
      </c>
      <c r="E16" s="274"/>
      <c r="F16" s="75" t="s">
        <v>44</v>
      </c>
      <c r="G16" s="276"/>
      <c r="H16" s="33"/>
      <c r="AE16" s="48"/>
    </row>
    <row r="17" spans="1:31" ht="21" thickBot="1" x14ac:dyDescent="0.35">
      <c r="A17" s="33"/>
      <c r="B17" s="265"/>
      <c r="C17" s="272"/>
      <c r="D17" s="139"/>
      <c r="E17" s="277"/>
      <c r="F17" s="133"/>
      <c r="G17" s="140">
        <v>100</v>
      </c>
      <c r="H17" s="33"/>
      <c r="I17" s="49"/>
      <c r="AD17" s="35"/>
      <c r="AE17" s="50"/>
    </row>
    <row r="18" spans="1:31" x14ac:dyDescent="0.3">
      <c r="A18" s="33"/>
      <c r="B18" s="91" t="s">
        <v>15</v>
      </c>
      <c r="C18" s="92">
        <v>40</v>
      </c>
      <c r="D18" s="94" t="str">
        <f>B18</f>
        <v>Neph Sy</v>
      </c>
      <c r="E18" s="95">
        <f t="shared" ref="E18:E29" si="0">C18/$Y$56*100</f>
        <v>37.037037037037038</v>
      </c>
      <c r="F18" s="94" t="str">
        <f>B18</f>
        <v>Neph Sy</v>
      </c>
      <c r="G18" s="95">
        <f t="shared" ref="G18:G29" si="1">E18*$G$17/100</f>
        <v>37.037037037037038</v>
      </c>
      <c r="H18" s="33"/>
      <c r="AD18" s="35"/>
      <c r="AE18" s="50"/>
    </row>
    <row r="19" spans="1:31" x14ac:dyDescent="0.3">
      <c r="A19" s="33"/>
      <c r="B19" s="91" t="s">
        <v>51</v>
      </c>
      <c r="C19" s="92">
        <v>20</v>
      </c>
      <c r="D19" s="96" t="str">
        <f t="shared" ref="D19:D29" si="2">B19</f>
        <v>Whiting</v>
      </c>
      <c r="E19" s="97">
        <f t="shared" si="0"/>
        <v>18.518518518518519</v>
      </c>
      <c r="F19" s="96" t="str">
        <f>B19</f>
        <v>Whiting</v>
      </c>
      <c r="G19" s="97">
        <f t="shared" si="1"/>
        <v>18.518518518518519</v>
      </c>
      <c r="H19" s="33"/>
      <c r="AE19" s="50"/>
    </row>
    <row r="20" spans="1:31" ht="18.75" customHeight="1" x14ac:dyDescent="0.3">
      <c r="A20" s="33"/>
      <c r="B20" s="91" t="s">
        <v>26</v>
      </c>
      <c r="C20" s="92">
        <v>29.999999999999993</v>
      </c>
      <c r="D20" s="96" t="str">
        <f t="shared" si="2"/>
        <v xml:space="preserve">Flint </v>
      </c>
      <c r="E20" s="97">
        <f t="shared" si="0"/>
        <v>27.777777777777775</v>
      </c>
      <c r="F20" s="96" t="str">
        <f t="shared" ref="F20:F29" si="3">B20</f>
        <v xml:space="preserve">Flint </v>
      </c>
      <c r="G20" s="97">
        <f t="shared" si="1"/>
        <v>27.777777777777775</v>
      </c>
      <c r="H20" s="33"/>
      <c r="AE20" s="50"/>
    </row>
    <row r="21" spans="1:31" x14ac:dyDescent="0.3">
      <c r="A21" s="33"/>
      <c r="B21" s="91" t="s">
        <v>22</v>
      </c>
      <c r="C21" s="92">
        <v>10</v>
      </c>
      <c r="D21" s="96" t="str">
        <f>B21</f>
        <v>EPK</v>
      </c>
      <c r="E21" s="97">
        <f t="shared" si="0"/>
        <v>9.2592592592592595</v>
      </c>
      <c r="F21" s="96" t="str">
        <f t="shared" si="3"/>
        <v>EPK</v>
      </c>
      <c r="G21" s="97">
        <f t="shared" si="1"/>
        <v>9.2592592592592595</v>
      </c>
      <c r="H21" s="33"/>
      <c r="AE21" s="50"/>
    </row>
    <row r="22" spans="1:31" ht="20.25" customHeight="1" x14ac:dyDescent="0.3">
      <c r="A22" s="33"/>
      <c r="B22" s="91" t="s">
        <v>86</v>
      </c>
      <c r="C22" s="92">
        <v>8</v>
      </c>
      <c r="D22" s="96" t="str">
        <f t="shared" si="2"/>
        <v>Titanium Dioxide</v>
      </c>
      <c r="E22" s="97">
        <f t="shared" si="0"/>
        <v>7.4074074074074066</v>
      </c>
      <c r="F22" s="96" t="str">
        <f t="shared" si="3"/>
        <v>Titanium Dioxide</v>
      </c>
      <c r="G22" s="97">
        <f t="shared" si="1"/>
        <v>7.4074074074074066</v>
      </c>
      <c r="H22" s="33"/>
      <c r="AC22" s="35"/>
      <c r="AE22" s="50"/>
    </row>
    <row r="23" spans="1:31" x14ac:dyDescent="0.3">
      <c r="A23" s="33"/>
      <c r="B23" s="91">
        <v>0</v>
      </c>
      <c r="C23" s="92">
        <v>0</v>
      </c>
      <c r="D23" s="96">
        <f t="shared" si="2"/>
        <v>0</v>
      </c>
      <c r="E23" s="97">
        <f t="shared" si="0"/>
        <v>0</v>
      </c>
      <c r="F23" s="96">
        <f t="shared" si="3"/>
        <v>0</v>
      </c>
      <c r="G23" s="97">
        <f t="shared" si="1"/>
        <v>0</v>
      </c>
      <c r="H23" s="33"/>
      <c r="I23" s="51"/>
      <c r="AC23" s="35"/>
      <c r="AE23" s="50"/>
    </row>
    <row r="24" spans="1:31" x14ac:dyDescent="0.3">
      <c r="A24" s="33"/>
      <c r="B24" s="91">
        <v>0</v>
      </c>
      <c r="C24" s="92">
        <v>0</v>
      </c>
      <c r="D24" s="96">
        <f t="shared" si="2"/>
        <v>0</v>
      </c>
      <c r="E24" s="97">
        <f t="shared" si="0"/>
        <v>0</v>
      </c>
      <c r="F24" s="96">
        <f t="shared" si="3"/>
        <v>0</v>
      </c>
      <c r="G24" s="97">
        <f t="shared" si="1"/>
        <v>0</v>
      </c>
      <c r="H24" s="52"/>
      <c r="I24" s="51"/>
      <c r="AC24" s="35"/>
      <c r="AE24" s="50"/>
    </row>
    <row r="25" spans="1:31" ht="21" customHeight="1" x14ac:dyDescent="0.3">
      <c r="A25" s="33"/>
      <c r="B25" s="91"/>
      <c r="C25" s="92"/>
      <c r="D25" s="96">
        <f t="shared" si="2"/>
        <v>0</v>
      </c>
      <c r="E25" s="97">
        <f t="shared" si="0"/>
        <v>0</v>
      </c>
      <c r="F25" s="96">
        <f t="shared" si="3"/>
        <v>0</v>
      </c>
      <c r="G25" s="97">
        <f t="shared" si="1"/>
        <v>0</v>
      </c>
      <c r="H25" s="33"/>
      <c r="I25" s="10"/>
      <c r="AC25" s="35"/>
      <c r="AE25" s="50"/>
    </row>
    <row r="26" spans="1:31" ht="19.5" customHeight="1" x14ac:dyDescent="0.3">
      <c r="A26" s="33"/>
      <c r="B26" s="91">
        <v>0</v>
      </c>
      <c r="C26" s="92">
        <v>0</v>
      </c>
      <c r="D26" s="96">
        <f t="shared" si="2"/>
        <v>0</v>
      </c>
      <c r="E26" s="97">
        <f t="shared" si="0"/>
        <v>0</v>
      </c>
      <c r="F26" s="96">
        <f t="shared" si="3"/>
        <v>0</v>
      </c>
      <c r="G26" s="97">
        <f t="shared" si="1"/>
        <v>0</v>
      </c>
      <c r="H26" s="33"/>
      <c r="I26" s="18"/>
      <c r="AC26" s="35"/>
      <c r="AE26" s="50"/>
    </row>
    <row r="27" spans="1:31" ht="20.25" customHeight="1" x14ac:dyDescent="0.3">
      <c r="A27" s="33"/>
      <c r="B27" s="91">
        <v>0</v>
      </c>
      <c r="C27" s="92">
        <v>0</v>
      </c>
      <c r="D27" s="96">
        <f t="shared" si="2"/>
        <v>0</v>
      </c>
      <c r="E27" s="97">
        <f t="shared" si="0"/>
        <v>0</v>
      </c>
      <c r="F27" s="96">
        <f t="shared" si="3"/>
        <v>0</v>
      </c>
      <c r="G27" s="97">
        <f t="shared" si="1"/>
        <v>0</v>
      </c>
      <c r="H27" s="33"/>
      <c r="I27" s="18"/>
      <c r="AC27" s="35"/>
      <c r="AE27" s="50"/>
    </row>
    <row r="28" spans="1:31" x14ac:dyDescent="0.3">
      <c r="A28" s="33"/>
      <c r="B28" s="91">
        <v>0</v>
      </c>
      <c r="C28" s="92">
        <v>0</v>
      </c>
      <c r="D28" s="96">
        <f t="shared" si="2"/>
        <v>0</v>
      </c>
      <c r="E28" s="97">
        <f t="shared" si="0"/>
        <v>0</v>
      </c>
      <c r="F28" s="96">
        <f t="shared" si="3"/>
        <v>0</v>
      </c>
      <c r="G28" s="97">
        <f t="shared" si="1"/>
        <v>0</v>
      </c>
      <c r="H28" s="33"/>
      <c r="I28" s="18"/>
      <c r="AC28" s="35"/>
      <c r="AE28" s="50"/>
    </row>
    <row r="29" spans="1:31" x14ac:dyDescent="0.3">
      <c r="A29" s="33"/>
      <c r="B29" s="91">
        <v>0</v>
      </c>
      <c r="C29" s="92">
        <v>0</v>
      </c>
      <c r="D29" s="96">
        <f t="shared" si="2"/>
        <v>0</v>
      </c>
      <c r="E29" s="97">
        <f t="shared" si="0"/>
        <v>0</v>
      </c>
      <c r="F29" s="96">
        <f t="shared" si="3"/>
        <v>0</v>
      </c>
      <c r="G29" s="97">
        <f t="shared" si="1"/>
        <v>0</v>
      </c>
      <c r="H29" s="33"/>
      <c r="I29" s="18"/>
      <c r="AC29" s="35"/>
      <c r="AE29" s="50"/>
    </row>
    <row r="30" spans="1:31" x14ac:dyDescent="0.3">
      <c r="A30" s="33"/>
      <c r="B30" s="91">
        <v>0</v>
      </c>
      <c r="C30" s="93">
        <v>0</v>
      </c>
      <c r="D30" s="96">
        <f t="shared" ref="D30:D33" si="4">B30</f>
        <v>0</v>
      </c>
      <c r="E30" s="97">
        <f t="shared" ref="E30:E33" si="5">C30/$Y$56*100</f>
        <v>0</v>
      </c>
      <c r="F30" s="96">
        <f t="shared" ref="F30:F33" si="6">B30</f>
        <v>0</v>
      </c>
      <c r="G30" s="97">
        <f t="shared" ref="G30:G33" si="7">E30*$G$17/100</f>
        <v>0</v>
      </c>
      <c r="H30" s="54"/>
      <c r="I30" s="18"/>
      <c r="AE30" s="50"/>
    </row>
    <row r="31" spans="1:31" x14ac:dyDescent="0.3">
      <c r="A31" s="33"/>
      <c r="B31" s="91">
        <v>0</v>
      </c>
      <c r="C31" s="92">
        <v>0</v>
      </c>
      <c r="D31" s="96">
        <f t="shared" si="4"/>
        <v>0</v>
      </c>
      <c r="E31" s="97">
        <f t="shared" si="5"/>
        <v>0</v>
      </c>
      <c r="F31" s="96">
        <f t="shared" si="6"/>
        <v>0</v>
      </c>
      <c r="G31" s="97">
        <f t="shared" si="7"/>
        <v>0</v>
      </c>
      <c r="H31" s="55"/>
      <c r="AE31" s="50"/>
    </row>
    <row r="32" spans="1:31" x14ac:dyDescent="0.3">
      <c r="A32" s="33"/>
      <c r="B32" s="91">
        <v>0</v>
      </c>
      <c r="C32" s="92">
        <v>0</v>
      </c>
      <c r="D32" s="96">
        <f t="shared" si="4"/>
        <v>0</v>
      </c>
      <c r="E32" s="97">
        <f t="shared" si="5"/>
        <v>0</v>
      </c>
      <c r="F32" s="96">
        <f t="shared" si="6"/>
        <v>0</v>
      </c>
      <c r="G32" s="97">
        <f t="shared" si="7"/>
        <v>0</v>
      </c>
      <c r="H32" s="55"/>
      <c r="AD32" s="50"/>
    </row>
    <row r="33" spans="1:35" x14ac:dyDescent="0.3">
      <c r="A33" s="33"/>
      <c r="B33" s="91">
        <v>0</v>
      </c>
      <c r="C33" s="92">
        <v>0</v>
      </c>
      <c r="D33" s="96">
        <f t="shared" si="4"/>
        <v>0</v>
      </c>
      <c r="E33" s="97">
        <f t="shared" si="5"/>
        <v>0</v>
      </c>
      <c r="F33" s="96">
        <f t="shared" si="6"/>
        <v>0</v>
      </c>
      <c r="G33" s="97">
        <f t="shared" si="7"/>
        <v>0</v>
      </c>
      <c r="H33" s="55"/>
      <c r="AD33" s="50"/>
    </row>
    <row r="34" spans="1:35" x14ac:dyDescent="0.3">
      <c r="A34" s="33"/>
      <c r="B34" s="33"/>
      <c r="C34" s="34"/>
      <c r="D34" s="34"/>
      <c r="E34" s="34"/>
      <c r="F34" s="34"/>
      <c r="G34" s="54"/>
      <c r="H34" s="55"/>
      <c r="AD34" s="50"/>
    </row>
    <row r="35" spans="1:35" ht="21" thickBot="1" x14ac:dyDescent="0.35">
      <c r="A35" s="33"/>
      <c r="B35" s="33"/>
      <c r="C35" s="34"/>
      <c r="D35" s="34"/>
      <c r="E35" s="34"/>
      <c r="F35" s="34"/>
      <c r="G35" s="54"/>
      <c r="H35" s="54"/>
      <c r="I35" s="38"/>
      <c r="AE35" s="50"/>
    </row>
    <row r="36" spans="1:35" ht="18.75" x14ac:dyDescent="0.35">
      <c r="A36" s="33"/>
      <c r="B36" s="45" t="s">
        <v>0</v>
      </c>
      <c r="C36" s="24" t="s">
        <v>1</v>
      </c>
      <c r="D36" s="24" t="s">
        <v>2</v>
      </c>
      <c r="E36" s="24" t="s">
        <v>11</v>
      </c>
      <c r="F36" s="71" t="s">
        <v>139</v>
      </c>
      <c r="G36" s="24" t="s">
        <v>3</v>
      </c>
      <c r="H36" s="24" t="s">
        <v>4</v>
      </c>
      <c r="I36" s="24" t="s">
        <v>5</v>
      </c>
      <c r="J36" s="71" t="s">
        <v>138</v>
      </c>
      <c r="K36" s="71" t="s">
        <v>142</v>
      </c>
      <c r="L36" s="24" t="s">
        <v>6</v>
      </c>
      <c r="M36" s="24" t="s">
        <v>7</v>
      </c>
      <c r="N36" s="24" t="s">
        <v>8</v>
      </c>
      <c r="O36" s="24" t="s">
        <v>29</v>
      </c>
      <c r="P36" s="24" t="s">
        <v>10</v>
      </c>
      <c r="Q36" s="236" t="s">
        <v>183</v>
      </c>
      <c r="R36" s="24" t="s">
        <v>131</v>
      </c>
      <c r="S36" s="24" t="s">
        <v>141</v>
      </c>
      <c r="T36" s="24" t="s">
        <v>128</v>
      </c>
      <c r="U36" s="24" t="s">
        <v>158</v>
      </c>
      <c r="V36" s="24" t="s">
        <v>157</v>
      </c>
      <c r="W36" s="237" t="s">
        <v>161</v>
      </c>
      <c r="X36" s="46" t="s">
        <v>76</v>
      </c>
      <c r="Y36" s="47"/>
      <c r="Z36" s="35"/>
      <c r="AE36"/>
      <c r="AF36"/>
      <c r="AG36"/>
      <c r="AH36"/>
      <c r="AI36" s="50"/>
    </row>
    <row r="37" spans="1:35" ht="16.5" thickBot="1" x14ac:dyDescent="0.3">
      <c r="A37" s="33"/>
      <c r="B37" s="238">
        <v>60.09</v>
      </c>
      <c r="C37" s="239">
        <v>69.62</v>
      </c>
      <c r="D37" s="240">
        <v>101.96</v>
      </c>
      <c r="E37" s="240">
        <v>79.866</v>
      </c>
      <c r="F37" s="72">
        <v>74.692799999999991</v>
      </c>
      <c r="G37" s="240">
        <v>29.88</v>
      </c>
      <c r="H37" s="240">
        <v>61.98</v>
      </c>
      <c r="I37" s="240">
        <v>94.2</v>
      </c>
      <c r="J37" s="72">
        <v>79.545000000000002</v>
      </c>
      <c r="K37" s="72">
        <v>465.96</v>
      </c>
      <c r="L37" s="240">
        <v>40.31</v>
      </c>
      <c r="M37" s="240">
        <v>56.08</v>
      </c>
      <c r="N37" s="240">
        <v>103.62</v>
      </c>
      <c r="O37" s="240">
        <v>153.69999999999999</v>
      </c>
      <c r="P37" s="240">
        <v>81.39</v>
      </c>
      <c r="Q37" s="240">
        <v>71.84</v>
      </c>
      <c r="R37" s="240">
        <v>86.94</v>
      </c>
      <c r="S37" s="240">
        <v>74.930000000000007</v>
      </c>
      <c r="T37" s="240">
        <v>223.2</v>
      </c>
      <c r="U37" s="240">
        <v>150.69999999999999</v>
      </c>
      <c r="V37" s="240">
        <v>141.94</v>
      </c>
      <c r="W37" s="240">
        <v>152</v>
      </c>
      <c r="X37" s="241">
        <v>214.44</v>
      </c>
      <c r="Y37" s="44"/>
      <c r="Z37" s="35"/>
      <c r="AE37"/>
      <c r="AF37"/>
      <c r="AG37"/>
      <c r="AH37"/>
      <c r="AI37" s="50"/>
    </row>
    <row r="38" spans="1:35" ht="13.5" thickBot="1" x14ac:dyDescent="0.25">
      <c r="A38" s="33"/>
      <c r="B38" s="235">
        <f>IF(ISNA(VLOOKUP($B18,'Chemical Analysis'!$B$4:$Y$131,2,0)),"",(VLOOKUP($B18,'Chemical Analysis'!$B$4:$Y$131,2,0))*$E18/100)</f>
        <v>22.944444444444446</v>
      </c>
      <c r="C38" s="235">
        <f>IF(ISNA(VLOOKUP($B18,'Chemical Analysis'!$B$4:$Y$131,3,0)),"",(VLOOKUP($B18,'Chemical Analysis'!$B$4:$Y$131,3,0))*$E18/100)</f>
        <v>0</v>
      </c>
      <c r="D38" s="235">
        <f>IF(ISNA(VLOOKUP($B18,'Chemical Analysis'!$B$4:$Y$131,4,0)),"",(VLOOKUP($B18,'Chemical Analysis'!$B$4:$Y$131,4,0))*$E18/100)</f>
        <v>8.1851851851851851</v>
      </c>
      <c r="E38" s="235">
        <f>IF(ISNA(VLOOKUP($B18,'Chemical Analysis'!$B$4:$Y$131,5,0)),"",(VLOOKUP($B18,'Chemical Analysis'!$B$4:$Y$131,5,0))*$E18/100)</f>
        <v>0</v>
      </c>
      <c r="F38" s="235">
        <f>IF(ISNA(VLOOKUP($B18,'Chemical Analysis'!$B$4:$Y$131,6,0)),"",(VLOOKUP($B18,'Chemical Analysis'!$B$4:$Y$131,6,0))*$E18/100)</f>
        <v>0</v>
      </c>
      <c r="G38" s="235">
        <f>IF(ISNA(VLOOKUP($B18,'Chemical Analysis'!$B$4:$Y$131,7,0)),"",(VLOOKUP($B18,'Chemical Analysis'!$B$4:$Y$131,7,0))*$E18/100)</f>
        <v>0</v>
      </c>
      <c r="H38" s="235">
        <f>IF(ISNA(VLOOKUP($B18,'Chemical Analysis'!$B$4:$Y$131,8,0)),"",(VLOOKUP($B18,'Chemical Analysis'!$B$4:$Y$131,8,0))*$E18/100)</f>
        <v>3.8111111111111109</v>
      </c>
      <c r="I38" s="235">
        <f>IF(ISNA(VLOOKUP($B18,'Chemical Analysis'!$B$4:$Y$131,9,0)),"",(VLOOKUP($B18,'Chemical Analysis'!$B$4:$Y$131,9,0))*$E18/100)</f>
        <v>1.62962962962963</v>
      </c>
      <c r="J38" s="235">
        <f>IF(ISNA(VLOOKUP($B18,'Chemical Analysis'!$B$4:$Y$131,10,0)),"",(VLOOKUP($B18,'Chemical Analysis'!$B$4:$Y$131,10,0))*$E18/100)</f>
        <v>0</v>
      </c>
      <c r="K38" s="235">
        <f>IF(ISNA(VLOOKUP($B18,'Chemical Analysis'!$B$4:$Y$131,11,0)),"",(VLOOKUP($B18,'Chemical Analysis'!$B$4:$Y$131,11,0))*$E18/100)</f>
        <v>0</v>
      </c>
      <c r="L38" s="235">
        <f>IF(ISNA(VLOOKUP($B18,'Chemical Analysis'!$B$4:$Y$131,12,0)),"",(VLOOKUP($B18,'Chemical Analysis'!$B$4:$Y$131,12,0))*$E18/100)</f>
        <v>1.1111111111111112E-2</v>
      </c>
      <c r="M38" s="235">
        <f>IF(ISNA(VLOOKUP($B18,'Chemical Analysis'!$B$4:$Y$131,13,0)),"",(VLOOKUP($B18,'Chemical Analysis'!$B$4:$Y$131,13,0))*$E18/100)</f>
        <v>0.13333333333333333</v>
      </c>
      <c r="N38" s="235">
        <f>IF(ISNA(VLOOKUP($B18,'Chemical Analysis'!$B$4:$Y$131,14,0)),"",(VLOOKUP($B18,'Chemical Analysis'!$B$4:$Y$131,14,0))*$E18/100)</f>
        <v>0</v>
      </c>
      <c r="O38" s="235">
        <f>IF(ISNA(VLOOKUP($B18,'Chemical Analysis'!$B$4:$Y$131,15,0)),"",(VLOOKUP($B18,'Chemical Analysis'!$B$4:$Y$131,15,0))*$E18/100)</f>
        <v>0</v>
      </c>
      <c r="P38" s="235">
        <f>IF(ISNA(VLOOKUP($B18,'Chemical Analysis'!$B$4:$Y$131,16,0)),"",(VLOOKUP($B18,'Chemical Analysis'!$B$4:$Y$131,16,0))*$E18/100)</f>
        <v>0</v>
      </c>
      <c r="Q38" s="235">
        <f>IF(ISNA(VLOOKUP($B18,'Chemical Analysis'!$B$4:$Y$131,17,0)),"",(VLOOKUP($B18,'Chemical Analysis'!$B$4:$Y$131,17,0))*$E18/100)</f>
        <v>2.6629629629629635E-2</v>
      </c>
      <c r="R38" s="235">
        <f>IF(ISNA(VLOOKUP($B18,'Chemical Analysis'!$B$4:$Y$131,18,0)),"",(VLOOKUP($B18,'Chemical Analysis'!$B$4:$Y$131,18,0))*$E18/100)</f>
        <v>0</v>
      </c>
      <c r="S38" s="235">
        <f>IF(ISNA(VLOOKUP($B18,'Chemical Analysis'!$B$4:$Y$131,19,0)),"",(VLOOKUP($B18,'Chemical Analysis'!$B$4:$Y$131,19,0))*$E18/100)</f>
        <v>0</v>
      </c>
      <c r="T38" s="235">
        <f>IF(ISNA(VLOOKUP($B18,'Chemical Analysis'!$B$4:$Y$131,20,0)),"",(VLOOKUP($B18,'Chemical Analysis'!$B$4:$Y$131,20,0))*$E18/100)</f>
        <v>0</v>
      </c>
      <c r="U38" s="235">
        <f>IF(ISNA(VLOOKUP($B18,'Chemical Analysis'!$B$4:$Y$131,21,0)),"",(VLOOKUP($B18,'Chemical Analysis'!$B$4:$Y$131,21,0))*$E18/100)</f>
        <v>0</v>
      </c>
      <c r="V38" s="235">
        <f>IF(ISNA(VLOOKUP($B18,'Chemical Analysis'!$B$4:$Y$131,22,0)),"",(VLOOKUP($B18,'Chemical Analysis'!$B$4:$Y$131,22,0))*$E18/100)</f>
        <v>0</v>
      </c>
      <c r="W38" s="235">
        <f>IF(ISNA(VLOOKUP($B18,'Chemical Analysis'!$B$4:$Y$131,23,0)),"",(VLOOKUP($B18,'Chemical Analysis'!$B$4:$Y$131,23,0))*$E18/100)</f>
        <v>0</v>
      </c>
      <c r="X38" s="235">
        <f>IF(ISNA(VLOOKUP($B18,'Chemical Analysis'!$B$4:$Y$131,24,0)),"",(VLOOKUP($B18,'Chemical Analysis'!$B$4:$Y$131,24,0))*$E18/100)</f>
        <v>0</v>
      </c>
      <c r="Y38" s="44"/>
      <c r="Z38" s="35"/>
      <c r="AE38"/>
      <c r="AF38"/>
      <c r="AG38"/>
      <c r="AH38"/>
      <c r="AI38" s="50"/>
    </row>
    <row r="39" spans="1:35" ht="13.5" thickBot="1" x14ac:dyDescent="0.25">
      <c r="B39" s="29">
        <f>IF(ISNA(VLOOKUP($B19,'Chemical Analysis'!$B$4:$Y$131,2,0)),"",(VLOOKUP($B19,'Chemical Analysis'!$B$4:$Y$131,2,0))*$E19/100)</f>
        <v>0</v>
      </c>
      <c r="C39" s="29">
        <f>IF(ISNA(VLOOKUP($B19,'Chemical Analysis'!$B$4:$Y$131,3,0)),"",(VLOOKUP($B19,'Chemical Analysis'!$B$4:$Y$131,3,0))*$E19/100)</f>
        <v>0</v>
      </c>
      <c r="D39" s="29">
        <f>IF(ISNA(VLOOKUP($B19,'Chemical Analysis'!$B$4:$Y$131,4,0)),"",(VLOOKUP($B19,'Chemical Analysis'!$B$4:$Y$131,4,0))*$E19/100)</f>
        <v>0</v>
      </c>
      <c r="E39" s="29">
        <f>IF(ISNA(VLOOKUP($B19,'Chemical Analysis'!$B$4:$Y$131,5,0)),"",(VLOOKUP($B19,'Chemical Analysis'!$B$4:$Y$131,5,0))*$E19/100)</f>
        <v>1.8518518518518519E-3</v>
      </c>
      <c r="F39" s="29">
        <f>IF(ISNA(VLOOKUP($B19,'Chemical Analysis'!$B$4:$Y$131,6,0)),"",(VLOOKUP($B19,'Chemical Analysis'!$B$4:$Y$131,6,0))*$E19/100)</f>
        <v>0</v>
      </c>
      <c r="G39" s="29">
        <f>IF(ISNA(VLOOKUP($B19,'Chemical Analysis'!$B$4:$Y$131,7,0)),"",(VLOOKUP($B19,'Chemical Analysis'!$B$4:$Y$131,7,0))*$E19/100)</f>
        <v>0</v>
      </c>
      <c r="H39" s="29">
        <f>IF(ISNA(VLOOKUP($B19,'Chemical Analysis'!$B$4:$Y$131,8,0)),"",(VLOOKUP($B19,'Chemical Analysis'!$B$4:$Y$131,8,0))*$E19/100)</f>
        <v>0</v>
      </c>
      <c r="I39" s="29">
        <f>IF(ISNA(VLOOKUP($B19,'Chemical Analysis'!$B$4:$Y$131,9,0)),"",(VLOOKUP($B19,'Chemical Analysis'!$B$4:$Y$131,9,0))*$E19/100)</f>
        <v>0</v>
      </c>
      <c r="J39" s="29">
        <f>IF(ISNA(VLOOKUP($B19,'Chemical Analysis'!$B$4:$Y$131,10,0)),"",(VLOOKUP($B19,'Chemical Analysis'!$B$4:$Y$131,10,0))*$E19/100)</f>
        <v>0</v>
      </c>
      <c r="K39" s="29">
        <f>IF(ISNA(VLOOKUP($B19,'Chemical Analysis'!$B$4:$Y$131,11,0)),"",(VLOOKUP($B19,'Chemical Analysis'!$B$4:$Y$131,11,0))*$E19/100)</f>
        <v>0</v>
      </c>
      <c r="L39" s="29">
        <f>IF(ISNA(VLOOKUP($B19,'Chemical Analysis'!$B$4:$Y$131,12,0)),"",(VLOOKUP($B19,'Chemical Analysis'!$B$4:$Y$131,12,0))*$E19/100)</f>
        <v>0</v>
      </c>
      <c r="M39" s="29">
        <f>IF(ISNA(VLOOKUP($B19,'Chemical Analysis'!$B$4:$Y$131,13,0)),"",(VLOOKUP($B19,'Chemical Analysis'!$B$4:$Y$131,13,0))*$E19/100)</f>
        <v>10.375925925925927</v>
      </c>
      <c r="N39" s="29">
        <f>IF(ISNA(VLOOKUP($B19,'Chemical Analysis'!$B$4:$Y$131,14,0)),"",(VLOOKUP($B19,'Chemical Analysis'!$B$4:$Y$131,14,0))*$E19/100)</f>
        <v>0</v>
      </c>
      <c r="O39" s="29">
        <f>IF(ISNA(VLOOKUP($B19,'Chemical Analysis'!$B$4:$Y$131,15,0)),"",(VLOOKUP($B19,'Chemical Analysis'!$B$4:$Y$131,15,0))*$E19/100)</f>
        <v>0</v>
      </c>
      <c r="P39" s="29">
        <f>IF(ISNA(VLOOKUP($B19,'Chemical Analysis'!$B$4:$Y$131,16,0)),"",(VLOOKUP($B19,'Chemical Analysis'!$B$4:$Y$131,16,0))*$E19/100)</f>
        <v>0</v>
      </c>
      <c r="Q39" s="29">
        <f>IF(ISNA(VLOOKUP($B19,'Chemical Analysis'!$B$4:$Y$131,17,0)),"",(VLOOKUP($B19,'Chemical Analysis'!$B$4:$Y$131,17,0))*$E19/100)</f>
        <v>0</v>
      </c>
      <c r="R39" s="29">
        <f>IF(ISNA(VLOOKUP($B19,'Chemical Analysis'!$B$4:$Y$131,18,0)),"",(VLOOKUP($B19,'Chemical Analysis'!$B$4:$Y$131,18,0))*$E19/100)</f>
        <v>0</v>
      </c>
      <c r="S39" s="29">
        <f>IF(ISNA(VLOOKUP($B19,'Chemical Analysis'!$B$4:$Y$131,19,0)),"",(VLOOKUP($B19,'Chemical Analysis'!$B$4:$Y$131,19,0))*$E19/100)</f>
        <v>0</v>
      </c>
      <c r="T39" s="29">
        <f>IF(ISNA(VLOOKUP($B19,'Chemical Analysis'!$B$4:$Y$131,20,0)),"",(VLOOKUP($B19,'Chemical Analysis'!$B$4:$Y$131,20,0))*$E19/100)</f>
        <v>0</v>
      </c>
      <c r="U39" s="29">
        <f>IF(ISNA(VLOOKUP($B19,'Chemical Analysis'!$B$4:$Y$131,21,0)),"",(VLOOKUP($B19,'Chemical Analysis'!$B$4:$Y$131,21,0))*$E19/100)</f>
        <v>0</v>
      </c>
      <c r="V39" s="29">
        <f>IF(ISNA(VLOOKUP($B19,'Chemical Analysis'!$B$4:$Y$131,22,0)),"",(VLOOKUP($B19,'Chemical Analysis'!$B$4:$Y$131,22,0))*$E19/100)</f>
        <v>0</v>
      </c>
      <c r="W39" s="29">
        <f>IF(ISNA(VLOOKUP($B19,'Chemical Analysis'!$B$4:$Y$131,23,0)),"",(VLOOKUP($B19,'Chemical Analysis'!$B$4:$Y$131,23,0))*$E19/100)</f>
        <v>0</v>
      </c>
      <c r="X39" s="29">
        <f>IF(ISNA(VLOOKUP($B19,'Chemical Analysis'!$B$4:$Y$131,24,0)),"",(VLOOKUP($B19,'Chemical Analysis'!$B$4:$Y$131,24,0))*$E19/100)</f>
        <v>0</v>
      </c>
      <c r="Y39" s="44"/>
      <c r="Z39" s="35"/>
      <c r="AE39"/>
      <c r="AF39"/>
      <c r="AG39"/>
      <c r="AH39"/>
    </row>
    <row r="40" spans="1:35" ht="13.5" thickBot="1" x14ac:dyDescent="0.25">
      <c r="B40" s="29">
        <f>IF(ISNA(VLOOKUP($B20,'Chemical Analysis'!$B$4:$Y$131,2,0)),"",(VLOOKUP($B20,'Chemical Analysis'!$B$4:$Y$131,2,0))*$E20/100)</f>
        <v>27.37222222222222</v>
      </c>
      <c r="C40" s="29">
        <f>IF(ISNA(VLOOKUP($B20,'Chemical Analysis'!$B$4:$Y$131,3,0)),"",(VLOOKUP($B20,'Chemical Analysis'!$B$4:$Y$131,3,0))*$E20/100)</f>
        <v>0</v>
      </c>
      <c r="D40" s="29">
        <f>IF(ISNA(VLOOKUP($B20,'Chemical Analysis'!$B$4:$Y$131,4,0)),"",(VLOOKUP($B20,'Chemical Analysis'!$B$4:$Y$131,4,0))*$E20/100)</f>
        <v>0.11666666666666664</v>
      </c>
      <c r="E40" s="29">
        <f>IF(ISNA(VLOOKUP($B20,'Chemical Analysis'!$B$4:$Y$131,5,0)),"",(VLOOKUP($B20,'Chemical Analysis'!$B$4:$Y$131,5,0))*$E20/100)</f>
        <v>1.6666666666666666E-2</v>
      </c>
      <c r="F40" s="29">
        <f>IF(ISNA(VLOOKUP($B20,'Chemical Analysis'!$B$4:$Y$131,6,0)),"",(VLOOKUP($B20,'Chemical Analysis'!$B$4:$Y$131,6,0))*$E20/100)</f>
        <v>0</v>
      </c>
      <c r="G40" s="29">
        <f>IF(ISNA(VLOOKUP($B20,'Chemical Analysis'!$B$4:$Y$131,7,0)),"",(VLOOKUP($B20,'Chemical Analysis'!$B$4:$Y$131,7,0))*$E20/100)</f>
        <v>0</v>
      </c>
      <c r="H40" s="29">
        <f>IF(ISNA(VLOOKUP($B20,'Chemical Analysis'!$B$4:$Y$131,8,0)),"",(VLOOKUP($B20,'Chemical Analysis'!$B$4:$Y$131,8,0))*$E20/100)</f>
        <v>0</v>
      </c>
      <c r="I40" s="29">
        <f>IF(ISNA(VLOOKUP($B20,'Chemical Analysis'!$B$4:$Y$131,9,0)),"",(VLOOKUP($B20,'Chemical Analysis'!$B$4:$Y$131,9,0))*$E20/100)</f>
        <v>0</v>
      </c>
      <c r="J40" s="29">
        <f>IF(ISNA(VLOOKUP($B20,'Chemical Analysis'!$B$4:$Y$131,10,0)),"",(VLOOKUP($B20,'Chemical Analysis'!$B$4:$Y$131,10,0))*$E20/100)</f>
        <v>0</v>
      </c>
      <c r="K40" s="29">
        <f>IF(ISNA(VLOOKUP($B20,'Chemical Analysis'!$B$4:$Y$131,11,0)),"",(VLOOKUP($B20,'Chemical Analysis'!$B$4:$Y$131,11,0))*$E20/100)</f>
        <v>0</v>
      </c>
      <c r="L40" s="29">
        <f>IF(ISNA(VLOOKUP($B20,'Chemical Analysis'!$B$4:$Y$131,12,0)),"",(VLOOKUP($B20,'Chemical Analysis'!$B$4:$Y$131,12,0))*$E20/100)</f>
        <v>2.7777777777777775E-3</v>
      </c>
      <c r="M40" s="29">
        <f>IF(ISNA(VLOOKUP($B20,'Chemical Analysis'!$B$4:$Y$131,13,0)),"",(VLOOKUP($B20,'Chemical Analysis'!$B$4:$Y$131,13,0))*$E20/100)</f>
        <v>2.7777777777777775E-3</v>
      </c>
      <c r="N40" s="29">
        <f>IF(ISNA(VLOOKUP($B20,'Chemical Analysis'!$B$4:$Y$131,14,0)),"",(VLOOKUP($B20,'Chemical Analysis'!$B$4:$Y$131,14,0))*$E20/100)</f>
        <v>0</v>
      </c>
      <c r="O40" s="29">
        <f>IF(ISNA(VLOOKUP($B20,'Chemical Analysis'!$B$4:$Y$131,15,0)),"",(VLOOKUP($B20,'Chemical Analysis'!$B$4:$Y$131,15,0))*$E20/100)</f>
        <v>0</v>
      </c>
      <c r="P40" s="29">
        <f>IF(ISNA(VLOOKUP($B20,'Chemical Analysis'!$B$4:$Y$131,16,0)),"",(VLOOKUP($B20,'Chemical Analysis'!$B$4:$Y$131,16,0))*$E20/100)</f>
        <v>0</v>
      </c>
      <c r="Q40" s="29">
        <f>IF(ISNA(VLOOKUP($B20,'Chemical Analysis'!$B$4:$Y$131,17,0)),"",(VLOOKUP($B20,'Chemical Analysis'!$B$4:$Y$131,17,0))*$E20/100)</f>
        <v>2.9722222222222219E-2</v>
      </c>
      <c r="R40" s="29">
        <f>IF(ISNA(VLOOKUP($B20,'Chemical Analysis'!$B$4:$Y$131,18,0)),"",(VLOOKUP($B20,'Chemical Analysis'!$B$4:$Y$131,18,0))*$E20/100)</f>
        <v>0</v>
      </c>
      <c r="S40" s="29">
        <f>IF(ISNA(VLOOKUP($B20,'Chemical Analysis'!$B$4:$Y$131,19,0)),"",(VLOOKUP($B20,'Chemical Analysis'!$B$4:$Y$131,19,0))*$E20/100)</f>
        <v>0</v>
      </c>
      <c r="T40" s="29">
        <f>IF(ISNA(VLOOKUP($B20,'Chemical Analysis'!$B$4:$Y$131,20,0)),"",(VLOOKUP($B20,'Chemical Analysis'!$B$4:$Y$131,20,0))*$E20/100)</f>
        <v>0</v>
      </c>
      <c r="U40" s="29">
        <f>IF(ISNA(VLOOKUP($B20,'Chemical Analysis'!$B$4:$Y$131,21,0)),"",(VLOOKUP($B20,'Chemical Analysis'!$B$4:$Y$131,21,0))*$E20/100)</f>
        <v>0</v>
      </c>
      <c r="V40" s="29">
        <f>IF(ISNA(VLOOKUP($B20,'Chemical Analysis'!$B$4:$Y$131,22,0)),"",(VLOOKUP($B20,'Chemical Analysis'!$B$4:$Y$131,22,0))*$E20/100)</f>
        <v>0</v>
      </c>
      <c r="W40" s="29">
        <f>IF(ISNA(VLOOKUP($B20,'Chemical Analysis'!$B$4:$Y$131,23,0)),"",(VLOOKUP($B20,'Chemical Analysis'!$B$4:$Y$131,23,0))*$E20/100)</f>
        <v>0</v>
      </c>
      <c r="X40" s="29">
        <f>IF(ISNA(VLOOKUP($B20,'Chemical Analysis'!$B$4:$Y$131,24,0)),"",(VLOOKUP($B20,'Chemical Analysis'!$B$4:$Y$131,24,0))*$E20/100)</f>
        <v>0</v>
      </c>
      <c r="Y40" s="44"/>
      <c r="Z40" s="35"/>
      <c r="AE40"/>
      <c r="AF40"/>
      <c r="AG40"/>
      <c r="AH40"/>
    </row>
    <row r="41" spans="1:35" ht="13.5" thickBot="1" x14ac:dyDescent="0.25">
      <c r="B41" s="29">
        <f>IF(ISNA(VLOOKUP($B21,'Chemical Analysis'!$B$4:$Y$131,2,0)),"",(VLOOKUP($B21,'Chemical Analysis'!$B$4:$Y$131,2,0))*$E21/100)</f>
        <v>4.5777777777777775</v>
      </c>
      <c r="C41" s="29">
        <f>IF(ISNA(VLOOKUP($B21,'Chemical Analysis'!$B$4:$Y$131,3,0)),"",(VLOOKUP($B21,'Chemical Analysis'!$B$4:$Y$131,3,0))*$E21/100)</f>
        <v>0</v>
      </c>
      <c r="D41" s="29">
        <f>IF(ISNA(VLOOKUP($B21,'Chemical Analysis'!$B$4:$Y$131,4,0)),"",(VLOOKUP($B21,'Chemical Analysis'!$B$4:$Y$131,4,0))*$E21/100)</f>
        <v>3.2833333333333337</v>
      </c>
      <c r="E41" s="29">
        <f>IF(ISNA(VLOOKUP($B21,'Chemical Analysis'!$B$4:$Y$131,5,0)),"",(VLOOKUP($B21,'Chemical Analysis'!$B$4:$Y$131,5,0))*$E21/100)</f>
        <v>3.3333333333333333E-2</v>
      </c>
      <c r="F41" s="29">
        <f>IF(ISNA(VLOOKUP($B21,'Chemical Analysis'!$B$4:$Y$131,6,0)),"",(VLOOKUP($B21,'Chemical Analysis'!$B$4:$Y$131,6,0))*$E21/100)</f>
        <v>0</v>
      </c>
      <c r="G41" s="29">
        <f>IF(ISNA(VLOOKUP($B21,'Chemical Analysis'!$B$4:$Y$131,7,0)),"",(VLOOKUP($B21,'Chemical Analysis'!$B$4:$Y$131,7,0))*$E21/100)</f>
        <v>0</v>
      </c>
      <c r="H41" s="29">
        <f>IF(ISNA(VLOOKUP($B21,'Chemical Analysis'!$B$4:$Y$131,8,0)),"",(VLOOKUP($B21,'Chemical Analysis'!$B$4:$Y$131,8,0))*$E21/100)</f>
        <v>0</v>
      </c>
      <c r="I41" s="29">
        <f>IF(ISNA(VLOOKUP($B21,'Chemical Analysis'!$B$4:$Y$131,9,0)),"",(VLOOKUP($B21,'Chemical Analysis'!$B$4:$Y$131,9,0))*$E21/100)</f>
        <v>3.7037037037037042E-2</v>
      </c>
      <c r="J41" s="29">
        <f>IF(ISNA(VLOOKUP($B21,'Chemical Analysis'!$B$4:$Y$131,10,0)),"",(VLOOKUP($B21,'Chemical Analysis'!$B$4:$Y$131,10,0))*$E21/100)</f>
        <v>0</v>
      </c>
      <c r="K41" s="29">
        <f>IF(ISNA(VLOOKUP($B21,'Chemical Analysis'!$B$4:$Y$131,11,0)),"",(VLOOKUP($B21,'Chemical Analysis'!$B$4:$Y$131,11,0))*$E21/100)</f>
        <v>0</v>
      </c>
      <c r="L41" s="29">
        <f>IF(ISNA(VLOOKUP($B21,'Chemical Analysis'!$B$4:$Y$131,12,0)),"",(VLOOKUP($B21,'Chemical Analysis'!$B$4:$Y$131,12,0))*$E21/100)</f>
        <v>1.4814814814814815E-2</v>
      </c>
      <c r="M41" s="29">
        <f>IF(ISNA(VLOOKUP($B21,'Chemical Analysis'!$B$4:$Y$131,13,0)),"",(VLOOKUP($B21,'Chemical Analysis'!$B$4:$Y$131,13,0))*$E21/100)</f>
        <v>4.6296296296296302E-3</v>
      </c>
      <c r="N41" s="29">
        <f>IF(ISNA(VLOOKUP($B21,'Chemical Analysis'!$B$4:$Y$131,14,0)),"",(VLOOKUP($B21,'Chemical Analysis'!$B$4:$Y$131,14,0))*$E21/100)</f>
        <v>0</v>
      </c>
      <c r="O41" s="29">
        <f>IF(ISNA(VLOOKUP($B21,'Chemical Analysis'!$B$4:$Y$131,15,0)),"",(VLOOKUP($B21,'Chemical Analysis'!$B$4:$Y$131,15,0))*$E21/100)</f>
        <v>0</v>
      </c>
      <c r="P41" s="29">
        <f>IF(ISNA(VLOOKUP($B21,'Chemical Analysis'!$B$4:$Y$131,16,0)),"",(VLOOKUP($B21,'Chemical Analysis'!$B$4:$Y$131,16,0))*$E21/100)</f>
        <v>0</v>
      </c>
      <c r="Q41" s="29">
        <f>IF(ISNA(VLOOKUP($B21,'Chemical Analysis'!$B$4:$Y$131,17,0)),"",(VLOOKUP($B21,'Chemical Analysis'!$B$4:$Y$131,17,0))*$E21/100)</f>
        <v>8.4907407407407404E-2</v>
      </c>
      <c r="R41" s="29">
        <f>IF(ISNA(VLOOKUP($B21,'Chemical Analysis'!$B$4:$Y$131,18,0)),"",(VLOOKUP($B21,'Chemical Analysis'!$B$4:$Y$131,18,0))*$E21/100)</f>
        <v>0</v>
      </c>
      <c r="S41" s="29">
        <f>IF(ISNA(VLOOKUP($B21,'Chemical Analysis'!$B$4:$Y$131,19,0)),"",(VLOOKUP($B21,'Chemical Analysis'!$B$4:$Y$131,19,0))*$E21/100)</f>
        <v>0</v>
      </c>
      <c r="T41" s="29">
        <f>IF(ISNA(VLOOKUP($B21,'Chemical Analysis'!$B$4:$Y$131,20,0)),"",(VLOOKUP($B21,'Chemical Analysis'!$B$4:$Y$131,20,0))*$E21/100)</f>
        <v>0</v>
      </c>
      <c r="U41" s="29">
        <f>IF(ISNA(VLOOKUP($B21,'Chemical Analysis'!$B$4:$Y$131,21,0)),"",(VLOOKUP($B21,'Chemical Analysis'!$B$4:$Y$131,21,0))*$E21/100)</f>
        <v>0</v>
      </c>
      <c r="V41" s="29">
        <f>IF(ISNA(VLOOKUP($B21,'Chemical Analysis'!$B$4:$Y$131,22,0)),"",(VLOOKUP($B21,'Chemical Analysis'!$B$4:$Y$131,22,0))*$E21/100)</f>
        <v>0</v>
      </c>
      <c r="W41" s="29">
        <f>IF(ISNA(VLOOKUP($B21,'Chemical Analysis'!$B$4:$Y$131,23,0)),"",(VLOOKUP($B21,'Chemical Analysis'!$B$4:$Y$131,23,0))*$E21/100)</f>
        <v>0</v>
      </c>
      <c r="X41" s="29">
        <f>IF(ISNA(VLOOKUP($B21,'Chemical Analysis'!$B$4:$Y$131,24,0)),"",(VLOOKUP($B21,'Chemical Analysis'!$B$4:$Y$131,24,0))*$E21/100)</f>
        <v>0</v>
      </c>
      <c r="Y41" s="44"/>
      <c r="Z41" s="35"/>
      <c r="AE41"/>
      <c r="AF41"/>
      <c r="AG41"/>
      <c r="AH41"/>
    </row>
    <row r="42" spans="1:35" ht="13.5" thickBot="1" x14ac:dyDescent="0.25">
      <c r="B42" s="29">
        <f>IF(ISNA(VLOOKUP($B22,'Chemical Analysis'!$B$4:$Y$131,2,0)),"",(VLOOKUP($B22,'Chemical Analysis'!$B$4:$Y$131,2,0))*$E22/100)</f>
        <v>0</v>
      </c>
      <c r="C42" s="29">
        <f>IF(ISNA(VLOOKUP($B22,'Chemical Analysis'!$B$4:$Y$131,3,0)),"",(VLOOKUP($B22,'Chemical Analysis'!$B$4:$Y$131,3,0))*$E22/100)</f>
        <v>0</v>
      </c>
      <c r="D42" s="29">
        <f>IF(ISNA(VLOOKUP($B22,'Chemical Analysis'!$B$4:$Y$131,4,0)),"",(VLOOKUP($B22,'Chemical Analysis'!$B$4:$Y$131,4,0))*$E22/100)</f>
        <v>0</v>
      </c>
      <c r="E42" s="29">
        <f>IF(ISNA(VLOOKUP($B22,'Chemical Analysis'!$B$4:$Y$131,5,0)),"",(VLOOKUP($B22,'Chemical Analysis'!$B$4:$Y$131,5,0))*$E22/100)</f>
        <v>7.4074074074074066</v>
      </c>
      <c r="F42" s="29">
        <f>IF(ISNA(VLOOKUP($B22,'Chemical Analysis'!$B$4:$Y$131,6,0)),"",(VLOOKUP($B22,'Chemical Analysis'!$B$4:$Y$131,6,0))*$E22/100)</f>
        <v>0</v>
      </c>
      <c r="G42" s="29">
        <f>IF(ISNA(VLOOKUP($B22,'Chemical Analysis'!$B$4:$Y$131,7,0)),"",(VLOOKUP($B22,'Chemical Analysis'!$B$4:$Y$131,7,0))*$E22/100)</f>
        <v>0</v>
      </c>
      <c r="H42" s="29">
        <f>IF(ISNA(VLOOKUP($B22,'Chemical Analysis'!$B$4:$Y$131,8,0)),"",(VLOOKUP($B22,'Chemical Analysis'!$B$4:$Y$131,8,0))*$E22/100)</f>
        <v>0</v>
      </c>
      <c r="I42" s="29">
        <f>IF(ISNA(VLOOKUP($B22,'Chemical Analysis'!$B$4:$Y$131,9,0)),"",(VLOOKUP($B22,'Chemical Analysis'!$B$4:$Y$131,9,0))*$E22/100)</f>
        <v>0</v>
      </c>
      <c r="J42" s="29">
        <f>IF(ISNA(VLOOKUP($B22,'Chemical Analysis'!$B$4:$Y$131,10,0)),"",(VLOOKUP($B22,'Chemical Analysis'!$B$4:$Y$131,10,0))*$E22/100)</f>
        <v>0</v>
      </c>
      <c r="K42" s="29">
        <f>IF(ISNA(VLOOKUP($B22,'Chemical Analysis'!$B$4:$Y$131,11,0)),"",(VLOOKUP($B22,'Chemical Analysis'!$B$4:$Y$131,11,0))*$E22/100)</f>
        <v>0</v>
      </c>
      <c r="L42" s="29">
        <f>IF(ISNA(VLOOKUP($B22,'Chemical Analysis'!$B$4:$Y$131,12,0)),"",(VLOOKUP($B22,'Chemical Analysis'!$B$4:$Y$131,12,0))*$E22/100)</f>
        <v>0</v>
      </c>
      <c r="M42" s="29">
        <f>IF(ISNA(VLOOKUP($B22,'Chemical Analysis'!$B$4:$Y$131,13,0)),"",(VLOOKUP($B22,'Chemical Analysis'!$B$4:$Y$131,13,0))*$E22/100)</f>
        <v>0</v>
      </c>
      <c r="N42" s="29">
        <f>IF(ISNA(VLOOKUP($B22,'Chemical Analysis'!$B$4:$Y$131,14,0)),"",(VLOOKUP($B22,'Chemical Analysis'!$B$4:$Y$131,14,0))*$E22/100)</f>
        <v>0</v>
      </c>
      <c r="O42" s="29">
        <f>IF(ISNA(VLOOKUP($B22,'Chemical Analysis'!$B$4:$Y$131,15,0)),"",(VLOOKUP($B22,'Chemical Analysis'!$B$4:$Y$131,15,0))*$E22/100)</f>
        <v>0</v>
      </c>
      <c r="P42" s="29">
        <f>IF(ISNA(VLOOKUP($B22,'Chemical Analysis'!$B$4:$Y$131,16,0)),"",(VLOOKUP($B22,'Chemical Analysis'!$B$4:$Y$131,16,0))*$E22/100)</f>
        <v>0</v>
      </c>
      <c r="Q42" s="29">
        <f>IF(ISNA(VLOOKUP($B22,'Chemical Analysis'!$B$4:$Y$131,17,0)),"",(VLOOKUP($B22,'Chemical Analysis'!$B$4:$Y$131,17,0))*$E22/100)</f>
        <v>0</v>
      </c>
      <c r="R42" s="29">
        <f>IF(ISNA(VLOOKUP($B22,'Chemical Analysis'!$B$4:$Y$131,18,0)),"",(VLOOKUP($B22,'Chemical Analysis'!$B$4:$Y$131,18,0))*$E22/100)</f>
        <v>0</v>
      </c>
      <c r="S42" s="29">
        <f>IF(ISNA(VLOOKUP($B22,'Chemical Analysis'!$B$4:$Y$131,19,0)),"",(VLOOKUP($B22,'Chemical Analysis'!$B$4:$Y$131,19,0))*$E22/100)</f>
        <v>0</v>
      </c>
      <c r="T42" s="29">
        <f>IF(ISNA(VLOOKUP($B22,'Chemical Analysis'!$B$4:$Y$131,20,0)),"",(VLOOKUP($B22,'Chemical Analysis'!$B$4:$Y$131,20,0))*$E22/100)</f>
        <v>0</v>
      </c>
      <c r="U42" s="29">
        <f>IF(ISNA(VLOOKUP($B22,'Chemical Analysis'!$B$4:$Y$131,21,0)),"",(VLOOKUP($B22,'Chemical Analysis'!$B$4:$Y$131,21,0))*$E22/100)</f>
        <v>0</v>
      </c>
      <c r="V42" s="29">
        <f>IF(ISNA(VLOOKUP($B22,'Chemical Analysis'!$B$4:$Y$131,22,0)),"",(VLOOKUP($B22,'Chemical Analysis'!$B$4:$Y$131,22,0))*$E22/100)</f>
        <v>0</v>
      </c>
      <c r="W42" s="29">
        <f>IF(ISNA(VLOOKUP($B22,'Chemical Analysis'!$B$4:$Y$131,23,0)),"",(VLOOKUP($B22,'Chemical Analysis'!$B$4:$Y$131,23,0))*$E22/100)</f>
        <v>0</v>
      </c>
      <c r="X42" s="29">
        <f>IF(ISNA(VLOOKUP($B22,'Chemical Analysis'!$B$4:$Y$131,24,0)),"",(VLOOKUP($B22,'Chemical Analysis'!$B$4:$Y$131,24,0))*$E22/100)</f>
        <v>0</v>
      </c>
      <c r="Y42" s="47"/>
      <c r="Z42" s="35"/>
      <c r="AE42"/>
      <c r="AF42"/>
      <c r="AG42"/>
      <c r="AH42"/>
    </row>
    <row r="43" spans="1:35" ht="13.5" thickBot="1" x14ac:dyDescent="0.25">
      <c r="B43" s="29" t="str">
        <f>IF(ISNA(VLOOKUP($B23,'Chemical Analysis'!$B$4:$Y$131,2,0)),"",(VLOOKUP($B23,'Chemical Analysis'!$B$4:$Y$131,2,0))*$E23/100)</f>
        <v/>
      </c>
      <c r="C43" s="29" t="str">
        <f>IF(ISNA(VLOOKUP($B23,'Chemical Analysis'!$B$4:$Y$131,3,0)),"",(VLOOKUP($B23,'Chemical Analysis'!$B$4:$Y$131,3,0))*$E23/100)</f>
        <v/>
      </c>
      <c r="D43" s="29" t="str">
        <f>IF(ISNA(VLOOKUP($B23,'Chemical Analysis'!$B$4:$Y$131,4,0)),"",(VLOOKUP($B23,'Chemical Analysis'!$B$4:$Y$131,4,0))*$E23/100)</f>
        <v/>
      </c>
      <c r="E43" s="29" t="str">
        <f>IF(ISNA(VLOOKUP($B23,'Chemical Analysis'!$B$4:$Y$131,5,0)),"",(VLOOKUP($B23,'Chemical Analysis'!$B$4:$Y$131,5,0))*$E23/100)</f>
        <v/>
      </c>
      <c r="F43" s="29" t="str">
        <f>IF(ISNA(VLOOKUP($B23,'Chemical Analysis'!$B$4:$Y$131,6,0)),"",(VLOOKUP($B23,'Chemical Analysis'!$B$4:$Y$131,6,0))*$E23/100)</f>
        <v/>
      </c>
      <c r="G43" s="29" t="str">
        <f>IF(ISNA(VLOOKUP($B23,'Chemical Analysis'!$B$4:$Y$131,7,0)),"",(VLOOKUP($B23,'Chemical Analysis'!$B$4:$Y$131,7,0))*$E23/100)</f>
        <v/>
      </c>
      <c r="H43" s="29" t="str">
        <f>IF(ISNA(VLOOKUP($B23,'Chemical Analysis'!$B$4:$Y$131,8,0)),"",(VLOOKUP($B23,'Chemical Analysis'!$B$4:$Y$131,8,0))*$E23/100)</f>
        <v/>
      </c>
      <c r="I43" s="29" t="str">
        <f>IF(ISNA(VLOOKUP($B23,'Chemical Analysis'!$B$4:$Y$131,9,0)),"",(VLOOKUP($B23,'Chemical Analysis'!$B$4:$Y$131,9,0))*$E23/100)</f>
        <v/>
      </c>
      <c r="J43" s="29" t="str">
        <f>IF(ISNA(VLOOKUP($B23,'Chemical Analysis'!$B$4:$Y$131,10,0)),"",(VLOOKUP($B23,'Chemical Analysis'!$B$4:$Y$131,10,0))*$E23/100)</f>
        <v/>
      </c>
      <c r="K43" s="29" t="str">
        <f>IF(ISNA(VLOOKUP($B23,'Chemical Analysis'!$B$4:$Y$131,11,0)),"",(VLOOKUP($B23,'Chemical Analysis'!$B$4:$Y$131,11,0))*$E23/100)</f>
        <v/>
      </c>
      <c r="L43" s="29" t="str">
        <f>IF(ISNA(VLOOKUP($B23,'Chemical Analysis'!$B$4:$Y$131,12,0)),"",(VLOOKUP($B23,'Chemical Analysis'!$B$4:$Y$131,12,0))*$E23/100)</f>
        <v/>
      </c>
      <c r="M43" s="29" t="str">
        <f>IF(ISNA(VLOOKUP($B23,'Chemical Analysis'!$B$4:$Y$131,13,0)),"",(VLOOKUP($B23,'Chemical Analysis'!$B$4:$Y$131,13,0))*$E23/100)</f>
        <v/>
      </c>
      <c r="N43" s="29" t="str">
        <f>IF(ISNA(VLOOKUP($B23,'Chemical Analysis'!$B$4:$Y$131,14,0)),"",(VLOOKUP($B23,'Chemical Analysis'!$B$4:$Y$131,14,0))*$E23/100)</f>
        <v/>
      </c>
      <c r="O43" s="29" t="str">
        <f>IF(ISNA(VLOOKUP($B23,'Chemical Analysis'!$B$4:$Y$131,15,0)),"",(VLOOKUP($B23,'Chemical Analysis'!$B$4:$Y$131,15,0))*$E23/100)</f>
        <v/>
      </c>
      <c r="P43" s="29" t="str">
        <f>IF(ISNA(VLOOKUP($B23,'Chemical Analysis'!$B$4:$Y$131,16,0)),"",(VLOOKUP($B23,'Chemical Analysis'!$B$4:$Y$131,16,0))*$E23/100)</f>
        <v/>
      </c>
      <c r="Q43" s="29" t="str">
        <f>IF(ISNA(VLOOKUP($B23,'Chemical Analysis'!$B$4:$Y$131,17,0)),"",(VLOOKUP($B23,'Chemical Analysis'!$B$4:$Y$131,17,0))*$E23/100)</f>
        <v/>
      </c>
      <c r="R43" s="29" t="str">
        <f>IF(ISNA(VLOOKUP($B23,'Chemical Analysis'!$B$4:$Y$131,18,0)),"",(VLOOKUP($B23,'Chemical Analysis'!$B$4:$Y$131,18,0))*$E23/100)</f>
        <v/>
      </c>
      <c r="S43" s="29" t="str">
        <f>IF(ISNA(VLOOKUP($B23,'Chemical Analysis'!$B$4:$Y$131,19,0)),"",(VLOOKUP($B23,'Chemical Analysis'!$B$4:$Y$131,19,0))*$E23/100)</f>
        <v/>
      </c>
      <c r="T43" s="29" t="str">
        <f>IF(ISNA(VLOOKUP($B23,'Chemical Analysis'!$B$4:$Y$131,20,0)),"",(VLOOKUP($B23,'Chemical Analysis'!$B$4:$Y$131,20,0))*$E23/100)</f>
        <v/>
      </c>
      <c r="U43" s="29" t="str">
        <f>IF(ISNA(VLOOKUP($B23,'Chemical Analysis'!$B$4:$Y$131,21,0)),"",(VLOOKUP($B23,'Chemical Analysis'!$B$4:$Y$131,21,0))*$E23/100)</f>
        <v/>
      </c>
      <c r="V43" s="29" t="str">
        <f>IF(ISNA(VLOOKUP($B23,'Chemical Analysis'!$B$4:$Y$131,22,0)),"",(VLOOKUP($B23,'Chemical Analysis'!$B$4:$Y$131,22,0))*$E23/100)</f>
        <v/>
      </c>
      <c r="W43" s="29" t="str">
        <f>IF(ISNA(VLOOKUP($B23,'Chemical Analysis'!$B$4:$Y$131,23,0)),"",(VLOOKUP($B23,'Chemical Analysis'!$B$4:$Y$131,23,0))*$E23/100)</f>
        <v/>
      </c>
      <c r="X43" s="29" t="str">
        <f>IF(ISNA(VLOOKUP($B23,'Chemical Analysis'!$B$4:$Y$131,24,0)),"",(VLOOKUP($B23,'Chemical Analysis'!$B$4:$Y$131,24,0))*$E23/100)</f>
        <v/>
      </c>
      <c r="Y43" s="44"/>
      <c r="Z43" s="35"/>
      <c r="AE43"/>
      <c r="AF43"/>
      <c r="AG43"/>
      <c r="AH43"/>
    </row>
    <row r="44" spans="1:35" ht="13.5" thickBot="1" x14ac:dyDescent="0.25">
      <c r="B44" s="29" t="str">
        <f>IF(ISNA(VLOOKUP($B24,'Chemical Analysis'!$B$4:$Y$131,2,0)),"",(VLOOKUP($B24,'Chemical Analysis'!$B$4:$Y$131,2,0))*$E24/100)</f>
        <v/>
      </c>
      <c r="C44" s="29" t="str">
        <f>IF(ISNA(VLOOKUP($B24,'Chemical Analysis'!$B$4:$Y$131,3,0)),"",(VLOOKUP($B24,'Chemical Analysis'!$B$4:$Y$131,3,0))*$E24/100)</f>
        <v/>
      </c>
      <c r="D44" s="29" t="str">
        <f>IF(ISNA(VLOOKUP($B24,'Chemical Analysis'!$B$4:$Y$131,4,0)),"",(VLOOKUP($B24,'Chemical Analysis'!$B$4:$Y$131,4,0))*$E24/100)</f>
        <v/>
      </c>
      <c r="E44" s="29" t="str">
        <f>IF(ISNA(VLOOKUP($B24,'Chemical Analysis'!$B$4:$Y$131,5,0)),"",(VLOOKUP($B24,'Chemical Analysis'!$B$4:$Y$131,5,0))*$E24/100)</f>
        <v/>
      </c>
      <c r="F44" s="29" t="str">
        <f>IF(ISNA(VLOOKUP($B24,'Chemical Analysis'!$B$4:$Y$131,6,0)),"",(VLOOKUP($B24,'Chemical Analysis'!$B$4:$Y$131,6,0))*$E24/100)</f>
        <v/>
      </c>
      <c r="G44" s="29" t="str">
        <f>IF(ISNA(VLOOKUP($B24,'Chemical Analysis'!$B$4:$Y$131,7,0)),"",(VLOOKUP($B24,'Chemical Analysis'!$B$4:$Y$131,7,0))*$E24/100)</f>
        <v/>
      </c>
      <c r="H44" s="29" t="str">
        <f>IF(ISNA(VLOOKUP($B24,'Chemical Analysis'!$B$4:$Y$131,8,0)),"",(VLOOKUP($B24,'Chemical Analysis'!$B$4:$Y$131,8,0))*$E24/100)</f>
        <v/>
      </c>
      <c r="I44" s="29" t="str">
        <f>IF(ISNA(VLOOKUP($B24,'Chemical Analysis'!$B$4:$Y$131,9,0)),"",(VLOOKUP($B24,'Chemical Analysis'!$B$4:$Y$131,9,0))*$E24/100)</f>
        <v/>
      </c>
      <c r="J44" s="29" t="str">
        <f>IF(ISNA(VLOOKUP($B24,'Chemical Analysis'!$B$4:$Y$131,10,0)),"",(VLOOKUP($B24,'Chemical Analysis'!$B$4:$Y$131,10,0))*$E24/100)</f>
        <v/>
      </c>
      <c r="K44" s="29" t="str">
        <f>IF(ISNA(VLOOKUP($B24,'Chemical Analysis'!$B$4:$Y$131,11,0)),"",(VLOOKUP($B24,'Chemical Analysis'!$B$4:$Y$131,11,0))*$E24/100)</f>
        <v/>
      </c>
      <c r="L44" s="29" t="str">
        <f>IF(ISNA(VLOOKUP($B24,'Chemical Analysis'!$B$4:$Y$131,12,0)),"",(VLOOKUP($B24,'Chemical Analysis'!$B$4:$Y$131,12,0))*$E24/100)</f>
        <v/>
      </c>
      <c r="M44" s="29" t="str">
        <f>IF(ISNA(VLOOKUP($B24,'Chemical Analysis'!$B$4:$Y$131,13,0)),"",(VLOOKUP($B24,'Chemical Analysis'!$B$4:$Y$131,13,0))*$E24/100)</f>
        <v/>
      </c>
      <c r="N44" s="29" t="str">
        <f>IF(ISNA(VLOOKUP($B24,'Chemical Analysis'!$B$4:$Y$131,14,0)),"",(VLOOKUP($B24,'Chemical Analysis'!$B$4:$Y$131,14,0))*$E24/100)</f>
        <v/>
      </c>
      <c r="O44" s="29" t="str">
        <f>IF(ISNA(VLOOKUP($B24,'Chemical Analysis'!$B$4:$Y$131,15,0)),"",(VLOOKUP($B24,'Chemical Analysis'!$B$4:$Y$131,15,0))*$E24/100)</f>
        <v/>
      </c>
      <c r="P44" s="29" t="str">
        <f>IF(ISNA(VLOOKUP($B24,'Chemical Analysis'!$B$4:$Y$131,16,0)),"",(VLOOKUP($B24,'Chemical Analysis'!$B$4:$Y$131,16,0))*$E24/100)</f>
        <v/>
      </c>
      <c r="Q44" s="29" t="str">
        <f>IF(ISNA(VLOOKUP($B24,'Chemical Analysis'!$B$4:$Y$131,17,0)),"",(VLOOKUP($B24,'Chemical Analysis'!$B$4:$Y$131,17,0))*$E24/100)</f>
        <v/>
      </c>
      <c r="R44" s="29" t="str">
        <f>IF(ISNA(VLOOKUP($B24,'Chemical Analysis'!$B$4:$Y$131,18,0)),"",(VLOOKUP($B24,'Chemical Analysis'!$B$4:$Y$131,18,0))*$E24/100)</f>
        <v/>
      </c>
      <c r="S44" s="29" t="str">
        <f>IF(ISNA(VLOOKUP($B24,'Chemical Analysis'!$B$4:$Y$131,19,0)),"",(VLOOKUP($B24,'Chemical Analysis'!$B$4:$Y$131,19,0))*$E24/100)</f>
        <v/>
      </c>
      <c r="T44" s="29" t="str">
        <f>IF(ISNA(VLOOKUP($B24,'Chemical Analysis'!$B$4:$Y$131,20,0)),"",(VLOOKUP($B24,'Chemical Analysis'!$B$4:$Y$131,20,0))*$E24/100)</f>
        <v/>
      </c>
      <c r="U44" s="29" t="str">
        <f>IF(ISNA(VLOOKUP($B24,'Chemical Analysis'!$B$4:$Y$131,21,0)),"",(VLOOKUP($B24,'Chemical Analysis'!$B$4:$Y$131,21,0))*$E24/100)</f>
        <v/>
      </c>
      <c r="V44" s="29" t="str">
        <f>IF(ISNA(VLOOKUP($B24,'Chemical Analysis'!$B$4:$Y$131,22,0)),"",(VLOOKUP($B24,'Chemical Analysis'!$B$4:$Y$131,22,0))*$E24/100)</f>
        <v/>
      </c>
      <c r="W44" s="29" t="str">
        <f>IF(ISNA(VLOOKUP($B24,'Chemical Analysis'!$B$4:$Y$131,23,0)),"",(VLOOKUP($B24,'Chemical Analysis'!$B$4:$Y$131,23,0))*$E24/100)</f>
        <v/>
      </c>
      <c r="X44" s="29" t="str">
        <f>IF(ISNA(VLOOKUP($B24,'Chemical Analysis'!$B$4:$Y$131,24,0)),"",(VLOOKUP($B24,'Chemical Analysis'!$B$4:$Y$131,24,0))*$E24/100)</f>
        <v/>
      </c>
      <c r="Y44" s="44"/>
      <c r="Z44" s="35"/>
      <c r="AE44"/>
      <c r="AF44"/>
      <c r="AG44"/>
      <c r="AH44"/>
    </row>
    <row r="45" spans="1:35" ht="13.5" thickBot="1" x14ac:dyDescent="0.25">
      <c r="B45" s="29" t="str">
        <f>IF(ISNA(VLOOKUP($B25,'Chemical Analysis'!$B$4:$Y$131,2,0)),"",(VLOOKUP($B25,'Chemical Analysis'!$B$4:$Y$131,2,0))*$E25/100)</f>
        <v/>
      </c>
      <c r="C45" s="29" t="str">
        <f>IF(ISNA(VLOOKUP($B25,'Chemical Analysis'!$B$4:$Y$131,3,0)),"",(VLOOKUP($B25,'Chemical Analysis'!$B$4:$Y$131,3,0))*$E25/100)</f>
        <v/>
      </c>
      <c r="D45" s="29" t="str">
        <f>IF(ISNA(VLOOKUP($B25,'Chemical Analysis'!$B$4:$Y$131,4,0)),"",(VLOOKUP($B25,'Chemical Analysis'!$B$4:$Y$131,4,0))*$E25/100)</f>
        <v/>
      </c>
      <c r="E45" s="29" t="str">
        <f>IF(ISNA(VLOOKUP($B25,'Chemical Analysis'!$B$4:$Y$131,5,0)),"",(VLOOKUP($B25,'Chemical Analysis'!$B$4:$Y$131,5,0))*$E25/100)</f>
        <v/>
      </c>
      <c r="F45" s="29" t="str">
        <f>IF(ISNA(VLOOKUP($B25,'Chemical Analysis'!$B$4:$Y$131,6,0)),"",(VLOOKUP($B25,'Chemical Analysis'!$B$4:$Y$131,6,0))*$E25/100)</f>
        <v/>
      </c>
      <c r="G45" s="29" t="str">
        <f>IF(ISNA(VLOOKUP($B25,'Chemical Analysis'!$B$4:$Y$131,7,0)),"",(VLOOKUP($B25,'Chemical Analysis'!$B$4:$Y$131,7,0))*$E25/100)</f>
        <v/>
      </c>
      <c r="H45" s="29" t="str">
        <f>IF(ISNA(VLOOKUP($B25,'Chemical Analysis'!$B$4:$Y$131,8,0)),"",(VLOOKUP($B25,'Chemical Analysis'!$B$4:$Y$131,8,0))*$E25/100)</f>
        <v/>
      </c>
      <c r="I45" s="29" t="str">
        <f>IF(ISNA(VLOOKUP($B25,'Chemical Analysis'!$B$4:$Y$131,9,0)),"",(VLOOKUP($B25,'Chemical Analysis'!$B$4:$Y$131,9,0))*$E25/100)</f>
        <v/>
      </c>
      <c r="J45" s="29" t="str">
        <f>IF(ISNA(VLOOKUP($B25,'Chemical Analysis'!$B$4:$Y$131,10,0)),"",(VLOOKUP($B25,'Chemical Analysis'!$B$4:$Y$131,10,0))*$E25/100)</f>
        <v/>
      </c>
      <c r="K45" s="29" t="str">
        <f>IF(ISNA(VLOOKUP($B25,'Chemical Analysis'!$B$4:$Y$131,11,0)),"",(VLOOKUP($B25,'Chemical Analysis'!$B$4:$Y$131,11,0))*$E25/100)</f>
        <v/>
      </c>
      <c r="L45" s="29" t="str">
        <f>IF(ISNA(VLOOKUP($B25,'Chemical Analysis'!$B$4:$Y$131,12,0)),"",(VLOOKUP($B25,'Chemical Analysis'!$B$4:$Y$131,12,0))*$E25/100)</f>
        <v/>
      </c>
      <c r="M45" s="29" t="str">
        <f>IF(ISNA(VLOOKUP($B25,'Chemical Analysis'!$B$4:$Y$131,13,0)),"",(VLOOKUP($B25,'Chemical Analysis'!$B$4:$Y$131,13,0))*$E25/100)</f>
        <v/>
      </c>
      <c r="N45" s="29" t="str">
        <f>IF(ISNA(VLOOKUP($B25,'Chemical Analysis'!$B$4:$Y$131,14,0)),"",(VLOOKUP($B25,'Chemical Analysis'!$B$4:$Y$131,14,0))*$E25/100)</f>
        <v/>
      </c>
      <c r="O45" s="29" t="str">
        <f>IF(ISNA(VLOOKUP($B25,'Chemical Analysis'!$B$4:$Y$131,15,0)),"",(VLOOKUP($B25,'Chemical Analysis'!$B$4:$Y$131,15,0))*$E25/100)</f>
        <v/>
      </c>
      <c r="P45" s="29" t="str">
        <f>IF(ISNA(VLOOKUP($B25,'Chemical Analysis'!$B$4:$Y$131,16,0)),"",(VLOOKUP($B25,'Chemical Analysis'!$B$4:$Y$131,16,0))*$E25/100)</f>
        <v/>
      </c>
      <c r="Q45" s="29" t="str">
        <f>IF(ISNA(VLOOKUP($B25,'Chemical Analysis'!$B$4:$Y$131,17,0)),"",(VLOOKUP($B25,'Chemical Analysis'!$B$4:$Y$131,17,0))*$E25/100)</f>
        <v/>
      </c>
      <c r="R45" s="29" t="str">
        <f>IF(ISNA(VLOOKUP($B25,'Chemical Analysis'!$B$4:$Y$131,18,0)),"",(VLOOKUP($B25,'Chemical Analysis'!$B$4:$Y$131,18,0))*$E25/100)</f>
        <v/>
      </c>
      <c r="S45" s="29" t="str">
        <f>IF(ISNA(VLOOKUP($B25,'Chemical Analysis'!$B$4:$Y$131,19,0)),"",(VLOOKUP($B25,'Chemical Analysis'!$B$4:$Y$131,19,0))*$E25/100)</f>
        <v/>
      </c>
      <c r="T45" s="29" t="str">
        <f>IF(ISNA(VLOOKUP($B25,'Chemical Analysis'!$B$4:$Y$131,20,0)),"",(VLOOKUP($B25,'Chemical Analysis'!$B$4:$Y$131,20,0))*$E25/100)</f>
        <v/>
      </c>
      <c r="U45" s="29" t="str">
        <f>IF(ISNA(VLOOKUP($B25,'Chemical Analysis'!$B$4:$Y$131,21,0)),"",(VLOOKUP($B25,'Chemical Analysis'!$B$4:$Y$131,21,0))*$E25/100)</f>
        <v/>
      </c>
      <c r="V45" s="29" t="str">
        <f>IF(ISNA(VLOOKUP($B25,'Chemical Analysis'!$B$4:$Y$131,22,0)),"",(VLOOKUP($B25,'Chemical Analysis'!$B$4:$Y$131,22,0))*$E25/100)</f>
        <v/>
      </c>
      <c r="W45" s="29" t="str">
        <f>IF(ISNA(VLOOKUP($B25,'Chemical Analysis'!$B$4:$Y$131,23,0)),"",(VLOOKUP($B25,'Chemical Analysis'!$B$4:$Y$131,23,0))*$E25/100)</f>
        <v/>
      </c>
      <c r="X45" s="29" t="str">
        <f>IF(ISNA(VLOOKUP($B25,'Chemical Analysis'!$B$4:$Y$131,24,0)),"",(VLOOKUP($B25,'Chemical Analysis'!$B$4:$Y$131,24,0))*$E25/100)</f>
        <v/>
      </c>
      <c r="Y45" s="44"/>
      <c r="Z45" s="35"/>
      <c r="AE45"/>
      <c r="AF45"/>
      <c r="AG45"/>
      <c r="AH45"/>
    </row>
    <row r="46" spans="1:35" ht="13.5" thickBot="1" x14ac:dyDescent="0.25">
      <c r="B46" s="29" t="str">
        <f>IF(ISNA(VLOOKUP($B26,'Chemical Analysis'!$B$4:$Y$131,2,0)),"",(VLOOKUP($B26,'Chemical Analysis'!$B$4:$Y$131,2,0))*$E26/100)</f>
        <v/>
      </c>
      <c r="C46" s="29" t="str">
        <f>IF(ISNA(VLOOKUP($B26,'Chemical Analysis'!$B$4:$Y$131,3,0)),"",(VLOOKUP($B26,'Chemical Analysis'!$B$4:$Y$131,3,0))*$E26/100)</f>
        <v/>
      </c>
      <c r="D46" s="29" t="str">
        <f>IF(ISNA(VLOOKUP($B26,'Chemical Analysis'!$B$4:$Y$131,4,0)),"",(VLOOKUP($B26,'Chemical Analysis'!$B$4:$Y$131,4,0))*$E26/100)</f>
        <v/>
      </c>
      <c r="E46" s="29" t="str">
        <f>IF(ISNA(VLOOKUP($B26,'Chemical Analysis'!$B$4:$Y$131,5,0)),"",(VLOOKUP($B26,'Chemical Analysis'!$B$4:$Y$131,5,0))*$E26/100)</f>
        <v/>
      </c>
      <c r="F46" s="29" t="str">
        <f>IF(ISNA(VLOOKUP($B26,'Chemical Analysis'!$B$4:$Y$131,6,0)),"",(VLOOKUP($B26,'Chemical Analysis'!$B$4:$Y$131,6,0))*$E26/100)</f>
        <v/>
      </c>
      <c r="G46" s="29" t="str">
        <f>IF(ISNA(VLOOKUP($B26,'Chemical Analysis'!$B$4:$Y$131,7,0)),"",(VLOOKUP($B26,'Chemical Analysis'!$B$4:$Y$131,7,0))*$E26/100)</f>
        <v/>
      </c>
      <c r="H46" s="29" t="str">
        <f>IF(ISNA(VLOOKUP($B26,'Chemical Analysis'!$B$4:$Y$131,8,0)),"",(VLOOKUP($B26,'Chemical Analysis'!$B$4:$Y$131,8,0))*$E26/100)</f>
        <v/>
      </c>
      <c r="I46" s="29" t="str">
        <f>IF(ISNA(VLOOKUP($B26,'Chemical Analysis'!$B$4:$Y$131,9,0)),"",(VLOOKUP($B26,'Chemical Analysis'!$B$4:$Y$131,9,0))*$E26/100)</f>
        <v/>
      </c>
      <c r="J46" s="29" t="str">
        <f>IF(ISNA(VLOOKUP($B26,'Chemical Analysis'!$B$4:$Y$131,10,0)),"",(VLOOKUP($B26,'Chemical Analysis'!$B$4:$Y$131,10,0))*$E26/100)</f>
        <v/>
      </c>
      <c r="K46" s="29" t="str">
        <f>IF(ISNA(VLOOKUP($B26,'Chemical Analysis'!$B$4:$Y$131,11,0)),"",(VLOOKUP($B26,'Chemical Analysis'!$B$4:$Y$131,11,0))*$E26/100)</f>
        <v/>
      </c>
      <c r="L46" s="29" t="str">
        <f>IF(ISNA(VLOOKUP($B26,'Chemical Analysis'!$B$4:$Y$131,12,0)),"",(VLOOKUP($B26,'Chemical Analysis'!$B$4:$Y$131,12,0))*$E26/100)</f>
        <v/>
      </c>
      <c r="M46" s="29" t="str">
        <f>IF(ISNA(VLOOKUP($B26,'Chemical Analysis'!$B$4:$Y$131,13,0)),"",(VLOOKUP($B26,'Chemical Analysis'!$B$4:$Y$131,13,0))*$E26/100)</f>
        <v/>
      </c>
      <c r="N46" s="29" t="str">
        <f>IF(ISNA(VLOOKUP($B26,'Chemical Analysis'!$B$4:$Y$131,14,0)),"",(VLOOKUP($B26,'Chemical Analysis'!$B$4:$Y$131,14,0))*$E26/100)</f>
        <v/>
      </c>
      <c r="O46" s="29" t="str">
        <f>IF(ISNA(VLOOKUP($B26,'Chemical Analysis'!$B$4:$Y$131,15,0)),"",(VLOOKUP($B26,'Chemical Analysis'!$B$4:$Y$131,15,0))*$E26/100)</f>
        <v/>
      </c>
      <c r="P46" s="29" t="str">
        <f>IF(ISNA(VLOOKUP($B26,'Chemical Analysis'!$B$4:$Y$131,16,0)),"",(VLOOKUP($B26,'Chemical Analysis'!$B$4:$Y$131,16,0))*$E26/100)</f>
        <v/>
      </c>
      <c r="Q46" s="29" t="str">
        <f>IF(ISNA(VLOOKUP($B26,'Chemical Analysis'!$B$4:$Y$131,17,0)),"",(VLOOKUP($B26,'Chemical Analysis'!$B$4:$Y$131,17,0))*$E26/100)</f>
        <v/>
      </c>
      <c r="R46" s="29" t="str">
        <f>IF(ISNA(VLOOKUP($B26,'Chemical Analysis'!$B$4:$Y$131,18,0)),"",(VLOOKUP($B26,'Chemical Analysis'!$B$4:$Y$131,18,0))*$E26/100)</f>
        <v/>
      </c>
      <c r="S46" s="29" t="str">
        <f>IF(ISNA(VLOOKUP($B26,'Chemical Analysis'!$B$4:$Y$131,19,0)),"",(VLOOKUP($B26,'Chemical Analysis'!$B$4:$Y$131,19,0))*$E26/100)</f>
        <v/>
      </c>
      <c r="T46" s="29" t="str">
        <f>IF(ISNA(VLOOKUP($B26,'Chemical Analysis'!$B$4:$Y$131,20,0)),"",(VLOOKUP($B26,'Chemical Analysis'!$B$4:$Y$131,20,0))*$E26/100)</f>
        <v/>
      </c>
      <c r="U46" s="29" t="str">
        <f>IF(ISNA(VLOOKUP($B26,'Chemical Analysis'!$B$4:$Y$131,21,0)),"",(VLOOKUP($B26,'Chemical Analysis'!$B$4:$Y$131,21,0))*$E26/100)</f>
        <v/>
      </c>
      <c r="V46" s="29" t="str">
        <f>IF(ISNA(VLOOKUP($B26,'Chemical Analysis'!$B$4:$Y$131,22,0)),"",(VLOOKUP($B26,'Chemical Analysis'!$B$4:$Y$131,22,0))*$E26/100)</f>
        <v/>
      </c>
      <c r="W46" s="29" t="str">
        <f>IF(ISNA(VLOOKUP($B26,'Chemical Analysis'!$B$4:$Y$131,23,0)),"",(VLOOKUP($B26,'Chemical Analysis'!$B$4:$Y$131,23,0))*$E26/100)</f>
        <v/>
      </c>
      <c r="X46" s="29" t="str">
        <f>IF(ISNA(VLOOKUP($B26,'Chemical Analysis'!$B$4:$Y$131,24,0)),"",(VLOOKUP($B26,'Chemical Analysis'!$B$4:$Y$131,24,0))*$E26/100)</f>
        <v/>
      </c>
      <c r="Y46" s="44"/>
      <c r="Z46" s="35"/>
      <c r="AE46"/>
      <c r="AF46"/>
      <c r="AG46"/>
      <c r="AH46"/>
    </row>
    <row r="47" spans="1:35" ht="13.5" thickBot="1" x14ac:dyDescent="0.25">
      <c r="B47" s="29" t="str">
        <f>IF(ISNA(VLOOKUP($B27,'Chemical Analysis'!$B$4:$Y$131,2,0)),"",(VLOOKUP($B27,'Chemical Analysis'!$B$4:$Y$131,2,0))*$E27/100)</f>
        <v/>
      </c>
      <c r="C47" s="29" t="str">
        <f>IF(ISNA(VLOOKUP($B27,'Chemical Analysis'!$B$4:$Y$131,3,0)),"",(VLOOKUP($B27,'Chemical Analysis'!$B$4:$Y$131,3,0))*$E27/100)</f>
        <v/>
      </c>
      <c r="D47" s="29" t="str">
        <f>IF(ISNA(VLOOKUP($B27,'Chemical Analysis'!$B$4:$Y$131,4,0)),"",(VLOOKUP($B27,'Chemical Analysis'!$B$4:$Y$131,4,0))*$E27/100)</f>
        <v/>
      </c>
      <c r="E47" s="29" t="str">
        <f>IF(ISNA(VLOOKUP($B27,'Chemical Analysis'!$B$4:$Y$131,5,0)),"",(VLOOKUP($B27,'Chemical Analysis'!$B$4:$Y$131,5,0))*$E27/100)</f>
        <v/>
      </c>
      <c r="F47" s="29" t="str">
        <f>IF(ISNA(VLOOKUP($B27,'Chemical Analysis'!$B$4:$Y$131,6,0)),"",(VLOOKUP($B27,'Chemical Analysis'!$B$4:$Y$131,6,0))*$E27/100)</f>
        <v/>
      </c>
      <c r="G47" s="29" t="str">
        <f>IF(ISNA(VLOOKUP($B27,'Chemical Analysis'!$B$4:$Y$131,7,0)),"",(VLOOKUP($B27,'Chemical Analysis'!$B$4:$Y$131,7,0))*$E27/100)</f>
        <v/>
      </c>
      <c r="H47" s="29" t="str">
        <f>IF(ISNA(VLOOKUP($B27,'Chemical Analysis'!$B$4:$Y$131,8,0)),"",(VLOOKUP($B27,'Chemical Analysis'!$B$4:$Y$131,8,0))*$E27/100)</f>
        <v/>
      </c>
      <c r="I47" s="29" t="str">
        <f>IF(ISNA(VLOOKUP($B27,'Chemical Analysis'!$B$4:$Y$131,9,0)),"",(VLOOKUP($B27,'Chemical Analysis'!$B$4:$Y$131,9,0))*$E27/100)</f>
        <v/>
      </c>
      <c r="J47" s="29" t="str">
        <f>IF(ISNA(VLOOKUP($B27,'Chemical Analysis'!$B$4:$Y$131,10,0)),"",(VLOOKUP($B27,'Chemical Analysis'!$B$4:$Y$131,10,0))*$E27/100)</f>
        <v/>
      </c>
      <c r="K47" s="29" t="str">
        <f>IF(ISNA(VLOOKUP($B27,'Chemical Analysis'!$B$4:$Y$131,11,0)),"",(VLOOKUP($B27,'Chemical Analysis'!$B$4:$Y$131,11,0))*$E27/100)</f>
        <v/>
      </c>
      <c r="L47" s="29" t="str">
        <f>IF(ISNA(VLOOKUP($B27,'Chemical Analysis'!$B$4:$Y$131,12,0)),"",(VLOOKUP($B27,'Chemical Analysis'!$B$4:$Y$131,12,0))*$E27/100)</f>
        <v/>
      </c>
      <c r="M47" s="29" t="str">
        <f>IF(ISNA(VLOOKUP($B27,'Chemical Analysis'!$B$4:$Y$131,13,0)),"",(VLOOKUP($B27,'Chemical Analysis'!$B$4:$Y$131,13,0))*$E27/100)</f>
        <v/>
      </c>
      <c r="N47" s="29" t="str">
        <f>IF(ISNA(VLOOKUP($B27,'Chemical Analysis'!$B$4:$Y$131,14,0)),"",(VLOOKUP($B27,'Chemical Analysis'!$B$4:$Y$131,14,0))*$E27/100)</f>
        <v/>
      </c>
      <c r="O47" s="29" t="str">
        <f>IF(ISNA(VLOOKUP($B27,'Chemical Analysis'!$B$4:$Y$131,15,0)),"",(VLOOKUP($B27,'Chemical Analysis'!$B$4:$Y$131,15,0))*$E27/100)</f>
        <v/>
      </c>
      <c r="P47" s="29" t="str">
        <f>IF(ISNA(VLOOKUP($B27,'Chemical Analysis'!$B$4:$Y$131,16,0)),"",(VLOOKUP($B27,'Chemical Analysis'!$B$4:$Y$131,16,0))*$E27/100)</f>
        <v/>
      </c>
      <c r="Q47" s="29" t="str">
        <f>IF(ISNA(VLOOKUP($B27,'Chemical Analysis'!$B$4:$Y$131,17,0)),"",(VLOOKUP($B27,'Chemical Analysis'!$B$4:$Y$131,17,0))*$E27/100)</f>
        <v/>
      </c>
      <c r="R47" s="29" t="str">
        <f>IF(ISNA(VLOOKUP($B27,'Chemical Analysis'!$B$4:$Y$131,18,0)),"",(VLOOKUP($B27,'Chemical Analysis'!$B$4:$Y$131,18,0))*$E27/100)</f>
        <v/>
      </c>
      <c r="S47" s="29" t="str">
        <f>IF(ISNA(VLOOKUP($B27,'Chemical Analysis'!$B$4:$Y$131,19,0)),"",(VLOOKUP($B27,'Chemical Analysis'!$B$4:$Y$131,19,0))*$E27/100)</f>
        <v/>
      </c>
      <c r="T47" s="29" t="str">
        <f>IF(ISNA(VLOOKUP($B27,'Chemical Analysis'!$B$4:$Y$131,20,0)),"",(VLOOKUP($B27,'Chemical Analysis'!$B$4:$Y$131,20,0))*$E27/100)</f>
        <v/>
      </c>
      <c r="U47" s="29" t="str">
        <f>IF(ISNA(VLOOKUP($B27,'Chemical Analysis'!$B$4:$Y$131,21,0)),"",(VLOOKUP($B27,'Chemical Analysis'!$B$4:$Y$131,21,0))*$E27/100)</f>
        <v/>
      </c>
      <c r="V47" s="29" t="str">
        <f>IF(ISNA(VLOOKUP($B27,'Chemical Analysis'!$B$4:$Y$131,22,0)),"",(VLOOKUP($B27,'Chemical Analysis'!$B$4:$Y$131,22,0))*$E27/100)</f>
        <v/>
      </c>
      <c r="W47" s="29" t="str">
        <f>IF(ISNA(VLOOKUP($B27,'Chemical Analysis'!$B$4:$Y$131,23,0)),"",(VLOOKUP($B27,'Chemical Analysis'!$B$4:$Y$131,23,0))*$E27/100)</f>
        <v/>
      </c>
      <c r="X47" s="29" t="str">
        <f>IF(ISNA(VLOOKUP($B27,'Chemical Analysis'!$B$4:$Y$131,24,0)),"",(VLOOKUP($B27,'Chemical Analysis'!$B$4:$Y$131,24,0))*$E27/100)</f>
        <v/>
      </c>
      <c r="Y47" s="43"/>
      <c r="Z47" s="35"/>
      <c r="AE47"/>
      <c r="AF47"/>
      <c r="AG47"/>
      <c r="AH47"/>
    </row>
    <row r="48" spans="1:35" ht="13.5" thickBot="1" x14ac:dyDescent="0.25">
      <c r="B48" s="29" t="str">
        <f>IF(ISNA(VLOOKUP($B28,'Chemical Analysis'!$B$4:$Y$131,2,0)),"",(VLOOKUP($B28,'Chemical Analysis'!$B$4:$Y$131,2,0))*$E28/100)</f>
        <v/>
      </c>
      <c r="C48" s="29" t="str">
        <f>IF(ISNA(VLOOKUP($B28,'Chemical Analysis'!$B$4:$Y$131,3,0)),"",(VLOOKUP($B28,'Chemical Analysis'!$B$4:$Y$131,3,0))*$E28/100)</f>
        <v/>
      </c>
      <c r="D48" s="29" t="str">
        <f>IF(ISNA(VLOOKUP($B28,'Chemical Analysis'!$B$4:$Y$131,4,0)),"",(VLOOKUP($B28,'Chemical Analysis'!$B$4:$Y$131,4,0))*$E28/100)</f>
        <v/>
      </c>
      <c r="E48" s="29" t="str">
        <f>IF(ISNA(VLOOKUP($B28,'Chemical Analysis'!$B$4:$Y$131,5,0)),"",(VLOOKUP($B28,'Chemical Analysis'!$B$4:$Y$131,5,0))*$E28/100)</f>
        <v/>
      </c>
      <c r="F48" s="29" t="str">
        <f>IF(ISNA(VLOOKUP($B28,'Chemical Analysis'!$B$4:$Y$131,6,0)),"",(VLOOKUP($B28,'Chemical Analysis'!$B$4:$Y$131,6,0))*$E28/100)</f>
        <v/>
      </c>
      <c r="G48" s="29" t="str">
        <f>IF(ISNA(VLOOKUP($B28,'Chemical Analysis'!$B$4:$Y$131,7,0)),"",(VLOOKUP($B28,'Chemical Analysis'!$B$4:$Y$131,7,0))*$E28/100)</f>
        <v/>
      </c>
      <c r="H48" s="29" t="str">
        <f>IF(ISNA(VLOOKUP($B28,'Chemical Analysis'!$B$4:$Y$131,8,0)),"",(VLOOKUP($B28,'Chemical Analysis'!$B$4:$Y$131,8,0))*$E28/100)</f>
        <v/>
      </c>
      <c r="I48" s="29" t="str">
        <f>IF(ISNA(VLOOKUP($B28,'Chemical Analysis'!$B$4:$Y$131,9,0)),"",(VLOOKUP($B28,'Chemical Analysis'!$B$4:$Y$131,9,0))*$E28/100)</f>
        <v/>
      </c>
      <c r="J48" s="29" t="str">
        <f>IF(ISNA(VLOOKUP($B28,'Chemical Analysis'!$B$4:$Y$131,10,0)),"",(VLOOKUP($B28,'Chemical Analysis'!$B$4:$Y$131,10,0))*$E28/100)</f>
        <v/>
      </c>
      <c r="K48" s="29" t="str">
        <f>IF(ISNA(VLOOKUP($B28,'Chemical Analysis'!$B$4:$Y$131,11,0)),"",(VLOOKUP($B28,'Chemical Analysis'!$B$4:$Y$131,11,0))*$E28/100)</f>
        <v/>
      </c>
      <c r="L48" s="29" t="str">
        <f>IF(ISNA(VLOOKUP($B28,'Chemical Analysis'!$B$4:$Y$131,12,0)),"",(VLOOKUP($B28,'Chemical Analysis'!$B$4:$Y$131,12,0))*$E28/100)</f>
        <v/>
      </c>
      <c r="M48" s="29" t="str">
        <f>IF(ISNA(VLOOKUP($B28,'Chemical Analysis'!$B$4:$Y$131,13,0)),"",(VLOOKUP($B28,'Chemical Analysis'!$B$4:$Y$131,13,0))*$E28/100)</f>
        <v/>
      </c>
      <c r="N48" s="29" t="str">
        <f>IF(ISNA(VLOOKUP($B28,'Chemical Analysis'!$B$4:$Y$131,14,0)),"",(VLOOKUP($B28,'Chemical Analysis'!$B$4:$Y$131,14,0))*$E28/100)</f>
        <v/>
      </c>
      <c r="O48" s="29" t="str">
        <f>IF(ISNA(VLOOKUP($B28,'Chemical Analysis'!$B$4:$Y$131,15,0)),"",(VLOOKUP($B28,'Chemical Analysis'!$B$4:$Y$131,15,0))*$E28/100)</f>
        <v/>
      </c>
      <c r="P48" s="29" t="str">
        <f>IF(ISNA(VLOOKUP($B28,'Chemical Analysis'!$B$4:$Y$131,16,0)),"",(VLOOKUP($B28,'Chemical Analysis'!$B$4:$Y$131,16,0))*$E28/100)</f>
        <v/>
      </c>
      <c r="Q48" s="29" t="str">
        <f>IF(ISNA(VLOOKUP($B28,'Chemical Analysis'!$B$4:$Y$131,17,0)),"",(VLOOKUP($B28,'Chemical Analysis'!$B$4:$Y$131,17,0))*$E28/100)</f>
        <v/>
      </c>
      <c r="R48" s="29" t="str">
        <f>IF(ISNA(VLOOKUP($B28,'Chemical Analysis'!$B$4:$Y$131,18,0)),"",(VLOOKUP($B28,'Chemical Analysis'!$B$4:$Y$131,18,0))*$E28/100)</f>
        <v/>
      </c>
      <c r="S48" s="29" t="str">
        <f>IF(ISNA(VLOOKUP($B28,'Chemical Analysis'!$B$4:$Y$131,19,0)),"",(VLOOKUP($B28,'Chemical Analysis'!$B$4:$Y$131,19,0))*$E28/100)</f>
        <v/>
      </c>
      <c r="T48" s="29" t="str">
        <f>IF(ISNA(VLOOKUP($B28,'Chemical Analysis'!$B$4:$Y$131,20,0)),"",(VLOOKUP($B28,'Chemical Analysis'!$B$4:$Y$131,20,0))*$E28/100)</f>
        <v/>
      </c>
      <c r="U48" s="29" t="str">
        <f>IF(ISNA(VLOOKUP($B28,'Chemical Analysis'!$B$4:$Y$131,21,0)),"",(VLOOKUP($B28,'Chemical Analysis'!$B$4:$Y$131,21,0))*$E28/100)</f>
        <v/>
      </c>
      <c r="V48" s="29" t="str">
        <f>IF(ISNA(VLOOKUP($B28,'Chemical Analysis'!$B$4:$Y$131,22,0)),"",(VLOOKUP($B28,'Chemical Analysis'!$B$4:$Y$131,22,0))*$E28/100)</f>
        <v/>
      </c>
      <c r="W48" s="29" t="str">
        <f>IF(ISNA(VLOOKUP($B28,'Chemical Analysis'!$B$4:$Y$131,23,0)),"",(VLOOKUP($B28,'Chemical Analysis'!$B$4:$Y$131,23,0))*$E28/100)</f>
        <v/>
      </c>
      <c r="X48" s="29" t="str">
        <f>IF(ISNA(VLOOKUP($B28,'Chemical Analysis'!$B$4:$Y$131,24,0)),"",(VLOOKUP($B28,'Chemical Analysis'!$B$4:$Y$131,24,0))*$E28/100)</f>
        <v/>
      </c>
      <c r="Y48" s="43"/>
      <c r="Z48" s="35"/>
      <c r="AE48"/>
      <c r="AF48"/>
      <c r="AG48"/>
      <c r="AH48"/>
    </row>
    <row r="49" spans="2:34" ht="13.5" thickBot="1" x14ac:dyDescent="0.25">
      <c r="B49" s="29" t="str">
        <f>IF(ISNA(VLOOKUP($B29,'Chemical Analysis'!$B$4:$Y$131,2,0)),"",(VLOOKUP($B29,'Chemical Analysis'!$B$4:$Y$131,2,0))*$E29/100)</f>
        <v/>
      </c>
      <c r="C49" s="29" t="str">
        <f>IF(ISNA(VLOOKUP($B29,'Chemical Analysis'!$B$4:$Y$131,3,0)),"",(VLOOKUP($B29,'Chemical Analysis'!$B$4:$Y$131,3,0))*$E29/100)</f>
        <v/>
      </c>
      <c r="D49" s="29" t="str">
        <f>IF(ISNA(VLOOKUP($B29,'Chemical Analysis'!$B$4:$Y$131,4,0)),"",(VLOOKUP($B29,'Chemical Analysis'!$B$4:$Y$131,4,0))*$E29/100)</f>
        <v/>
      </c>
      <c r="E49" s="29" t="str">
        <f>IF(ISNA(VLOOKUP($B29,'Chemical Analysis'!$B$4:$Y$131,5,0)),"",(VLOOKUP($B29,'Chemical Analysis'!$B$4:$Y$131,5,0))*$E29/100)</f>
        <v/>
      </c>
      <c r="F49" s="29" t="str">
        <f>IF(ISNA(VLOOKUP($B29,'Chemical Analysis'!$B$4:$Y$131,6,0)),"",(VLOOKUP($B29,'Chemical Analysis'!$B$4:$Y$131,6,0))*$E29/100)</f>
        <v/>
      </c>
      <c r="G49" s="29" t="str">
        <f>IF(ISNA(VLOOKUP($B29,'Chemical Analysis'!$B$4:$Y$131,7,0)),"",(VLOOKUP($B29,'Chemical Analysis'!$B$4:$Y$131,7,0))*$E29/100)</f>
        <v/>
      </c>
      <c r="H49" s="29" t="str">
        <f>IF(ISNA(VLOOKUP($B29,'Chemical Analysis'!$B$4:$Y$131,8,0)),"",(VLOOKUP($B29,'Chemical Analysis'!$B$4:$Y$131,8,0))*$E29/100)</f>
        <v/>
      </c>
      <c r="I49" s="29" t="str">
        <f>IF(ISNA(VLOOKUP($B29,'Chemical Analysis'!$B$4:$Y$131,9,0)),"",(VLOOKUP($B29,'Chemical Analysis'!$B$4:$Y$131,9,0))*$E29/100)</f>
        <v/>
      </c>
      <c r="J49" s="29" t="str">
        <f>IF(ISNA(VLOOKUP($B29,'Chemical Analysis'!$B$4:$Y$131,10,0)),"",(VLOOKUP($B29,'Chemical Analysis'!$B$4:$Y$131,10,0))*$E29/100)</f>
        <v/>
      </c>
      <c r="K49" s="29" t="str">
        <f>IF(ISNA(VLOOKUP($B29,'Chemical Analysis'!$B$4:$Y$131,11,0)),"",(VLOOKUP($B29,'Chemical Analysis'!$B$4:$Y$131,11,0))*$E29/100)</f>
        <v/>
      </c>
      <c r="L49" s="29" t="str">
        <f>IF(ISNA(VLOOKUP($B29,'Chemical Analysis'!$B$4:$Y$131,12,0)),"",(VLOOKUP($B29,'Chemical Analysis'!$B$4:$Y$131,12,0))*$E29/100)</f>
        <v/>
      </c>
      <c r="M49" s="29" t="str">
        <f>IF(ISNA(VLOOKUP($B29,'Chemical Analysis'!$B$4:$Y$131,13,0)),"",(VLOOKUP($B29,'Chemical Analysis'!$B$4:$Y$131,13,0))*$E29/100)</f>
        <v/>
      </c>
      <c r="N49" s="29" t="str">
        <f>IF(ISNA(VLOOKUP($B29,'Chemical Analysis'!$B$4:$Y$131,14,0)),"",(VLOOKUP($B29,'Chemical Analysis'!$B$4:$Y$131,14,0))*$E29/100)</f>
        <v/>
      </c>
      <c r="O49" s="29" t="str">
        <f>IF(ISNA(VLOOKUP($B29,'Chemical Analysis'!$B$4:$Y$131,15,0)),"",(VLOOKUP($B29,'Chemical Analysis'!$B$4:$Y$131,15,0))*$E29/100)</f>
        <v/>
      </c>
      <c r="P49" s="29" t="str">
        <f>IF(ISNA(VLOOKUP($B29,'Chemical Analysis'!$B$4:$Y$131,16,0)),"",(VLOOKUP($B29,'Chemical Analysis'!$B$4:$Y$131,16,0))*$E29/100)</f>
        <v/>
      </c>
      <c r="Q49" s="29" t="str">
        <f>IF(ISNA(VLOOKUP($B29,'Chemical Analysis'!$B$4:$Y$131,17,0)),"",(VLOOKUP($B29,'Chemical Analysis'!$B$4:$Y$131,17,0))*$E29/100)</f>
        <v/>
      </c>
      <c r="R49" s="29" t="str">
        <f>IF(ISNA(VLOOKUP($B29,'Chemical Analysis'!$B$4:$Y$131,18,0)),"",(VLOOKUP($B29,'Chemical Analysis'!$B$4:$Y$131,18,0))*$E29/100)</f>
        <v/>
      </c>
      <c r="S49" s="29" t="str">
        <f>IF(ISNA(VLOOKUP($B29,'Chemical Analysis'!$B$4:$Y$131,19,0)),"",(VLOOKUP($B29,'Chemical Analysis'!$B$4:$Y$131,19,0))*$E29/100)</f>
        <v/>
      </c>
      <c r="T49" s="29" t="str">
        <f>IF(ISNA(VLOOKUP($B29,'Chemical Analysis'!$B$4:$Y$131,20,0)),"",(VLOOKUP($B29,'Chemical Analysis'!$B$4:$Y$131,20,0))*$E29/100)</f>
        <v/>
      </c>
      <c r="U49" s="29" t="str">
        <f>IF(ISNA(VLOOKUP($B29,'Chemical Analysis'!$B$4:$Y$131,21,0)),"",(VLOOKUP($B29,'Chemical Analysis'!$B$4:$Y$131,21,0))*$E29/100)</f>
        <v/>
      </c>
      <c r="V49" s="29" t="str">
        <f>IF(ISNA(VLOOKUP($B29,'Chemical Analysis'!$B$4:$Y$131,22,0)),"",(VLOOKUP($B29,'Chemical Analysis'!$B$4:$Y$131,22,0))*$E29/100)</f>
        <v/>
      </c>
      <c r="W49" s="29" t="str">
        <f>IF(ISNA(VLOOKUP($B29,'Chemical Analysis'!$B$4:$Y$131,23,0)),"",(VLOOKUP($B29,'Chemical Analysis'!$B$4:$Y$131,23,0))*$E29/100)</f>
        <v/>
      </c>
      <c r="X49" s="29" t="str">
        <f>IF(ISNA(VLOOKUP($B29,'Chemical Analysis'!$B$4:$Y$131,24,0)),"",(VLOOKUP($B29,'Chemical Analysis'!$B$4:$Y$131,24,0))*$E29/100)</f>
        <v/>
      </c>
      <c r="Y49" s="43"/>
      <c r="Z49" s="35"/>
      <c r="AE49"/>
      <c r="AF49"/>
      <c r="AG49"/>
      <c r="AH49"/>
    </row>
    <row r="50" spans="2:34" ht="13.5" thickBot="1" x14ac:dyDescent="0.25">
      <c r="B50" s="29" t="str">
        <f>IF(ISNA(VLOOKUP($B30,'Chemical Analysis'!$B$4:$Y$131,2,0)),"",(VLOOKUP($B30,'Chemical Analysis'!$B$4:$Y$131,2,0))*$E30/100)</f>
        <v/>
      </c>
      <c r="C50" s="29" t="str">
        <f>IF(ISNA(VLOOKUP($B30,'Chemical Analysis'!$B$4:$Y$131,3,0)),"",(VLOOKUP($B30,'Chemical Analysis'!$B$4:$Y$131,3,0))*$E30/100)</f>
        <v/>
      </c>
      <c r="D50" s="29" t="str">
        <f>IF(ISNA(VLOOKUP($B30,'Chemical Analysis'!$B$4:$Y$131,4,0)),"",(VLOOKUP($B30,'Chemical Analysis'!$B$4:$Y$131,4,0))*$E30/100)</f>
        <v/>
      </c>
      <c r="E50" s="29" t="str">
        <f>IF(ISNA(VLOOKUP($B30,'Chemical Analysis'!$B$4:$Y$131,5,0)),"",(VLOOKUP($B30,'Chemical Analysis'!$B$4:$Y$131,5,0))*$E30/100)</f>
        <v/>
      </c>
      <c r="F50" s="29" t="str">
        <f>IF(ISNA(VLOOKUP($B30,'Chemical Analysis'!$B$4:$Y$131,6,0)),"",(VLOOKUP($B30,'Chemical Analysis'!$B$4:$Y$131,6,0))*$E30/100)</f>
        <v/>
      </c>
      <c r="G50" s="29" t="str">
        <f>IF(ISNA(VLOOKUP($B30,'Chemical Analysis'!$B$4:$Y$131,7,0)),"",(VLOOKUP($B30,'Chemical Analysis'!$B$4:$Y$131,7,0))*$E30/100)</f>
        <v/>
      </c>
      <c r="H50" s="29" t="str">
        <f>IF(ISNA(VLOOKUP($B30,'Chemical Analysis'!$B$4:$Y$131,8,0)),"",(VLOOKUP($B30,'Chemical Analysis'!$B$4:$Y$131,8,0))*$E30/100)</f>
        <v/>
      </c>
      <c r="I50" s="29" t="str">
        <f>IF(ISNA(VLOOKUP($B30,'Chemical Analysis'!$B$4:$Y$131,9,0)),"",(VLOOKUP($B30,'Chemical Analysis'!$B$4:$Y$131,9,0))*$E30/100)</f>
        <v/>
      </c>
      <c r="J50" s="29" t="str">
        <f>IF(ISNA(VLOOKUP($B30,'Chemical Analysis'!$B$4:$Y$131,10,0)),"",(VLOOKUP($B30,'Chemical Analysis'!$B$4:$Y$131,10,0))*$E30/100)</f>
        <v/>
      </c>
      <c r="K50" s="29" t="str">
        <f>IF(ISNA(VLOOKUP($B30,'Chemical Analysis'!$B$4:$Y$131,11,0)),"",(VLOOKUP($B30,'Chemical Analysis'!$B$4:$Y$131,11,0))*$E30/100)</f>
        <v/>
      </c>
      <c r="L50" s="29" t="str">
        <f>IF(ISNA(VLOOKUP($B30,'Chemical Analysis'!$B$4:$Y$131,12,0)),"",(VLOOKUP($B30,'Chemical Analysis'!$B$4:$Y$131,12,0))*$E30/100)</f>
        <v/>
      </c>
      <c r="M50" s="29" t="str">
        <f>IF(ISNA(VLOOKUP($B30,'Chemical Analysis'!$B$4:$Y$131,13,0)),"",(VLOOKUP($B30,'Chemical Analysis'!$B$4:$Y$131,13,0))*$E30/100)</f>
        <v/>
      </c>
      <c r="N50" s="29" t="str">
        <f>IF(ISNA(VLOOKUP($B30,'Chemical Analysis'!$B$4:$Y$131,14,0)),"",(VLOOKUP($B30,'Chemical Analysis'!$B$4:$Y$131,14,0))*$E30/100)</f>
        <v/>
      </c>
      <c r="O50" s="29" t="str">
        <f>IF(ISNA(VLOOKUP($B30,'Chemical Analysis'!$B$4:$Y$131,15,0)),"",(VLOOKUP($B30,'Chemical Analysis'!$B$4:$Y$131,15,0))*$E30/100)</f>
        <v/>
      </c>
      <c r="P50" s="29" t="str">
        <f>IF(ISNA(VLOOKUP($B30,'Chemical Analysis'!$B$4:$Y$131,16,0)),"",(VLOOKUP($B30,'Chemical Analysis'!$B$4:$Y$131,16,0))*$E30/100)</f>
        <v/>
      </c>
      <c r="Q50" s="29" t="str">
        <f>IF(ISNA(VLOOKUP($B30,'Chemical Analysis'!$B$4:$Y$131,17,0)),"",(VLOOKUP($B30,'Chemical Analysis'!$B$4:$Y$131,17,0))*$E30/100)</f>
        <v/>
      </c>
      <c r="R50" s="29" t="str">
        <f>IF(ISNA(VLOOKUP($B30,'Chemical Analysis'!$B$4:$Y$131,18,0)),"",(VLOOKUP($B30,'Chemical Analysis'!$B$4:$Y$131,18,0))*$E30/100)</f>
        <v/>
      </c>
      <c r="S50" s="29" t="str">
        <f>IF(ISNA(VLOOKUP($B30,'Chemical Analysis'!$B$4:$Y$131,19,0)),"",(VLOOKUP($B30,'Chemical Analysis'!$B$4:$Y$131,19,0))*$E30/100)</f>
        <v/>
      </c>
      <c r="T50" s="29" t="str">
        <f>IF(ISNA(VLOOKUP($B30,'Chemical Analysis'!$B$4:$Y$131,20,0)),"",(VLOOKUP($B30,'Chemical Analysis'!$B$4:$Y$131,20,0))*$E30/100)</f>
        <v/>
      </c>
      <c r="U50" s="29" t="str">
        <f>IF(ISNA(VLOOKUP($B30,'Chemical Analysis'!$B$4:$Y$131,21,0)),"",(VLOOKUP($B30,'Chemical Analysis'!$B$4:$Y$131,21,0))*$E30/100)</f>
        <v/>
      </c>
      <c r="V50" s="29" t="str">
        <f>IF(ISNA(VLOOKUP($B30,'Chemical Analysis'!$B$4:$Y$131,22,0)),"",(VLOOKUP($B30,'Chemical Analysis'!$B$4:$Y$131,22,0))*$E30/100)</f>
        <v/>
      </c>
      <c r="W50" s="29" t="str">
        <f>IF(ISNA(VLOOKUP($B30,'Chemical Analysis'!$B$4:$Y$131,23,0)),"",(VLOOKUP($B30,'Chemical Analysis'!$B$4:$Y$131,23,0))*$E30/100)</f>
        <v/>
      </c>
      <c r="X50" s="29" t="str">
        <f>IF(ISNA(VLOOKUP($B30,'Chemical Analysis'!$B$4:$Y$131,24,0)),"",(VLOOKUP($B30,'Chemical Analysis'!$B$4:$Y$131,24,0))*$E30/100)</f>
        <v/>
      </c>
      <c r="Y50" s="43"/>
      <c r="Z50" s="35"/>
      <c r="AE50"/>
      <c r="AF50"/>
      <c r="AG50"/>
      <c r="AH50"/>
    </row>
    <row r="51" spans="2:34" ht="13.5" thickBot="1" x14ac:dyDescent="0.25">
      <c r="B51" s="29" t="str">
        <f>IF(ISNA(VLOOKUP($B31,'Chemical Analysis'!$B$4:$Y$131,2,0)),"",(VLOOKUP($B31,'Chemical Analysis'!$B$4:$Y$131,2,0))*$E31/100)</f>
        <v/>
      </c>
      <c r="C51" s="29" t="str">
        <f>IF(ISNA(VLOOKUP($B31,'Chemical Analysis'!$B$4:$Y$131,3,0)),"",(VLOOKUP($B31,'Chemical Analysis'!$B$4:$Y$131,3,0))*$E31/100)</f>
        <v/>
      </c>
      <c r="D51" s="29" t="str">
        <f>IF(ISNA(VLOOKUP($B31,'Chemical Analysis'!$B$4:$Y$131,4,0)),"",(VLOOKUP($B31,'Chemical Analysis'!$B$4:$Y$131,4,0))*$E31/100)</f>
        <v/>
      </c>
      <c r="E51" s="29" t="str">
        <f>IF(ISNA(VLOOKUP($B31,'Chemical Analysis'!$B$4:$Y$131,5,0)),"",(VLOOKUP($B31,'Chemical Analysis'!$B$4:$Y$131,5,0))*$E31/100)</f>
        <v/>
      </c>
      <c r="F51" s="29" t="str">
        <f>IF(ISNA(VLOOKUP($B31,'Chemical Analysis'!$B$4:$Y$131,6,0)),"",(VLOOKUP($B31,'Chemical Analysis'!$B$4:$Y$131,6,0))*$E31/100)</f>
        <v/>
      </c>
      <c r="G51" s="29" t="str">
        <f>IF(ISNA(VLOOKUP($B31,'Chemical Analysis'!$B$4:$Y$131,7,0)),"",(VLOOKUP($B31,'Chemical Analysis'!$B$4:$Y$131,7,0))*$E31/100)</f>
        <v/>
      </c>
      <c r="H51" s="29" t="str">
        <f>IF(ISNA(VLOOKUP($B31,'Chemical Analysis'!$B$4:$Y$131,8,0)),"",(VLOOKUP($B31,'Chemical Analysis'!$B$4:$Y$131,8,0))*$E31/100)</f>
        <v/>
      </c>
      <c r="I51" s="29" t="str">
        <f>IF(ISNA(VLOOKUP($B31,'Chemical Analysis'!$B$4:$Y$131,9,0)),"",(VLOOKUP($B31,'Chemical Analysis'!$B$4:$Y$131,9,0))*$E31/100)</f>
        <v/>
      </c>
      <c r="J51" s="29" t="str">
        <f>IF(ISNA(VLOOKUP($B31,'Chemical Analysis'!$B$4:$Y$131,10,0)),"",(VLOOKUP($B31,'Chemical Analysis'!$B$4:$Y$131,10,0))*$E31/100)</f>
        <v/>
      </c>
      <c r="K51" s="29" t="str">
        <f>IF(ISNA(VLOOKUP($B31,'Chemical Analysis'!$B$4:$Y$131,11,0)),"",(VLOOKUP($B31,'Chemical Analysis'!$B$4:$Y$131,11,0))*$E31/100)</f>
        <v/>
      </c>
      <c r="L51" s="29" t="str">
        <f>IF(ISNA(VLOOKUP($B31,'Chemical Analysis'!$B$4:$Y$131,12,0)),"",(VLOOKUP($B31,'Chemical Analysis'!$B$4:$Y$131,12,0))*$E31/100)</f>
        <v/>
      </c>
      <c r="M51" s="29" t="str">
        <f>IF(ISNA(VLOOKUP($B31,'Chemical Analysis'!$B$4:$Y$131,13,0)),"",(VLOOKUP($B31,'Chemical Analysis'!$B$4:$Y$131,13,0))*$E31/100)</f>
        <v/>
      </c>
      <c r="N51" s="29" t="str">
        <f>IF(ISNA(VLOOKUP($B31,'Chemical Analysis'!$B$4:$Y$131,14,0)),"",(VLOOKUP($B31,'Chemical Analysis'!$B$4:$Y$131,14,0))*$E31/100)</f>
        <v/>
      </c>
      <c r="O51" s="29" t="str">
        <f>IF(ISNA(VLOOKUP($B31,'Chemical Analysis'!$B$4:$Y$131,15,0)),"",(VLOOKUP($B31,'Chemical Analysis'!$B$4:$Y$131,15,0))*$E31/100)</f>
        <v/>
      </c>
      <c r="P51" s="29" t="str">
        <f>IF(ISNA(VLOOKUP($B31,'Chemical Analysis'!$B$4:$Y$131,16,0)),"",(VLOOKUP($B31,'Chemical Analysis'!$B$4:$Y$131,16,0))*$E31/100)</f>
        <v/>
      </c>
      <c r="Q51" s="29" t="str">
        <f>IF(ISNA(VLOOKUP($B31,'Chemical Analysis'!$B$4:$Y$131,17,0)),"",(VLOOKUP($B31,'Chemical Analysis'!$B$4:$Y$131,17,0))*$E31/100)</f>
        <v/>
      </c>
      <c r="R51" s="29" t="str">
        <f>IF(ISNA(VLOOKUP($B31,'Chemical Analysis'!$B$4:$Y$131,18,0)),"",(VLOOKUP($B31,'Chemical Analysis'!$B$4:$Y$131,18,0))*$E31/100)</f>
        <v/>
      </c>
      <c r="S51" s="29" t="str">
        <f>IF(ISNA(VLOOKUP($B31,'Chemical Analysis'!$B$4:$Y$131,19,0)),"",(VLOOKUP($B31,'Chemical Analysis'!$B$4:$Y$131,19,0))*$E31/100)</f>
        <v/>
      </c>
      <c r="T51" s="29" t="str">
        <f>IF(ISNA(VLOOKUP($B31,'Chemical Analysis'!$B$4:$Y$131,20,0)),"",(VLOOKUP($B31,'Chemical Analysis'!$B$4:$Y$131,20,0))*$E31/100)</f>
        <v/>
      </c>
      <c r="U51" s="29" t="str">
        <f>IF(ISNA(VLOOKUP($B31,'Chemical Analysis'!$B$4:$Y$131,21,0)),"",(VLOOKUP($B31,'Chemical Analysis'!$B$4:$Y$131,21,0))*$E31/100)</f>
        <v/>
      </c>
      <c r="V51" s="29" t="str">
        <f>IF(ISNA(VLOOKUP($B31,'Chemical Analysis'!$B$4:$Y$131,22,0)),"",(VLOOKUP($B31,'Chemical Analysis'!$B$4:$Y$131,22,0))*$E31/100)</f>
        <v/>
      </c>
      <c r="W51" s="29" t="str">
        <f>IF(ISNA(VLOOKUP($B31,'Chemical Analysis'!$B$4:$Y$131,23,0)),"",(VLOOKUP($B31,'Chemical Analysis'!$B$4:$Y$131,23,0))*$E31/100)</f>
        <v/>
      </c>
      <c r="X51" s="29" t="str">
        <f>IF(ISNA(VLOOKUP($B31,'Chemical Analysis'!$B$4:$Y$131,24,0)),"",(VLOOKUP($B31,'Chemical Analysis'!$B$4:$Y$131,24,0))*$E31/100)</f>
        <v/>
      </c>
      <c r="Y51" s="43"/>
      <c r="Z51" s="35"/>
      <c r="AE51"/>
      <c r="AF51"/>
      <c r="AG51"/>
      <c r="AH51"/>
    </row>
    <row r="52" spans="2:34" ht="13.5" thickBot="1" x14ac:dyDescent="0.25">
      <c r="B52" s="29" t="str">
        <f>IF(ISNA(VLOOKUP($B32,'Chemical Analysis'!$B$4:$Y$131,2,0)),"",(VLOOKUP($B32,'Chemical Analysis'!$B$4:$Y$131,2,0))*$E32/100)</f>
        <v/>
      </c>
      <c r="C52" s="29" t="str">
        <f>IF(ISNA(VLOOKUP($B32,'Chemical Analysis'!$B$4:$Y$131,3,0)),"",(VLOOKUP($B32,'Chemical Analysis'!$B$4:$Y$131,3,0))*$E32/100)</f>
        <v/>
      </c>
      <c r="D52" s="29" t="str">
        <f>IF(ISNA(VLOOKUP($B32,'Chemical Analysis'!$B$4:$Y$131,4,0)),"",(VLOOKUP($B32,'Chemical Analysis'!$B$4:$Y$131,4,0))*$E32/100)</f>
        <v/>
      </c>
      <c r="E52" s="29" t="str">
        <f>IF(ISNA(VLOOKUP($B32,'Chemical Analysis'!$B$4:$Y$131,5,0)),"",(VLOOKUP($B32,'Chemical Analysis'!$B$4:$Y$131,5,0))*$E32/100)</f>
        <v/>
      </c>
      <c r="F52" s="29" t="str">
        <f>IF(ISNA(VLOOKUP($B32,'Chemical Analysis'!$B$4:$Y$131,6,0)),"",(VLOOKUP($B32,'Chemical Analysis'!$B$4:$Y$131,6,0))*$E32/100)</f>
        <v/>
      </c>
      <c r="G52" s="29" t="str">
        <f>IF(ISNA(VLOOKUP($B32,'Chemical Analysis'!$B$4:$Y$131,7,0)),"",(VLOOKUP($B32,'Chemical Analysis'!$B$4:$Y$131,7,0))*$E32/100)</f>
        <v/>
      </c>
      <c r="H52" s="29" t="str">
        <f>IF(ISNA(VLOOKUP($B32,'Chemical Analysis'!$B$4:$Y$131,8,0)),"",(VLOOKUP($B32,'Chemical Analysis'!$B$4:$Y$131,8,0))*$E32/100)</f>
        <v/>
      </c>
      <c r="I52" s="29" t="str">
        <f>IF(ISNA(VLOOKUP($B32,'Chemical Analysis'!$B$4:$Y$131,9,0)),"",(VLOOKUP($B32,'Chemical Analysis'!$B$4:$Y$131,9,0))*$E32/100)</f>
        <v/>
      </c>
      <c r="J52" s="29" t="str">
        <f>IF(ISNA(VLOOKUP($B32,'Chemical Analysis'!$B$4:$Y$131,10,0)),"",(VLOOKUP($B32,'Chemical Analysis'!$B$4:$Y$131,10,0))*$E32/100)</f>
        <v/>
      </c>
      <c r="K52" s="29" t="str">
        <f>IF(ISNA(VLOOKUP($B32,'Chemical Analysis'!$B$4:$Y$131,11,0)),"",(VLOOKUP($B32,'Chemical Analysis'!$B$4:$Y$131,11,0))*$E32/100)</f>
        <v/>
      </c>
      <c r="L52" s="29" t="str">
        <f>IF(ISNA(VLOOKUP($B32,'Chemical Analysis'!$B$4:$Y$131,12,0)),"",(VLOOKUP($B32,'Chemical Analysis'!$B$4:$Y$131,12,0))*$E32/100)</f>
        <v/>
      </c>
      <c r="M52" s="29" t="str">
        <f>IF(ISNA(VLOOKUP($B32,'Chemical Analysis'!$B$4:$Y$131,13,0)),"",(VLOOKUP($B32,'Chemical Analysis'!$B$4:$Y$131,13,0))*$E32/100)</f>
        <v/>
      </c>
      <c r="N52" s="29" t="str">
        <f>IF(ISNA(VLOOKUP($B32,'Chemical Analysis'!$B$4:$Y$131,14,0)),"",(VLOOKUP($B32,'Chemical Analysis'!$B$4:$Y$131,14,0))*$E32/100)</f>
        <v/>
      </c>
      <c r="O52" s="29" t="str">
        <f>IF(ISNA(VLOOKUP($B32,'Chemical Analysis'!$B$4:$Y$131,15,0)),"",(VLOOKUP($B32,'Chemical Analysis'!$B$4:$Y$131,15,0))*$E32/100)</f>
        <v/>
      </c>
      <c r="P52" s="29" t="str">
        <f>IF(ISNA(VLOOKUP($B32,'Chemical Analysis'!$B$4:$Y$131,16,0)),"",(VLOOKUP($B32,'Chemical Analysis'!$B$4:$Y$131,16,0))*$E32/100)</f>
        <v/>
      </c>
      <c r="Q52" s="29" t="str">
        <f>IF(ISNA(VLOOKUP($B32,'Chemical Analysis'!$B$4:$Y$131,17,0)),"",(VLOOKUP($B32,'Chemical Analysis'!$B$4:$Y$131,17,0))*$E32/100)</f>
        <v/>
      </c>
      <c r="R52" s="29" t="str">
        <f>IF(ISNA(VLOOKUP($B32,'Chemical Analysis'!$B$4:$Y$131,18,0)),"",(VLOOKUP($B32,'Chemical Analysis'!$B$4:$Y$131,18,0))*$E32/100)</f>
        <v/>
      </c>
      <c r="S52" s="29" t="str">
        <f>IF(ISNA(VLOOKUP($B32,'Chemical Analysis'!$B$4:$Y$131,19,0)),"",(VLOOKUP($B32,'Chemical Analysis'!$B$4:$Y$131,19,0))*$E32/100)</f>
        <v/>
      </c>
      <c r="T52" s="29" t="str">
        <f>IF(ISNA(VLOOKUP($B32,'Chemical Analysis'!$B$4:$Y$131,20,0)),"",(VLOOKUP($B32,'Chemical Analysis'!$B$4:$Y$131,20,0))*$E32/100)</f>
        <v/>
      </c>
      <c r="U52" s="29" t="str">
        <f>IF(ISNA(VLOOKUP($B32,'Chemical Analysis'!$B$4:$Y$131,21,0)),"",(VLOOKUP($B32,'Chemical Analysis'!$B$4:$Y$131,21,0))*$E32/100)</f>
        <v/>
      </c>
      <c r="V52" s="29" t="str">
        <f>IF(ISNA(VLOOKUP($B32,'Chemical Analysis'!$B$4:$Y$131,22,0)),"",(VLOOKUP($B32,'Chemical Analysis'!$B$4:$Y$131,22,0))*$E32/100)</f>
        <v/>
      </c>
      <c r="W52" s="29" t="str">
        <f>IF(ISNA(VLOOKUP($B32,'Chemical Analysis'!$B$4:$Y$131,23,0)),"",(VLOOKUP($B32,'Chemical Analysis'!$B$4:$Y$131,23,0))*$E32/100)</f>
        <v/>
      </c>
      <c r="X52" s="29" t="str">
        <f>IF(ISNA(VLOOKUP($B32,'Chemical Analysis'!$B$4:$Y$131,24,0)),"",(VLOOKUP($B32,'Chemical Analysis'!$B$4:$Y$131,24,0))*$E32/100)</f>
        <v/>
      </c>
      <c r="Y52" s="43"/>
      <c r="Z52" s="35"/>
      <c r="AE52"/>
      <c r="AF52"/>
      <c r="AG52"/>
      <c r="AH52"/>
    </row>
    <row r="53" spans="2:34" ht="13.5" thickBot="1" x14ac:dyDescent="0.25">
      <c r="B53" s="29" t="str">
        <f>IF(ISNA(VLOOKUP($B33,'Chemical Analysis'!$B$4:$Y$131,2,0)),"",(VLOOKUP($B33,'Chemical Analysis'!$B$4:$Y$131,2,0))*$E33/100)</f>
        <v/>
      </c>
      <c r="C53" s="29" t="str">
        <f>IF(ISNA(VLOOKUP($B33,'Chemical Analysis'!$B$4:$Y$131,3,0)),"",(VLOOKUP($B33,'Chemical Analysis'!$B$4:$Y$131,3,0))*$E33/100)</f>
        <v/>
      </c>
      <c r="D53" s="29" t="str">
        <f>IF(ISNA(VLOOKUP($B33,'Chemical Analysis'!$B$4:$Y$131,4,0)),"",(VLOOKUP($B33,'Chemical Analysis'!$B$4:$Y$131,4,0))*$E33/100)</f>
        <v/>
      </c>
      <c r="E53" s="29" t="str">
        <f>IF(ISNA(VLOOKUP($B33,'Chemical Analysis'!$B$4:$Y$131,5,0)),"",(VLOOKUP($B33,'Chemical Analysis'!$B$4:$Y$131,5,0))*$E33/100)</f>
        <v/>
      </c>
      <c r="F53" s="29" t="str">
        <f>IF(ISNA(VLOOKUP($B33,'Chemical Analysis'!$B$4:$Y$131,6,0)),"",(VLOOKUP($B33,'Chemical Analysis'!$B$4:$Y$131,6,0))*$E33/100)</f>
        <v/>
      </c>
      <c r="G53" s="29" t="str">
        <f>IF(ISNA(VLOOKUP($B33,'Chemical Analysis'!$B$4:$Y$131,7,0)),"",(VLOOKUP($B33,'Chemical Analysis'!$B$4:$Y$131,7,0))*$E33/100)</f>
        <v/>
      </c>
      <c r="H53" s="29" t="str">
        <f>IF(ISNA(VLOOKUP($B33,'Chemical Analysis'!$B$4:$Y$131,8,0)),"",(VLOOKUP($B33,'Chemical Analysis'!$B$4:$Y$131,8,0))*$E33/100)</f>
        <v/>
      </c>
      <c r="I53" s="29" t="str">
        <f>IF(ISNA(VLOOKUP($B33,'Chemical Analysis'!$B$4:$Y$131,9,0)),"",(VLOOKUP($B33,'Chemical Analysis'!$B$4:$Y$131,9,0))*$E33/100)</f>
        <v/>
      </c>
      <c r="J53" s="29" t="str">
        <f>IF(ISNA(VLOOKUP($B33,'Chemical Analysis'!$B$4:$Y$131,10,0)),"",(VLOOKUP($B33,'Chemical Analysis'!$B$4:$Y$131,10,0))*$E33/100)</f>
        <v/>
      </c>
      <c r="K53" s="29" t="str">
        <f>IF(ISNA(VLOOKUP($B33,'Chemical Analysis'!$B$4:$Y$131,11,0)),"",(VLOOKUP($B33,'Chemical Analysis'!$B$4:$Y$131,11,0))*$E33/100)</f>
        <v/>
      </c>
      <c r="L53" s="29" t="str">
        <f>IF(ISNA(VLOOKUP($B33,'Chemical Analysis'!$B$4:$Y$131,12,0)),"",(VLOOKUP($B33,'Chemical Analysis'!$B$4:$Y$131,12,0))*$E33/100)</f>
        <v/>
      </c>
      <c r="M53" s="29" t="str">
        <f>IF(ISNA(VLOOKUP($B33,'Chemical Analysis'!$B$4:$Y$131,13,0)),"",(VLOOKUP($B33,'Chemical Analysis'!$B$4:$Y$131,13,0))*$E33/100)</f>
        <v/>
      </c>
      <c r="N53" s="29" t="str">
        <f>IF(ISNA(VLOOKUP($B33,'Chemical Analysis'!$B$4:$Y$131,14,0)),"",(VLOOKUP($B33,'Chemical Analysis'!$B$4:$Y$131,14,0))*$E33/100)</f>
        <v/>
      </c>
      <c r="O53" s="29" t="str">
        <f>IF(ISNA(VLOOKUP($B33,'Chemical Analysis'!$B$4:$Y$131,15,0)),"",(VLOOKUP($B33,'Chemical Analysis'!$B$4:$Y$131,15,0))*$E33/100)</f>
        <v/>
      </c>
      <c r="P53" s="29" t="str">
        <f>IF(ISNA(VLOOKUP($B33,'Chemical Analysis'!$B$4:$Y$131,16,0)),"",(VLOOKUP($B33,'Chemical Analysis'!$B$4:$Y$131,16,0))*$E33/100)</f>
        <v/>
      </c>
      <c r="Q53" s="29" t="str">
        <f>IF(ISNA(VLOOKUP($B33,'Chemical Analysis'!$B$4:$Y$131,17,0)),"",(VLOOKUP($B33,'Chemical Analysis'!$B$4:$Y$131,17,0))*$E33/100)</f>
        <v/>
      </c>
      <c r="R53" s="29" t="str">
        <f>IF(ISNA(VLOOKUP($B33,'Chemical Analysis'!$B$4:$Y$131,18,0)),"",(VLOOKUP($B33,'Chemical Analysis'!$B$4:$Y$131,18,0))*$E33/100)</f>
        <v/>
      </c>
      <c r="S53" s="29" t="str">
        <f>IF(ISNA(VLOOKUP($B33,'Chemical Analysis'!$B$4:$Y$131,19,0)),"",(VLOOKUP($B33,'Chemical Analysis'!$B$4:$Y$131,19,0))*$E33/100)</f>
        <v/>
      </c>
      <c r="T53" s="29" t="str">
        <f>IF(ISNA(VLOOKUP($B33,'Chemical Analysis'!$B$4:$Y$131,20,0)),"",(VLOOKUP($B33,'Chemical Analysis'!$B$4:$Y$131,20,0))*$E33/100)</f>
        <v/>
      </c>
      <c r="U53" s="29" t="str">
        <f>IF(ISNA(VLOOKUP($B33,'Chemical Analysis'!$B$4:$Y$131,21,0)),"",(VLOOKUP($B33,'Chemical Analysis'!$B$4:$Y$131,21,0))*$E33/100)</f>
        <v/>
      </c>
      <c r="V53" s="29" t="str">
        <f>IF(ISNA(VLOOKUP($B33,'Chemical Analysis'!$B$4:$Y$131,22,0)),"",(VLOOKUP($B33,'Chemical Analysis'!$B$4:$Y$131,22,0))*$E33/100)</f>
        <v/>
      </c>
      <c r="W53" s="29" t="str">
        <f>IF(ISNA(VLOOKUP($B33,'Chemical Analysis'!$B$4:$Y$131,23,0)),"",(VLOOKUP($B33,'Chemical Analysis'!$B$4:$Y$131,23,0))*$E33/100)</f>
        <v/>
      </c>
      <c r="X53" s="29" t="str">
        <f>IF(ISNA(VLOOKUP($B33,'Chemical Analysis'!$B$4:$Y$131,24,0)),"",(VLOOKUP($B33,'Chemical Analysis'!$B$4:$Y$131,24,0))*$E33/100)</f>
        <v/>
      </c>
      <c r="Y53" s="44"/>
      <c r="Z53" s="35"/>
      <c r="AE53"/>
      <c r="AF53"/>
      <c r="AG53"/>
      <c r="AH53"/>
    </row>
    <row r="54" spans="2:34" ht="13.5" thickBot="1" x14ac:dyDescent="0.25">
      <c r="B54" s="53">
        <f>SUM(B38:B53)</f>
        <v>54.894444444444439</v>
      </c>
      <c r="C54" s="53">
        <f t="shared" ref="C54:W54" si="8">SUM(C38:C53)</f>
        <v>0</v>
      </c>
      <c r="D54" s="53">
        <f t="shared" si="8"/>
        <v>11.585185185185185</v>
      </c>
      <c r="E54" s="53">
        <f t="shared" si="8"/>
        <v>7.4592592592592588</v>
      </c>
      <c r="F54" s="53">
        <f t="shared" si="8"/>
        <v>0</v>
      </c>
      <c r="G54" s="53">
        <f t="shared" si="8"/>
        <v>0</v>
      </c>
      <c r="H54" s="53">
        <f t="shared" si="8"/>
        <v>3.8111111111111109</v>
      </c>
      <c r="I54" s="53">
        <f t="shared" si="8"/>
        <v>1.666666666666667</v>
      </c>
      <c r="J54" s="53">
        <f t="shared" si="8"/>
        <v>0</v>
      </c>
      <c r="K54" s="53">
        <f t="shared" si="8"/>
        <v>0</v>
      </c>
      <c r="L54" s="53">
        <f t="shared" si="8"/>
        <v>2.8703703703703703E-2</v>
      </c>
      <c r="M54" s="53">
        <f t="shared" si="8"/>
        <v>10.516666666666667</v>
      </c>
      <c r="N54" s="53">
        <f t="shared" si="8"/>
        <v>0</v>
      </c>
      <c r="O54" s="53">
        <f t="shared" si="8"/>
        <v>0</v>
      </c>
      <c r="P54" s="53">
        <f t="shared" si="8"/>
        <v>0</v>
      </c>
      <c r="Q54" s="53">
        <f t="shared" si="8"/>
        <v>0.14125925925925925</v>
      </c>
      <c r="R54" s="53">
        <f t="shared" si="8"/>
        <v>0</v>
      </c>
      <c r="S54" s="53">
        <f t="shared" si="8"/>
        <v>0</v>
      </c>
      <c r="T54" s="53">
        <f t="shared" si="8"/>
        <v>0</v>
      </c>
      <c r="U54" s="53">
        <f t="shared" si="8"/>
        <v>0</v>
      </c>
      <c r="V54" s="53">
        <f t="shared" si="8"/>
        <v>0</v>
      </c>
      <c r="W54" s="53">
        <f t="shared" si="8"/>
        <v>0</v>
      </c>
      <c r="X54" s="53">
        <f>SUM(X38:X53)</f>
        <v>0</v>
      </c>
      <c r="Z54" s="35"/>
      <c r="AE54"/>
      <c r="AF54"/>
      <c r="AG54"/>
      <c r="AH54"/>
    </row>
    <row r="55" spans="2:34" ht="19.5" thickBot="1" x14ac:dyDescent="0.4">
      <c r="B55" s="227" t="s">
        <v>0</v>
      </c>
      <c r="C55" s="228" t="s">
        <v>1</v>
      </c>
      <c r="D55" s="228" t="s">
        <v>2</v>
      </c>
      <c r="E55" s="228" t="s">
        <v>11</v>
      </c>
      <c r="F55" s="229" t="s">
        <v>139</v>
      </c>
      <c r="G55" s="228" t="s">
        <v>3</v>
      </c>
      <c r="H55" s="228" t="s">
        <v>4</v>
      </c>
      <c r="I55" s="228" t="s">
        <v>5</v>
      </c>
      <c r="J55" s="230" t="s">
        <v>138</v>
      </c>
      <c r="K55" s="230" t="s">
        <v>142</v>
      </c>
      <c r="L55" s="228" t="s">
        <v>6</v>
      </c>
      <c r="M55" s="228" t="s">
        <v>7</v>
      </c>
      <c r="N55" s="228" t="s">
        <v>8</v>
      </c>
      <c r="O55" s="228" t="s">
        <v>29</v>
      </c>
      <c r="P55" s="228" t="s">
        <v>10</v>
      </c>
      <c r="Q55" s="231" t="s">
        <v>183</v>
      </c>
      <c r="R55" s="228" t="s">
        <v>131</v>
      </c>
      <c r="S55" s="228" t="s">
        <v>141</v>
      </c>
      <c r="T55" s="228" t="s">
        <v>128</v>
      </c>
      <c r="U55" s="232" t="s">
        <v>158</v>
      </c>
      <c r="V55" s="232" t="s">
        <v>157</v>
      </c>
      <c r="W55" s="79" t="s">
        <v>161</v>
      </c>
      <c r="X55" s="233" t="s">
        <v>76</v>
      </c>
      <c r="Z55" s="35"/>
      <c r="AE55"/>
      <c r="AF55"/>
      <c r="AG55"/>
      <c r="AH55"/>
    </row>
    <row r="56" spans="2:34" ht="21" thickBot="1" x14ac:dyDescent="0.35">
      <c r="B56" s="191">
        <v>60.09</v>
      </c>
      <c r="C56" s="192">
        <v>69.62</v>
      </c>
      <c r="D56" s="193">
        <v>101.96</v>
      </c>
      <c r="E56" s="193">
        <v>80.900000000000006</v>
      </c>
      <c r="F56" s="193">
        <v>74.692799999999991</v>
      </c>
      <c r="G56" s="193">
        <v>29.88</v>
      </c>
      <c r="H56" s="193">
        <v>61.98</v>
      </c>
      <c r="I56" s="193">
        <v>94.2</v>
      </c>
      <c r="J56" s="193">
        <v>79.545000000000002</v>
      </c>
      <c r="K56" s="193">
        <v>465.96</v>
      </c>
      <c r="L56" s="193">
        <v>40.31</v>
      </c>
      <c r="M56" s="193">
        <v>56.08</v>
      </c>
      <c r="N56" s="193">
        <v>103.62</v>
      </c>
      <c r="O56" s="193">
        <v>153.69999999999999</v>
      </c>
      <c r="P56" s="193">
        <v>81.39</v>
      </c>
      <c r="Q56" s="234">
        <v>71.84</v>
      </c>
      <c r="R56" s="193">
        <v>86.94</v>
      </c>
      <c r="S56" s="193">
        <v>74.930000000000007</v>
      </c>
      <c r="T56" s="194">
        <v>223.2</v>
      </c>
      <c r="U56" s="193">
        <v>150.69999999999999</v>
      </c>
      <c r="V56" s="193">
        <v>141.94</v>
      </c>
      <c r="W56" s="193">
        <v>152</v>
      </c>
      <c r="X56" s="195">
        <v>214.44</v>
      </c>
      <c r="Y56" s="119">
        <f>SUM(C18:C33)</f>
        <v>108</v>
      </c>
      <c r="Z56" s="35"/>
      <c r="AE56"/>
      <c r="AF56"/>
      <c r="AG56"/>
      <c r="AH56"/>
    </row>
    <row r="57" spans="2:34" ht="13.5" thickBot="1" x14ac:dyDescent="0.25">
      <c r="B57" s="188">
        <f t="shared" ref="B57:X57" si="9">B$54/B$56</f>
        <v>0.91353710175477509</v>
      </c>
      <c r="C57" s="189">
        <f t="shared" si="9"/>
        <v>0</v>
      </c>
      <c r="D57" s="189">
        <f t="shared" si="9"/>
        <v>0.11362480566089826</v>
      </c>
      <c r="E57" s="189">
        <f t="shared" si="9"/>
        <v>9.2203451906789344E-2</v>
      </c>
      <c r="F57" s="189">
        <f t="shared" si="9"/>
        <v>0</v>
      </c>
      <c r="G57" s="189">
        <f t="shared" si="9"/>
        <v>0</v>
      </c>
      <c r="H57" s="189">
        <f t="shared" si="9"/>
        <v>6.1489369330608439E-2</v>
      </c>
      <c r="I57" s="189">
        <f t="shared" si="9"/>
        <v>1.7692852087756551E-2</v>
      </c>
      <c r="J57" s="189">
        <f t="shared" si="9"/>
        <v>0</v>
      </c>
      <c r="K57" s="189">
        <f t="shared" si="9"/>
        <v>0</v>
      </c>
      <c r="L57" s="189">
        <f t="shared" si="9"/>
        <v>7.1207401894576286E-4</v>
      </c>
      <c r="M57" s="189">
        <f t="shared" si="9"/>
        <v>0.18752971944840705</v>
      </c>
      <c r="N57" s="189">
        <f t="shared" si="9"/>
        <v>0</v>
      </c>
      <c r="O57" s="189">
        <f t="shared" si="9"/>
        <v>0</v>
      </c>
      <c r="P57" s="189">
        <f t="shared" si="9"/>
        <v>0</v>
      </c>
      <c r="Q57" s="189">
        <f t="shared" si="9"/>
        <v>1.9663037202012701E-3</v>
      </c>
      <c r="R57" s="189">
        <f t="shared" si="9"/>
        <v>0</v>
      </c>
      <c r="S57" s="189">
        <f t="shared" si="9"/>
        <v>0</v>
      </c>
      <c r="T57" s="189">
        <f t="shared" si="9"/>
        <v>0</v>
      </c>
      <c r="U57" s="189">
        <f t="shared" si="9"/>
        <v>0</v>
      </c>
      <c r="V57" s="189">
        <f t="shared" si="9"/>
        <v>0</v>
      </c>
      <c r="W57" s="189">
        <f t="shared" si="9"/>
        <v>0</v>
      </c>
      <c r="X57" s="190">
        <f t="shared" si="9"/>
        <v>0</v>
      </c>
      <c r="Y57" s="100">
        <f>SUM(B57:X57)</f>
        <v>1.3887556779283818</v>
      </c>
      <c r="Z57" s="35"/>
      <c r="AE57"/>
      <c r="AF57"/>
      <c r="AG57"/>
      <c r="AH57"/>
    </row>
    <row r="58" spans="2:34" ht="13.5" thickBot="1" x14ac:dyDescent="0.25">
      <c r="B58" s="183">
        <f t="shared" ref="B58:X58" si="10">B57/$Y$57*100</f>
        <v>65.780980504613012</v>
      </c>
      <c r="C58" s="30">
        <f t="shared" si="10"/>
        <v>0</v>
      </c>
      <c r="D58" s="30">
        <f t="shared" si="10"/>
        <v>8.181770736692382</v>
      </c>
      <c r="E58" s="30">
        <f t="shared" si="10"/>
        <v>6.6392853237028691</v>
      </c>
      <c r="F58" s="30">
        <f t="shared" si="10"/>
        <v>0</v>
      </c>
      <c r="G58" s="30">
        <f t="shared" si="10"/>
        <v>0</v>
      </c>
      <c r="H58" s="30">
        <f t="shared" si="10"/>
        <v>4.4276592569783499</v>
      </c>
      <c r="I58" s="30">
        <f t="shared" si="10"/>
        <v>1.274007542791769</v>
      </c>
      <c r="J58" s="30">
        <f t="shared" si="10"/>
        <v>0</v>
      </c>
      <c r="K58" s="30">
        <f t="shared" si="10"/>
        <v>0</v>
      </c>
      <c r="L58" s="30">
        <f t="shared" si="10"/>
        <v>5.1274247174129969E-2</v>
      </c>
      <c r="M58" s="30">
        <f t="shared" si="10"/>
        <v>13.503434940273054</v>
      </c>
      <c r="N58" s="30">
        <f t="shared" si="10"/>
        <v>0</v>
      </c>
      <c r="O58" s="30">
        <f t="shared" si="10"/>
        <v>0</v>
      </c>
      <c r="P58" s="30">
        <f t="shared" si="10"/>
        <v>0</v>
      </c>
      <c r="Q58" s="30">
        <f t="shared" si="10"/>
        <v>0.14158744777442936</v>
      </c>
      <c r="R58" s="30">
        <f t="shared" si="10"/>
        <v>0</v>
      </c>
      <c r="S58" s="30">
        <f t="shared" si="10"/>
        <v>0</v>
      </c>
      <c r="T58" s="30">
        <f t="shared" si="10"/>
        <v>0</v>
      </c>
      <c r="U58" s="30">
        <f t="shared" si="10"/>
        <v>0</v>
      </c>
      <c r="V58" s="30">
        <f t="shared" si="10"/>
        <v>0</v>
      </c>
      <c r="W58" s="30">
        <f t="shared" si="10"/>
        <v>0</v>
      </c>
      <c r="X58" s="184">
        <f t="shared" si="10"/>
        <v>0</v>
      </c>
      <c r="Y58" s="100">
        <f>SUM(G58:U58)</f>
        <v>19.397963434991734</v>
      </c>
      <c r="Z58" s="35"/>
      <c r="AE58"/>
      <c r="AF58"/>
      <c r="AG58"/>
      <c r="AH58"/>
    </row>
    <row r="59" spans="2:34" ht="13.5" thickBot="1" x14ac:dyDescent="0.25">
      <c r="B59" s="185">
        <f t="shared" ref="B59:X59" si="11">B58/$Y$58</f>
        <v>3.3911281833819502</v>
      </c>
      <c r="C59" s="186">
        <f t="shared" si="11"/>
        <v>0</v>
      </c>
      <c r="D59" s="186">
        <f t="shared" si="11"/>
        <v>0.42178503759489472</v>
      </c>
      <c r="E59" s="186">
        <f t="shared" si="11"/>
        <v>0.34226713262725039</v>
      </c>
      <c r="F59" s="186">
        <f t="shared" si="11"/>
        <v>0</v>
      </c>
      <c r="G59" s="186">
        <f t="shared" si="11"/>
        <v>0</v>
      </c>
      <c r="H59" s="186">
        <f t="shared" si="11"/>
        <v>0.22825382014028095</v>
      </c>
      <c r="I59" s="186">
        <f t="shared" si="11"/>
        <v>6.5677386549435557E-2</v>
      </c>
      <c r="J59" s="186">
        <f t="shared" si="11"/>
        <v>0</v>
      </c>
      <c r="K59" s="186">
        <f t="shared" si="11"/>
        <v>0</v>
      </c>
      <c r="L59" s="186">
        <f t="shared" si="11"/>
        <v>2.6432799167791514E-3</v>
      </c>
      <c r="M59" s="186">
        <f t="shared" si="11"/>
        <v>0.69612642510266742</v>
      </c>
      <c r="N59" s="186">
        <f t="shared" si="11"/>
        <v>0</v>
      </c>
      <c r="O59" s="186">
        <f t="shared" si="11"/>
        <v>0</v>
      </c>
      <c r="P59" s="186">
        <f t="shared" si="11"/>
        <v>0</v>
      </c>
      <c r="Q59" s="186">
        <f t="shared" si="11"/>
        <v>7.2990882908368412E-3</v>
      </c>
      <c r="R59" s="186">
        <f t="shared" si="11"/>
        <v>0</v>
      </c>
      <c r="S59" s="186">
        <f t="shared" si="11"/>
        <v>0</v>
      </c>
      <c r="T59" s="186">
        <f t="shared" si="11"/>
        <v>0</v>
      </c>
      <c r="U59" s="186">
        <f t="shared" si="11"/>
        <v>0</v>
      </c>
      <c r="V59" s="186">
        <f t="shared" si="11"/>
        <v>0</v>
      </c>
      <c r="W59" s="186">
        <f t="shared" si="11"/>
        <v>0</v>
      </c>
      <c r="X59" s="187">
        <f t="shared" si="11"/>
        <v>0</v>
      </c>
      <c r="Y59" s="182">
        <f>IF(ISNA(VLOOKUP($G3,'Chemical Analysis'!$AA$4:$AB$39,2,0)),"",(VLOOKUP($G3,'Chemical Analysis'!$AA$4:$AB$39,2,0)))</f>
        <v>1305</v>
      </c>
      <c r="Z59" s="35"/>
      <c r="AE59"/>
      <c r="AF59"/>
      <c r="AG59"/>
      <c r="AH59"/>
    </row>
    <row r="60" spans="2:34" ht="15.75" x14ac:dyDescent="0.25">
      <c r="B60" s="56"/>
      <c r="C60" s="57"/>
      <c r="D60" s="18"/>
      <c r="E60" s="18"/>
      <c r="F60" s="18"/>
      <c r="G60" s="18"/>
      <c r="H60" s="18"/>
      <c r="I60" s="38"/>
      <c r="J60" s="38"/>
      <c r="K60" s="38"/>
      <c r="L60" s="38"/>
      <c r="M60" s="56"/>
      <c r="N60" s="2"/>
      <c r="O60" s="2"/>
      <c r="P60" s="57"/>
      <c r="Q60" s="58"/>
      <c r="R60" s="58"/>
      <c r="S60" s="58"/>
      <c r="T60" s="58"/>
      <c r="U60" s="58"/>
      <c r="V60" s="58"/>
      <c r="W60" s="58"/>
      <c r="X60" s="58"/>
      <c r="Y60" s="58"/>
      <c r="Z60" s="35"/>
      <c r="AE60"/>
      <c r="AF60"/>
      <c r="AG60"/>
      <c r="AH60"/>
    </row>
    <row r="61" spans="2:34" ht="15.75" x14ac:dyDescent="0.25">
      <c r="B61" s="57"/>
      <c r="C61" s="57"/>
      <c r="D61" s="57"/>
      <c r="E61" s="57"/>
      <c r="F61" s="57"/>
      <c r="G61" s="57"/>
      <c r="H61" s="18"/>
      <c r="I61" s="38"/>
      <c r="J61" s="38"/>
      <c r="K61" s="38"/>
      <c r="L61" s="38"/>
      <c r="M61" s="57"/>
      <c r="N61" s="38"/>
      <c r="O61" s="58"/>
      <c r="P61" s="57"/>
      <c r="Q61" s="58"/>
      <c r="R61" s="58"/>
      <c r="S61" s="58"/>
      <c r="T61" s="58"/>
      <c r="U61" s="58"/>
      <c r="V61" s="58"/>
      <c r="W61" s="58"/>
      <c r="X61" s="58"/>
      <c r="Y61" s="58"/>
      <c r="Z61" s="35"/>
      <c r="AE61"/>
      <c r="AF61"/>
      <c r="AG61"/>
      <c r="AH61"/>
    </row>
    <row r="62" spans="2:34" ht="12.75" x14ac:dyDescent="0.2">
      <c r="B62"/>
      <c r="C62"/>
      <c r="D62"/>
      <c r="E62"/>
      <c r="F62"/>
      <c r="G62"/>
      <c r="H62"/>
      <c r="M62" s="61"/>
      <c r="N62" s="61"/>
      <c r="O62" s="61"/>
      <c r="Z62" s="35"/>
      <c r="AE62"/>
      <c r="AF62"/>
      <c r="AG62"/>
      <c r="AH62"/>
    </row>
    <row r="63" spans="2:34" ht="12.75" x14ac:dyDescent="0.2">
      <c r="B63"/>
      <c r="C63"/>
      <c r="D63"/>
      <c r="E63"/>
      <c r="F63"/>
      <c r="G63"/>
      <c r="H63"/>
      <c r="Z63" s="35"/>
      <c r="AE63"/>
      <c r="AF63"/>
      <c r="AG63"/>
      <c r="AH63"/>
    </row>
    <row r="64" spans="2:34" x14ac:dyDescent="0.3">
      <c r="AE64"/>
      <c r="AF64"/>
    </row>
    <row r="65" spans="31:31" x14ac:dyDescent="0.3">
      <c r="AE65"/>
    </row>
  </sheetData>
  <mergeCells count="20">
    <mergeCell ref="B16:B17"/>
    <mergeCell ref="C2:E2"/>
    <mergeCell ref="F2:G2"/>
    <mergeCell ref="B3:E3"/>
    <mergeCell ref="B4:C4"/>
    <mergeCell ref="D4:E4"/>
    <mergeCell ref="F4:G4"/>
    <mergeCell ref="D5:E5"/>
    <mergeCell ref="F5:G5"/>
    <mergeCell ref="C15:C17"/>
    <mergeCell ref="E15:E17"/>
    <mergeCell ref="G15:G16"/>
    <mergeCell ref="W6:X8"/>
    <mergeCell ref="AC6:AD8"/>
    <mergeCell ref="W4:X5"/>
    <mergeCell ref="Y4:Y5"/>
    <mergeCell ref="AA4:AB5"/>
    <mergeCell ref="AC4:AC5"/>
    <mergeCell ref="Y6:Z8"/>
    <mergeCell ref="AA6:AB8"/>
  </mergeCells>
  <dataValidations count="4">
    <dataValidation type="list" allowBlank="1" showInputMessage="1" showErrorMessage="1" sqref="IN3 SJ3 ACF3 AMB3 AVX3 BFT3 BPP3 BZL3 CJH3 CTD3 DCZ3 DMV3 DWR3 EGN3 EQJ3 FAF3 FKB3 FTX3 GDT3 GNP3 GXL3 HHH3 HRD3 IAZ3 IKV3 IUR3 JEN3 JOJ3 JYF3 KIB3 KRX3 LBT3 LLP3 LVL3 MFH3 MPD3 MYZ3 NIV3 NSR3 OCN3 OMJ3 OWF3 PGB3 PPX3 PZT3 QJP3 QTL3 RDH3 RND3 RWZ3 SGV3 SQR3 TAN3 TKJ3 TUF3 UEB3 UNX3 UXT3 VHP3 VRL3 WBH3 WLD3 WUZ3 G65445 IN65445 SJ65445 ACF65445 AMB65445 AVX65445 BFT65445 BPP65445 BZL65445 CJH65445 CTD65445 DCZ65445 DMV65445 DWR65445 EGN65445 EQJ65445 FAF65445 FKB65445 FTX65445 GDT65445 GNP65445 GXL65445 HHH65445 HRD65445 IAZ65445 IKV65445 IUR65445 JEN65445 JOJ65445 JYF65445 KIB65445 KRX65445 LBT65445 LLP65445 LVL65445 MFH65445 MPD65445 MYZ65445 NIV65445 NSR65445 OCN65445 OMJ65445 OWF65445 PGB65445 PPX65445 PZT65445 QJP65445 QTL65445 RDH65445 RND65445 RWZ65445 SGV65445 SQR65445 TAN65445 TKJ65445 TUF65445 UEB65445 UNX65445 UXT65445 VHP65445 VRL65445 WBH65445 WLD65445 WUZ65445 G130981 IN130981 SJ130981 ACF130981 AMB130981 AVX130981 BFT130981 BPP130981 BZL130981 CJH130981 CTD130981 DCZ130981 DMV130981 DWR130981 EGN130981 EQJ130981 FAF130981 FKB130981 FTX130981 GDT130981 GNP130981 GXL130981 HHH130981 HRD130981 IAZ130981 IKV130981 IUR130981 JEN130981 JOJ130981 JYF130981 KIB130981 KRX130981 LBT130981 LLP130981 LVL130981 MFH130981 MPD130981 MYZ130981 NIV130981 NSR130981 OCN130981 OMJ130981 OWF130981 PGB130981 PPX130981 PZT130981 QJP130981 QTL130981 RDH130981 RND130981 RWZ130981 SGV130981 SQR130981 TAN130981 TKJ130981 TUF130981 UEB130981 UNX130981 UXT130981 VHP130981 VRL130981 WBH130981 WLD130981 WUZ130981 G196517 IN196517 SJ196517 ACF196517 AMB196517 AVX196517 BFT196517 BPP196517 BZL196517 CJH196517 CTD196517 DCZ196517 DMV196517 DWR196517 EGN196517 EQJ196517 FAF196517 FKB196517 FTX196517 GDT196517 GNP196517 GXL196517 HHH196517 HRD196517 IAZ196517 IKV196517 IUR196517 JEN196517 JOJ196517 JYF196517 KIB196517 KRX196517 LBT196517 LLP196517 LVL196517 MFH196517 MPD196517 MYZ196517 NIV196517 NSR196517 OCN196517 OMJ196517 OWF196517 PGB196517 PPX196517 PZT196517 QJP196517 QTL196517 RDH196517 RND196517 RWZ196517 SGV196517 SQR196517 TAN196517 TKJ196517 TUF196517 UEB196517 UNX196517 UXT196517 VHP196517 VRL196517 WBH196517 WLD196517 WUZ196517 G262053 IN262053 SJ262053 ACF262053 AMB262053 AVX262053 BFT262053 BPP262053 BZL262053 CJH262053 CTD262053 DCZ262053 DMV262053 DWR262053 EGN262053 EQJ262053 FAF262053 FKB262053 FTX262053 GDT262053 GNP262053 GXL262053 HHH262053 HRD262053 IAZ262053 IKV262053 IUR262053 JEN262053 JOJ262053 JYF262053 KIB262053 KRX262053 LBT262053 LLP262053 LVL262053 MFH262053 MPD262053 MYZ262053 NIV262053 NSR262053 OCN262053 OMJ262053 OWF262053 PGB262053 PPX262053 PZT262053 QJP262053 QTL262053 RDH262053 RND262053 RWZ262053 SGV262053 SQR262053 TAN262053 TKJ262053 TUF262053 UEB262053 UNX262053 UXT262053 VHP262053 VRL262053 WBH262053 WLD262053 WUZ262053 G327589 IN327589 SJ327589 ACF327589 AMB327589 AVX327589 BFT327589 BPP327589 BZL327589 CJH327589 CTD327589 DCZ327589 DMV327589 DWR327589 EGN327589 EQJ327589 FAF327589 FKB327589 FTX327589 GDT327589 GNP327589 GXL327589 HHH327589 HRD327589 IAZ327589 IKV327589 IUR327589 JEN327589 JOJ327589 JYF327589 KIB327589 KRX327589 LBT327589 LLP327589 LVL327589 MFH327589 MPD327589 MYZ327589 NIV327589 NSR327589 OCN327589 OMJ327589 OWF327589 PGB327589 PPX327589 PZT327589 QJP327589 QTL327589 RDH327589 RND327589 RWZ327589 SGV327589 SQR327589 TAN327589 TKJ327589 TUF327589 UEB327589 UNX327589 UXT327589 VHP327589 VRL327589 WBH327589 WLD327589 WUZ327589 G393125 IN393125 SJ393125 ACF393125 AMB393125 AVX393125 BFT393125 BPP393125 BZL393125 CJH393125 CTD393125 DCZ393125 DMV393125 DWR393125 EGN393125 EQJ393125 FAF393125 FKB393125 FTX393125 GDT393125 GNP393125 GXL393125 HHH393125 HRD393125 IAZ393125 IKV393125 IUR393125 JEN393125 JOJ393125 JYF393125 KIB393125 KRX393125 LBT393125 LLP393125 LVL393125 MFH393125 MPD393125 MYZ393125 NIV393125 NSR393125 OCN393125 OMJ393125 OWF393125 PGB393125 PPX393125 PZT393125 QJP393125 QTL393125 RDH393125 RND393125 RWZ393125 SGV393125 SQR393125 TAN393125 TKJ393125 TUF393125 UEB393125 UNX393125 UXT393125 VHP393125 VRL393125 WBH393125 WLD393125 WUZ393125 G458661 IN458661 SJ458661 ACF458661 AMB458661 AVX458661 BFT458661 BPP458661 BZL458661 CJH458661 CTD458661 DCZ458661 DMV458661 DWR458661 EGN458661 EQJ458661 FAF458661 FKB458661 FTX458661 GDT458661 GNP458661 GXL458661 HHH458661 HRD458661 IAZ458661 IKV458661 IUR458661 JEN458661 JOJ458661 JYF458661 KIB458661 KRX458661 LBT458661 LLP458661 LVL458661 MFH458661 MPD458661 MYZ458661 NIV458661 NSR458661 OCN458661 OMJ458661 OWF458661 PGB458661 PPX458661 PZT458661 QJP458661 QTL458661 RDH458661 RND458661 RWZ458661 SGV458661 SQR458661 TAN458661 TKJ458661 TUF458661 UEB458661 UNX458661 UXT458661 VHP458661 VRL458661 WBH458661 WLD458661 WUZ458661 G524197 IN524197 SJ524197 ACF524197 AMB524197 AVX524197 BFT524197 BPP524197 BZL524197 CJH524197 CTD524197 DCZ524197 DMV524197 DWR524197 EGN524197 EQJ524197 FAF524197 FKB524197 FTX524197 GDT524197 GNP524197 GXL524197 HHH524197 HRD524197 IAZ524197 IKV524197 IUR524197 JEN524197 JOJ524197 JYF524197 KIB524197 KRX524197 LBT524197 LLP524197 LVL524197 MFH524197 MPD524197 MYZ524197 NIV524197 NSR524197 OCN524197 OMJ524197 OWF524197 PGB524197 PPX524197 PZT524197 QJP524197 QTL524197 RDH524197 RND524197 RWZ524197 SGV524197 SQR524197 TAN524197 TKJ524197 TUF524197 UEB524197 UNX524197 UXT524197 VHP524197 VRL524197 WBH524197 WLD524197 WUZ524197 G589733 IN589733 SJ589733 ACF589733 AMB589733 AVX589733 BFT589733 BPP589733 BZL589733 CJH589733 CTD589733 DCZ589733 DMV589733 DWR589733 EGN589733 EQJ589733 FAF589733 FKB589733 FTX589733 GDT589733 GNP589733 GXL589733 HHH589733 HRD589733 IAZ589733 IKV589733 IUR589733 JEN589733 JOJ589733 JYF589733 KIB589733 KRX589733 LBT589733 LLP589733 LVL589733 MFH589733 MPD589733 MYZ589733 NIV589733 NSR589733 OCN589733 OMJ589733 OWF589733 PGB589733 PPX589733 PZT589733 QJP589733 QTL589733 RDH589733 RND589733 RWZ589733 SGV589733 SQR589733 TAN589733 TKJ589733 TUF589733 UEB589733 UNX589733 UXT589733 VHP589733 VRL589733 WBH589733 WLD589733 WUZ589733 G655269 IN655269 SJ655269 ACF655269 AMB655269 AVX655269 BFT655269 BPP655269 BZL655269 CJH655269 CTD655269 DCZ655269 DMV655269 DWR655269 EGN655269 EQJ655269 FAF655269 FKB655269 FTX655269 GDT655269 GNP655269 GXL655269 HHH655269 HRD655269 IAZ655269 IKV655269 IUR655269 JEN655269 JOJ655269 JYF655269 KIB655269 KRX655269 LBT655269 LLP655269 LVL655269 MFH655269 MPD655269 MYZ655269 NIV655269 NSR655269 OCN655269 OMJ655269 OWF655269 PGB655269 PPX655269 PZT655269 QJP655269 QTL655269 RDH655269 RND655269 RWZ655269 SGV655269 SQR655269 TAN655269 TKJ655269 TUF655269 UEB655269 UNX655269 UXT655269 VHP655269 VRL655269 WBH655269 WLD655269 WUZ655269 G720805 IN720805 SJ720805 ACF720805 AMB720805 AVX720805 BFT720805 BPP720805 BZL720805 CJH720805 CTD720805 DCZ720805 DMV720805 DWR720805 EGN720805 EQJ720805 FAF720805 FKB720805 FTX720805 GDT720805 GNP720805 GXL720805 HHH720805 HRD720805 IAZ720805 IKV720805 IUR720805 JEN720805 JOJ720805 JYF720805 KIB720805 KRX720805 LBT720805 LLP720805 LVL720805 MFH720805 MPD720805 MYZ720805 NIV720805 NSR720805 OCN720805 OMJ720805 OWF720805 PGB720805 PPX720805 PZT720805 QJP720805 QTL720805 RDH720805 RND720805 RWZ720805 SGV720805 SQR720805 TAN720805 TKJ720805 TUF720805 UEB720805 UNX720805 UXT720805 VHP720805 VRL720805 WBH720805 WLD720805 WUZ720805 G786341 IN786341 SJ786341 ACF786341 AMB786341 AVX786341 BFT786341 BPP786341 BZL786341 CJH786341 CTD786341 DCZ786341 DMV786341 DWR786341 EGN786341 EQJ786341 FAF786341 FKB786341 FTX786341 GDT786341 GNP786341 GXL786341 HHH786341 HRD786341 IAZ786341 IKV786341 IUR786341 JEN786341 JOJ786341 JYF786341 KIB786341 KRX786341 LBT786341 LLP786341 LVL786341 MFH786341 MPD786341 MYZ786341 NIV786341 NSR786341 OCN786341 OMJ786341 OWF786341 PGB786341 PPX786341 PZT786341 QJP786341 QTL786341 RDH786341 RND786341 RWZ786341 SGV786341 SQR786341 TAN786341 TKJ786341 TUF786341 UEB786341 UNX786341 UXT786341 VHP786341 VRL786341 WBH786341 WLD786341 WUZ786341 G851877 IN851877 SJ851877 ACF851877 AMB851877 AVX851877 BFT851877 BPP851877 BZL851877 CJH851877 CTD851877 DCZ851877 DMV851877 DWR851877 EGN851877 EQJ851877 FAF851877 FKB851877 FTX851877 GDT851877 GNP851877 GXL851877 HHH851877 HRD851877 IAZ851877 IKV851877 IUR851877 JEN851877 JOJ851877 JYF851877 KIB851877 KRX851877 LBT851877 LLP851877 LVL851877 MFH851877 MPD851877 MYZ851877 NIV851877 NSR851877 OCN851877 OMJ851877 OWF851877 PGB851877 PPX851877 PZT851877 QJP851877 QTL851877 RDH851877 RND851877 RWZ851877 SGV851877 SQR851877 TAN851877 TKJ851877 TUF851877 UEB851877 UNX851877 UXT851877 VHP851877 VRL851877 WBH851877 WLD851877 WUZ851877 G917413 IN917413 SJ917413 ACF917413 AMB917413 AVX917413 BFT917413 BPP917413 BZL917413 CJH917413 CTD917413 DCZ917413 DMV917413 DWR917413 EGN917413 EQJ917413 FAF917413 FKB917413 FTX917413 GDT917413 GNP917413 GXL917413 HHH917413 HRD917413 IAZ917413 IKV917413 IUR917413 JEN917413 JOJ917413 JYF917413 KIB917413 KRX917413 LBT917413 LLP917413 LVL917413 MFH917413 MPD917413 MYZ917413 NIV917413 NSR917413 OCN917413 OMJ917413 OWF917413 PGB917413 PPX917413 PZT917413 QJP917413 QTL917413 RDH917413 RND917413 RWZ917413 SGV917413 SQR917413 TAN917413 TKJ917413 TUF917413 UEB917413 UNX917413 UXT917413 VHP917413 VRL917413 WBH917413 WLD917413 WUZ917413 G982949 IN982949 SJ982949 ACF982949 AMB982949 AVX982949 BFT982949 BPP982949 BZL982949 CJH982949 CTD982949 DCZ982949 DMV982949 DWR982949 EGN982949 EQJ982949 FAF982949 FKB982949 FTX982949 GDT982949 GNP982949 GXL982949 HHH982949 HRD982949 IAZ982949 IKV982949 IUR982949 JEN982949 JOJ982949 JYF982949 KIB982949 KRX982949 LBT982949 LLP982949 LVL982949 MFH982949 MPD982949 MYZ982949 NIV982949 NSR982949 OCN982949 OMJ982949 OWF982949 PGB982949 PPX982949 PZT982949 QJP982949 QTL982949 RDH982949 RND982949 RWZ982949 SGV982949 SQR982949 TAN982949 TKJ982949 TUF982949 UEB982949 UNX982949 UXT982949 VHP982949 VRL982949 WBH982949 WLD982949 WUZ982949" xr:uid="{4DE3F87A-DAEE-4C79-93BD-66CBF38FCB64}">
      <formula1>#REF!</formula1>
    </dataValidation>
    <dataValidation type="list" allowBlank="1" showInputMessage="1" showErrorMessage="1" sqref="WUU982977:WUU982980 WKY982977:WKY982980 WBC982977:WBC982980 VRG982977:VRG982980 VHK982977:VHK982980 UXO982977:UXO982980 UNS982977:UNS982980 UDW982977:UDW982980 TUA982977:TUA982980 TKE982977:TKE982980 TAI982977:TAI982980 SQM982977:SQM982980 SGQ982977:SGQ982980 RWU982977:RWU982980 RMY982977:RMY982980 RDC982977:RDC982980 QTG982977:QTG982980 QJK982977:QJK982980 PZO982977:PZO982980 PPS982977:PPS982980 PFW982977:PFW982980 OWA982977:OWA982980 OME982977:OME982980 OCI982977:OCI982980 NSM982977:NSM982980 NIQ982977:NIQ982980 MYU982977:MYU982980 MOY982977:MOY982980 MFC982977:MFC982980 LVG982977:LVG982980 LLK982977:LLK982980 LBO982977:LBO982980 KRS982977:KRS982980 KHW982977:KHW982980 JYA982977:JYA982980 JOE982977:JOE982980 JEI982977:JEI982980 IUM982977:IUM982980 IKQ982977:IKQ982980 IAU982977:IAU982980 HQY982977:HQY982980 HHC982977:HHC982980 GXG982977:GXG982980 GNK982977:GNK982980 GDO982977:GDO982980 FTS982977:FTS982980 FJW982977:FJW982980 FAA982977:FAA982980 EQE982977:EQE982980 EGI982977:EGI982980 DWM982977:DWM982980 DMQ982977:DMQ982980 DCU982977:DCU982980 CSY982977:CSY982980 CJC982977:CJC982980 BZG982977:BZG982980 BPK982977:BPK982980 BFO982977:BFO982980 AVS982977:AVS982980 ALW982977:ALW982980 ACA982977:ACA982980 SE982977:SE982980 II982977:II982980 B982977:B982980 WUU917441:WUU917444 WKY917441:WKY917444 WBC917441:WBC917444 VRG917441:VRG917444 VHK917441:VHK917444 UXO917441:UXO917444 UNS917441:UNS917444 UDW917441:UDW917444 TUA917441:TUA917444 TKE917441:TKE917444 TAI917441:TAI917444 SQM917441:SQM917444 SGQ917441:SGQ917444 RWU917441:RWU917444 RMY917441:RMY917444 RDC917441:RDC917444 QTG917441:QTG917444 QJK917441:QJK917444 PZO917441:PZO917444 PPS917441:PPS917444 PFW917441:PFW917444 OWA917441:OWA917444 OME917441:OME917444 OCI917441:OCI917444 NSM917441:NSM917444 NIQ917441:NIQ917444 MYU917441:MYU917444 MOY917441:MOY917444 MFC917441:MFC917444 LVG917441:LVG917444 LLK917441:LLK917444 LBO917441:LBO917444 KRS917441:KRS917444 KHW917441:KHW917444 JYA917441:JYA917444 JOE917441:JOE917444 JEI917441:JEI917444 IUM917441:IUM917444 IKQ917441:IKQ917444 IAU917441:IAU917444 HQY917441:HQY917444 HHC917441:HHC917444 GXG917441:GXG917444 GNK917441:GNK917444 GDO917441:GDO917444 FTS917441:FTS917444 FJW917441:FJW917444 FAA917441:FAA917444 EQE917441:EQE917444 EGI917441:EGI917444 DWM917441:DWM917444 DMQ917441:DMQ917444 DCU917441:DCU917444 CSY917441:CSY917444 CJC917441:CJC917444 BZG917441:BZG917444 BPK917441:BPK917444 BFO917441:BFO917444 AVS917441:AVS917444 ALW917441:ALW917444 ACA917441:ACA917444 SE917441:SE917444 II917441:II917444 B917441:B917444 WUU851905:WUU851908 WKY851905:WKY851908 WBC851905:WBC851908 VRG851905:VRG851908 VHK851905:VHK851908 UXO851905:UXO851908 UNS851905:UNS851908 UDW851905:UDW851908 TUA851905:TUA851908 TKE851905:TKE851908 TAI851905:TAI851908 SQM851905:SQM851908 SGQ851905:SGQ851908 RWU851905:RWU851908 RMY851905:RMY851908 RDC851905:RDC851908 QTG851905:QTG851908 QJK851905:QJK851908 PZO851905:PZO851908 PPS851905:PPS851908 PFW851905:PFW851908 OWA851905:OWA851908 OME851905:OME851908 OCI851905:OCI851908 NSM851905:NSM851908 NIQ851905:NIQ851908 MYU851905:MYU851908 MOY851905:MOY851908 MFC851905:MFC851908 LVG851905:LVG851908 LLK851905:LLK851908 LBO851905:LBO851908 KRS851905:KRS851908 KHW851905:KHW851908 JYA851905:JYA851908 JOE851905:JOE851908 JEI851905:JEI851908 IUM851905:IUM851908 IKQ851905:IKQ851908 IAU851905:IAU851908 HQY851905:HQY851908 HHC851905:HHC851908 GXG851905:GXG851908 GNK851905:GNK851908 GDO851905:GDO851908 FTS851905:FTS851908 FJW851905:FJW851908 FAA851905:FAA851908 EQE851905:EQE851908 EGI851905:EGI851908 DWM851905:DWM851908 DMQ851905:DMQ851908 DCU851905:DCU851908 CSY851905:CSY851908 CJC851905:CJC851908 BZG851905:BZG851908 BPK851905:BPK851908 BFO851905:BFO851908 AVS851905:AVS851908 ALW851905:ALW851908 ACA851905:ACA851908 SE851905:SE851908 II851905:II851908 B851905:B851908 WUU786369:WUU786372 WKY786369:WKY786372 WBC786369:WBC786372 VRG786369:VRG786372 VHK786369:VHK786372 UXO786369:UXO786372 UNS786369:UNS786372 UDW786369:UDW786372 TUA786369:TUA786372 TKE786369:TKE786372 TAI786369:TAI786372 SQM786369:SQM786372 SGQ786369:SGQ786372 RWU786369:RWU786372 RMY786369:RMY786372 RDC786369:RDC786372 QTG786369:QTG786372 QJK786369:QJK786372 PZO786369:PZO786372 PPS786369:PPS786372 PFW786369:PFW786372 OWA786369:OWA786372 OME786369:OME786372 OCI786369:OCI786372 NSM786369:NSM786372 NIQ786369:NIQ786372 MYU786369:MYU786372 MOY786369:MOY786372 MFC786369:MFC786372 LVG786369:LVG786372 LLK786369:LLK786372 LBO786369:LBO786372 KRS786369:KRS786372 KHW786369:KHW786372 JYA786369:JYA786372 JOE786369:JOE786372 JEI786369:JEI786372 IUM786369:IUM786372 IKQ786369:IKQ786372 IAU786369:IAU786372 HQY786369:HQY786372 HHC786369:HHC786372 GXG786369:GXG786372 GNK786369:GNK786372 GDO786369:GDO786372 FTS786369:FTS786372 FJW786369:FJW786372 FAA786369:FAA786372 EQE786369:EQE786372 EGI786369:EGI786372 DWM786369:DWM786372 DMQ786369:DMQ786372 DCU786369:DCU786372 CSY786369:CSY786372 CJC786369:CJC786372 BZG786369:BZG786372 BPK786369:BPK786372 BFO786369:BFO786372 AVS786369:AVS786372 ALW786369:ALW786372 ACA786369:ACA786372 SE786369:SE786372 II786369:II786372 B786369:B786372 WUU720833:WUU720836 WKY720833:WKY720836 WBC720833:WBC720836 VRG720833:VRG720836 VHK720833:VHK720836 UXO720833:UXO720836 UNS720833:UNS720836 UDW720833:UDW720836 TUA720833:TUA720836 TKE720833:TKE720836 TAI720833:TAI720836 SQM720833:SQM720836 SGQ720833:SGQ720836 RWU720833:RWU720836 RMY720833:RMY720836 RDC720833:RDC720836 QTG720833:QTG720836 QJK720833:QJK720836 PZO720833:PZO720836 PPS720833:PPS720836 PFW720833:PFW720836 OWA720833:OWA720836 OME720833:OME720836 OCI720833:OCI720836 NSM720833:NSM720836 NIQ720833:NIQ720836 MYU720833:MYU720836 MOY720833:MOY720836 MFC720833:MFC720836 LVG720833:LVG720836 LLK720833:LLK720836 LBO720833:LBO720836 KRS720833:KRS720836 KHW720833:KHW720836 JYA720833:JYA720836 JOE720833:JOE720836 JEI720833:JEI720836 IUM720833:IUM720836 IKQ720833:IKQ720836 IAU720833:IAU720836 HQY720833:HQY720836 HHC720833:HHC720836 GXG720833:GXG720836 GNK720833:GNK720836 GDO720833:GDO720836 FTS720833:FTS720836 FJW720833:FJW720836 FAA720833:FAA720836 EQE720833:EQE720836 EGI720833:EGI720836 DWM720833:DWM720836 DMQ720833:DMQ720836 DCU720833:DCU720836 CSY720833:CSY720836 CJC720833:CJC720836 BZG720833:BZG720836 BPK720833:BPK720836 BFO720833:BFO720836 AVS720833:AVS720836 ALW720833:ALW720836 ACA720833:ACA720836 SE720833:SE720836 II720833:II720836 B720833:B720836 WUU655297:WUU655300 WKY655297:WKY655300 WBC655297:WBC655300 VRG655297:VRG655300 VHK655297:VHK655300 UXO655297:UXO655300 UNS655297:UNS655300 UDW655297:UDW655300 TUA655297:TUA655300 TKE655297:TKE655300 TAI655297:TAI655300 SQM655297:SQM655300 SGQ655297:SGQ655300 RWU655297:RWU655300 RMY655297:RMY655300 RDC655297:RDC655300 QTG655297:QTG655300 QJK655297:QJK655300 PZO655297:PZO655300 PPS655297:PPS655300 PFW655297:PFW655300 OWA655297:OWA655300 OME655297:OME655300 OCI655297:OCI655300 NSM655297:NSM655300 NIQ655297:NIQ655300 MYU655297:MYU655300 MOY655297:MOY655300 MFC655297:MFC655300 LVG655297:LVG655300 LLK655297:LLK655300 LBO655297:LBO655300 KRS655297:KRS655300 KHW655297:KHW655300 JYA655297:JYA655300 JOE655297:JOE655300 JEI655297:JEI655300 IUM655297:IUM655300 IKQ655297:IKQ655300 IAU655297:IAU655300 HQY655297:HQY655300 HHC655297:HHC655300 GXG655297:GXG655300 GNK655297:GNK655300 GDO655297:GDO655300 FTS655297:FTS655300 FJW655297:FJW655300 FAA655297:FAA655300 EQE655297:EQE655300 EGI655297:EGI655300 DWM655297:DWM655300 DMQ655297:DMQ655300 DCU655297:DCU655300 CSY655297:CSY655300 CJC655297:CJC655300 BZG655297:BZG655300 BPK655297:BPK655300 BFO655297:BFO655300 AVS655297:AVS655300 ALW655297:ALW655300 ACA655297:ACA655300 SE655297:SE655300 II655297:II655300 B655297:B655300 WUU589761:WUU589764 WKY589761:WKY589764 WBC589761:WBC589764 VRG589761:VRG589764 VHK589761:VHK589764 UXO589761:UXO589764 UNS589761:UNS589764 UDW589761:UDW589764 TUA589761:TUA589764 TKE589761:TKE589764 TAI589761:TAI589764 SQM589761:SQM589764 SGQ589761:SGQ589764 RWU589761:RWU589764 RMY589761:RMY589764 RDC589761:RDC589764 QTG589761:QTG589764 QJK589761:QJK589764 PZO589761:PZO589764 PPS589761:PPS589764 PFW589761:PFW589764 OWA589761:OWA589764 OME589761:OME589764 OCI589761:OCI589764 NSM589761:NSM589764 NIQ589761:NIQ589764 MYU589761:MYU589764 MOY589761:MOY589764 MFC589761:MFC589764 LVG589761:LVG589764 LLK589761:LLK589764 LBO589761:LBO589764 KRS589761:KRS589764 KHW589761:KHW589764 JYA589761:JYA589764 JOE589761:JOE589764 JEI589761:JEI589764 IUM589761:IUM589764 IKQ589761:IKQ589764 IAU589761:IAU589764 HQY589761:HQY589764 HHC589761:HHC589764 GXG589761:GXG589764 GNK589761:GNK589764 GDO589761:GDO589764 FTS589761:FTS589764 FJW589761:FJW589764 FAA589761:FAA589764 EQE589761:EQE589764 EGI589761:EGI589764 DWM589761:DWM589764 DMQ589761:DMQ589764 DCU589761:DCU589764 CSY589761:CSY589764 CJC589761:CJC589764 BZG589761:BZG589764 BPK589761:BPK589764 BFO589761:BFO589764 AVS589761:AVS589764 ALW589761:ALW589764 ACA589761:ACA589764 SE589761:SE589764 II589761:II589764 B589761:B589764 WUU524225:WUU524228 WKY524225:WKY524228 WBC524225:WBC524228 VRG524225:VRG524228 VHK524225:VHK524228 UXO524225:UXO524228 UNS524225:UNS524228 UDW524225:UDW524228 TUA524225:TUA524228 TKE524225:TKE524228 TAI524225:TAI524228 SQM524225:SQM524228 SGQ524225:SGQ524228 RWU524225:RWU524228 RMY524225:RMY524228 RDC524225:RDC524228 QTG524225:QTG524228 QJK524225:QJK524228 PZO524225:PZO524228 PPS524225:PPS524228 PFW524225:PFW524228 OWA524225:OWA524228 OME524225:OME524228 OCI524225:OCI524228 NSM524225:NSM524228 NIQ524225:NIQ524228 MYU524225:MYU524228 MOY524225:MOY524228 MFC524225:MFC524228 LVG524225:LVG524228 LLK524225:LLK524228 LBO524225:LBO524228 KRS524225:KRS524228 KHW524225:KHW524228 JYA524225:JYA524228 JOE524225:JOE524228 JEI524225:JEI524228 IUM524225:IUM524228 IKQ524225:IKQ524228 IAU524225:IAU524228 HQY524225:HQY524228 HHC524225:HHC524228 GXG524225:GXG524228 GNK524225:GNK524228 GDO524225:GDO524228 FTS524225:FTS524228 FJW524225:FJW524228 FAA524225:FAA524228 EQE524225:EQE524228 EGI524225:EGI524228 DWM524225:DWM524228 DMQ524225:DMQ524228 DCU524225:DCU524228 CSY524225:CSY524228 CJC524225:CJC524228 BZG524225:BZG524228 BPK524225:BPK524228 BFO524225:BFO524228 AVS524225:AVS524228 ALW524225:ALW524228 ACA524225:ACA524228 SE524225:SE524228 II524225:II524228 B524225:B524228 WUU458689:WUU458692 WKY458689:WKY458692 WBC458689:WBC458692 VRG458689:VRG458692 VHK458689:VHK458692 UXO458689:UXO458692 UNS458689:UNS458692 UDW458689:UDW458692 TUA458689:TUA458692 TKE458689:TKE458692 TAI458689:TAI458692 SQM458689:SQM458692 SGQ458689:SGQ458692 RWU458689:RWU458692 RMY458689:RMY458692 RDC458689:RDC458692 QTG458689:QTG458692 QJK458689:QJK458692 PZO458689:PZO458692 PPS458689:PPS458692 PFW458689:PFW458692 OWA458689:OWA458692 OME458689:OME458692 OCI458689:OCI458692 NSM458689:NSM458692 NIQ458689:NIQ458692 MYU458689:MYU458692 MOY458689:MOY458692 MFC458689:MFC458692 LVG458689:LVG458692 LLK458689:LLK458692 LBO458689:LBO458692 KRS458689:KRS458692 KHW458689:KHW458692 JYA458689:JYA458692 JOE458689:JOE458692 JEI458689:JEI458692 IUM458689:IUM458692 IKQ458689:IKQ458692 IAU458689:IAU458692 HQY458689:HQY458692 HHC458689:HHC458692 GXG458689:GXG458692 GNK458689:GNK458692 GDO458689:GDO458692 FTS458689:FTS458692 FJW458689:FJW458692 FAA458689:FAA458692 EQE458689:EQE458692 EGI458689:EGI458692 DWM458689:DWM458692 DMQ458689:DMQ458692 DCU458689:DCU458692 CSY458689:CSY458692 CJC458689:CJC458692 BZG458689:BZG458692 BPK458689:BPK458692 BFO458689:BFO458692 AVS458689:AVS458692 ALW458689:ALW458692 ACA458689:ACA458692 SE458689:SE458692 II458689:II458692 B458689:B458692 WUU393153:WUU393156 WKY393153:WKY393156 WBC393153:WBC393156 VRG393153:VRG393156 VHK393153:VHK393156 UXO393153:UXO393156 UNS393153:UNS393156 UDW393153:UDW393156 TUA393153:TUA393156 TKE393153:TKE393156 TAI393153:TAI393156 SQM393153:SQM393156 SGQ393153:SGQ393156 RWU393153:RWU393156 RMY393153:RMY393156 RDC393153:RDC393156 QTG393153:QTG393156 QJK393153:QJK393156 PZO393153:PZO393156 PPS393153:PPS393156 PFW393153:PFW393156 OWA393153:OWA393156 OME393153:OME393156 OCI393153:OCI393156 NSM393153:NSM393156 NIQ393153:NIQ393156 MYU393153:MYU393156 MOY393153:MOY393156 MFC393153:MFC393156 LVG393153:LVG393156 LLK393153:LLK393156 LBO393153:LBO393156 KRS393153:KRS393156 KHW393153:KHW393156 JYA393153:JYA393156 JOE393153:JOE393156 JEI393153:JEI393156 IUM393153:IUM393156 IKQ393153:IKQ393156 IAU393153:IAU393156 HQY393153:HQY393156 HHC393153:HHC393156 GXG393153:GXG393156 GNK393153:GNK393156 GDO393153:GDO393156 FTS393153:FTS393156 FJW393153:FJW393156 FAA393153:FAA393156 EQE393153:EQE393156 EGI393153:EGI393156 DWM393153:DWM393156 DMQ393153:DMQ393156 DCU393153:DCU393156 CSY393153:CSY393156 CJC393153:CJC393156 BZG393153:BZG393156 BPK393153:BPK393156 BFO393153:BFO393156 AVS393153:AVS393156 ALW393153:ALW393156 ACA393153:ACA393156 SE393153:SE393156 II393153:II393156 B393153:B393156 WUU327617:WUU327620 WKY327617:WKY327620 WBC327617:WBC327620 VRG327617:VRG327620 VHK327617:VHK327620 UXO327617:UXO327620 UNS327617:UNS327620 UDW327617:UDW327620 TUA327617:TUA327620 TKE327617:TKE327620 TAI327617:TAI327620 SQM327617:SQM327620 SGQ327617:SGQ327620 RWU327617:RWU327620 RMY327617:RMY327620 RDC327617:RDC327620 QTG327617:QTG327620 QJK327617:QJK327620 PZO327617:PZO327620 PPS327617:PPS327620 PFW327617:PFW327620 OWA327617:OWA327620 OME327617:OME327620 OCI327617:OCI327620 NSM327617:NSM327620 NIQ327617:NIQ327620 MYU327617:MYU327620 MOY327617:MOY327620 MFC327617:MFC327620 LVG327617:LVG327620 LLK327617:LLK327620 LBO327617:LBO327620 KRS327617:KRS327620 KHW327617:KHW327620 JYA327617:JYA327620 JOE327617:JOE327620 JEI327617:JEI327620 IUM327617:IUM327620 IKQ327617:IKQ327620 IAU327617:IAU327620 HQY327617:HQY327620 HHC327617:HHC327620 GXG327617:GXG327620 GNK327617:GNK327620 GDO327617:GDO327620 FTS327617:FTS327620 FJW327617:FJW327620 FAA327617:FAA327620 EQE327617:EQE327620 EGI327617:EGI327620 DWM327617:DWM327620 DMQ327617:DMQ327620 DCU327617:DCU327620 CSY327617:CSY327620 CJC327617:CJC327620 BZG327617:BZG327620 BPK327617:BPK327620 BFO327617:BFO327620 AVS327617:AVS327620 ALW327617:ALW327620 ACA327617:ACA327620 SE327617:SE327620 II327617:II327620 B327617:B327620 WUU262081:WUU262084 WKY262081:WKY262084 WBC262081:WBC262084 VRG262081:VRG262084 VHK262081:VHK262084 UXO262081:UXO262084 UNS262081:UNS262084 UDW262081:UDW262084 TUA262081:TUA262084 TKE262081:TKE262084 TAI262081:TAI262084 SQM262081:SQM262084 SGQ262081:SGQ262084 RWU262081:RWU262084 RMY262081:RMY262084 RDC262081:RDC262084 QTG262081:QTG262084 QJK262081:QJK262084 PZO262081:PZO262084 PPS262081:PPS262084 PFW262081:PFW262084 OWA262081:OWA262084 OME262081:OME262084 OCI262081:OCI262084 NSM262081:NSM262084 NIQ262081:NIQ262084 MYU262081:MYU262084 MOY262081:MOY262084 MFC262081:MFC262084 LVG262081:LVG262084 LLK262081:LLK262084 LBO262081:LBO262084 KRS262081:KRS262084 KHW262081:KHW262084 JYA262081:JYA262084 JOE262081:JOE262084 JEI262081:JEI262084 IUM262081:IUM262084 IKQ262081:IKQ262084 IAU262081:IAU262084 HQY262081:HQY262084 HHC262081:HHC262084 GXG262081:GXG262084 GNK262081:GNK262084 GDO262081:GDO262084 FTS262081:FTS262084 FJW262081:FJW262084 FAA262081:FAA262084 EQE262081:EQE262084 EGI262081:EGI262084 DWM262081:DWM262084 DMQ262081:DMQ262084 DCU262081:DCU262084 CSY262081:CSY262084 CJC262081:CJC262084 BZG262081:BZG262084 BPK262081:BPK262084 BFO262081:BFO262084 AVS262081:AVS262084 ALW262081:ALW262084 ACA262081:ACA262084 SE262081:SE262084 II262081:II262084 B262081:B262084 WUU196545:WUU196548 WKY196545:WKY196548 WBC196545:WBC196548 VRG196545:VRG196548 VHK196545:VHK196548 UXO196545:UXO196548 UNS196545:UNS196548 UDW196545:UDW196548 TUA196545:TUA196548 TKE196545:TKE196548 TAI196545:TAI196548 SQM196545:SQM196548 SGQ196545:SGQ196548 RWU196545:RWU196548 RMY196545:RMY196548 RDC196545:RDC196548 QTG196545:QTG196548 QJK196545:QJK196548 PZO196545:PZO196548 PPS196545:PPS196548 PFW196545:PFW196548 OWA196545:OWA196548 OME196545:OME196548 OCI196545:OCI196548 NSM196545:NSM196548 NIQ196545:NIQ196548 MYU196545:MYU196548 MOY196545:MOY196548 MFC196545:MFC196548 LVG196545:LVG196548 LLK196545:LLK196548 LBO196545:LBO196548 KRS196545:KRS196548 KHW196545:KHW196548 JYA196545:JYA196548 JOE196545:JOE196548 JEI196545:JEI196548 IUM196545:IUM196548 IKQ196545:IKQ196548 IAU196545:IAU196548 HQY196545:HQY196548 HHC196545:HHC196548 GXG196545:GXG196548 GNK196545:GNK196548 GDO196545:GDO196548 FTS196545:FTS196548 FJW196545:FJW196548 FAA196545:FAA196548 EQE196545:EQE196548 EGI196545:EGI196548 DWM196545:DWM196548 DMQ196545:DMQ196548 DCU196545:DCU196548 CSY196545:CSY196548 CJC196545:CJC196548 BZG196545:BZG196548 BPK196545:BPK196548 BFO196545:BFO196548 AVS196545:AVS196548 ALW196545:ALW196548 ACA196545:ACA196548 SE196545:SE196548 II196545:II196548 B196545:B196548 WUU131009:WUU131012 WKY131009:WKY131012 WBC131009:WBC131012 VRG131009:VRG131012 VHK131009:VHK131012 UXO131009:UXO131012 UNS131009:UNS131012 UDW131009:UDW131012 TUA131009:TUA131012 TKE131009:TKE131012 TAI131009:TAI131012 SQM131009:SQM131012 SGQ131009:SGQ131012 RWU131009:RWU131012 RMY131009:RMY131012 RDC131009:RDC131012 QTG131009:QTG131012 QJK131009:QJK131012 PZO131009:PZO131012 PPS131009:PPS131012 PFW131009:PFW131012 OWA131009:OWA131012 OME131009:OME131012 OCI131009:OCI131012 NSM131009:NSM131012 NIQ131009:NIQ131012 MYU131009:MYU131012 MOY131009:MOY131012 MFC131009:MFC131012 LVG131009:LVG131012 LLK131009:LLK131012 LBO131009:LBO131012 KRS131009:KRS131012 KHW131009:KHW131012 JYA131009:JYA131012 JOE131009:JOE131012 JEI131009:JEI131012 IUM131009:IUM131012 IKQ131009:IKQ131012 IAU131009:IAU131012 HQY131009:HQY131012 HHC131009:HHC131012 GXG131009:GXG131012 GNK131009:GNK131012 GDO131009:GDO131012 FTS131009:FTS131012 FJW131009:FJW131012 FAA131009:FAA131012 EQE131009:EQE131012 EGI131009:EGI131012 DWM131009:DWM131012 DMQ131009:DMQ131012 DCU131009:DCU131012 CSY131009:CSY131012 CJC131009:CJC131012 BZG131009:BZG131012 BPK131009:BPK131012 BFO131009:BFO131012 AVS131009:AVS131012 ALW131009:ALW131012 ACA131009:ACA131012 SE131009:SE131012 II131009:II131012 B131009:B131012 WUU65473:WUU65476 WKY65473:WKY65476 WBC65473:WBC65476 VRG65473:VRG65476 VHK65473:VHK65476 UXO65473:UXO65476 UNS65473:UNS65476 UDW65473:UDW65476 TUA65473:TUA65476 TKE65473:TKE65476 TAI65473:TAI65476 SQM65473:SQM65476 SGQ65473:SGQ65476 RWU65473:RWU65476 RMY65473:RMY65476 RDC65473:RDC65476 QTG65473:QTG65476 QJK65473:QJK65476 PZO65473:PZO65476 PPS65473:PPS65476 PFW65473:PFW65476 OWA65473:OWA65476 OME65473:OME65476 OCI65473:OCI65476 NSM65473:NSM65476 NIQ65473:NIQ65476 MYU65473:MYU65476 MOY65473:MOY65476 MFC65473:MFC65476 LVG65473:LVG65476 LLK65473:LLK65476 LBO65473:LBO65476 KRS65473:KRS65476 KHW65473:KHW65476 JYA65473:JYA65476 JOE65473:JOE65476 JEI65473:JEI65476 IUM65473:IUM65476 IKQ65473:IKQ65476 IAU65473:IAU65476 HQY65473:HQY65476 HHC65473:HHC65476 GXG65473:GXG65476 GNK65473:GNK65476 GDO65473:GDO65476 FTS65473:FTS65476 FJW65473:FJW65476 FAA65473:FAA65476 EQE65473:EQE65476 EGI65473:EGI65476 DWM65473:DWM65476 DMQ65473:DMQ65476 DCU65473:DCU65476 CSY65473:CSY65476 CJC65473:CJC65476 BZG65473:BZG65476 BPK65473:BPK65476 BFO65473:BFO65476 AVS65473:AVS65476 ALW65473:ALW65476 ACA65473:ACA65476 SE65473:SE65476 II65473:II65476 B65473:B65476 II30:II31 SD32:SD33 SE30:SE31 ABZ32:ABZ33 ACA30:ACA31 ALV32:ALV33 ALW30:ALW31 AVR32:AVR33 AVS30:AVS31 BFN32:BFN33 BFO30:BFO31 BPJ32:BPJ33 BPK30:BPK31 BZF32:BZF33 BZG30:BZG31 CJB32:CJB33 CJC30:CJC31 CSX32:CSX33 CSY30:CSY31 DCT32:DCT33 DCU30:DCU31 DMP32:DMP33 DMQ30:DMQ31 DWL32:DWL33 DWM30:DWM31 EGH32:EGH33 EGI30:EGI31 EQD32:EQD33 EQE30:EQE31 EZZ32:EZZ33 FAA30:FAA31 FJV32:FJV33 FJW30:FJW31 FTR32:FTR33 FTS30:FTS31 GDN32:GDN33 GDO30:GDO31 GNJ32:GNJ33 GNK30:GNK31 GXF32:GXF33 GXG30:GXG31 HHB32:HHB33 HHC30:HHC31 HQX32:HQX33 HQY30:HQY31 IAT32:IAT33 IAU30:IAU31 IKP32:IKP33 IKQ30:IKQ31 IUL32:IUL33 IUM30:IUM31 JEH32:JEH33 JEI30:JEI31 JOD32:JOD33 JOE30:JOE31 JXZ32:JXZ33 JYA30:JYA31 KHV32:KHV33 KHW30:KHW31 KRR32:KRR33 KRS30:KRS31 LBN32:LBN33 LBO30:LBO31 LLJ32:LLJ33 LLK30:LLK31 LVF32:LVF33 LVG30:LVG31 MFB32:MFB33 MFC30:MFC31 MOX32:MOX33 MOY30:MOY31 MYT32:MYT33 MYU30:MYU31 NIP32:NIP33 NIQ30:NIQ31 NSL32:NSL33 NSM30:NSM31 OCH32:OCH33 OCI30:OCI31 OMD32:OMD33 OME30:OME31 OVZ32:OVZ33 OWA30:OWA31 PFV32:PFV33 PFW30:PFW31 PPR32:PPR33 PPS30:PPS31 PZN32:PZN33 PZO30:PZO31 QJJ32:QJJ33 QJK30:QJK31 QTF32:QTF33 QTG30:QTG31 RDB32:RDB33 RDC30:RDC31 RMX32:RMX33 RMY30:RMY31 RWT32:RWT33 RWU30:RWU31 SGP32:SGP33 SGQ30:SGQ31 SQL32:SQL33 SQM30:SQM31 TAH32:TAH33 TAI30:TAI31 TKD32:TKD33 TKE30:TKE31 TTZ32:TTZ33 TUA30:TUA31 UDV32:UDV33 UDW30:UDW31 UNR32:UNR33 UNS30:UNS31 UXN32:UXN33 UXO30:UXO31 VHJ32:VHJ33 VHK30:VHK31 VRF32:VRF33 VRG30:VRG31 WBB32:WBB33 WBC30:WBC31 WKX32:WKX33 WKY30:WKY31 WUT32:WUT33 WUU30:WUU31 IH32:IH33 WVV982950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AC65445 JJ65446 TF65446 ADB65446 AMX65446 AWT65446 BGP65446 BQL65446 CAH65446 CKD65446 CTZ65446 DDV65446 DNR65446 DXN65446 EHJ65446 ERF65446 FBB65446 FKX65446 FUT65446 GEP65446 GOL65446 GYH65446 HID65446 HRZ65446 IBV65446 ILR65446 IVN65446 JFJ65446 JPF65446 JZB65446 KIX65446 KST65446 LCP65446 LML65446 LWH65446 MGD65446 MPZ65446 MZV65446 NJR65446 NTN65446 ODJ65446 ONF65446 OXB65446 PGX65446 PQT65446 QAP65446 QKL65446 QUH65446 RED65446 RNZ65446 RXV65446 SHR65446 SRN65446 TBJ65446 TLF65446 TVB65446 UEX65446 UOT65446 UYP65446 VIL65446 VSH65446 WCD65446 WLZ65446 WVV65446 AC130981 JJ130982 TF130982 ADB130982 AMX130982 AWT130982 BGP130982 BQL130982 CAH130982 CKD130982 CTZ130982 DDV130982 DNR130982 DXN130982 EHJ130982 ERF130982 FBB130982 FKX130982 FUT130982 GEP130982 GOL130982 GYH130982 HID130982 HRZ130982 IBV130982 ILR130982 IVN130982 JFJ130982 JPF130982 JZB130982 KIX130982 KST130982 LCP130982 LML130982 LWH130982 MGD130982 MPZ130982 MZV130982 NJR130982 NTN130982 ODJ130982 ONF130982 OXB130982 PGX130982 PQT130982 QAP130982 QKL130982 QUH130982 RED130982 RNZ130982 RXV130982 SHR130982 SRN130982 TBJ130982 TLF130982 TVB130982 UEX130982 UOT130982 UYP130982 VIL130982 VSH130982 WCD130982 WLZ130982 WVV130982 AC196517 JJ196518 TF196518 ADB196518 AMX196518 AWT196518 BGP196518 BQL196518 CAH196518 CKD196518 CTZ196518 DDV196518 DNR196518 DXN196518 EHJ196518 ERF196518 FBB196518 FKX196518 FUT196518 GEP196518 GOL196518 GYH196518 HID196518 HRZ196518 IBV196518 ILR196518 IVN196518 JFJ196518 JPF196518 JZB196518 KIX196518 KST196518 LCP196518 LML196518 LWH196518 MGD196518 MPZ196518 MZV196518 NJR196518 NTN196518 ODJ196518 ONF196518 OXB196518 PGX196518 PQT196518 QAP196518 QKL196518 QUH196518 RED196518 RNZ196518 RXV196518 SHR196518 SRN196518 TBJ196518 TLF196518 TVB196518 UEX196518 UOT196518 UYP196518 VIL196518 VSH196518 WCD196518 WLZ196518 WVV196518 AC262053 JJ262054 TF262054 ADB262054 AMX262054 AWT262054 BGP262054 BQL262054 CAH262054 CKD262054 CTZ262054 DDV262054 DNR262054 DXN262054 EHJ262054 ERF262054 FBB262054 FKX262054 FUT262054 GEP262054 GOL262054 GYH262054 HID262054 HRZ262054 IBV262054 ILR262054 IVN262054 JFJ262054 JPF262054 JZB262054 KIX262054 KST262054 LCP262054 LML262054 LWH262054 MGD262054 MPZ262054 MZV262054 NJR262054 NTN262054 ODJ262054 ONF262054 OXB262054 PGX262054 PQT262054 QAP262054 QKL262054 QUH262054 RED262054 RNZ262054 RXV262054 SHR262054 SRN262054 TBJ262054 TLF262054 TVB262054 UEX262054 UOT262054 UYP262054 VIL262054 VSH262054 WCD262054 WLZ262054 WVV262054 AC327589 JJ327590 TF327590 ADB327590 AMX327590 AWT327590 BGP327590 BQL327590 CAH327590 CKD327590 CTZ327590 DDV327590 DNR327590 DXN327590 EHJ327590 ERF327590 FBB327590 FKX327590 FUT327590 GEP327590 GOL327590 GYH327590 HID327590 HRZ327590 IBV327590 ILR327590 IVN327590 JFJ327590 JPF327590 JZB327590 KIX327590 KST327590 LCP327590 LML327590 LWH327590 MGD327590 MPZ327590 MZV327590 NJR327590 NTN327590 ODJ327590 ONF327590 OXB327590 PGX327590 PQT327590 QAP327590 QKL327590 QUH327590 RED327590 RNZ327590 RXV327590 SHR327590 SRN327590 TBJ327590 TLF327590 TVB327590 UEX327590 UOT327590 UYP327590 VIL327590 VSH327590 WCD327590 WLZ327590 WVV327590 AC393125 JJ393126 TF393126 ADB393126 AMX393126 AWT393126 BGP393126 BQL393126 CAH393126 CKD393126 CTZ393126 DDV393126 DNR393126 DXN393126 EHJ393126 ERF393126 FBB393126 FKX393126 FUT393126 GEP393126 GOL393126 GYH393126 HID393126 HRZ393126 IBV393126 ILR393126 IVN393126 JFJ393126 JPF393126 JZB393126 KIX393126 KST393126 LCP393126 LML393126 LWH393126 MGD393126 MPZ393126 MZV393126 NJR393126 NTN393126 ODJ393126 ONF393126 OXB393126 PGX393126 PQT393126 QAP393126 QKL393126 QUH393126 RED393126 RNZ393126 RXV393126 SHR393126 SRN393126 TBJ393126 TLF393126 TVB393126 UEX393126 UOT393126 UYP393126 VIL393126 VSH393126 WCD393126 WLZ393126 WVV393126 AC458661 JJ458662 TF458662 ADB458662 AMX458662 AWT458662 BGP458662 BQL458662 CAH458662 CKD458662 CTZ458662 DDV458662 DNR458662 DXN458662 EHJ458662 ERF458662 FBB458662 FKX458662 FUT458662 GEP458662 GOL458662 GYH458662 HID458662 HRZ458662 IBV458662 ILR458662 IVN458662 JFJ458662 JPF458662 JZB458662 KIX458662 KST458662 LCP458662 LML458662 LWH458662 MGD458662 MPZ458662 MZV458662 NJR458662 NTN458662 ODJ458662 ONF458662 OXB458662 PGX458662 PQT458662 QAP458662 QKL458662 QUH458662 RED458662 RNZ458662 RXV458662 SHR458662 SRN458662 TBJ458662 TLF458662 TVB458662 UEX458662 UOT458662 UYP458662 VIL458662 VSH458662 WCD458662 WLZ458662 WVV458662 AC524197 JJ524198 TF524198 ADB524198 AMX524198 AWT524198 BGP524198 BQL524198 CAH524198 CKD524198 CTZ524198 DDV524198 DNR524198 DXN524198 EHJ524198 ERF524198 FBB524198 FKX524198 FUT524198 GEP524198 GOL524198 GYH524198 HID524198 HRZ524198 IBV524198 ILR524198 IVN524198 JFJ524198 JPF524198 JZB524198 KIX524198 KST524198 LCP524198 LML524198 LWH524198 MGD524198 MPZ524198 MZV524198 NJR524198 NTN524198 ODJ524198 ONF524198 OXB524198 PGX524198 PQT524198 QAP524198 QKL524198 QUH524198 RED524198 RNZ524198 RXV524198 SHR524198 SRN524198 TBJ524198 TLF524198 TVB524198 UEX524198 UOT524198 UYP524198 VIL524198 VSH524198 WCD524198 WLZ524198 WVV524198 AC589733 JJ589734 TF589734 ADB589734 AMX589734 AWT589734 BGP589734 BQL589734 CAH589734 CKD589734 CTZ589734 DDV589734 DNR589734 DXN589734 EHJ589734 ERF589734 FBB589734 FKX589734 FUT589734 GEP589734 GOL589734 GYH589734 HID589734 HRZ589734 IBV589734 ILR589734 IVN589734 JFJ589734 JPF589734 JZB589734 KIX589734 KST589734 LCP589734 LML589734 LWH589734 MGD589734 MPZ589734 MZV589734 NJR589734 NTN589734 ODJ589734 ONF589734 OXB589734 PGX589734 PQT589734 QAP589734 QKL589734 QUH589734 RED589734 RNZ589734 RXV589734 SHR589734 SRN589734 TBJ589734 TLF589734 TVB589734 UEX589734 UOT589734 UYP589734 VIL589734 VSH589734 WCD589734 WLZ589734 WVV589734 AC655269 JJ655270 TF655270 ADB655270 AMX655270 AWT655270 BGP655270 BQL655270 CAH655270 CKD655270 CTZ655270 DDV655270 DNR655270 DXN655270 EHJ655270 ERF655270 FBB655270 FKX655270 FUT655270 GEP655270 GOL655270 GYH655270 HID655270 HRZ655270 IBV655270 ILR655270 IVN655270 JFJ655270 JPF655270 JZB655270 KIX655270 KST655270 LCP655270 LML655270 LWH655270 MGD655270 MPZ655270 MZV655270 NJR655270 NTN655270 ODJ655270 ONF655270 OXB655270 PGX655270 PQT655270 QAP655270 QKL655270 QUH655270 RED655270 RNZ655270 RXV655270 SHR655270 SRN655270 TBJ655270 TLF655270 TVB655270 UEX655270 UOT655270 UYP655270 VIL655270 VSH655270 WCD655270 WLZ655270 WVV655270 AC720805 JJ720806 TF720806 ADB720806 AMX720806 AWT720806 BGP720806 BQL720806 CAH720806 CKD720806 CTZ720806 DDV720806 DNR720806 DXN720806 EHJ720806 ERF720806 FBB720806 FKX720806 FUT720806 GEP720806 GOL720806 GYH720806 HID720806 HRZ720806 IBV720806 ILR720806 IVN720806 JFJ720806 JPF720806 JZB720806 KIX720806 KST720806 LCP720806 LML720806 LWH720806 MGD720806 MPZ720806 MZV720806 NJR720806 NTN720806 ODJ720806 ONF720806 OXB720806 PGX720806 PQT720806 QAP720806 QKL720806 QUH720806 RED720806 RNZ720806 RXV720806 SHR720806 SRN720806 TBJ720806 TLF720806 TVB720806 UEX720806 UOT720806 UYP720806 VIL720806 VSH720806 WCD720806 WLZ720806 WVV720806 AC786341 JJ786342 TF786342 ADB786342 AMX786342 AWT786342 BGP786342 BQL786342 CAH786342 CKD786342 CTZ786342 DDV786342 DNR786342 DXN786342 EHJ786342 ERF786342 FBB786342 FKX786342 FUT786342 GEP786342 GOL786342 GYH786342 HID786342 HRZ786342 IBV786342 ILR786342 IVN786342 JFJ786342 JPF786342 JZB786342 KIX786342 KST786342 LCP786342 LML786342 LWH786342 MGD786342 MPZ786342 MZV786342 NJR786342 NTN786342 ODJ786342 ONF786342 OXB786342 PGX786342 PQT786342 QAP786342 QKL786342 QUH786342 RED786342 RNZ786342 RXV786342 SHR786342 SRN786342 TBJ786342 TLF786342 TVB786342 UEX786342 UOT786342 UYP786342 VIL786342 VSH786342 WCD786342 WLZ786342 WVV786342 AC851877 JJ851878 TF851878 ADB851878 AMX851878 AWT851878 BGP851878 BQL851878 CAH851878 CKD851878 CTZ851878 DDV851878 DNR851878 DXN851878 EHJ851878 ERF851878 FBB851878 FKX851878 FUT851878 GEP851878 GOL851878 GYH851878 HID851878 HRZ851878 IBV851878 ILR851878 IVN851878 JFJ851878 JPF851878 JZB851878 KIX851878 KST851878 LCP851878 LML851878 LWH851878 MGD851878 MPZ851878 MZV851878 NJR851878 NTN851878 ODJ851878 ONF851878 OXB851878 PGX851878 PQT851878 QAP851878 QKL851878 QUH851878 RED851878 RNZ851878 RXV851878 SHR851878 SRN851878 TBJ851878 TLF851878 TVB851878 UEX851878 UOT851878 UYP851878 VIL851878 VSH851878 WCD851878 WLZ851878 WVV851878 AC917413 JJ917414 TF917414 ADB917414 AMX917414 AWT917414 BGP917414 BQL917414 CAH917414 CKD917414 CTZ917414 DDV917414 DNR917414 DXN917414 EHJ917414 ERF917414 FBB917414 FKX917414 FUT917414 GEP917414 GOL917414 GYH917414 HID917414 HRZ917414 IBV917414 ILR917414 IVN917414 JFJ917414 JPF917414 JZB917414 KIX917414 KST917414 LCP917414 LML917414 LWH917414 MGD917414 MPZ917414 MZV917414 NJR917414 NTN917414 ODJ917414 ONF917414 OXB917414 PGX917414 PQT917414 QAP917414 QKL917414 QUH917414 RED917414 RNZ917414 RXV917414 SHR917414 SRN917414 TBJ917414 TLF917414 TVB917414 UEX917414 UOT917414 UYP917414 VIL917414 VSH917414 WCD917414 WLZ917414 WVV917414 AC982949 JJ982950 TF982950 ADB982950 AMX982950 AWT982950 BGP982950 BQL982950 CAH982950 CKD982950 CTZ982950 DDV982950 DNR982950 DXN982950 EHJ982950 ERF982950 FBB982950 FKX982950 FUT982950 GEP982950 GOL982950 GYH982950 HID982950 HRZ982950 IBV982950 ILR982950 IVN982950 JFJ982950 JPF982950 JZB982950 KIX982950 KST982950 LCP982950 LML982950 LWH982950 MGD982950 MPZ982950 MZV982950 NJR982950 NTN982950 ODJ982950 ONF982950 OXB982950 PGX982950 PQT982950 QAP982950 QKL982950 QUH982950 RED982950 RNZ982950 RXV982950 SHR982950 SRN982950 TBJ982950 TLF982950 TVB982950 UEX982950 UOT982950 UYP982950 VIL982950 VSH982950 WCD982950 WLZ982950 AC4 WVN982950:WVR982951 WLR982950:WLV982951 WBV982950:WBZ982951 VRZ982950:VSD982951 VID982950:VIH982951 UYH982950:UYL982951 UOL982950:UOP982951 UEP982950:UET982951 TUT982950:TUX982951 TKX982950:TLB982951 TBB982950:TBF982951 SRF982950:SRJ982951 SHJ982950:SHN982951 RXN982950:RXR982951 RNR982950:RNV982951 RDV982950:RDZ982951 QTZ982950:QUD982951 QKD982950:QKH982951 QAH982950:QAL982951 PQL982950:PQP982951 PGP982950:PGT982951 OWT982950:OWX982951 OMX982950:ONB982951 ODB982950:ODF982951 NTF982950:NTJ982951 NJJ982950:NJN982951 MZN982950:MZR982951 MPR982950:MPV982951 MFV982950:MFZ982951 LVZ982950:LWD982951 LMD982950:LMH982951 LCH982950:LCL982951 KSL982950:KSP982951 KIP982950:KIT982951 JYT982950:JYX982951 JOX982950:JPB982951 JFB982950:JFF982951 IVF982950:IVJ982951 ILJ982950:ILN982951 IBN982950:IBR982951 HRR982950:HRV982951 HHV982950:HHZ982951 GXZ982950:GYD982951 GOD982950:GOH982951 GEH982950:GEL982951 FUL982950:FUP982951 FKP982950:FKT982951 FAT982950:FAX982951 EQX982950:ERB982951 EHB982950:EHF982951 DXF982950:DXJ982951 DNJ982950:DNN982951 DDN982950:DDR982951 CTR982950:CTV982951 CJV982950:CJZ982951 BZZ982950:CAD982951 BQD982950:BQH982951 BGH982950:BGL982951 AWL982950:AWP982951 AMP982950:AMT982951 ACT982950:ACX982951 SX982950:TB982951 JB982950:JF982951 WVN917414:WVR917415 WLR917414:WLV917415 WBV917414:WBZ917415 VRZ917414:VSD917415 VID917414:VIH917415 UYH917414:UYL917415 UOL917414:UOP917415 UEP917414:UET917415 TUT917414:TUX917415 TKX917414:TLB917415 TBB917414:TBF917415 SRF917414:SRJ917415 SHJ917414:SHN917415 RXN917414:RXR917415 RNR917414:RNV917415 RDV917414:RDZ917415 QTZ917414:QUD917415 QKD917414:QKH917415 QAH917414:QAL917415 PQL917414:PQP917415 PGP917414:PGT917415 OWT917414:OWX917415 OMX917414:ONB917415 ODB917414:ODF917415 NTF917414:NTJ917415 NJJ917414:NJN917415 MZN917414:MZR917415 MPR917414:MPV917415 MFV917414:MFZ917415 LVZ917414:LWD917415 LMD917414:LMH917415 LCH917414:LCL917415 KSL917414:KSP917415 KIP917414:KIT917415 JYT917414:JYX917415 JOX917414:JPB917415 JFB917414:JFF917415 IVF917414:IVJ917415 ILJ917414:ILN917415 IBN917414:IBR917415 HRR917414:HRV917415 HHV917414:HHZ917415 GXZ917414:GYD917415 GOD917414:GOH917415 GEH917414:GEL917415 FUL917414:FUP917415 FKP917414:FKT917415 FAT917414:FAX917415 EQX917414:ERB917415 EHB917414:EHF917415 DXF917414:DXJ917415 DNJ917414:DNN917415 DDN917414:DDR917415 CTR917414:CTV917415 CJV917414:CJZ917415 BZZ917414:CAD917415 BQD917414:BQH917415 BGH917414:BGL917415 AWL917414:AWP917415 AMP917414:AMT917415 ACT917414:ACX917415 SX917414:TB917415 JB917414:JF917415 WVN851878:WVR851879 WLR851878:WLV851879 WBV851878:WBZ851879 VRZ851878:VSD851879 VID851878:VIH851879 UYH851878:UYL851879 UOL851878:UOP851879 UEP851878:UET851879 TUT851878:TUX851879 TKX851878:TLB851879 TBB851878:TBF851879 SRF851878:SRJ851879 SHJ851878:SHN851879 RXN851878:RXR851879 RNR851878:RNV851879 RDV851878:RDZ851879 QTZ851878:QUD851879 QKD851878:QKH851879 QAH851878:QAL851879 PQL851878:PQP851879 PGP851878:PGT851879 OWT851878:OWX851879 OMX851878:ONB851879 ODB851878:ODF851879 NTF851878:NTJ851879 NJJ851878:NJN851879 MZN851878:MZR851879 MPR851878:MPV851879 MFV851878:MFZ851879 LVZ851878:LWD851879 LMD851878:LMH851879 LCH851878:LCL851879 KSL851878:KSP851879 KIP851878:KIT851879 JYT851878:JYX851879 JOX851878:JPB851879 JFB851878:JFF851879 IVF851878:IVJ851879 ILJ851878:ILN851879 IBN851878:IBR851879 HRR851878:HRV851879 HHV851878:HHZ851879 GXZ851878:GYD851879 GOD851878:GOH851879 GEH851878:GEL851879 FUL851878:FUP851879 FKP851878:FKT851879 FAT851878:FAX851879 EQX851878:ERB851879 EHB851878:EHF851879 DXF851878:DXJ851879 DNJ851878:DNN851879 DDN851878:DDR851879 CTR851878:CTV851879 CJV851878:CJZ851879 BZZ851878:CAD851879 BQD851878:BQH851879 BGH851878:BGL851879 AWL851878:AWP851879 AMP851878:AMT851879 ACT851878:ACX851879 SX851878:TB851879 JB851878:JF851879 WVN786342:WVR786343 WLR786342:WLV786343 WBV786342:WBZ786343 VRZ786342:VSD786343 VID786342:VIH786343 UYH786342:UYL786343 UOL786342:UOP786343 UEP786342:UET786343 TUT786342:TUX786343 TKX786342:TLB786343 TBB786342:TBF786343 SRF786342:SRJ786343 SHJ786342:SHN786343 RXN786342:RXR786343 RNR786342:RNV786343 RDV786342:RDZ786343 QTZ786342:QUD786343 QKD786342:QKH786343 QAH786342:QAL786343 PQL786342:PQP786343 PGP786342:PGT786343 OWT786342:OWX786343 OMX786342:ONB786343 ODB786342:ODF786343 NTF786342:NTJ786343 NJJ786342:NJN786343 MZN786342:MZR786343 MPR786342:MPV786343 MFV786342:MFZ786343 LVZ786342:LWD786343 LMD786342:LMH786343 LCH786342:LCL786343 KSL786342:KSP786343 KIP786342:KIT786343 JYT786342:JYX786343 JOX786342:JPB786343 JFB786342:JFF786343 IVF786342:IVJ786343 ILJ786342:ILN786343 IBN786342:IBR786343 HRR786342:HRV786343 HHV786342:HHZ786343 GXZ786342:GYD786343 GOD786342:GOH786343 GEH786342:GEL786343 FUL786342:FUP786343 FKP786342:FKT786343 FAT786342:FAX786343 EQX786342:ERB786343 EHB786342:EHF786343 DXF786342:DXJ786343 DNJ786342:DNN786343 DDN786342:DDR786343 CTR786342:CTV786343 CJV786342:CJZ786343 BZZ786342:CAD786343 BQD786342:BQH786343 BGH786342:BGL786343 AWL786342:AWP786343 AMP786342:AMT786343 ACT786342:ACX786343 SX786342:TB786343 JB786342:JF786343 WVN720806:WVR720807 WLR720806:WLV720807 WBV720806:WBZ720807 VRZ720806:VSD720807 VID720806:VIH720807 UYH720806:UYL720807 UOL720806:UOP720807 UEP720806:UET720807 TUT720806:TUX720807 TKX720806:TLB720807 TBB720806:TBF720807 SRF720806:SRJ720807 SHJ720806:SHN720807 RXN720806:RXR720807 RNR720806:RNV720807 RDV720806:RDZ720807 QTZ720806:QUD720807 QKD720806:QKH720807 QAH720806:QAL720807 PQL720806:PQP720807 PGP720806:PGT720807 OWT720806:OWX720807 OMX720806:ONB720807 ODB720806:ODF720807 NTF720806:NTJ720807 NJJ720806:NJN720807 MZN720806:MZR720807 MPR720806:MPV720807 MFV720806:MFZ720807 LVZ720806:LWD720807 LMD720806:LMH720807 LCH720806:LCL720807 KSL720806:KSP720807 KIP720806:KIT720807 JYT720806:JYX720807 JOX720806:JPB720807 JFB720806:JFF720807 IVF720806:IVJ720807 ILJ720806:ILN720807 IBN720806:IBR720807 HRR720806:HRV720807 HHV720806:HHZ720807 GXZ720806:GYD720807 GOD720806:GOH720807 GEH720806:GEL720807 FUL720806:FUP720807 FKP720806:FKT720807 FAT720806:FAX720807 EQX720806:ERB720807 EHB720806:EHF720807 DXF720806:DXJ720807 DNJ720806:DNN720807 DDN720806:DDR720807 CTR720806:CTV720807 CJV720806:CJZ720807 BZZ720806:CAD720807 BQD720806:BQH720807 BGH720806:BGL720807 AWL720806:AWP720807 AMP720806:AMT720807 ACT720806:ACX720807 SX720806:TB720807 JB720806:JF720807 WVN655270:WVR655271 WLR655270:WLV655271 WBV655270:WBZ655271 VRZ655270:VSD655271 VID655270:VIH655271 UYH655270:UYL655271 UOL655270:UOP655271 UEP655270:UET655271 TUT655270:TUX655271 TKX655270:TLB655271 TBB655270:TBF655271 SRF655270:SRJ655271 SHJ655270:SHN655271 RXN655270:RXR655271 RNR655270:RNV655271 RDV655270:RDZ655271 QTZ655270:QUD655271 QKD655270:QKH655271 QAH655270:QAL655271 PQL655270:PQP655271 PGP655270:PGT655271 OWT655270:OWX655271 OMX655270:ONB655271 ODB655270:ODF655271 NTF655270:NTJ655271 NJJ655270:NJN655271 MZN655270:MZR655271 MPR655270:MPV655271 MFV655270:MFZ655271 LVZ655270:LWD655271 LMD655270:LMH655271 LCH655270:LCL655271 KSL655270:KSP655271 KIP655270:KIT655271 JYT655270:JYX655271 JOX655270:JPB655271 JFB655270:JFF655271 IVF655270:IVJ655271 ILJ655270:ILN655271 IBN655270:IBR655271 HRR655270:HRV655271 HHV655270:HHZ655271 GXZ655270:GYD655271 GOD655270:GOH655271 GEH655270:GEL655271 FUL655270:FUP655271 FKP655270:FKT655271 FAT655270:FAX655271 EQX655270:ERB655271 EHB655270:EHF655271 DXF655270:DXJ655271 DNJ655270:DNN655271 DDN655270:DDR655271 CTR655270:CTV655271 CJV655270:CJZ655271 BZZ655270:CAD655271 BQD655270:BQH655271 BGH655270:BGL655271 AWL655270:AWP655271 AMP655270:AMT655271 ACT655270:ACX655271 SX655270:TB655271 JB655270:JF655271 WVN589734:WVR589735 WLR589734:WLV589735 WBV589734:WBZ589735 VRZ589734:VSD589735 VID589734:VIH589735 UYH589734:UYL589735 UOL589734:UOP589735 UEP589734:UET589735 TUT589734:TUX589735 TKX589734:TLB589735 TBB589734:TBF589735 SRF589734:SRJ589735 SHJ589734:SHN589735 RXN589734:RXR589735 RNR589734:RNV589735 RDV589734:RDZ589735 QTZ589734:QUD589735 QKD589734:QKH589735 QAH589734:QAL589735 PQL589734:PQP589735 PGP589734:PGT589735 OWT589734:OWX589735 OMX589734:ONB589735 ODB589734:ODF589735 NTF589734:NTJ589735 NJJ589734:NJN589735 MZN589734:MZR589735 MPR589734:MPV589735 MFV589734:MFZ589735 LVZ589734:LWD589735 LMD589734:LMH589735 LCH589734:LCL589735 KSL589734:KSP589735 KIP589734:KIT589735 JYT589734:JYX589735 JOX589734:JPB589735 JFB589734:JFF589735 IVF589734:IVJ589735 ILJ589734:ILN589735 IBN589734:IBR589735 HRR589734:HRV589735 HHV589734:HHZ589735 GXZ589734:GYD589735 GOD589734:GOH589735 GEH589734:GEL589735 FUL589734:FUP589735 FKP589734:FKT589735 FAT589734:FAX589735 EQX589734:ERB589735 EHB589734:EHF589735 DXF589734:DXJ589735 DNJ589734:DNN589735 DDN589734:DDR589735 CTR589734:CTV589735 CJV589734:CJZ589735 BZZ589734:CAD589735 BQD589734:BQH589735 BGH589734:BGL589735 AWL589734:AWP589735 AMP589734:AMT589735 ACT589734:ACX589735 SX589734:TB589735 JB589734:JF589735 WVN524198:WVR524199 WLR524198:WLV524199 WBV524198:WBZ524199 VRZ524198:VSD524199 VID524198:VIH524199 UYH524198:UYL524199 UOL524198:UOP524199 UEP524198:UET524199 TUT524198:TUX524199 TKX524198:TLB524199 TBB524198:TBF524199 SRF524198:SRJ524199 SHJ524198:SHN524199 RXN524198:RXR524199 RNR524198:RNV524199 RDV524198:RDZ524199 QTZ524198:QUD524199 QKD524198:QKH524199 QAH524198:QAL524199 PQL524198:PQP524199 PGP524198:PGT524199 OWT524198:OWX524199 OMX524198:ONB524199 ODB524198:ODF524199 NTF524198:NTJ524199 NJJ524198:NJN524199 MZN524198:MZR524199 MPR524198:MPV524199 MFV524198:MFZ524199 LVZ524198:LWD524199 LMD524198:LMH524199 LCH524198:LCL524199 KSL524198:KSP524199 KIP524198:KIT524199 JYT524198:JYX524199 JOX524198:JPB524199 JFB524198:JFF524199 IVF524198:IVJ524199 ILJ524198:ILN524199 IBN524198:IBR524199 HRR524198:HRV524199 HHV524198:HHZ524199 GXZ524198:GYD524199 GOD524198:GOH524199 GEH524198:GEL524199 FUL524198:FUP524199 FKP524198:FKT524199 FAT524198:FAX524199 EQX524198:ERB524199 EHB524198:EHF524199 DXF524198:DXJ524199 DNJ524198:DNN524199 DDN524198:DDR524199 CTR524198:CTV524199 CJV524198:CJZ524199 BZZ524198:CAD524199 BQD524198:BQH524199 BGH524198:BGL524199 AWL524198:AWP524199 AMP524198:AMT524199 ACT524198:ACX524199 SX524198:TB524199 JB524198:JF524199 WVN458662:WVR458663 WLR458662:WLV458663 WBV458662:WBZ458663 VRZ458662:VSD458663 VID458662:VIH458663 UYH458662:UYL458663 UOL458662:UOP458663 UEP458662:UET458663 TUT458662:TUX458663 TKX458662:TLB458663 TBB458662:TBF458663 SRF458662:SRJ458663 SHJ458662:SHN458663 RXN458662:RXR458663 RNR458662:RNV458663 RDV458662:RDZ458663 QTZ458662:QUD458663 QKD458662:QKH458663 QAH458662:QAL458663 PQL458662:PQP458663 PGP458662:PGT458663 OWT458662:OWX458663 OMX458662:ONB458663 ODB458662:ODF458663 NTF458662:NTJ458663 NJJ458662:NJN458663 MZN458662:MZR458663 MPR458662:MPV458663 MFV458662:MFZ458663 LVZ458662:LWD458663 LMD458662:LMH458663 LCH458662:LCL458663 KSL458662:KSP458663 KIP458662:KIT458663 JYT458662:JYX458663 JOX458662:JPB458663 JFB458662:JFF458663 IVF458662:IVJ458663 ILJ458662:ILN458663 IBN458662:IBR458663 HRR458662:HRV458663 HHV458662:HHZ458663 GXZ458662:GYD458663 GOD458662:GOH458663 GEH458662:GEL458663 FUL458662:FUP458663 FKP458662:FKT458663 FAT458662:FAX458663 EQX458662:ERB458663 EHB458662:EHF458663 DXF458662:DXJ458663 DNJ458662:DNN458663 DDN458662:DDR458663 CTR458662:CTV458663 CJV458662:CJZ458663 BZZ458662:CAD458663 BQD458662:BQH458663 BGH458662:BGL458663 AWL458662:AWP458663 AMP458662:AMT458663 ACT458662:ACX458663 SX458662:TB458663 JB458662:JF458663 WVN393126:WVR393127 WLR393126:WLV393127 WBV393126:WBZ393127 VRZ393126:VSD393127 VID393126:VIH393127 UYH393126:UYL393127 UOL393126:UOP393127 UEP393126:UET393127 TUT393126:TUX393127 TKX393126:TLB393127 TBB393126:TBF393127 SRF393126:SRJ393127 SHJ393126:SHN393127 RXN393126:RXR393127 RNR393126:RNV393127 RDV393126:RDZ393127 QTZ393126:QUD393127 QKD393126:QKH393127 QAH393126:QAL393127 PQL393126:PQP393127 PGP393126:PGT393127 OWT393126:OWX393127 OMX393126:ONB393127 ODB393126:ODF393127 NTF393126:NTJ393127 NJJ393126:NJN393127 MZN393126:MZR393127 MPR393126:MPV393127 MFV393126:MFZ393127 LVZ393126:LWD393127 LMD393126:LMH393127 LCH393126:LCL393127 KSL393126:KSP393127 KIP393126:KIT393127 JYT393126:JYX393127 JOX393126:JPB393127 JFB393126:JFF393127 IVF393126:IVJ393127 ILJ393126:ILN393127 IBN393126:IBR393127 HRR393126:HRV393127 HHV393126:HHZ393127 GXZ393126:GYD393127 GOD393126:GOH393127 GEH393126:GEL393127 FUL393126:FUP393127 FKP393126:FKT393127 FAT393126:FAX393127 EQX393126:ERB393127 EHB393126:EHF393127 DXF393126:DXJ393127 DNJ393126:DNN393127 DDN393126:DDR393127 CTR393126:CTV393127 CJV393126:CJZ393127 BZZ393126:CAD393127 BQD393126:BQH393127 BGH393126:BGL393127 AWL393126:AWP393127 AMP393126:AMT393127 ACT393126:ACX393127 SX393126:TB393127 JB393126:JF393127 WVN327590:WVR327591 WLR327590:WLV327591 WBV327590:WBZ327591 VRZ327590:VSD327591 VID327590:VIH327591 UYH327590:UYL327591 UOL327590:UOP327591 UEP327590:UET327591 TUT327590:TUX327591 TKX327590:TLB327591 TBB327590:TBF327591 SRF327590:SRJ327591 SHJ327590:SHN327591 RXN327590:RXR327591 RNR327590:RNV327591 RDV327590:RDZ327591 QTZ327590:QUD327591 QKD327590:QKH327591 QAH327590:QAL327591 PQL327590:PQP327591 PGP327590:PGT327591 OWT327590:OWX327591 OMX327590:ONB327591 ODB327590:ODF327591 NTF327590:NTJ327591 NJJ327590:NJN327591 MZN327590:MZR327591 MPR327590:MPV327591 MFV327590:MFZ327591 LVZ327590:LWD327591 LMD327590:LMH327591 LCH327590:LCL327591 KSL327590:KSP327591 KIP327590:KIT327591 JYT327590:JYX327591 JOX327590:JPB327591 JFB327590:JFF327591 IVF327590:IVJ327591 ILJ327590:ILN327591 IBN327590:IBR327591 HRR327590:HRV327591 HHV327590:HHZ327591 GXZ327590:GYD327591 GOD327590:GOH327591 GEH327590:GEL327591 FUL327590:FUP327591 FKP327590:FKT327591 FAT327590:FAX327591 EQX327590:ERB327591 EHB327590:EHF327591 DXF327590:DXJ327591 DNJ327590:DNN327591 DDN327590:DDR327591 CTR327590:CTV327591 CJV327590:CJZ327591 BZZ327590:CAD327591 BQD327590:BQH327591 BGH327590:BGL327591 AWL327590:AWP327591 AMP327590:AMT327591 ACT327590:ACX327591 SX327590:TB327591 JB327590:JF327591 WVN262054:WVR262055 WLR262054:WLV262055 WBV262054:WBZ262055 VRZ262054:VSD262055 VID262054:VIH262055 UYH262054:UYL262055 UOL262054:UOP262055 UEP262054:UET262055 TUT262054:TUX262055 TKX262054:TLB262055 TBB262054:TBF262055 SRF262054:SRJ262055 SHJ262054:SHN262055 RXN262054:RXR262055 RNR262054:RNV262055 RDV262054:RDZ262055 QTZ262054:QUD262055 QKD262054:QKH262055 QAH262054:QAL262055 PQL262054:PQP262055 PGP262054:PGT262055 OWT262054:OWX262055 OMX262054:ONB262055 ODB262054:ODF262055 NTF262054:NTJ262055 NJJ262054:NJN262055 MZN262054:MZR262055 MPR262054:MPV262055 MFV262054:MFZ262055 LVZ262054:LWD262055 LMD262054:LMH262055 LCH262054:LCL262055 KSL262054:KSP262055 KIP262054:KIT262055 JYT262054:JYX262055 JOX262054:JPB262055 JFB262054:JFF262055 IVF262054:IVJ262055 ILJ262054:ILN262055 IBN262054:IBR262055 HRR262054:HRV262055 HHV262054:HHZ262055 GXZ262054:GYD262055 GOD262054:GOH262055 GEH262054:GEL262055 FUL262054:FUP262055 FKP262054:FKT262055 FAT262054:FAX262055 EQX262054:ERB262055 EHB262054:EHF262055 DXF262054:DXJ262055 DNJ262054:DNN262055 DDN262054:DDR262055 CTR262054:CTV262055 CJV262054:CJZ262055 BZZ262054:CAD262055 BQD262054:BQH262055 BGH262054:BGL262055 AWL262054:AWP262055 AMP262054:AMT262055 ACT262054:ACX262055 SX262054:TB262055 JB262054:JF262055 WVN196518:WVR196519 WLR196518:WLV196519 WBV196518:WBZ196519 VRZ196518:VSD196519 VID196518:VIH196519 UYH196518:UYL196519 UOL196518:UOP196519 UEP196518:UET196519 TUT196518:TUX196519 TKX196518:TLB196519 TBB196518:TBF196519 SRF196518:SRJ196519 SHJ196518:SHN196519 RXN196518:RXR196519 RNR196518:RNV196519 RDV196518:RDZ196519 QTZ196518:QUD196519 QKD196518:QKH196519 QAH196518:QAL196519 PQL196518:PQP196519 PGP196518:PGT196519 OWT196518:OWX196519 OMX196518:ONB196519 ODB196518:ODF196519 NTF196518:NTJ196519 NJJ196518:NJN196519 MZN196518:MZR196519 MPR196518:MPV196519 MFV196518:MFZ196519 LVZ196518:LWD196519 LMD196518:LMH196519 LCH196518:LCL196519 KSL196518:KSP196519 KIP196518:KIT196519 JYT196518:JYX196519 JOX196518:JPB196519 JFB196518:JFF196519 IVF196518:IVJ196519 ILJ196518:ILN196519 IBN196518:IBR196519 HRR196518:HRV196519 HHV196518:HHZ196519 GXZ196518:GYD196519 GOD196518:GOH196519 GEH196518:GEL196519 FUL196518:FUP196519 FKP196518:FKT196519 FAT196518:FAX196519 EQX196518:ERB196519 EHB196518:EHF196519 DXF196518:DXJ196519 DNJ196518:DNN196519 DDN196518:DDR196519 CTR196518:CTV196519 CJV196518:CJZ196519 BZZ196518:CAD196519 BQD196518:BQH196519 BGH196518:BGL196519 AWL196518:AWP196519 AMP196518:AMT196519 ACT196518:ACX196519 SX196518:TB196519 JB196518:JF196519 WVN130982:WVR130983 WLR130982:WLV130983 WBV130982:WBZ130983 VRZ130982:VSD130983 VID130982:VIH130983 UYH130982:UYL130983 UOL130982:UOP130983 UEP130982:UET130983 TUT130982:TUX130983 TKX130982:TLB130983 TBB130982:TBF130983 SRF130982:SRJ130983 SHJ130982:SHN130983 RXN130982:RXR130983 RNR130982:RNV130983 RDV130982:RDZ130983 QTZ130982:QUD130983 QKD130982:QKH130983 QAH130982:QAL130983 PQL130982:PQP130983 PGP130982:PGT130983 OWT130982:OWX130983 OMX130982:ONB130983 ODB130982:ODF130983 NTF130982:NTJ130983 NJJ130982:NJN130983 MZN130982:MZR130983 MPR130982:MPV130983 MFV130982:MFZ130983 LVZ130982:LWD130983 LMD130982:LMH130983 LCH130982:LCL130983 KSL130982:KSP130983 KIP130982:KIT130983 JYT130982:JYX130983 JOX130982:JPB130983 JFB130982:JFF130983 IVF130982:IVJ130983 ILJ130982:ILN130983 IBN130982:IBR130983 HRR130982:HRV130983 HHV130982:HHZ130983 GXZ130982:GYD130983 GOD130982:GOH130983 GEH130982:GEL130983 FUL130982:FUP130983 FKP130982:FKT130983 FAT130982:FAX130983 EQX130982:ERB130983 EHB130982:EHF130983 DXF130982:DXJ130983 DNJ130982:DNN130983 DDN130982:DDR130983 CTR130982:CTV130983 CJV130982:CJZ130983 BZZ130982:CAD130983 BQD130982:BQH130983 BGH130982:BGL130983 AWL130982:AWP130983 AMP130982:AMT130983 ACT130982:ACX130983 SX130982:TB130983 JB130982:JF130983 WVN65446:WVR65447 WLR65446:WLV65447 WBV65446:WBZ65447 VRZ65446:VSD65447 VID65446:VIH65447 UYH65446:UYL65447 UOL65446:UOP65447 UEP65446:UET65447 TUT65446:TUX65447 TKX65446:TLB65447 TBB65446:TBF65447 SRF65446:SRJ65447 SHJ65446:SHN65447 RXN65446:RXR65447 RNR65446:RNV65447 RDV65446:RDZ65447 QTZ65446:QUD65447 QKD65446:QKH65447 QAH65446:QAL65447 PQL65446:PQP65447 PGP65446:PGT65447 OWT65446:OWX65447 OMX65446:ONB65447 ODB65446:ODF65447 NTF65446:NTJ65447 NJJ65446:NJN65447 MZN65446:MZR65447 MPR65446:MPV65447 MFV65446:MFZ65447 LVZ65446:LWD65447 LMD65446:LMH65447 LCH65446:LCL65447 KSL65446:KSP65447 KIP65446:KIT65447 JYT65446:JYX65447 JOX65446:JPB65447 JFB65446:JFF65447 IVF65446:IVJ65447 ILJ65446:ILN65447 IBN65446:IBR65447 HRR65446:HRV65447 HHV65446:HHZ65447 GXZ65446:GYD65447 GOD65446:GOH65447 GEH65446:GEL65447 FUL65446:FUP65447 FKP65446:FKT65447 FAT65446:FAX65447 EQX65446:ERB65447 EHB65446:EHF65447 DXF65446:DXJ65447 DNJ65446:DNN65447 DDN65446:DDR65447 CTR65446:CTV65447 CJV65446:CJZ65447 BZZ65446:CAD65447 BQD65446:BQH65447 BGH65446:BGL65447 AWL65446:AWP65447 AMP65446:AMT65447 ACT65446:ACX65447 SX65446:TB65447 JB65446:JF65447 WVN4:WVR5 WLR4:WLV5 WBV4:WBZ5 VRZ4:VSD5 VID4:VIH5 UYH4:UYL5 UOL4:UOP5 UEP4:UET5 TUT4:TUX5 TKX4:TLB5 TBB4:TBF5 SRF4:SRJ5 SHJ4:SHN5 RXN4:RXR5 RNR4:RNV5 RDV4:RDZ5 QTZ4:QUD5 QKD4:QKH5 QAH4:QAL5 PQL4:PQP5 PGP4:PGT5 OWT4:OWX5 OMX4:ONB5 ODB4:ODF5 NTF4:NTJ5 NJJ4:NJN5 MZN4:MZR5 MPR4:MPV5 MFV4:MFZ5 LVZ4:LWD5 LMD4:LMH5 LCH4:LCL5 KSL4:KSP5 KIP4:KIT5 JYT4:JYX5 JOX4:JPB5 JFB4:JFF5 IVF4:IVJ5 ILJ4:ILN5 IBN4:IBR5 HRR4:HRV5 HHV4:HHZ5 GXZ4:GYD5 GOD4:GOH5 GEH4:GEL5 FUL4:FUP5 FKP4:FKT5 FAT4:FAX5 EQX4:ERB5 EHB4:EHF5 DXF4:DXJ5 DNJ4:DNN5 DDN4:DDR5 CTR4:CTV5 CJV4:CJZ5 BZZ4:CAD5 BQD4:BQH5 BGH4:BGL5 AWL4:AWP5 AMP4:AMT5 ACT4:ACX5 SX4:TB5 JB4:JF5 Y4:Z5 Y982950:Z982951 Y917414:Z917415 Y851878:Z851879 Y786342:Z786343 Y720806:Z720807 Y655270:Z655271 Y589734:Z589735 Y524198:Z524199 Y458662:Z458663 Y393126:Z393127 Y327590:Z327591 Y262054:Z262055 Y196518:Z196519 Y130982:Z130983 Y65446:Z65447" xr:uid="{0B85909A-5B1F-4BCB-A09E-1C40A08998B0}">
      <formula1>#REF!</formula1>
    </dataValidation>
    <dataValidation type="list" showInputMessage="1" showErrorMessage="1" sqref="WUU982964:WUU982975 ACA18:ACA29 ALW18:ALW29 AVS18:AVS29 BFO18:BFO29 BPK18:BPK29 BZG18:BZG29 CJC18:CJC29 CSY18:CSY29 DCU18:DCU29 DMQ18:DMQ29 DWM18:DWM29 EGI18:EGI29 EQE18:EQE29 FAA18:FAA29 FJW18:FJW29 FTS18:FTS29 GDO18:GDO29 GNK18:GNK29 GXG18:GXG29 HHC18:HHC29 HQY18:HQY29 IAU18:IAU29 IKQ18:IKQ29 IUM18:IUM29 JEI18:JEI29 JOE18:JOE29 JYA18:JYA29 KHW18:KHW29 KRS18:KRS29 LBO18:LBO29 LLK18:LLK29 LVG18:LVG29 MFC18:MFC29 MOY18:MOY29 MYU18:MYU29 NIQ18:NIQ29 NSM18:NSM29 OCI18:OCI29 OME18:OME29 OWA18:OWA29 PFW18:PFW29 PPS18:PPS29 PZO18:PZO29 QJK18:QJK29 QTG18:QTG29 RDC18:RDC29 RMY18:RMY29 RWU18:RWU29 SGQ18:SGQ29 SQM18:SQM29 TAI18:TAI29 TKE18:TKE29 TUA18:TUA29 UDW18:UDW29 UNS18:UNS29 UXO18:UXO29 VHK18:VHK29 VRG18:VRG29 WBC18:WBC29 WKY18:WKY29 WUU18:WUU29 B65460:B65471 II65460:II65471 SE65460:SE65471 ACA65460:ACA65471 ALW65460:ALW65471 AVS65460:AVS65471 BFO65460:BFO65471 BPK65460:BPK65471 BZG65460:BZG65471 CJC65460:CJC65471 CSY65460:CSY65471 DCU65460:DCU65471 DMQ65460:DMQ65471 DWM65460:DWM65471 EGI65460:EGI65471 EQE65460:EQE65471 FAA65460:FAA65471 FJW65460:FJW65471 FTS65460:FTS65471 GDO65460:GDO65471 GNK65460:GNK65471 GXG65460:GXG65471 HHC65460:HHC65471 HQY65460:HQY65471 IAU65460:IAU65471 IKQ65460:IKQ65471 IUM65460:IUM65471 JEI65460:JEI65471 JOE65460:JOE65471 JYA65460:JYA65471 KHW65460:KHW65471 KRS65460:KRS65471 LBO65460:LBO65471 LLK65460:LLK65471 LVG65460:LVG65471 MFC65460:MFC65471 MOY65460:MOY65471 MYU65460:MYU65471 NIQ65460:NIQ65471 NSM65460:NSM65471 OCI65460:OCI65471 OME65460:OME65471 OWA65460:OWA65471 PFW65460:PFW65471 PPS65460:PPS65471 PZO65460:PZO65471 QJK65460:QJK65471 QTG65460:QTG65471 RDC65460:RDC65471 RMY65460:RMY65471 RWU65460:RWU65471 SGQ65460:SGQ65471 SQM65460:SQM65471 TAI65460:TAI65471 TKE65460:TKE65471 TUA65460:TUA65471 UDW65460:UDW65471 UNS65460:UNS65471 UXO65460:UXO65471 VHK65460:VHK65471 VRG65460:VRG65471 WBC65460:WBC65471 WKY65460:WKY65471 WUU65460:WUU65471 B130996:B131007 II130996:II131007 SE130996:SE131007 ACA130996:ACA131007 ALW130996:ALW131007 AVS130996:AVS131007 BFO130996:BFO131007 BPK130996:BPK131007 BZG130996:BZG131007 CJC130996:CJC131007 CSY130996:CSY131007 DCU130996:DCU131007 DMQ130996:DMQ131007 DWM130996:DWM131007 EGI130996:EGI131007 EQE130996:EQE131007 FAA130996:FAA131007 FJW130996:FJW131007 FTS130996:FTS131007 GDO130996:GDO131007 GNK130996:GNK131007 GXG130996:GXG131007 HHC130996:HHC131007 HQY130996:HQY131007 IAU130996:IAU131007 IKQ130996:IKQ131007 IUM130996:IUM131007 JEI130996:JEI131007 JOE130996:JOE131007 JYA130996:JYA131007 KHW130996:KHW131007 KRS130996:KRS131007 LBO130996:LBO131007 LLK130996:LLK131007 LVG130996:LVG131007 MFC130996:MFC131007 MOY130996:MOY131007 MYU130996:MYU131007 NIQ130996:NIQ131007 NSM130996:NSM131007 OCI130996:OCI131007 OME130996:OME131007 OWA130996:OWA131007 PFW130996:PFW131007 PPS130996:PPS131007 PZO130996:PZO131007 QJK130996:QJK131007 QTG130996:QTG131007 RDC130996:RDC131007 RMY130996:RMY131007 RWU130996:RWU131007 SGQ130996:SGQ131007 SQM130996:SQM131007 TAI130996:TAI131007 TKE130996:TKE131007 TUA130996:TUA131007 UDW130996:UDW131007 UNS130996:UNS131007 UXO130996:UXO131007 VHK130996:VHK131007 VRG130996:VRG131007 WBC130996:WBC131007 WKY130996:WKY131007 WUU130996:WUU131007 B196532:B196543 II196532:II196543 SE196532:SE196543 ACA196532:ACA196543 ALW196532:ALW196543 AVS196532:AVS196543 BFO196532:BFO196543 BPK196532:BPK196543 BZG196532:BZG196543 CJC196532:CJC196543 CSY196532:CSY196543 DCU196532:DCU196543 DMQ196532:DMQ196543 DWM196532:DWM196543 EGI196532:EGI196543 EQE196532:EQE196543 FAA196532:FAA196543 FJW196532:FJW196543 FTS196532:FTS196543 GDO196532:GDO196543 GNK196532:GNK196543 GXG196532:GXG196543 HHC196532:HHC196543 HQY196532:HQY196543 IAU196532:IAU196543 IKQ196532:IKQ196543 IUM196532:IUM196543 JEI196532:JEI196543 JOE196532:JOE196543 JYA196532:JYA196543 KHW196532:KHW196543 KRS196532:KRS196543 LBO196532:LBO196543 LLK196532:LLK196543 LVG196532:LVG196543 MFC196532:MFC196543 MOY196532:MOY196543 MYU196532:MYU196543 NIQ196532:NIQ196543 NSM196532:NSM196543 OCI196532:OCI196543 OME196532:OME196543 OWA196532:OWA196543 PFW196532:PFW196543 PPS196532:PPS196543 PZO196532:PZO196543 QJK196532:QJK196543 QTG196532:QTG196543 RDC196532:RDC196543 RMY196532:RMY196543 RWU196532:RWU196543 SGQ196532:SGQ196543 SQM196532:SQM196543 TAI196532:TAI196543 TKE196532:TKE196543 TUA196532:TUA196543 UDW196532:UDW196543 UNS196532:UNS196543 UXO196532:UXO196543 VHK196532:VHK196543 VRG196532:VRG196543 WBC196532:WBC196543 WKY196532:WKY196543 WUU196532:WUU196543 B262068:B262079 II262068:II262079 SE262068:SE262079 ACA262068:ACA262079 ALW262068:ALW262079 AVS262068:AVS262079 BFO262068:BFO262079 BPK262068:BPK262079 BZG262068:BZG262079 CJC262068:CJC262079 CSY262068:CSY262079 DCU262068:DCU262079 DMQ262068:DMQ262079 DWM262068:DWM262079 EGI262068:EGI262079 EQE262068:EQE262079 FAA262068:FAA262079 FJW262068:FJW262079 FTS262068:FTS262079 GDO262068:GDO262079 GNK262068:GNK262079 GXG262068:GXG262079 HHC262068:HHC262079 HQY262068:HQY262079 IAU262068:IAU262079 IKQ262068:IKQ262079 IUM262068:IUM262079 JEI262068:JEI262079 JOE262068:JOE262079 JYA262068:JYA262079 KHW262068:KHW262079 KRS262068:KRS262079 LBO262068:LBO262079 LLK262068:LLK262079 LVG262068:LVG262079 MFC262068:MFC262079 MOY262068:MOY262079 MYU262068:MYU262079 NIQ262068:NIQ262079 NSM262068:NSM262079 OCI262068:OCI262079 OME262068:OME262079 OWA262068:OWA262079 PFW262068:PFW262079 PPS262068:PPS262079 PZO262068:PZO262079 QJK262068:QJK262079 QTG262068:QTG262079 RDC262068:RDC262079 RMY262068:RMY262079 RWU262068:RWU262079 SGQ262068:SGQ262079 SQM262068:SQM262079 TAI262068:TAI262079 TKE262068:TKE262079 TUA262068:TUA262079 UDW262068:UDW262079 UNS262068:UNS262079 UXO262068:UXO262079 VHK262068:VHK262079 VRG262068:VRG262079 WBC262068:WBC262079 WKY262068:WKY262079 WUU262068:WUU262079 B327604:B327615 II327604:II327615 SE327604:SE327615 ACA327604:ACA327615 ALW327604:ALW327615 AVS327604:AVS327615 BFO327604:BFO327615 BPK327604:BPK327615 BZG327604:BZG327615 CJC327604:CJC327615 CSY327604:CSY327615 DCU327604:DCU327615 DMQ327604:DMQ327615 DWM327604:DWM327615 EGI327604:EGI327615 EQE327604:EQE327615 FAA327604:FAA327615 FJW327604:FJW327615 FTS327604:FTS327615 GDO327604:GDO327615 GNK327604:GNK327615 GXG327604:GXG327615 HHC327604:HHC327615 HQY327604:HQY327615 IAU327604:IAU327615 IKQ327604:IKQ327615 IUM327604:IUM327615 JEI327604:JEI327615 JOE327604:JOE327615 JYA327604:JYA327615 KHW327604:KHW327615 KRS327604:KRS327615 LBO327604:LBO327615 LLK327604:LLK327615 LVG327604:LVG327615 MFC327604:MFC327615 MOY327604:MOY327615 MYU327604:MYU327615 NIQ327604:NIQ327615 NSM327604:NSM327615 OCI327604:OCI327615 OME327604:OME327615 OWA327604:OWA327615 PFW327604:PFW327615 PPS327604:PPS327615 PZO327604:PZO327615 QJK327604:QJK327615 QTG327604:QTG327615 RDC327604:RDC327615 RMY327604:RMY327615 RWU327604:RWU327615 SGQ327604:SGQ327615 SQM327604:SQM327615 TAI327604:TAI327615 TKE327604:TKE327615 TUA327604:TUA327615 UDW327604:UDW327615 UNS327604:UNS327615 UXO327604:UXO327615 VHK327604:VHK327615 VRG327604:VRG327615 WBC327604:WBC327615 WKY327604:WKY327615 WUU327604:WUU327615 B393140:B393151 II393140:II393151 SE393140:SE393151 ACA393140:ACA393151 ALW393140:ALW393151 AVS393140:AVS393151 BFO393140:BFO393151 BPK393140:BPK393151 BZG393140:BZG393151 CJC393140:CJC393151 CSY393140:CSY393151 DCU393140:DCU393151 DMQ393140:DMQ393151 DWM393140:DWM393151 EGI393140:EGI393151 EQE393140:EQE393151 FAA393140:FAA393151 FJW393140:FJW393151 FTS393140:FTS393151 GDO393140:GDO393151 GNK393140:GNK393151 GXG393140:GXG393151 HHC393140:HHC393151 HQY393140:HQY393151 IAU393140:IAU393151 IKQ393140:IKQ393151 IUM393140:IUM393151 JEI393140:JEI393151 JOE393140:JOE393151 JYA393140:JYA393151 KHW393140:KHW393151 KRS393140:KRS393151 LBO393140:LBO393151 LLK393140:LLK393151 LVG393140:LVG393151 MFC393140:MFC393151 MOY393140:MOY393151 MYU393140:MYU393151 NIQ393140:NIQ393151 NSM393140:NSM393151 OCI393140:OCI393151 OME393140:OME393151 OWA393140:OWA393151 PFW393140:PFW393151 PPS393140:PPS393151 PZO393140:PZO393151 QJK393140:QJK393151 QTG393140:QTG393151 RDC393140:RDC393151 RMY393140:RMY393151 RWU393140:RWU393151 SGQ393140:SGQ393151 SQM393140:SQM393151 TAI393140:TAI393151 TKE393140:TKE393151 TUA393140:TUA393151 UDW393140:UDW393151 UNS393140:UNS393151 UXO393140:UXO393151 VHK393140:VHK393151 VRG393140:VRG393151 WBC393140:WBC393151 WKY393140:WKY393151 WUU393140:WUU393151 B458676:B458687 II458676:II458687 SE458676:SE458687 ACA458676:ACA458687 ALW458676:ALW458687 AVS458676:AVS458687 BFO458676:BFO458687 BPK458676:BPK458687 BZG458676:BZG458687 CJC458676:CJC458687 CSY458676:CSY458687 DCU458676:DCU458687 DMQ458676:DMQ458687 DWM458676:DWM458687 EGI458676:EGI458687 EQE458676:EQE458687 FAA458676:FAA458687 FJW458676:FJW458687 FTS458676:FTS458687 GDO458676:GDO458687 GNK458676:GNK458687 GXG458676:GXG458687 HHC458676:HHC458687 HQY458676:HQY458687 IAU458676:IAU458687 IKQ458676:IKQ458687 IUM458676:IUM458687 JEI458676:JEI458687 JOE458676:JOE458687 JYA458676:JYA458687 KHW458676:KHW458687 KRS458676:KRS458687 LBO458676:LBO458687 LLK458676:LLK458687 LVG458676:LVG458687 MFC458676:MFC458687 MOY458676:MOY458687 MYU458676:MYU458687 NIQ458676:NIQ458687 NSM458676:NSM458687 OCI458676:OCI458687 OME458676:OME458687 OWA458676:OWA458687 PFW458676:PFW458687 PPS458676:PPS458687 PZO458676:PZO458687 QJK458676:QJK458687 QTG458676:QTG458687 RDC458676:RDC458687 RMY458676:RMY458687 RWU458676:RWU458687 SGQ458676:SGQ458687 SQM458676:SQM458687 TAI458676:TAI458687 TKE458676:TKE458687 TUA458676:TUA458687 UDW458676:UDW458687 UNS458676:UNS458687 UXO458676:UXO458687 VHK458676:VHK458687 VRG458676:VRG458687 WBC458676:WBC458687 WKY458676:WKY458687 WUU458676:WUU458687 B524212:B524223 II524212:II524223 SE524212:SE524223 ACA524212:ACA524223 ALW524212:ALW524223 AVS524212:AVS524223 BFO524212:BFO524223 BPK524212:BPK524223 BZG524212:BZG524223 CJC524212:CJC524223 CSY524212:CSY524223 DCU524212:DCU524223 DMQ524212:DMQ524223 DWM524212:DWM524223 EGI524212:EGI524223 EQE524212:EQE524223 FAA524212:FAA524223 FJW524212:FJW524223 FTS524212:FTS524223 GDO524212:GDO524223 GNK524212:GNK524223 GXG524212:GXG524223 HHC524212:HHC524223 HQY524212:HQY524223 IAU524212:IAU524223 IKQ524212:IKQ524223 IUM524212:IUM524223 JEI524212:JEI524223 JOE524212:JOE524223 JYA524212:JYA524223 KHW524212:KHW524223 KRS524212:KRS524223 LBO524212:LBO524223 LLK524212:LLK524223 LVG524212:LVG524223 MFC524212:MFC524223 MOY524212:MOY524223 MYU524212:MYU524223 NIQ524212:NIQ524223 NSM524212:NSM524223 OCI524212:OCI524223 OME524212:OME524223 OWA524212:OWA524223 PFW524212:PFW524223 PPS524212:PPS524223 PZO524212:PZO524223 QJK524212:QJK524223 QTG524212:QTG524223 RDC524212:RDC524223 RMY524212:RMY524223 RWU524212:RWU524223 SGQ524212:SGQ524223 SQM524212:SQM524223 TAI524212:TAI524223 TKE524212:TKE524223 TUA524212:TUA524223 UDW524212:UDW524223 UNS524212:UNS524223 UXO524212:UXO524223 VHK524212:VHK524223 VRG524212:VRG524223 WBC524212:WBC524223 WKY524212:WKY524223 WUU524212:WUU524223 B589748:B589759 II589748:II589759 SE589748:SE589759 ACA589748:ACA589759 ALW589748:ALW589759 AVS589748:AVS589759 BFO589748:BFO589759 BPK589748:BPK589759 BZG589748:BZG589759 CJC589748:CJC589759 CSY589748:CSY589759 DCU589748:DCU589759 DMQ589748:DMQ589759 DWM589748:DWM589759 EGI589748:EGI589759 EQE589748:EQE589759 FAA589748:FAA589759 FJW589748:FJW589759 FTS589748:FTS589759 GDO589748:GDO589759 GNK589748:GNK589759 GXG589748:GXG589759 HHC589748:HHC589759 HQY589748:HQY589759 IAU589748:IAU589759 IKQ589748:IKQ589759 IUM589748:IUM589759 JEI589748:JEI589759 JOE589748:JOE589759 JYA589748:JYA589759 KHW589748:KHW589759 KRS589748:KRS589759 LBO589748:LBO589759 LLK589748:LLK589759 LVG589748:LVG589759 MFC589748:MFC589759 MOY589748:MOY589759 MYU589748:MYU589759 NIQ589748:NIQ589759 NSM589748:NSM589759 OCI589748:OCI589759 OME589748:OME589759 OWA589748:OWA589759 PFW589748:PFW589759 PPS589748:PPS589759 PZO589748:PZO589759 QJK589748:QJK589759 QTG589748:QTG589759 RDC589748:RDC589759 RMY589748:RMY589759 RWU589748:RWU589759 SGQ589748:SGQ589759 SQM589748:SQM589759 TAI589748:TAI589759 TKE589748:TKE589759 TUA589748:TUA589759 UDW589748:UDW589759 UNS589748:UNS589759 UXO589748:UXO589759 VHK589748:VHK589759 VRG589748:VRG589759 WBC589748:WBC589759 WKY589748:WKY589759 WUU589748:WUU589759 B655284:B655295 II655284:II655295 SE655284:SE655295 ACA655284:ACA655295 ALW655284:ALW655295 AVS655284:AVS655295 BFO655284:BFO655295 BPK655284:BPK655295 BZG655284:BZG655295 CJC655284:CJC655295 CSY655284:CSY655295 DCU655284:DCU655295 DMQ655284:DMQ655295 DWM655284:DWM655295 EGI655284:EGI655295 EQE655284:EQE655295 FAA655284:FAA655295 FJW655284:FJW655295 FTS655284:FTS655295 GDO655284:GDO655295 GNK655284:GNK655295 GXG655284:GXG655295 HHC655284:HHC655295 HQY655284:HQY655295 IAU655284:IAU655295 IKQ655284:IKQ655295 IUM655284:IUM655295 JEI655284:JEI655295 JOE655284:JOE655295 JYA655284:JYA655295 KHW655284:KHW655295 KRS655284:KRS655295 LBO655284:LBO655295 LLK655284:LLK655295 LVG655284:LVG655295 MFC655284:MFC655295 MOY655284:MOY655295 MYU655284:MYU655295 NIQ655284:NIQ655295 NSM655284:NSM655295 OCI655284:OCI655295 OME655284:OME655295 OWA655284:OWA655295 PFW655284:PFW655295 PPS655284:PPS655295 PZO655284:PZO655295 QJK655284:QJK655295 QTG655284:QTG655295 RDC655284:RDC655295 RMY655284:RMY655295 RWU655284:RWU655295 SGQ655284:SGQ655295 SQM655284:SQM655295 TAI655284:TAI655295 TKE655284:TKE655295 TUA655284:TUA655295 UDW655284:UDW655295 UNS655284:UNS655295 UXO655284:UXO655295 VHK655284:VHK655295 VRG655284:VRG655295 WBC655284:WBC655295 WKY655284:WKY655295 WUU655284:WUU655295 B720820:B720831 II720820:II720831 SE720820:SE720831 ACA720820:ACA720831 ALW720820:ALW720831 AVS720820:AVS720831 BFO720820:BFO720831 BPK720820:BPK720831 BZG720820:BZG720831 CJC720820:CJC720831 CSY720820:CSY720831 DCU720820:DCU720831 DMQ720820:DMQ720831 DWM720820:DWM720831 EGI720820:EGI720831 EQE720820:EQE720831 FAA720820:FAA720831 FJW720820:FJW720831 FTS720820:FTS720831 GDO720820:GDO720831 GNK720820:GNK720831 GXG720820:GXG720831 HHC720820:HHC720831 HQY720820:HQY720831 IAU720820:IAU720831 IKQ720820:IKQ720831 IUM720820:IUM720831 JEI720820:JEI720831 JOE720820:JOE720831 JYA720820:JYA720831 KHW720820:KHW720831 KRS720820:KRS720831 LBO720820:LBO720831 LLK720820:LLK720831 LVG720820:LVG720831 MFC720820:MFC720831 MOY720820:MOY720831 MYU720820:MYU720831 NIQ720820:NIQ720831 NSM720820:NSM720831 OCI720820:OCI720831 OME720820:OME720831 OWA720820:OWA720831 PFW720820:PFW720831 PPS720820:PPS720831 PZO720820:PZO720831 QJK720820:QJK720831 QTG720820:QTG720831 RDC720820:RDC720831 RMY720820:RMY720831 RWU720820:RWU720831 SGQ720820:SGQ720831 SQM720820:SQM720831 TAI720820:TAI720831 TKE720820:TKE720831 TUA720820:TUA720831 UDW720820:UDW720831 UNS720820:UNS720831 UXO720820:UXO720831 VHK720820:VHK720831 VRG720820:VRG720831 WBC720820:WBC720831 WKY720820:WKY720831 WUU720820:WUU720831 B786356:B786367 II786356:II786367 SE786356:SE786367 ACA786356:ACA786367 ALW786356:ALW786367 AVS786356:AVS786367 BFO786356:BFO786367 BPK786356:BPK786367 BZG786356:BZG786367 CJC786356:CJC786367 CSY786356:CSY786367 DCU786356:DCU786367 DMQ786356:DMQ786367 DWM786356:DWM786367 EGI786356:EGI786367 EQE786356:EQE786367 FAA786356:FAA786367 FJW786356:FJW786367 FTS786356:FTS786367 GDO786356:GDO786367 GNK786356:GNK786367 GXG786356:GXG786367 HHC786356:HHC786367 HQY786356:HQY786367 IAU786356:IAU786367 IKQ786356:IKQ786367 IUM786356:IUM786367 JEI786356:JEI786367 JOE786356:JOE786367 JYA786356:JYA786367 KHW786356:KHW786367 KRS786356:KRS786367 LBO786356:LBO786367 LLK786356:LLK786367 LVG786356:LVG786367 MFC786356:MFC786367 MOY786356:MOY786367 MYU786356:MYU786367 NIQ786356:NIQ786367 NSM786356:NSM786367 OCI786356:OCI786367 OME786356:OME786367 OWA786356:OWA786367 PFW786356:PFW786367 PPS786356:PPS786367 PZO786356:PZO786367 QJK786356:QJK786367 QTG786356:QTG786367 RDC786356:RDC786367 RMY786356:RMY786367 RWU786356:RWU786367 SGQ786356:SGQ786367 SQM786356:SQM786367 TAI786356:TAI786367 TKE786356:TKE786367 TUA786356:TUA786367 UDW786356:UDW786367 UNS786356:UNS786367 UXO786356:UXO786367 VHK786356:VHK786367 VRG786356:VRG786367 WBC786356:WBC786367 WKY786356:WKY786367 WUU786356:WUU786367 B851892:B851903 II851892:II851903 SE851892:SE851903 ACA851892:ACA851903 ALW851892:ALW851903 AVS851892:AVS851903 BFO851892:BFO851903 BPK851892:BPK851903 BZG851892:BZG851903 CJC851892:CJC851903 CSY851892:CSY851903 DCU851892:DCU851903 DMQ851892:DMQ851903 DWM851892:DWM851903 EGI851892:EGI851903 EQE851892:EQE851903 FAA851892:FAA851903 FJW851892:FJW851903 FTS851892:FTS851903 GDO851892:GDO851903 GNK851892:GNK851903 GXG851892:GXG851903 HHC851892:HHC851903 HQY851892:HQY851903 IAU851892:IAU851903 IKQ851892:IKQ851903 IUM851892:IUM851903 JEI851892:JEI851903 JOE851892:JOE851903 JYA851892:JYA851903 KHW851892:KHW851903 KRS851892:KRS851903 LBO851892:LBO851903 LLK851892:LLK851903 LVG851892:LVG851903 MFC851892:MFC851903 MOY851892:MOY851903 MYU851892:MYU851903 NIQ851892:NIQ851903 NSM851892:NSM851903 OCI851892:OCI851903 OME851892:OME851903 OWA851892:OWA851903 PFW851892:PFW851903 PPS851892:PPS851903 PZO851892:PZO851903 QJK851892:QJK851903 QTG851892:QTG851903 RDC851892:RDC851903 RMY851892:RMY851903 RWU851892:RWU851903 SGQ851892:SGQ851903 SQM851892:SQM851903 TAI851892:TAI851903 TKE851892:TKE851903 TUA851892:TUA851903 UDW851892:UDW851903 UNS851892:UNS851903 UXO851892:UXO851903 VHK851892:VHK851903 VRG851892:VRG851903 WBC851892:WBC851903 WKY851892:WKY851903 WUU851892:WUU851903 B917428:B917439 II917428:II917439 SE917428:SE917439 ACA917428:ACA917439 ALW917428:ALW917439 AVS917428:AVS917439 BFO917428:BFO917439 BPK917428:BPK917439 BZG917428:BZG917439 CJC917428:CJC917439 CSY917428:CSY917439 DCU917428:DCU917439 DMQ917428:DMQ917439 DWM917428:DWM917439 EGI917428:EGI917439 EQE917428:EQE917439 FAA917428:FAA917439 FJW917428:FJW917439 FTS917428:FTS917439 GDO917428:GDO917439 GNK917428:GNK917439 GXG917428:GXG917439 HHC917428:HHC917439 HQY917428:HQY917439 IAU917428:IAU917439 IKQ917428:IKQ917439 IUM917428:IUM917439 JEI917428:JEI917439 JOE917428:JOE917439 JYA917428:JYA917439 KHW917428:KHW917439 KRS917428:KRS917439 LBO917428:LBO917439 LLK917428:LLK917439 LVG917428:LVG917439 MFC917428:MFC917439 MOY917428:MOY917439 MYU917428:MYU917439 NIQ917428:NIQ917439 NSM917428:NSM917439 OCI917428:OCI917439 OME917428:OME917439 OWA917428:OWA917439 PFW917428:PFW917439 PPS917428:PPS917439 PZO917428:PZO917439 QJK917428:QJK917439 QTG917428:QTG917439 RDC917428:RDC917439 RMY917428:RMY917439 RWU917428:RWU917439 SGQ917428:SGQ917439 SQM917428:SQM917439 TAI917428:TAI917439 TKE917428:TKE917439 TUA917428:TUA917439 UDW917428:UDW917439 UNS917428:UNS917439 UXO917428:UXO917439 VHK917428:VHK917439 VRG917428:VRG917439 WBC917428:WBC917439 WKY917428:WKY917439 WUU917428:WUU917439 B982964:B982975 II982964:II982975 SE982964:SE982975 ACA982964:ACA982975 ALW982964:ALW982975 AVS982964:AVS982975 BFO982964:BFO982975 BPK982964:BPK982975 BZG982964:BZG982975 CJC982964:CJC982975 CSY982964:CSY982975 DCU982964:DCU982975 DMQ982964:DMQ982975 DWM982964:DWM982975 EGI982964:EGI982975 EQE982964:EQE982975 FAA982964:FAA982975 FJW982964:FJW982975 FTS982964:FTS982975 GDO982964:GDO982975 GNK982964:GNK982975 GXG982964:GXG982975 HHC982964:HHC982975 HQY982964:HQY982975 IAU982964:IAU982975 IKQ982964:IKQ982975 IUM982964:IUM982975 JEI982964:JEI982975 JOE982964:JOE982975 JYA982964:JYA982975 KHW982964:KHW982975 KRS982964:KRS982975 LBO982964:LBO982975 LLK982964:LLK982975 LVG982964:LVG982975 MFC982964:MFC982975 MOY982964:MOY982975 MYU982964:MYU982975 NIQ982964:NIQ982975 NSM982964:NSM982975 OCI982964:OCI982975 OME982964:OME982975 OWA982964:OWA982975 PFW982964:PFW982975 PPS982964:PPS982975 PZO982964:PZO982975 QJK982964:QJK982975 QTG982964:QTG982975 RDC982964:RDC982975 RMY982964:RMY982975 RWU982964:RWU982975 SGQ982964:SGQ982975 SQM982964:SQM982975 TAI982964:TAI982975 TKE982964:TKE982975 TUA982964:TUA982975 UDW982964:UDW982975 UNS982964:UNS982975 UXO982964:UXO982975 VHK982964:VHK982975 VRG982964:VRG982975 WBC982964:WBC982975 WKY982964:WKY982975 SE18:SE29 II18:II29" xr:uid="{216ACED0-5BCD-4027-9B81-DFBB208AE799}">
      <formula1>#REF!</formula1>
    </dataValidation>
    <dataValidation type="list" showInputMessage="1" showErrorMessage="1" sqref="B18:B33" xr:uid="{ABDC1591-D22E-4F60-8EC2-411C3866F6B2}">
      <formula1>Chem</formula1>
    </dataValidation>
  </dataValidations>
  <pageMargins left="0.7" right="0.7" top="0.75" bottom="0.75" header="0.3" footer="0.3"/>
  <pageSetup paperSize="9" orientation="portrait" r:id="rId1"/>
  <ignoredErrors>
    <ignoredError sqref="B13 E11"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3D78985-28C4-4E99-8079-A6FE66D05F08}">
          <x14:formula1>
            <xm:f>'Chemical Analysis'!$AA$4:$AA$39</xm:f>
          </x14:formula1>
          <xm:sqref>G3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1</vt:lpstr>
      <vt:lpstr>2</vt:lpstr>
      <vt:lpstr>3</vt:lpstr>
      <vt:lpstr>4</vt:lpstr>
      <vt:lpstr>5</vt:lpstr>
      <vt:lpstr>6</vt:lpstr>
      <vt:lpstr>7</vt:lpstr>
      <vt:lpstr>8</vt:lpstr>
      <vt:lpstr>9</vt:lpstr>
      <vt:lpstr>10</vt:lpstr>
      <vt:lpstr>Collective Formula</vt:lpstr>
      <vt:lpstr>Collective Maps</vt:lpstr>
      <vt:lpstr>Date</vt:lpstr>
      <vt:lpstr>Chemical Analysis</vt:lpstr>
      <vt:lpstr>Chem</vt:lpstr>
      <vt:lpstr>'Collective Formula'!Print_Area</vt:lpstr>
    </vt:vector>
  </TitlesOfParts>
  <Company>NYS College of Ceramics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Katz</dc:creator>
  <cp:lastModifiedBy>Pratham</cp:lastModifiedBy>
  <cp:lastPrinted>2019-04-05T13:51:20Z</cp:lastPrinted>
  <dcterms:created xsi:type="dcterms:W3CDTF">2007-03-22T17:33:53Z</dcterms:created>
  <dcterms:modified xsi:type="dcterms:W3CDTF">2022-09-05T12:08:01Z</dcterms:modified>
</cp:coreProperties>
</file>