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Ashu Study Documents\Excel_Study\"/>
    </mc:Choice>
  </mc:AlternateContent>
  <xr:revisionPtr revIDLastSave="0" documentId="13_ncr:1_{6E8C6DD0-5726-4E3F-83EB-08B14D45B4EB}" xr6:coauthVersionLast="45" xr6:coauthVersionMax="46" xr10:uidLastSave="{00000000-0000-0000-0000-000000000000}"/>
  <bookViews>
    <workbookView xWindow="-108" yWindow="-108" windowWidth="23256" windowHeight="12576" xr2:uid="{D8B48237-70C9-40CB-994B-AFA1ACBC7253}"/>
  </bookViews>
  <sheets>
    <sheet name="1Assignmen Q1)(email creation) " sheetId="1" r:id="rId1"/>
    <sheet name="1Assignment Q2) (max &amp;min)" sheetId="2" r:id="rId2"/>
    <sheet name="1Assignment Q3)" sheetId="4" r:id="rId3"/>
    <sheet name="1Assignment Q4) (average)" sheetId="3" r:id="rId4"/>
    <sheet name="1Assignment Q5)brainstrome" sheetId="5" r:id="rId5"/>
    <sheet name="1Assignment Q6)IF" sheetId="11" r:id="rId6"/>
    <sheet name="1Assignment Q7)text-coloum" sheetId="7" r:id="rId7"/>
    <sheet name="1Assignment Q8)" sheetId="8" r:id="rId8"/>
    <sheet name="1Assignment Q9)countif" sheetId="9" r:id="rId9"/>
    <sheet name="1Assignment Q10)pivot" sheetId="13" r:id="rId10"/>
    <sheet name="Sheet2" sheetId="18" r:id="rId11"/>
    <sheet name="Sheet1" sheetId="17" r:id="rId12"/>
  </sheets>
  <definedNames>
    <definedName name="_xlnm._FilterDatabase" localSheetId="1" hidden="1">'1Assignment Q2) (max &amp;min)'!$B$6:$D$56</definedName>
  </definedName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6" i="1" l="1"/>
  <c r="E15" i="1"/>
  <c r="E14" i="1"/>
  <c r="E13" i="1"/>
  <c r="E12" i="1"/>
  <c r="E11" i="1"/>
  <c r="E10" i="1"/>
  <c r="E9" i="1"/>
  <c r="O10" i="2" l="1" a="1"/>
  <c r="O10" i="2" s="1"/>
  <c r="O9" i="2" a="1"/>
  <c r="O9" i="2" s="1"/>
  <c r="O8" i="2" a="1"/>
  <c r="O8" i="2" s="1"/>
  <c r="O7" i="2" a="1"/>
  <c r="O7" i="2" s="1"/>
  <c r="O6" i="2" a="1"/>
  <c r="O6" i="2" s="1"/>
  <c r="N10" i="2" a="1"/>
  <c r="N10" i="2" s="1"/>
  <c r="N9" i="2" a="1"/>
  <c r="N9" i="2" s="1"/>
  <c r="N8" i="2" a="1"/>
  <c r="N8" i="2" s="1"/>
  <c r="N7" i="2" a="1"/>
  <c r="N7" i="2" s="1"/>
  <c r="N6" i="2" a="1"/>
  <c r="N6" i="2" s="1"/>
  <c r="I20" i="2"/>
  <c r="I19" i="2"/>
  <c r="I18" i="2"/>
  <c r="I17" i="2"/>
  <c r="I16" i="2"/>
  <c r="H20" i="2"/>
  <c r="H19" i="2"/>
  <c r="H18" i="2"/>
  <c r="H17" i="2"/>
  <c r="H16" i="2"/>
  <c r="I9" i="9" l="1"/>
  <c r="I8" i="9"/>
  <c r="I6" i="9"/>
  <c r="I7" i="9"/>
  <c r="I5" i="9"/>
  <c r="M5" i="9"/>
  <c r="E19" i="8"/>
  <c r="D57" i="8"/>
  <c r="D45" i="8"/>
  <c r="D46" i="8"/>
  <c r="D47" i="8"/>
  <c r="D48" i="8"/>
  <c r="D49" i="8"/>
  <c r="D50" i="8"/>
  <c r="D51" i="8"/>
  <c r="D52" i="8"/>
  <c r="D53" i="8"/>
  <c r="D54" i="8"/>
  <c r="D55" i="8"/>
  <c r="D56" i="8"/>
  <c r="D35" i="8"/>
  <c r="D36" i="8"/>
  <c r="D37" i="8"/>
  <c r="D38" i="8"/>
  <c r="D39" i="8"/>
  <c r="D40" i="8"/>
  <c r="D41" i="8"/>
  <c r="D42" i="8"/>
  <c r="D43" i="8"/>
  <c r="D44" i="8"/>
  <c r="D22" i="8"/>
  <c r="D23" i="8"/>
  <c r="D24" i="8"/>
  <c r="D25" i="8"/>
  <c r="D26" i="8"/>
  <c r="D27" i="8"/>
  <c r="D28" i="8"/>
  <c r="D29" i="8"/>
  <c r="D30" i="8"/>
  <c r="D31" i="8"/>
  <c r="D32" i="8"/>
  <c r="D33" i="8"/>
  <c r="D34" i="8"/>
  <c r="D8" i="8"/>
  <c r="D9" i="8"/>
  <c r="D10" i="8"/>
  <c r="D11" i="8"/>
  <c r="D12" i="8"/>
  <c r="D13" i="8"/>
  <c r="D14" i="8"/>
  <c r="D15" i="8"/>
  <c r="D16" i="8"/>
  <c r="D17" i="8"/>
  <c r="D18" i="8"/>
  <c r="D19" i="8"/>
  <c r="D20" i="8"/>
  <c r="D21" i="8"/>
  <c r="D7" i="8"/>
  <c r="E8" i="8"/>
  <c r="E9" i="8"/>
  <c r="E10" i="8"/>
  <c r="E11" i="8"/>
  <c r="E12" i="8"/>
  <c r="E13" i="8"/>
  <c r="E14" i="8"/>
  <c r="E15" i="8"/>
  <c r="E16" i="8"/>
  <c r="E17" i="8"/>
  <c r="E18"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7" i="8"/>
  <c r="J7" i="5"/>
  <c r="K8" i="3"/>
  <c r="D7" i="4"/>
  <c r="D14" i="4"/>
  <c r="D13" i="4"/>
  <c r="D12" i="4"/>
  <c r="D11" i="4"/>
  <c r="D10" i="4"/>
  <c r="D9" i="4"/>
  <c r="D8" i="4"/>
  <c r="K10" i="3"/>
  <c r="K9" i="3"/>
  <c r="J16" i="5"/>
  <c r="J15" i="5"/>
  <c r="J14" i="5"/>
  <c r="J13" i="5"/>
  <c r="J12" i="5"/>
  <c r="J11" i="5"/>
  <c r="J10" i="5"/>
  <c r="J9" i="5"/>
  <c r="J8" i="5"/>
  <c r="I12" i="11"/>
  <c r="J12" i="11" s="1"/>
  <c r="I13" i="11"/>
  <c r="J13" i="11" s="1"/>
  <c r="I14" i="11"/>
  <c r="J14" i="11" s="1"/>
  <c r="I15" i="11"/>
  <c r="J15" i="11" s="1"/>
  <c r="I16" i="11"/>
  <c r="J16" i="11" s="1"/>
  <c r="I17" i="11"/>
  <c r="J17" i="11" s="1"/>
  <c r="I18" i="11"/>
  <c r="J18" i="11" s="1"/>
  <c r="I19" i="11"/>
  <c r="J19" i="11" s="1"/>
  <c r="I20" i="11"/>
  <c r="J20" i="11" s="1"/>
  <c r="I21" i="11"/>
  <c r="J21" i="11" s="1"/>
  <c r="I22" i="11"/>
  <c r="J22" i="11" s="1"/>
  <c r="I23" i="11"/>
  <c r="J23" i="11" s="1"/>
  <c r="I11" i="11"/>
  <c r="J11" i="11" s="1"/>
</calcChain>
</file>

<file path=xl/sharedStrings.xml><?xml version="1.0" encoding="utf-8"?>
<sst xmlns="http://schemas.openxmlformats.org/spreadsheetml/2006/main" count="765" uniqueCount="327">
  <si>
    <t>First Name</t>
  </si>
  <si>
    <t>Last Name</t>
  </si>
  <si>
    <t>Badge</t>
  </si>
  <si>
    <t>Prashanth</t>
  </si>
  <si>
    <t>Gopi</t>
  </si>
  <si>
    <t>Tank</t>
  </si>
  <si>
    <t>Ashwini</t>
  </si>
  <si>
    <t>Suri</t>
  </si>
  <si>
    <t>Aviral</t>
  </si>
  <si>
    <t>Kumar</t>
  </si>
  <si>
    <t>Ram</t>
  </si>
  <si>
    <t>Tendulkar</t>
  </si>
  <si>
    <t>Sachin</t>
  </si>
  <si>
    <t>Maradonna</t>
  </si>
  <si>
    <t>Diego</t>
  </si>
  <si>
    <t>Singh</t>
  </si>
  <si>
    <t>Robin</t>
  </si>
  <si>
    <t>Deepak</t>
  </si>
  <si>
    <t>Q. The Iist has employee names and badge#s of XYZ Inc.</t>
  </si>
  <si>
    <t xml:space="preserve">Their email ID is their first name_lastname@XYZ.com. However, the names in the list below has lastname, First name. </t>
  </si>
  <si>
    <t>Using XL Formulae, create a list of email ids in the format 'firstname_lastname@XYZ.com</t>
  </si>
  <si>
    <t>Q. For the student database given alongside, arrive at the number of students who come under each of the grade category.</t>
  </si>
  <si>
    <t>Student</t>
  </si>
  <si>
    <t>Scores</t>
  </si>
  <si>
    <t>Grade</t>
  </si>
  <si>
    <t>Student 1</t>
  </si>
  <si>
    <t>C</t>
  </si>
  <si>
    <t>Student 2</t>
  </si>
  <si>
    <t>A</t>
  </si>
  <si>
    <t>Student 3</t>
  </si>
  <si>
    <t>Student 4</t>
  </si>
  <si>
    <t>Student 5</t>
  </si>
  <si>
    <t>B</t>
  </si>
  <si>
    <t>Student 6</t>
  </si>
  <si>
    <t>Student 7</t>
  </si>
  <si>
    <t>Student 8</t>
  </si>
  <si>
    <t>Student 9</t>
  </si>
  <si>
    <t>D</t>
  </si>
  <si>
    <t>Student 10</t>
  </si>
  <si>
    <t>Student 11</t>
  </si>
  <si>
    <t>Student 12</t>
  </si>
  <si>
    <t>Student 13</t>
  </si>
  <si>
    <t>Student 14</t>
  </si>
  <si>
    <t>Student 15</t>
  </si>
  <si>
    <t>Student 16</t>
  </si>
  <si>
    <t>F</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</si>
  <si>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</si>
  <si>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</si>
  <si>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</si>
  <si>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</si>
  <si>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</si>
  <si>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</si>
  <si>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</si>
  <si>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</si>
  <si>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</si>
  <si>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</si>
  <si>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</si>
  <si>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</si>
  <si>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</si>
  <si>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</si>
  <si>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</si>
  <si>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</si>
  <si>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</si>
  <si>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</si>
  <si>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</si>
  <si>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</si>
  <si>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</si>
  <si>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</si>
  <si>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</si>
  <si>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</si>
  <si>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</si>
  <si>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</si>
  <si>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</si>
  <si>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</si>
  <si>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</si>
  <si>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</si>
  <si>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</si>
  <si>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</si>
  <si>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</si>
  <si>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</si>
  <si>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Min</t>
  </si>
  <si>
    <t>Max</t>
  </si>
  <si>
    <t>MIN</t>
  </si>
  <si>
    <t>MAX</t>
  </si>
  <si>
    <t>GRADE</t>
  </si>
  <si>
    <t>Manager name</t>
  </si>
  <si>
    <t>V, Rajesh</t>
  </si>
  <si>
    <t>Machado, Jason</t>
  </si>
  <si>
    <t>Elayedatt, Rubin</t>
  </si>
  <si>
    <t>Q. Calculate the average roll up for the respective managers using the data in the second table.</t>
  </si>
  <si>
    <t>Q : Using Excel Functions separate First Name and Last Name for the below list .</t>
  </si>
  <si>
    <t>Full Name</t>
  </si>
  <si>
    <t xml:space="preserve">First Name </t>
  </si>
  <si>
    <t>Shaik Azad</t>
  </si>
  <si>
    <t>Uzma Ayaz</t>
  </si>
  <si>
    <t>Satyamoorthy R</t>
  </si>
  <si>
    <t>Jason Machado</t>
  </si>
  <si>
    <t>Mary D</t>
  </si>
  <si>
    <t>Varun TR</t>
  </si>
  <si>
    <t>Joel Mathias</t>
  </si>
  <si>
    <t>Rajesh V</t>
  </si>
  <si>
    <t>Pritam roy</t>
  </si>
  <si>
    <t>Ajay Manral</t>
  </si>
  <si>
    <t>Sudarshan R</t>
  </si>
  <si>
    <t>Rubin Elayedatt</t>
  </si>
  <si>
    <t>Agent Name</t>
  </si>
  <si>
    <t xml:space="preserve">Location Code </t>
  </si>
  <si>
    <t>Manager Name</t>
  </si>
  <si>
    <t>Location</t>
  </si>
  <si>
    <t>Stefan Radu</t>
  </si>
  <si>
    <t>KA22</t>
  </si>
  <si>
    <t>Andrei Ciprian</t>
  </si>
  <si>
    <t>GF09</t>
  </si>
  <si>
    <t>Bogdan Stefan</t>
  </si>
  <si>
    <t>BO22</t>
  </si>
  <si>
    <t>Marius Iovu</t>
  </si>
  <si>
    <t>Ramona Dumitrescu</t>
  </si>
  <si>
    <t>Raluca Radescu</t>
  </si>
  <si>
    <t>Giulio Fondriest</t>
  </si>
  <si>
    <t>VV09</t>
  </si>
  <si>
    <t>Loredana Badea</t>
  </si>
  <si>
    <t>Ciprian Simion</t>
  </si>
  <si>
    <t>Mauro Ghiglia</t>
  </si>
  <si>
    <t>RM43</t>
  </si>
  <si>
    <t>Emilian-Claudiu Panc</t>
  </si>
  <si>
    <t>LE32</t>
  </si>
  <si>
    <t>Andreialexandru Chic</t>
  </si>
  <si>
    <t>Denis Palade</t>
  </si>
  <si>
    <t>Cotizo Costache</t>
  </si>
  <si>
    <t>Pascal Grodowski</t>
  </si>
  <si>
    <t>Lorand Greff</t>
  </si>
  <si>
    <t>Mihaela Troscolan</t>
  </si>
  <si>
    <t>KK10</t>
  </si>
  <si>
    <t>Alin Dulacioiu</t>
  </si>
  <si>
    <t>Dinu Todor</t>
  </si>
  <si>
    <t>Dan Ungureanu</t>
  </si>
  <si>
    <t>Dan Lucian Juncu</t>
  </si>
  <si>
    <t>Lucian Stanciu</t>
  </si>
  <si>
    <t>ZA43</t>
  </si>
  <si>
    <t>Alexandru Laza Dobre</t>
  </si>
  <si>
    <t>CN37</t>
  </si>
  <si>
    <t>Marius Postolica</t>
  </si>
  <si>
    <t>Daniel Voicu</t>
  </si>
  <si>
    <t>Ernesto Morejon</t>
  </si>
  <si>
    <t>Iosif Lavric</t>
  </si>
  <si>
    <t>BN23</t>
  </si>
  <si>
    <t>Ariadna Ioana Baduna</t>
  </si>
  <si>
    <t>Nicoleta Bogza</t>
  </si>
  <si>
    <t>Denisa Fieraru</t>
  </si>
  <si>
    <t>Paulo Trascaianu</t>
  </si>
  <si>
    <t>Bogdan Dobre</t>
  </si>
  <si>
    <t>P Barcelos</t>
  </si>
  <si>
    <t>DQ21</t>
  </si>
  <si>
    <t>Lea Rinaldi</t>
  </si>
  <si>
    <t>Prateek P Nayak</t>
  </si>
  <si>
    <t>Jaroslav Rumanko</t>
  </si>
  <si>
    <t>Oussama Amrani</t>
  </si>
  <si>
    <t>Ricardo Prieto</t>
  </si>
  <si>
    <t>Martin Spacek</t>
  </si>
  <si>
    <t>Christopher Roberts2</t>
  </si>
  <si>
    <t>Michal Sadlon</t>
  </si>
  <si>
    <t>Tomas Lipka</t>
  </si>
  <si>
    <t>AC30</t>
  </si>
  <si>
    <t>Martin Tomasovic</t>
  </si>
  <si>
    <t>Ivan Homola</t>
  </si>
  <si>
    <t>Bogdan Malacescu</t>
  </si>
  <si>
    <t>Klaudia Jochmanova</t>
  </si>
  <si>
    <t>Andrej Ludvig</t>
  </si>
  <si>
    <t>Zdenko Brngal</t>
  </si>
  <si>
    <t>Daniel Kmet</t>
  </si>
  <si>
    <t>Pavol Rehorcik</t>
  </si>
  <si>
    <t>Viliam Pechacek</t>
  </si>
  <si>
    <t>Location Code</t>
  </si>
  <si>
    <t>Location Name</t>
  </si>
  <si>
    <t>Manager</t>
  </si>
  <si>
    <t>AU04</t>
  </si>
  <si>
    <t>Bucharest, Romania</t>
  </si>
  <si>
    <t>Thomas, Rohit</t>
  </si>
  <si>
    <t>ZY01</t>
  </si>
  <si>
    <t>Brasov, Romania</t>
  </si>
  <si>
    <t>Hajjam, Hayat</t>
  </si>
  <si>
    <t>Bratislava, Slovakia</t>
  </si>
  <si>
    <t>Tavani, Giovanni</t>
  </si>
  <si>
    <t>Bangalore, India</t>
  </si>
  <si>
    <t>Szerda, Peter</t>
  </si>
  <si>
    <t>NC01</t>
  </si>
  <si>
    <t>Casablanca, Morocco</t>
  </si>
  <si>
    <t>Vachajova, Martina</t>
  </si>
  <si>
    <t>Delhi, India</t>
  </si>
  <si>
    <t>Madarasz, Richard</t>
  </si>
  <si>
    <t>Cherrywood, Ireland</t>
  </si>
  <si>
    <t>Choddhary, Aaseem</t>
  </si>
  <si>
    <t>Limerick, Ireland</t>
  </si>
  <si>
    <t>Bounaaj, Khalil</t>
  </si>
  <si>
    <t>Frankfurt, Germany</t>
  </si>
  <si>
    <t>Chakrouna, Assaad</t>
  </si>
  <si>
    <t>Montpellier, France</t>
  </si>
  <si>
    <t>Petersson, Angelica</t>
  </si>
  <si>
    <t>VV30</t>
  </si>
  <si>
    <t>Kolkata, India</t>
  </si>
  <si>
    <t>Mulegeri, Robinson</t>
  </si>
  <si>
    <t>Pune, India</t>
  </si>
  <si>
    <t>Ayaz, Uzma</t>
  </si>
  <si>
    <t>GF72</t>
  </si>
  <si>
    <t>Wilhelmshaven, Germany</t>
  </si>
  <si>
    <t>Azad, Shaik</t>
  </si>
  <si>
    <t>TF65</t>
  </si>
  <si>
    <t>Turku, Finland</t>
  </si>
  <si>
    <t>P, Joby</t>
  </si>
  <si>
    <t>Chennai, India</t>
  </si>
  <si>
    <t>Adardour, Fadoua</t>
  </si>
  <si>
    <t>NE21</t>
  </si>
  <si>
    <t>Amsterdam, Netherlands</t>
  </si>
  <si>
    <t>Amari, Hind</t>
  </si>
  <si>
    <t>TN12</t>
  </si>
  <si>
    <t>Tunis, Tunisia</t>
  </si>
  <si>
    <t>Gondzur, Stanislav</t>
  </si>
  <si>
    <t>La Coruna, Spain</t>
  </si>
  <si>
    <t>D, Mary</t>
  </si>
  <si>
    <t>IT11</t>
  </si>
  <si>
    <t>Cagliari, Italy</t>
  </si>
  <si>
    <t>Boumegnane, Nadia</t>
  </si>
  <si>
    <t>Athens, Greece</t>
  </si>
  <si>
    <t>Christensen, Henning</t>
  </si>
  <si>
    <t>Warsaw, Poland</t>
  </si>
  <si>
    <t>Davies, Ruth</t>
  </si>
  <si>
    <t>EG54</t>
  </si>
  <si>
    <t>Cairo, Egypt</t>
  </si>
  <si>
    <t>Hynes, Fintan</t>
  </si>
  <si>
    <t>Q : Populate Manager Name and location for the below Agents using the location table.</t>
  </si>
  <si>
    <t>Classification</t>
  </si>
  <si>
    <t>SR_Numbers</t>
  </si>
  <si>
    <t>Casa_CSMB_Premium_1</t>
  </si>
  <si>
    <t>UKBLRRSA1</t>
  </si>
  <si>
    <t>CGS_CSC_Italy</t>
  </si>
  <si>
    <t>Wilcke, Joey</t>
  </si>
  <si>
    <t>UKI CSMB Care</t>
  </si>
  <si>
    <t>Ger LEP Core Tech</t>
  </si>
  <si>
    <t>Istanbul, Turkey</t>
  </si>
  <si>
    <t>Not Assigned</t>
  </si>
  <si>
    <t>CGS_BUCH _IT_SMB</t>
  </si>
  <si>
    <t>Stockholms Lan, Sweden</t>
  </si>
  <si>
    <t>GCSS_Client</t>
  </si>
  <si>
    <t>Total SR</t>
  </si>
  <si>
    <r>
      <t xml:space="preserve">Q4 : </t>
    </r>
    <r>
      <rPr>
        <b/>
        <sz val="14"/>
        <color theme="1"/>
        <rFont val="Calibri"/>
        <family val="2"/>
        <scheme val="minor"/>
      </rPr>
      <t>Without</t>
    </r>
    <r>
      <rPr>
        <b/>
        <sz val="14"/>
        <color rgb="FFFF0000"/>
        <rFont val="Calibri"/>
        <family val="2"/>
        <scheme val="minor"/>
      </rPr>
      <t xml:space="preserve"> using Pivot Table count the total number of SR for each of the below locations using SR Table . </t>
    </r>
  </si>
  <si>
    <t>Counts below 15</t>
  </si>
  <si>
    <t>Not Stacked</t>
  </si>
  <si>
    <t>Counts between 15 - 19</t>
  </si>
  <si>
    <t>Exception</t>
  </si>
  <si>
    <t>Counts above 19</t>
  </si>
  <si>
    <t>Stacked</t>
  </si>
  <si>
    <t>Total Counts</t>
  </si>
  <si>
    <t>Stack Status</t>
  </si>
  <si>
    <t>-</t>
  </si>
  <si>
    <t>Bouzerda, Ryad</t>
  </si>
  <si>
    <t>R, Sudarshan</t>
  </si>
  <si>
    <t>Bachrata, Petra</t>
  </si>
  <si>
    <t>Hauser, Natalia</t>
  </si>
  <si>
    <t>Akhnoori, Vidya</t>
  </si>
  <si>
    <t xml:space="preserve">Q1: Using below Table calculate the total Counts for each Agent and using excel functions update the stack status column using the below criteria </t>
  </si>
  <si>
    <t>Employee Table</t>
  </si>
  <si>
    <t>Name</t>
  </si>
  <si>
    <t>Badge#</t>
  </si>
  <si>
    <t>Prashanth, Gopi</t>
  </si>
  <si>
    <t>Tank, Ashwini</t>
  </si>
  <si>
    <t>Suri, Aviral</t>
  </si>
  <si>
    <t>Kumar, Ram</t>
  </si>
  <si>
    <t>Tendulkar, Sachin</t>
  </si>
  <si>
    <t>Maradonna, Diego</t>
  </si>
  <si>
    <t>Singh, Robin</t>
  </si>
  <si>
    <t>Kumar, Deepak</t>
  </si>
  <si>
    <t>Manager Table by Month</t>
  </si>
  <si>
    <t>Emp Badge#</t>
  </si>
  <si>
    <t>Jan</t>
  </si>
  <si>
    <t>Feb</t>
  </si>
  <si>
    <t>Mar</t>
  </si>
  <si>
    <t>Apr</t>
  </si>
  <si>
    <t>May</t>
  </si>
  <si>
    <t>Londo, Mollari</t>
  </si>
  <si>
    <t>Puri, Om</t>
  </si>
  <si>
    <t>Temp Mgr1</t>
  </si>
  <si>
    <t>Prakash, Surya</t>
  </si>
  <si>
    <t>Wayne, John</t>
  </si>
  <si>
    <t>Jain, Anita</t>
  </si>
  <si>
    <t>Month :</t>
  </si>
  <si>
    <t>Their Manager name in found in the other table, you will need to use the employee badge to lookup their manager in the manager table. Note Managers rotate randomly each month, so your lookup needs to consider the month also</t>
  </si>
  <si>
    <t>Shaik</t>
  </si>
  <si>
    <t>Azad</t>
  </si>
  <si>
    <t>Uzma</t>
  </si>
  <si>
    <t>Ayaz</t>
  </si>
  <si>
    <t>Satyamoorthy</t>
  </si>
  <si>
    <t>R</t>
  </si>
  <si>
    <t>Jason</t>
  </si>
  <si>
    <t>Machado</t>
  </si>
  <si>
    <t>Mary</t>
  </si>
  <si>
    <t>Varun</t>
  </si>
  <si>
    <t>TR</t>
  </si>
  <si>
    <t>Joel</t>
  </si>
  <si>
    <t>Mathias</t>
  </si>
  <si>
    <t>Rajesh</t>
  </si>
  <si>
    <t>V</t>
  </si>
  <si>
    <t>Pritam</t>
  </si>
  <si>
    <t>roy</t>
  </si>
  <si>
    <t>Ajay</t>
  </si>
  <si>
    <t>Manral</t>
  </si>
  <si>
    <t>Sudarshan</t>
  </si>
  <si>
    <t>Rubin</t>
  </si>
  <si>
    <t>Elayedatt</t>
  </si>
  <si>
    <t>ANSWER :</t>
  </si>
  <si>
    <t>Q : Using CCO_Raw sheet inset Pivot table identical to below snapshot .</t>
  </si>
  <si>
    <t>Note: SL missed rate calculated as SL_missed/Den</t>
  </si>
  <si>
    <t>Performance_score</t>
  </si>
  <si>
    <t>Total_headcount</t>
  </si>
  <si>
    <t xml:space="preserve">SL Missed Rate </t>
  </si>
  <si>
    <t>Ed, Sweden</t>
  </si>
  <si>
    <t>Glasgow, United Kingdom</t>
  </si>
  <si>
    <t>Halle (Saale), Germany</t>
  </si>
  <si>
    <t>Johannesburg, South Africa</t>
  </si>
  <si>
    <t>Grand Total</t>
  </si>
  <si>
    <t>Grades</t>
  </si>
  <si>
    <t>Frequency</t>
  </si>
  <si>
    <t>Row Labels</t>
  </si>
  <si>
    <t>Sum of Total_headcount</t>
  </si>
  <si>
    <t>ANSWER</t>
  </si>
  <si>
    <t>Average of Performance_score</t>
  </si>
  <si>
    <t xml:space="preserve">Sum of SL Missed Rate </t>
  </si>
  <si>
    <t>first name_lastname@XYZl.com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</si>
</sst>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quot;$&quot;* #,##0.00_);_(&quot;$&quot;* \(#,##0.00\);_(&quot;$&quot;* &quot;-&quot;??_);_(@_)"/>
  </numFmts>
  <fonts count="26">
    <font>
      <sz val="11"/>
      <color theme="1"/>
      <name val="Calibri"/>
      <family val="2"/>
      <scheme val="minor"/>
    </font>
    <font>
      <b/>
      <sz val="10"/>
      <color indexed="10"/>
      <name val="Arial"/>
      <family val="2"/>
    </font>
    <font>
      <sz val="10"/>
      <name val="Arial"/>
      <family val="2"/>
    </font>
    <font>
      <b/>
      <sz val="10"/>
      <name val="Arial"/>
      <family val="2"/>
    </font>
    <font>
      <b/>
      <sz val="11"/>
      <color indexed="18"/>
      <name val="Arial"/>
      <family val="2"/>
    </font>
    <font>
      <b/>
      <sz val="10"/>
      <color indexed="16"/>
      <name val="Arial"/>
      <family val="2"/>
    </font>
    <font>
      <b/>
      <sz val="8"/>
      <name val="Arial"/>
      <family val="2"/>
    </font>
    <font>
      <sz val="8"/>
      <name val="Calibri"/>
      <family val="2"/>
      <scheme val="minor"/>
    </font>
    <font>
      <b/>
      <sz val="11"/>
      <color rgb="FFFF0000"/>
      <name val="Calibri"/>
      <family val="2"/>
      <scheme val="minor"/>
    </font>
    <font>
      <b/>
      <sz val="10"/>
      <color indexed="9"/>
      <name val="Arial"/>
      <family val="2"/>
    </font>
    <font>
      <sz val="10"/>
      <name val="Calibri"/>
      <family val="2"/>
      <scheme val="minor"/>
    </font>
    <font>
      <b/>
      <sz val="10"/>
      <name val="Calibri"/>
      <family val="2"/>
      <scheme val="minor"/>
    </font>
    <font>
      <b/>
      <sz val="11"/>
      <name val="Calibri"/>
      <family val="2"/>
      <scheme val="minor"/>
    </font>
    <font>
      <b/>
      <sz val="14"/>
      <color rgb="FFFF0000"/>
      <name val="Calibri"/>
      <family val="2"/>
      <scheme val="minor"/>
    </font>
    <font>
      <b/>
      <sz val="11"/>
      <color theme="1"/>
      <name val="Calibri"/>
      <family val="2"/>
      <scheme val="minor"/>
    </font>
    <font>
      <b/>
      <sz val="14"/>
      <color theme="1"/>
      <name val="Calibri"/>
      <family val="2"/>
      <scheme val="minor"/>
    </font>
    <font>
      <sz val="10"/>
      <color theme="1"/>
      <name val="Museo Sans For Dell"/>
      <family val="2"/>
    </font>
    <font>
      <b/>
      <sz val="12"/>
      <color theme="1"/>
      <name val="Calibri"/>
      <family val="2"/>
      <scheme val="minor"/>
    </font>
    <font>
      <b/>
      <sz val="11"/>
      <color rgb="FF00B050"/>
      <name val="Calibri"/>
      <family val="2"/>
      <scheme val="minor"/>
    </font>
    <font>
      <b/>
      <i/>
      <sz val="10"/>
      <color rgb="FFFF0000"/>
      <name val="Calibri"/>
      <family val="2"/>
      <scheme val="minor"/>
    </font>
    <font>
      <sz val="11"/>
      <color indexed="10"/>
      <name val="Museo Sans For Dell"/>
    </font>
    <font>
      <i/>
      <sz val="11"/>
      <color indexed="16"/>
      <name val="Museo Sans For Dell"/>
    </font>
    <font>
      <sz val="11"/>
      <color indexed="9"/>
      <name val="Museo Sans For Dell"/>
    </font>
    <font>
      <sz val="11"/>
      <color theme="1"/>
      <name val="Museo Sans For Dell"/>
    </font>
    <font>
      <sz val="11"/>
      <name val="Museo Sans For Dell"/>
    </font>
    <font>
      <b/>
      <sz val="8"/>
      <name val="Calibri"/>
      <family val="2"/>
    </font>
  </fonts>
  <fills count="18">
    <fill>
      <patternFill patternType="none"/>
    </fill>
    <fill>
      <patternFill patternType="gray125"/>
    </fill>
    <fill>
      <patternFill patternType="solid">
        <fgColor indexed="18"/>
        <bgColor indexed="64"/>
      </patternFill>
    </fill>
    <fill>
      <patternFill patternType="solid">
        <fgColor indexed="43"/>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2"/>
        <bgColor indexed="64"/>
      </patternFill>
    </fill>
    <fill>
      <patternFill patternType="solid">
        <fgColor theme="6"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7" tint="0.59999389629810485"/>
        <bgColor theme="4" tint="0.79998168889431442"/>
      </patternFill>
    </fill>
    <fill>
      <patternFill patternType="solid">
        <fgColor rgb="FF0085C3"/>
        <bgColor indexed="64"/>
      </patternFill>
    </fill>
    <fill>
      <patternFill patternType="solid">
        <fgColor indexed="49"/>
        <bgColor indexed="64"/>
      </patternFill>
    </fill>
    <fill>
      <patternFill patternType="solid">
        <fgColor theme="5"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s>
  <cellStyleXfs count="4">
    <xf numFmtId="0" fontId="0" fillId="0" borderId="0"/>
    <xf numFmtId="0" fontId="2" fillId="0" borderId="0"/>
    <xf numFmtId="0" fontId="2" fillId="0" borderId="0"/>
    <xf numFmtId="165" fontId="16" fillId="0" borderId="0" applyFont="0" applyFill="0" applyBorder="0" applyAlignment="0" applyProtection="0"/>
  </cellStyleXfs>
  <cellXfs count="140">
    <xf numFmtId="0" fontId="0" fillId="0" borderId="0" xfId="0"/>
    <xf numFmtId="0" fontId="0" fillId="0" borderId="1" xfId="0" applyFill="1" applyBorder="1" applyAlignment="1">
      <alignment horizontal="center"/>
    </xf>
    <xf numFmtId="0" fontId="2" fillId="0" borderId="1" xfId="0" applyFont="1" applyFill="1" applyBorder="1" applyAlignment="1">
      <alignment horizontal="center"/>
    </xf>
    <xf numFmtId="0" fontId="0" fillId="0" borderId="1" xfId="0" applyBorder="1"/>
    <xf numFmtId="0" fontId="0" fillId="0" borderId="1" xfId="0" applyFill="1" applyBorder="1"/>
    <xf numFmtId="0" fontId="1" fillId="0" borderId="0" xfId="0" applyFont="1" applyFill="1"/>
    <xf numFmtId="0" fontId="0" fillId="0" borderId="0" xfId="0" applyFill="1"/>
    <xf numFmtId="0" fontId="0" fillId="0" borderId="2" xfId="0" applyFill="1" applyBorder="1" applyAlignment="1">
      <alignment horizontal="center"/>
    </xf>
    <xf numFmtId="0" fontId="3" fillId="0" borderId="1" xfId="0" applyFont="1" applyFill="1" applyBorder="1" applyAlignment="1">
      <alignment horizontal="center"/>
    </xf>
    <xf numFmtId="0" fontId="4" fillId="0" borderId="1" xfId="0" applyFont="1" applyFill="1" applyBorder="1" applyAlignment="1">
      <alignment horizontal="center"/>
    </xf>
    <xf numFmtId="0" fontId="0" fillId="0" borderId="1" xfId="0" applyFill="1" applyBorder="1" applyAlignment="1">
      <alignment horizontal="center"/>
    </xf>
    <xf numFmtId="0" fontId="5" fillId="0" borderId="1" xfId="0" applyFont="1" applyFill="1" applyBorder="1" applyAlignment="1">
      <alignment horizontal="center"/>
    </xf>
    <xf numFmtId="0" fontId="3" fillId="0" borderId="1" xfId="0" applyFont="1" applyFill="1" applyBorder="1" applyAlignment="1">
      <alignment horizontal="center"/>
    </xf>
    <xf numFmtId="0" fontId="0" fillId="0" borderId="1" xfId="0" applyFill="1" applyBorder="1" applyAlignment="1">
      <alignment horizontal="center"/>
    </xf>
    <xf numFmtId="0" fontId="6" fillId="0" borderId="1" xfId="0" applyFont="1" applyFill="1" applyBorder="1" applyAlignment="1">
      <alignment horizontal="center"/>
    </xf>
    <xf numFmtId="0" fontId="9" fillId="2" borderId="3" xfId="0" applyFont="1" applyFill="1" applyBorder="1" applyAlignment="1">
      <alignment horizontal="center"/>
    </xf>
    <xf numFmtId="0" fontId="10" fillId="0" borderId="1" xfId="0" applyNumberFormat="1" applyFont="1" applyFill="1" applyBorder="1" applyAlignment="1">
      <alignment horizontal="center" vertical="center"/>
    </xf>
    <xf numFmtId="164" fontId="11" fillId="0" borderId="1" xfId="1" applyNumberFormat="1" applyFont="1" applyFill="1" applyBorder="1" applyAlignment="1">
      <alignment horizontal="center" vertical="center"/>
    </xf>
    <xf numFmtId="0" fontId="0" fillId="0" borderId="0" xfId="0"/>
    <xf numFmtId="0" fontId="9" fillId="2" borderId="3" xfId="0" applyFont="1" applyFill="1" applyBorder="1" applyAlignment="1">
      <alignment horizontal="center"/>
    </xf>
    <xf numFmtId="0" fontId="0" fillId="3" borderId="1" xfId="0" applyFill="1" applyBorder="1" applyAlignment="1">
      <alignment horizontal="center"/>
    </xf>
    <xf numFmtId="164" fontId="0" fillId="0" borderId="1" xfId="0" applyNumberFormat="1" applyBorder="1"/>
    <xf numFmtId="0" fontId="12" fillId="4" borderId="1" xfId="0" applyFont="1" applyFill="1" applyBorder="1" applyAlignment="1">
      <alignment horizontal="center"/>
    </xf>
    <xf numFmtId="49" fontId="0" fillId="0" borderId="1" xfId="0" applyNumberFormat="1" applyBorder="1" applyAlignment="1">
      <alignment horizontal="left"/>
    </xf>
    <xf numFmtId="0" fontId="0" fillId="0" borderId="1" xfId="0" applyBorder="1"/>
    <xf numFmtId="0" fontId="0" fillId="0" borderId="1" xfId="0" applyBorder="1" applyAlignment="1">
      <alignment horizontal="left"/>
    </xf>
    <xf numFmtId="0" fontId="14" fillId="5" borderId="4" xfId="0" applyFont="1" applyFill="1" applyBorder="1" applyAlignment="1">
      <alignment horizontal="center"/>
    </xf>
    <xf numFmtId="0" fontId="14" fillId="5" borderId="5" xfId="0" applyFont="1" applyFill="1" applyBorder="1" applyAlignment="1">
      <alignment horizontal="center"/>
    </xf>
    <xf numFmtId="0" fontId="14" fillId="5" borderId="6" xfId="0" applyFont="1" applyFill="1"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0" borderId="1" xfId="0" applyBorder="1"/>
    <xf numFmtId="0" fontId="0" fillId="0" borderId="9" xfId="0" applyBorder="1"/>
    <xf numFmtId="0" fontId="0" fillId="0" borderId="11" xfId="0" applyBorder="1" applyAlignment="1">
      <alignment horizontal="center"/>
    </xf>
    <xf numFmtId="0" fontId="0" fillId="0" borderId="14" xfId="0" applyBorder="1" applyAlignment="1">
      <alignment horizontal="center"/>
    </xf>
    <xf numFmtId="0" fontId="14" fillId="6" borderId="4" xfId="0" applyFont="1" applyFill="1" applyBorder="1" applyAlignment="1">
      <alignment horizontal="center"/>
    </xf>
    <xf numFmtId="0" fontId="14" fillId="6" borderId="7" xfId="0" applyFont="1" applyFill="1" applyBorder="1" applyAlignment="1">
      <alignment horizontal="center"/>
    </xf>
    <xf numFmtId="0" fontId="14" fillId="6" borderId="6" xfId="0" applyFont="1" applyFill="1" applyBorder="1" applyAlignment="1">
      <alignment horizontal="center"/>
    </xf>
    <xf numFmtId="0" fontId="0" fillId="0" borderId="8" xfId="0" applyBorder="1" applyAlignment="1">
      <alignment horizontal="center"/>
    </xf>
    <xf numFmtId="0" fontId="0" fillId="0" borderId="9"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xf numFmtId="0" fontId="0" fillId="0" borderId="0" xfId="0"/>
    <xf numFmtId="0" fontId="13" fillId="0" borderId="0" xfId="0" applyFont="1"/>
    <xf numFmtId="0" fontId="14" fillId="7" borderId="4" xfId="0" applyFont="1" applyFill="1" applyBorder="1" applyAlignment="1">
      <alignment horizontal="center"/>
    </xf>
    <xf numFmtId="0" fontId="14" fillId="7" borderId="6" xfId="0" applyFont="1" applyFill="1" applyBorder="1" applyAlignment="1">
      <alignment horizontal="center"/>
    </xf>
    <xf numFmtId="0" fontId="14" fillId="7" borderId="5" xfId="0" applyFont="1"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 xfId="0" applyBorder="1" applyAlignment="1">
      <alignment horizontal="center"/>
    </xf>
    <xf numFmtId="0" fontId="0" fillId="0" borderId="13" xfId="0" applyBorder="1" applyAlignment="1">
      <alignment horizontal="center"/>
    </xf>
    <xf numFmtId="0" fontId="14" fillId="7" borderId="4" xfId="0" applyFont="1" applyFill="1" applyBorder="1" applyAlignment="1">
      <alignment horizontal="center"/>
    </xf>
    <xf numFmtId="0" fontId="14" fillId="7" borderId="6" xfId="0" applyFont="1" applyFill="1" applyBorder="1" applyAlignment="1">
      <alignment horizontal="center"/>
    </xf>
    <xf numFmtId="0" fontId="0" fillId="0" borderId="8" xfId="0" applyBorder="1" applyAlignment="1">
      <alignment horizontal="center"/>
    </xf>
    <xf numFmtId="0" fontId="14" fillId="0" borderId="9" xfId="0" applyFont="1" applyBorder="1" applyAlignment="1">
      <alignment horizontal="center"/>
    </xf>
    <xf numFmtId="0" fontId="0" fillId="0" borderId="0" xfId="0"/>
    <xf numFmtId="0" fontId="13" fillId="0" borderId="0" xfId="0" applyFont="1"/>
    <xf numFmtId="0" fontId="17" fillId="0" borderId="4" xfId="0" applyFont="1" applyBorder="1" applyAlignment="1">
      <alignment horizontal="left"/>
    </xf>
    <xf numFmtId="0" fontId="17" fillId="0" borderId="6" xfId="0" applyFont="1" applyBorder="1" applyAlignment="1">
      <alignment horizontal="left"/>
    </xf>
    <xf numFmtId="0" fontId="17" fillId="0" borderId="8" xfId="0" applyFont="1" applyBorder="1" applyAlignment="1">
      <alignment horizontal="left"/>
    </xf>
    <xf numFmtId="0" fontId="17" fillId="0" borderId="9" xfId="0" applyFont="1" applyBorder="1" applyAlignment="1">
      <alignment horizontal="left"/>
    </xf>
    <xf numFmtId="0" fontId="17" fillId="0" borderId="11" xfId="0" applyFont="1" applyBorder="1" applyAlignment="1">
      <alignment horizontal="left"/>
    </xf>
    <xf numFmtId="0" fontId="17" fillId="0" borderId="13" xfId="0" applyFont="1" applyBorder="1" applyAlignment="1">
      <alignment horizontal="left"/>
    </xf>
    <xf numFmtId="0" fontId="14" fillId="9" borderId="4" xfId="0" applyFont="1" applyFill="1" applyBorder="1" applyAlignment="1">
      <alignment horizontal="center"/>
    </xf>
    <xf numFmtId="0" fontId="14" fillId="9" borderId="5" xfId="0" applyFont="1" applyFill="1" applyBorder="1" applyAlignment="1">
      <alignment horizontal="center"/>
    </xf>
    <xf numFmtId="0" fontId="14" fillId="9" borderId="6" xfId="0" applyFont="1" applyFill="1"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10" borderId="1" xfId="0" applyFill="1" applyBorder="1" applyAlignment="1">
      <alignment horizontal="center"/>
    </xf>
    <xf numFmtId="0" fontId="0" fillId="10" borderId="9" xfId="0" applyFill="1"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0" xfId="0"/>
    <xf numFmtId="0" fontId="13" fillId="0" borderId="0" xfId="0" applyFont="1"/>
    <xf numFmtId="0" fontId="9" fillId="2" borderId="3" xfId="0" applyFont="1" applyFill="1" applyBorder="1" applyAlignment="1">
      <alignment horizontal="center"/>
    </xf>
    <xf numFmtId="0" fontId="9" fillId="2" borderId="0" xfId="0" applyFont="1" applyFill="1" applyAlignment="1">
      <alignment horizontal="center"/>
    </xf>
    <xf numFmtId="0" fontId="0" fillId="3" borderId="16" xfId="0" applyFill="1" applyBorder="1" applyAlignment="1">
      <alignment horizontal="center"/>
    </xf>
    <xf numFmtId="0" fontId="0" fillId="3" borderId="20" xfId="0" applyFill="1" applyBorder="1" applyAlignment="1">
      <alignment horizontal="center"/>
    </xf>
    <xf numFmtId="0" fontId="0" fillId="0" borderId="1" xfId="0" applyFill="1" applyBorder="1" applyAlignment="1">
      <alignment horizontal="center"/>
    </xf>
    <xf numFmtId="0" fontId="0" fillId="3" borderId="2" xfId="0" applyFill="1" applyBorder="1" applyAlignment="1">
      <alignment horizontal="center"/>
    </xf>
    <xf numFmtId="0" fontId="0" fillId="3" borderId="0" xfId="0" applyFill="1" applyBorder="1" applyAlignment="1">
      <alignment horizontal="center"/>
    </xf>
    <xf numFmtId="0" fontId="2" fillId="3" borderId="2" xfId="0" applyFont="1" applyFill="1" applyBorder="1" applyAlignment="1">
      <alignment horizontal="center"/>
    </xf>
    <xf numFmtId="0" fontId="0" fillId="3" borderId="17" xfId="0" applyFill="1" applyBorder="1" applyAlignment="1">
      <alignment horizontal="center"/>
    </xf>
    <xf numFmtId="0" fontId="0" fillId="3" borderId="15" xfId="0" applyFill="1" applyBorder="1" applyAlignment="1">
      <alignment horizontal="center"/>
    </xf>
    <xf numFmtId="0" fontId="0" fillId="0" borderId="0" xfId="0"/>
    <xf numFmtId="0" fontId="9" fillId="2" borderId="0" xfId="0" applyFont="1" applyFill="1" applyAlignment="1">
      <alignment horizontal="center"/>
    </xf>
    <xf numFmtId="0" fontId="0" fillId="3" borderId="20" xfId="0" applyFill="1" applyBorder="1" applyAlignment="1">
      <alignment horizontal="center"/>
    </xf>
    <xf numFmtId="0" fontId="0" fillId="3" borderId="0" xfId="0" applyFill="1" applyBorder="1" applyAlignment="1">
      <alignment horizontal="center"/>
    </xf>
    <xf numFmtId="0" fontId="0" fillId="3" borderId="15" xfId="0" applyFill="1" applyBorder="1" applyAlignment="1">
      <alignment horizontal="center"/>
    </xf>
    <xf numFmtId="0" fontId="0" fillId="11" borderId="16" xfId="0" applyFill="1" applyBorder="1" applyAlignment="1">
      <alignment horizontal="center"/>
    </xf>
    <xf numFmtId="0" fontId="0" fillId="11" borderId="2" xfId="0" applyFill="1" applyBorder="1" applyAlignment="1">
      <alignment horizontal="center"/>
    </xf>
    <xf numFmtId="0" fontId="0" fillId="11" borderId="17" xfId="0" applyFill="1" applyBorder="1" applyAlignment="1">
      <alignment horizontal="center"/>
    </xf>
    <xf numFmtId="0" fontId="0" fillId="0" borderId="0" xfId="0"/>
    <xf numFmtId="0" fontId="1" fillId="0" borderId="0" xfId="0" applyFont="1" applyAlignment="1">
      <alignment horizontal="right" indent="1"/>
    </xf>
    <xf numFmtId="0" fontId="14" fillId="8" borderId="0" xfId="0" applyFont="1" applyFill="1" applyAlignment="1">
      <alignment horizontal="left" indent="1"/>
    </xf>
    <xf numFmtId="0" fontId="0" fillId="0" borderId="0" xfId="0"/>
    <xf numFmtId="0" fontId="0" fillId="0" borderId="0" xfId="0"/>
    <xf numFmtId="0" fontId="1" fillId="0" borderId="0" xfId="0" applyFont="1"/>
    <xf numFmtId="0" fontId="18" fillId="13" borderId="0" xfId="0" applyFont="1" applyFill="1"/>
    <xf numFmtId="164" fontId="0" fillId="0" borderId="0" xfId="0" applyNumberFormat="1"/>
    <xf numFmtId="0" fontId="0" fillId="0" borderId="0" xfId="0"/>
    <xf numFmtId="0" fontId="19" fillId="0" borderId="0" xfId="0" applyFont="1"/>
    <xf numFmtId="0" fontId="13" fillId="0" borderId="0" xfId="0" applyFont="1"/>
    <xf numFmtId="0" fontId="14" fillId="6" borderId="1" xfId="0" applyFont="1" applyFill="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0" fontId="0" fillId="0" borderId="1" xfId="0" applyNumberFormat="1" applyBorder="1" applyAlignment="1">
      <alignment horizontal="center"/>
    </xf>
    <xf numFmtId="0" fontId="14" fillId="14" borderId="1" xfId="0" applyFont="1" applyFill="1" applyBorder="1" applyAlignment="1">
      <alignment horizontal="center"/>
    </xf>
    <xf numFmtId="164" fontId="14" fillId="14" borderId="1" xfId="0" applyNumberFormat="1" applyFont="1" applyFill="1" applyBorder="1" applyAlignment="1">
      <alignment horizontal="center"/>
    </xf>
    <xf numFmtId="0" fontId="14" fillId="14" borderId="1" xfId="0" applyNumberFormat="1" applyFont="1" applyFill="1" applyBorder="1" applyAlignment="1">
      <alignment horizontal="center"/>
    </xf>
    <xf numFmtId="0" fontId="0" fillId="0" borderId="0" xfId="0"/>
    <xf numFmtId="0" fontId="20" fillId="0" borderId="0" xfId="0" applyFont="1" applyAlignment="1">
      <alignment horizontal="left"/>
    </xf>
    <xf numFmtId="0" fontId="21" fillId="0" borderId="0" xfId="0" applyFont="1" applyAlignment="1">
      <alignment horizontal="left"/>
    </xf>
    <xf numFmtId="0" fontId="21" fillId="0" borderId="0" xfId="0" applyFont="1" applyAlignment="1">
      <alignment horizontal="center"/>
    </xf>
    <xf numFmtId="0" fontId="22" fillId="15" borderId="1" xfId="0" applyFont="1" applyFill="1" applyBorder="1" applyAlignment="1">
      <alignment horizontal="center"/>
    </xf>
    <xf numFmtId="0" fontId="23" fillId="0" borderId="0" xfId="0" applyFont="1"/>
    <xf numFmtId="0" fontId="22" fillId="15" borderId="1" xfId="0" applyFont="1" applyFill="1" applyBorder="1" applyAlignment="1">
      <alignment horizontal="center"/>
    </xf>
    <xf numFmtId="0" fontId="24" fillId="3" borderId="21" xfId="0" applyFont="1" applyFill="1" applyBorder="1" applyAlignment="1">
      <alignment horizontal="center"/>
    </xf>
    <xf numFmtId="0" fontId="23" fillId="3" borderId="21" xfId="0" applyFont="1" applyFill="1" applyBorder="1" applyAlignment="1">
      <alignment horizontal="center"/>
    </xf>
    <xf numFmtId="0" fontId="23" fillId="16" borderId="22" xfId="0" applyFont="1" applyFill="1" applyBorder="1" applyAlignment="1">
      <alignment horizontal="center"/>
    </xf>
    <xf numFmtId="0" fontId="24" fillId="3" borderId="23" xfId="0" applyFont="1" applyFill="1" applyBorder="1" applyAlignment="1">
      <alignment horizontal="center"/>
    </xf>
    <xf numFmtId="0" fontId="23" fillId="3" borderId="23" xfId="0" applyFont="1" applyFill="1" applyBorder="1" applyAlignment="1">
      <alignment horizontal="center"/>
    </xf>
    <xf numFmtId="0" fontId="0" fillId="0" borderId="0" xfId="0"/>
    <xf numFmtId="0" fontId="0" fillId="0" borderId="0" xfId="0" pivotButton="1"/>
    <xf numFmtId="0" fontId="0" fillId="0" borderId="0" xfId="0" applyAlignment="1">
      <alignment horizontal="left"/>
    </xf>
    <xf numFmtId="0" fontId="0" fillId="0" borderId="0" xfId="0" applyNumberFormat="1"/>
    <xf numFmtId="0" fontId="25" fillId="0" borderId="1" xfId="0" applyNumberFormat="1" applyFont="1" applyFill="1" applyBorder="1" applyAlignment="1">
      <alignment horizontal="center"/>
    </xf>
    <xf numFmtId="0" fontId="0" fillId="17" borderId="0" xfId="0" applyFill="1"/>
    <xf numFmtId="9" fontId="0" fillId="0" borderId="0" xfId="0" applyNumberFormat="1"/>
    <xf numFmtId="0" fontId="1" fillId="0" borderId="0" xfId="0" applyFont="1" applyFill="1" applyAlignment="1">
      <alignment horizontal="center"/>
    </xf>
    <xf numFmtId="0" fontId="0" fillId="11" borderId="10" xfId="0" applyFill="1" applyBorder="1" applyAlignment="1">
      <alignment horizontal="center" vertical="center"/>
    </xf>
    <xf numFmtId="0" fontId="0" fillId="11" borderId="18" xfId="0" applyFill="1" applyBorder="1" applyAlignment="1">
      <alignment horizontal="center" vertical="center"/>
    </xf>
    <xf numFmtId="0" fontId="0" fillId="11" borderId="19" xfId="0" applyFill="1" applyBorder="1" applyAlignment="1">
      <alignment horizontal="center" vertical="center"/>
    </xf>
    <xf numFmtId="0" fontId="0" fillId="12" borderId="10" xfId="0" applyFill="1" applyBorder="1" applyAlignment="1">
      <alignment horizontal="center" vertical="center"/>
    </xf>
    <xf numFmtId="0" fontId="0" fillId="12" borderId="19" xfId="0" applyFill="1" applyBorder="1" applyAlignment="1">
      <alignment horizontal="center" vertical="center"/>
    </xf>
    <xf numFmtId="0" fontId="1" fillId="0" borderId="0" xfId="0" applyFont="1" applyAlignment="1">
      <alignment horizontal="center" vertical="top" wrapText="1"/>
    </xf>
    <xf numFmtId="0" fontId="8" fillId="0" borderId="0" xfId="0" applyFont="1" applyAlignment="1">
      <alignment horizontal="center"/>
    </xf>
    <xf numFmtId="0" fontId="13" fillId="0" borderId="0" xfId="0" applyFont="1" applyAlignment="1">
      <alignment horizontal="center"/>
    </xf>
  </cellXfs>
  <cellStyles count="4">
    <cellStyle name="Currency 3" xfId="3" xr:uid="{E8D1428F-949A-41A7-9A2A-0DC0A7ECE68A}"/>
    <cellStyle name="Nor}al" xfId="1" xr:uid="{94E27E19-FB4E-46B5-A0F9-4EAAFCD37E8D}"/>
    <cellStyle name="Normal" xfId="0" builtinId="0"/>
    <cellStyle name="Normal 4" xfId="2" xr:uid="{43E099C5-11F1-4D2C-8EC5-EB3F41352625}"/>
  </cellStyles>
  <dxfs count="3">
    <dxf>
      <numFmt numFmtId="164" formatCode="0.0%"/>
    </dxf>
    <dxf>
      <numFmt numFmtId="0" formatCode="General"/>
    </dxf>
    <dxf>
      <numFmt numFmtId="13" formatCode="0%"/>
    </dxf>
  </dxfs>
  <tableStyles count="0" defaultTableStyle="TableStyleMedium2" defaultPivotStyle="PivotStyleLight16"/>
  <colors>
    <mruColors>
      <color rgb="FFA50021"/>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83820</xdr:colOff>
      <xdr:row>7</xdr:row>
      <xdr:rowOff>129540</xdr:rowOff>
    </xdr:from>
    <xdr:to>
      <xdr:col>12</xdr:col>
      <xdr:colOff>137160</xdr:colOff>
      <xdr:row>11</xdr:row>
      <xdr:rowOff>144780</xdr:rowOff>
    </xdr:to>
    <xdr:sp macro="" textlink="">
      <xdr:nvSpPr>
        <xdr:cNvPr id="2" name="TextBox 1">
          <a:extLst>
            <a:ext uri="{FF2B5EF4-FFF2-40B4-BE49-F238E27FC236}">
              <a16:creationId xmlns:a16="http://schemas.microsoft.com/office/drawing/2014/main" id="{0AF46E98-9121-4B13-99C8-A0648E3B5D0C}"/>
            </a:ext>
          </a:extLst>
        </xdr:cNvPr>
        <xdr:cNvSpPr txBox="1"/>
      </xdr:nvSpPr>
      <xdr:spPr>
        <a:xfrm>
          <a:off x="6888480" y="1409700"/>
          <a:ext cx="310134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by using the concatenate formula</a:t>
          </a:r>
        </a:p>
        <a:p>
          <a:r>
            <a:rPr lang="en-IN" sz="1100"/>
            <a:t>=CONCATENATE(B10,"_",C10,"@Gmail.com")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501650</xdr:colOff>
      <xdr:row>14</xdr:row>
      <xdr:rowOff>6350</xdr:rowOff>
    </xdr:from>
    <xdr:to>
      <xdr:col>17</xdr:col>
      <xdr:colOff>266700</xdr:colOff>
      <xdr:row>18</xdr:row>
      <xdr:rowOff>95250</xdr:rowOff>
    </xdr:to>
    <xdr:sp macro="" textlink="">
      <xdr:nvSpPr>
        <xdr:cNvPr id="2" name="TextBox 1">
          <a:extLst>
            <a:ext uri="{FF2B5EF4-FFF2-40B4-BE49-F238E27FC236}">
              <a16:creationId xmlns:a16="http://schemas.microsoft.com/office/drawing/2014/main" id="{2D6B0D6A-A20C-40CB-BF24-F5F4FF5EBD59}"/>
            </a:ext>
          </a:extLst>
        </xdr:cNvPr>
        <xdr:cNvSpPr txBox="1"/>
      </xdr:nvSpPr>
      <xdr:spPr>
        <a:xfrm>
          <a:off x="7207250" y="2584450"/>
          <a:ext cx="342265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Solve</a:t>
          </a:r>
          <a:r>
            <a:rPr lang="en-IN" sz="1100" baseline="0"/>
            <a:t> by using the formula for maximum, =MAXIFS(C7:C56,D7:D56,"A")  </a:t>
          </a:r>
        </a:p>
        <a:p>
          <a:r>
            <a:rPr lang="en-IN" sz="1100" baseline="0"/>
            <a:t>for minimum,</a:t>
          </a:r>
        </a:p>
        <a:p>
          <a:r>
            <a:rPr lang="en-IN" sz="1100"/>
            <a:t>=MINIFS(C7:C56,D7:D56,"A")</a:t>
          </a:r>
        </a:p>
      </xdr:txBody>
    </xdr:sp>
    <xdr:clientData/>
  </xdr:twoCellAnchor>
  <xdr:twoCellAnchor>
    <xdr:from>
      <xdr:col>8</xdr:col>
      <xdr:colOff>152400</xdr:colOff>
      <xdr:row>3</xdr:row>
      <xdr:rowOff>171450</xdr:rowOff>
    </xdr:from>
    <xdr:to>
      <xdr:col>12</xdr:col>
      <xdr:colOff>444500</xdr:colOff>
      <xdr:row>9</xdr:row>
      <xdr:rowOff>101600</xdr:rowOff>
    </xdr:to>
    <xdr:sp macro="" textlink="">
      <xdr:nvSpPr>
        <xdr:cNvPr id="3" name="TextBox 2">
          <a:extLst>
            <a:ext uri="{FF2B5EF4-FFF2-40B4-BE49-F238E27FC236}">
              <a16:creationId xmlns:a16="http://schemas.microsoft.com/office/drawing/2014/main" id="{0CB43463-C241-4C6D-979C-F7C4D6857054}"/>
            </a:ext>
          </a:extLst>
        </xdr:cNvPr>
        <xdr:cNvSpPr txBox="1"/>
      </xdr:nvSpPr>
      <xdr:spPr>
        <a:xfrm>
          <a:off x="5029200" y="723900"/>
          <a:ext cx="2730500" cy="1035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By</a:t>
          </a:r>
          <a:r>
            <a:rPr lang="en-IN" sz="1100" baseline="0"/>
            <a:t> using the formula </a:t>
          </a:r>
        </a:p>
        <a:p>
          <a:r>
            <a:rPr lang="en-IN" sz="1100" baseline="0"/>
            <a:t>for max;</a:t>
          </a:r>
        </a:p>
        <a:p>
          <a:r>
            <a:rPr lang="en-IN" sz="1100" baseline="0"/>
            <a:t>=MAX(IF($D$7:$D$56="B",$C$7:$C$56))</a:t>
          </a:r>
        </a:p>
        <a:p>
          <a:r>
            <a:rPr lang="en-IN" sz="1100" baseline="0"/>
            <a:t>for min;</a:t>
          </a:r>
        </a:p>
        <a:p>
          <a:r>
            <a:rPr lang="en-IN" sz="1100" baseline="0"/>
            <a:t>=Min(IF($D$7:$D$56="B",$C$7:$C$56))</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1394460</xdr:colOff>
      <xdr:row>7</xdr:row>
      <xdr:rowOff>91440</xdr:rowOff>
    </xdr:from>
    <xdr:to>
      <xdr:col>7</xdr:col>
      <xdr:colOff>3970020</xdr:colOff>
      <xdr:row>10</xdr:row>
      <xdr:rowOff>83820</xdr:rowOff>
    </xdr:to>
    <xdr:sp macro="" textlink="">
      <xdr:nvSpPr>
        <xdr:cNvPr id="2" name="TextBox 1">
          <a:extLst>
            <a:ext uri="{FF2B5EF4-FFF2-40B4-BE49-F238E27FC236}">
              <a16:creationId xmlns:a16="http://schemas.microsoft.com/office/drawing/2014/main" id="{332DB8E1-A11F-4E87-A131-C9FB34A21F9F}"/>
            </a:ext>
          </a:extLst>
        </xdr:cNvPr>
        <xdr:cNvSpPr txBox="1"/>
      </xdr:nvSpPr>
      <xdr:spPr>
        <a:xfrm>
          <a:off x="8961120" y="1371600"/>
          <a:ext cx="257556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by</a:t>
          </a:r>
          <a:r>
            <a:rPr lang="en-IN" sz="1100" baseline="0"/>
            <a:t> using the formula </a:t>
          </a:r>
        </a:p>
        <a:p>
          <a:r>
            <a:rPr lang="en-IN" sz="1100"/>
            <a:t>=VLOOKUP(C7,B21:G28,3,TRUE)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121920</xdr:colOff>
      <xdr:row>6</xdr:row>
      <xdr:rowOff>0</xdr:rowOff>
    </xdr:from>
    <xdr:to>
      <xdr:col>18</xdr:col>
      <xdr:colOff>381000</xdr:colOff>
      <xdr:row>9</xdr:row>
      <xdr:rowOff>137160</xdr:rowOff>
    </xdr:to>
    <xdr:sp macro="" textlink="">
      <xdr:nvSpPr>
        <xdr:cNvPr id="2" name="TextBox 1">
          <a:extLst>
            <a:ext uri="{FF2B5EF4-FFF2-40B4-BE49-F238E27FC236}">
              <a16:creationId xmlns:a16="http://schemas.microsoft.com/office/drawing/2014/main" id="{01CCC1AD-0FE9-43E5-BEE3-A79E221327DB}"/>
            </a:ext>
          </a:extLst>
        </xdr:cNvPr>
        <xdr:cNvSpPr txBox="1"/>
      </xdr:nvSpPr>
      <xdr:spPr>
        <a:xfrm>
          <a:off x="9464040" y="1097280"/>
          <a:ext cx="330708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 first</a:t>
          </a:r>
          <a:r>
            <a:rPr lang="en-IN" sz="1100" baseline="0"/>
            <a:t> of all apply the filter to the table.</a:t>
          </a:r>
        </a:p>
        <a:p>
          <a:r>
            <a:rPr lang="en-IN" sz="1100" baseline="0"/>
            <a:t>2. use the average formula</a:t>
          </a:r>
        </a:p>
        <a:p>
          <a:r>
            <a:rPr lang="en-IN" sz="1100"/>
            <a:t>=AVERAGE(B8:C13)</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13</xdr:col>
      <xdr:colOff>441960</xdr:colOff>
      <xdr:row>5</xdr:row>
      <xdr:rowOff>91440</xdr:rowOff>
    </xdr:from>
    <xdr:ext cx="184731" cy="264560"/>
    <xdr:sp macro="" textlink="">
      <xdr:nvSpPr>
        <xdr:cNvPr id="2" name="TextBox 1">
          <a:extLst>
            <a:ext uri="{FF2B5EF4-FFF2-40B4-BE49-F238E27FC236}">
              <a16:creationId xmlns:a16="http://schemas.microsoft.com/office/drawing/2014/main" id="{FE1BA893-D150-4B4B-9347-5138C0B70BD2}"/>
            </a:ext>
          </a:extLst>
        </xdr:cNvPr>
        <xdr:cNvSpPr txBox="1"/>
      </xdr:nvSpPr>
      <xdr:spPr>
        <a:xfrm>
          <a:off x="12146280" y="10591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12</xdr:col>
      <xdr:colOff>403860</xdr:colOff>
      <xdr:row>6</xdr:row>
      <xdr:rowOff>60960</xdr:rowOff>
    </xdr:from>
    <xdr:to>
      <xdr:col>16</xdr:col>
      <xdr:colOff>381000</xdr:colOff>
      <xdr:row>10</xdr:row>
      <xdr:rowOff>137160</xdr:rowOff>
    </xdr:to>
    <xdr:sp macro="" textlink="">
      <xdr:nvSpPr>
        <xdr:cNvPr id="3" name="TextBox 2">
          <a:extLst>
            <a:ext uri="{FF2B5EF4-FFF2-40B4-BE49-F238E27FC236}">
              <a16:creationId xmlns:a16="http://schemas.microsoft.com/office/drawing/2014/main" id="{460E515F-4A46-403F-B624-669626A56C1A}"/>
            </a:ext>
          </a:extLst>
        </xdr:cNvPr>
        <xdr:cNvSpPr txBox="1"/>
      </xdr:nvSpPr>
      <xdr:spPr>
        <a:xfrm>
          <a:off x="11498580" y="1211580"/>
          <a:ext cx="2415540" cy="807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 Apply the filter to the</a:t>
          </a:r>
          <a:r>
            <a:rPr lang="en-IN" sz="1100" baseline="0"/>
            <a:t> given table.</a:t>
          </a:r>
        </a:p>
        <a:p>
          <a:r>
            <a:rPr lang="en-IN" sz="1100" baseline="0"/>
            <a:t>2. by using the formula</a:t>
          </a:r>
        </a:p>
        <a:p>
          <a:r>
            <a:rPr lang="en-IN" sz="1100"/>
            <a:t>    =COUNT(B7:D13)</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441960</xdr:colOff>
      <xdr:row>9</xdr:row>
      <xdr:rowOff>22860</xdr:rowOff>
    </xdr:from>
    <xdr:to>
      <xdr:col>18</xdr:col>
      <xdr:colOff>464820</xdr:colOff>
      <xdr:row>13</xdr:row>
      <xdr:rowOff>83820</xdr:rowOff>
    </xdr:to>
    <xdr:sp macro="" textlink="">
      <xdr:nvSpPr>
        <xdr:cNvPr id="2" name="TextBox 1">
          <a:extLst>
            <a:ext uri="{FF2B5EF4-FFF2-40B4-BE49-F238E27FC236}">
              <a16:creationId xmlns:a16="http://schemas.microsoft.com/office/drawing/2014/main" id="{859F5860-5BF0-4608-9036-CAB403347637}"/>
            </a:ext>
          </a:extLst>
        </xdr:cNvPr>
        <xdr:cNvSpPr txBox="1"/>
      </xdr:nvSpPr>
      <xdr:spPr>
        <a:xfrm>
          <a:off x="10789920" y="1783080"/>
          <a:ext cx="3070860" cy="792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By</a:t>
          </a:r>
          <a:r>
            <a:rPr lang="en-IN" sz="1100" baseline="0"/>
            <a:t> using the formula</a:t>
          </a:r>
        </a:p>
        <a:p>
          <a:r>
            <a:rPr lang="en-IN" sz="1100" baseline="0"/>
            <a:t>     =IF(I11&lt;15,"not stacked",IF(I11&gt;19,"stacked","exception"))</a:t>
          </a:r>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7</xdr:col>
      <xdr:colOff>121920</xdr:colOff>
      <xdr:row>6</xdr:row>
      <xdr:rowOff>129540</xdr:rowOff>
    </xdr:from>
    <xdr:ext cx="184731" cy="264560"/>
    <xdr:sp macro="" textlink="">
      <xdr:nvSpPr>
        <xdr:cNvPr id="2" name="TextBox 1">
          <a:extLst>
            <a:ext uri="{FF2B5EF4-FFF2-40B4-BE49-F238E27FC236}">
              <a16:creationId xmlns:a16="http://schemas.microsoft.com/office/drawing/2014/main" id="{7BA7BA6B-6FCD-4F0A-9909-CECCB3BC9B26}"/>
            </a:ext>
          </a:extLst>
        </xdr:cNvPr>
        <xdr:cNvSpPr txBox="1"/>
      </xdr:nvSpPr>
      <xdr:spPr>
        <a:xfrm>
          <a:off x="7863840" y="127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6</xdr:col>
      <xdr:colOff>1524000</xdr:colOff>
      <xdr:row>7</xdr:row>
      <xdr:rowOff>91440</xdr:rowOff>
    </xdr:from>
    <xdr:to>
      <xdr:col>11</xdr:col>
      <xdr:colOff>426720</xdr:colOff>
      <xdr:row>9</xdr:row>
      <xdr:rowOff>160020</xdr:rowOff>
    </xdr:to>
    <xdr:sp macro="" textlink="">
      <xdr:nvSpPr>
        <xdr:cNvPr id="3" name="TextBox 2">
          <a:extLst>
            <a:ext uri="{FF2B5EF4-FFF2-40B4-BE49-F238E27FC236}">
              <a16:creationId xmlns:a16="http://schemas.microsoft.com/office/drawing/2014/main" id="{C531EA47-3CA3-422C-9BBB-FF724268B024}"/>
            </a:ext>
          </a:extLst>
        </xdr:cNvPr>
        <xdr:cNvSpPr txBox="1"/>
      </xdr:nvSpPr>
      <xdr:spPr>
        <a:xfrm>
          <a:off x="7688580" y="1417320"/>
          <a:ext cx="29184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by using the text to columns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114300</xdr:colOff>
      <xdr:row>31</xdr:row>
      <xdr:rowOff>15240</xdr:rowOff>
    </xdr:from>
    <xdr:to>
      <xdr:col>11</xdr:col>
      <xdr:colOff>1440180</xdr:colOff>
      <xdr:row>35</xdr:row>
      <xdr:rowOff>45720</xdr:rowOff>
    </xdr:to>
    <xdr:sp macro="" textlink="">
      <xdr:nvSpPr>
        <xdr:cNvPr id="2" name="TextBox 1">
          <a:extLst>
            <a:ext uri="{FF2B5EF4-FFF2-40B4-BE49-F238E27FC236}">
              <a16:creationId xmlns:a16="http://schemas.microsoft.com/office/drawing/2014/main" id="{9A9D3182-BDB4-472B-83D9-78D97401204E}"/>
            </a:ext>
          </a:extLst>
        </xdr:cNvPr>
        <xdr:cNvSpPr txBox="1"/>
      </xdr:nvSpPr>
      <xdr:spPr>
        <a:xfrm>
          <a:off x="9265920" y="5745480"/>
          <a:ext cx="222504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solve by using vlookup formula</a:t>
          </a:r>
        </a:p>
        <a:p>
          <a:r>
            <a:rPr lang="en-IN" sz="1100"/>
            <a:t>=VLOOKUP(C19,$K$7:$M$28,2,0)</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558800</xdr:colOff>
      <xdr:row>6</xdr:row>
      <xdr:rowOff>120650</xdr:rowOff>
    </xdr:from>
    <xdr:to>
      <xdr:col>16</xdr:col>
      <xdr:colOff>120650</xdr:colOff>
      <xdr:row>12</xdr:row>
      <xdr:rowOff>19050</xdr:rowOff>
    </xdr:to>
    <xdr:sp macro="" textlink="">
      <xdr:nvSpPr>
        <xdr:cNvPr id="2" name="TextBox 1">
          <a:extLst>
            <a:ext uri="{FF2B5EF4-FFF2-40B4-BE49-F238E27FC236}">
              <a16:creationId xmlns:a16="http://schemas.microsoft.com/office/drawing/2014/main" id="{2D19DDC0-4E8D-491F-8CC4-6C8463EA03E4}"/>
            </a:ext>
          </a:extLst>
        </xdr:cNvPr>
        <xdr:cNvSpPr txBox="1"/>
      </xdr:nvSpPr>
      <xdr:spPr>
        <a:xfrm>
          <a:off x="8477250" y="1225550"/>
          <a:ext cx="2609850" cy="100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by</a:t>
          </a:r>
          <a:r>
            <a:rPr lang="en-IN" sz="1100" baseline="0"/>
            <a:t> using the formula </a:t>
          </a:r>
        </a:p>
        <a:p>
          <a:r>
            <a:rPr lang="en-IN" sz="1100"/>
            <a:t>=COUNTIFS($C$5:$C$54,"&gt;=90",$C$5:$C$54,"&lt;=100")</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830" refreshedDate="44244.729463194446" createdVersion="6" refreshedVersion="6" minRefreshableVersion="3" recordCount="22" xr:uid="{6870A88E-6C28-4840-9B85-945325A4919D}">
  <cacheSource type="worksheet">
    <worksheetSource ref="B6:E28" sheet="1Assignment Q10)pivot"/>
  </cacheSource>
  <cacheFields count="4">
    <cacheField name="Location" numFmtId="0">
      <sharedItems count="22">
        <s v="Amsterdam, Netherlands"/>
        <s v="Athens, Greece"/>
        <s v="Bangalore, India"/>
        <s v="Brasov, Romania"/>
        <s v="Bratislava, Slovakia"/>
        <s v="Bucharest, Romania"/>
        <s v="Cairo, Egypt"/>
        <s v="Casablanca, Morocco"/>
        <s v="Chennai, India"/>
        <s v="Cherrywood, Ireland"/>
        <s v="Ed, Sweden"/>
        <s v="Glasgow, United Kingdom"/>
        <s v="Halle (Saale), Germany"/>
        <s v="Istanbul, Turkey"/>
        <s v="Johannesburg, South Africa"/>
        <s v="La Coruna, Spain"/>
        <s v="Limerick, Ireland"/>
        <s v="Montpellier, France"/>
        <s v="Tunis, Tunisia"/>
        <s v="Turku, Finland"/>
        <s v="Warsaw, Poland"/>
        <s v="Grand Total"/>
      </sharedItems>
    </cacheField>
    <cacheField name="Performance_score" numFmtId="164">
      <sharedItems containsSemiMixedTypes="0" containsString="0" containsNumber="1" minValue="0.36333333333333334" maxValue="0.83666666666666656"/>
    </cacheField>
    <cacheField name="Total_headcount" numFmtId="0">
      <sharedItems containsSemiMixedTypes="0" containsString="0" containsNumber="1" containsInteger="1" minValue="110" maxValue="36115"/>
    </cacheField>
    <cacheField name="SL Missed Rate " numFmtId="164">
      <sharedItems containsSemiMixedTypes="0" containsString="0" containsNumber="1" minValue="0" maxValue="0.666666666666666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n v="0.61"/>
    <n v="2384"/>
    <n v="0"/>
  </r>
  <r>
    <x v="1"/>
    <n v="0.62"/>
    <n v="1023"/>
    <n v="0"/>
  </r>
  <r>
    <x v="2"/>
    <n v="0.77666666666666673"/>
    <n v="5974"/>
    <n v="0.66666666666666663"/>
  </r>
  <r>
    <x v="3"/>
    <n v="0.66"/>
    <n v="735"/>
    <n v="0"/>
  </r>
  <r>
    <x v="4"/>
    <n v="0.77999999999999992"/>
    <n v="587"/>
    <n v="0.33333333333333331"/>
  </r>
  <r>
    <x v="5"/>
    <n v="0.56666666666666676"/>
    <n v="187"/>
    <n v="0"/>
  </r>
  <r>
    <x v="6"/>
    <n v="0.47000000000000003"/>
    <n v="1519"/>
    <n v="0.66666666666666663"/>
  </r>
  <r>
    <x v="7"/>
    <n v="0.57999999999999996"/>
    <n v="981"/>
    <n v="0.33333333333333331"/>
  </r>
  <r>
    <x v="8"/>
    <n v="0.53333333333333333"/>
    <n v="2056"/>
    <n v="0.66666666666666663"/>
  </r>
  <r>
    <x v="9"/>
    <n v="0.54333333333333333"/>
    <n v="1812"/>
    <n v="0.33333333333333331"/>
  </r>
  <r>
    <x v="10"/>
    <n v="0.57999999999999996"/>
    <n v="395"/>
    <n v="0.33333333333333331"/>
  </r>
  <r>
    <x v="11"/>
    <n v="0.7533333333333333"/>
    <n v="4052"/>
    <n v="0.33333333333333331"/>
  </r>
  <r>
    <x v="12"/>
    <n v="0.71333333333333337"/>
    <n v="1666"/>
    <n v="0.33333333333333331"/>
  </r>
  <r>
    <x v="13"/>
    <n v="0.65333333333333332"/>
    <n v="1401"/>
    <n v="0.66666666666666663"/>
  </r>
  <r>
    <x v="14"/>
    <n v="0.79999999999999993"/>
    <n v="422"/>
    <n v="0.66666666666666663"/>
  </r>
  <r>
    <x v="15"/>
    <n v="0.36333333333333334"/>
    <n v="380"/>
    <n v="0.33333333333333331"/>
  </r>
  <r>
    <x v="16"/>
    <n v="0.62"/>
    <n v="1623"/>
    <n v="0.33333333333333331"/>
  </r>
  <r>
    <x v="17"/>
    <n v="0.57999999999999996"/>
    <n v="737"/>
    <n v="0"/>
  </r>
  <r>
    <x v="18"/>
    <n v="0.83666666666666656"/>
    <n v="110"/>
    <n v="0.33333333333333331"/>
  </r>
  <r>
    <x v="19"/>
    <n v="0.76333333333333331"/>
    <n v="5800"/>
    <n v="0.33333333333333331"/>
  </r>
  <r>
    <x v="20"/>
    <n v="0.76000000000000012"/>
    <n v="2271"/>
    <n v="0"/>
  </r>
  <r>
    <x v="21"/>
    <n v="0.64587301587301571"/>
    <n v="36115"/>
    <n v="0.317460317460317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4A0AE0-F120-4D47-B088-64D3E8CDBC4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7:K30" firstHeaderRow="0" firstDataRow="1" firstDataCol="1"/>
  <pivotFields count="4">
    <pivotField axis="axisRow" showAll="0">
      <items count="23">
        <item x="0"/>
        <item x="1"/>
        <item x="2"/>
        <item x="3"/>
        <item x="4"/>
        <item x="5"/>
        <item x="6"/>
        <item x="7"/>
        <item x="8"/>
        <item x="9"/>
        <item x="10"/>
        <item x="11"/>
        <item x="21"/>
        <item x="12"/>
        <item x="13"/>
        <item x="14"/>
        <item x="15"/>
        <item x="16"/>
        <item x="17"/>
        <item x="18"/>
        <item x="19"/>
        <item x="20"/>
        <item t="default"/>
      </items>
    </pivotField>
    <pivotField dataField="1" numFmtId="164" showAll="0"/>
    <pivotField dataField="1" showAll="0"/>
    <pivotField dataField="1" numFmtId="164"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Average of Performance_score" fld="1" subtotal="average" baseField="0" baseItem="0" numFmtId="9"/>
    <dataField name="Sum of Total_headcount" fld="2" baseField="0" baseItem="0"/>
    <dataField name="Sum of SL Missed Rate " fld="3" baseField="0" baseItem="0" numFmtId="164"/>
  </dataFields>
  <formats count="3">
    <format dxfId="2">
      <pivotArea outline="0" collapsedLevelsAreSubtotals="1" fieldPosition="0"/>
    </format>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77D9F-ECC5-4370-A088-7347BB427D97}">
  <sheetPr>
    <tabColor rgb="FFFFC000"/>
  </sheetPr>
  <dimension ref="A1:E16"/>
  <sheetViews>
    <sheetView tabSelected="1" workbookViewId="0">
      <selection activeCell="D23" sqref="D23"/>
    </sheetView>
  </sheetViews>
  <sheetFormatPr defaultRowHeight="14.4"/>
  <cols>
    <col min="5" max="5" width="32.88671875" customWidth="1"/>
    <col min="6" max="6" width="21.88671875" customWidth="1"/>
  </cols>
  <sheetData>
    <row r="1" spans="1:5">
      <c r="A1" s="5" t="s">
        <v>18</v>
      </c>
      <c r="B1" s="6"/>
      <c r="C1" s="6"/>
      <c r="D1" s="6"/>
    </row>
    <row r="2" spans="1:5">
      <c r="A2" s="5" t="s">
        <v>19</v>
      </c>
      <c r="B2" s="6"/>
      <c r="C2" s="6"/>
      <c r="D2" s="6"/>
    </row>
    <row r="3" spans="1:5">
      <c r="A3" s="5" t="s">
        <v>20</v>
      </c>
      <c r="B3" s="6"/>
      <c r="C3" s="6"/>
      <c r="D3" s="6"/>
    </row>
    <row r="8" spans="1:5">
      <c r="B8" s="1" t="s">
        <v>0</v>
      </c>
      <c r="C8" s="1" t="s">
        <v>1</v>
      </c>
      <c r="D8" s="1" t="s">
        <v>2</v>
      </c>
      <c r="E8" s="4" t="s">
        <v>326</v>
      </c>
    </row>
    <row r="9" spans="1:5">
      <c r="B9" s="1" t="s">
        <v>3</v>
      </c>
      <c r="C9" s="3" t="s">
        <v>4</v>
      </c>
      <c r="D9" s="1">
        <v>87423</v>
      </c>
      <c r="E9" s="3" t="str">
        <f t="shared" ref="E9:E16" si="0">CONCATENATE(B9,"_",C9,"@Gmail.com")</f>
        <v>Prashanth_Gopi@Gmail.com</v>
      </c>
    </row>
    <row r="10" spans="1:5">
      <c r="B10" s="1" t="s">
        <v>5</v>
      </c>
      <c r="C10" s="3" t="s">
        <v>6</v>
      </c>
      <c r="D10" s="1">
        <v>78312</v>
      </c>
      <c r="E10" s="3" t="str">
        <f t="shared" si="0"/>
        <v>Tank_Ashwini@Gmail.com</v>
      </c>
    </row>
    <row r="11" spans="1:5">
      <c r="B11" s="1" t="s">
        <v>7</v>
      </c>
      <c r="C11" s="3" t="s">
        <v>8</v>
      </c>
      <c r="D11" s="1">
        <v>98722</v>
      </c>
      <c r="E11" s="3" t="str">
        <f t="shared" si="0"/>
        <v>Suri_Aviral@Gmail.com</v>
      </c>
    </row>
    <row r="12" spans="1:5">
      <c r="B12" s="1" t="s">
        <v>9</v>
      </c>
      <c r="C12" s="3" t="s">
        <v>10</v>
      </c>
      <c r="D12" s="1">
        <v>12235</v>
      </c>
      <c r="E12" s="3" t="str">
        <f t="shared" si="0"/>
        <v>Kumar_Ram@Gmail.com</v>
      </c>
    </row>
    <row r="13" spans="1:5">
      <c r="B13" s="1" t="s">
        <v>11</v>
      </c>
      <c r="C13" s="3" t="s">
        <v>12</v>
      </c>
      <c r="D13" s="1">
        <v>23972</v>
      </c>
      <c r="E13" s="3" t="str">
        <f t="shared" si="0"/>
        <v>Tendulkar_Sachin@Gmail.com</v>
      </c>
    </row>
    <row r="14" spans="1:5">
      <c r="B14" s="2" t="s">
        <v>13</v>
      </c>
      <c r="C14" s="3" t="s">
        <v>14</v>
      </c>
      <c r="D14" s="1">
        <v>56431</v>
      </c>
      <c r="E14" s="3" t="str">
        <f t="shared" si="0"/>
        <v>Maradonna_Diego@Gmail.com</v>
      </c>
    </row>
    <row r="15" spans="1:5">
      <c r="B15" s="1" t="s">
        <v>15</v>
      </c>
      <c r="C15" s="3" t="s">
        <v>16</v>
      </c>
      <c r="D15" s="1">
        <v>98362</v>
      </c>
      <c r="E15" s="3" t="str">
        <f t="shared" si="0"/>
        <v>Singh_Robin@Gmail.com</v>
      </c>
    </row>
    <row r="16" spans="1:5">
      <c r="B16" s="1" t="s">
        <v>9</v>
      </c>
      <c r="C16" s="3" t="s">
        <v>17</v>
      </c>
      <c r="D16" s="1">
        <v>18739</v>
      </c>
      <c r="E16" s="3" t="str">
        <f t="shared" si="0"/>
        <v>Kumar_Deepak@Gmail.com</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403BC-1E35-44A0-AC00-9E16C01E163D}">
  <sheetPr>
    <tabColor theme="8" tint="-0.249977111117893"/>
  </sheetPr>
  <dimension ref="B2:S56"/>
  <sheetViews>
    <sheetView workbookViewId="0">
      <selection activeCell="H7" sqref="H7"/>
    </sheetView>
  </sheetViews>
  <sheetFormatPr defaultRowHeight="14.4"/>
  <sheetData>
    <row r="2" spans="2:19">
      <c r="B2" s="131" t="s">
        <v>21</v>
      </c>
      <c r="C2" s="131"/>
      <c r="D2" s="131"/>
      <c r="E2" s="131"/>
      <c r="F2" s="131"/>
      <c r="G2" s="131"/>
      <c r="H2" s="131"/>
      <c r="I2" s="131"/>
      <c r="J2" s="131"/>
      <c r="K2" s="131"/>
      <c r="L2" s="131"/>
      <c r="M2" s="131"/>
      <c r="N2" s="131"/>
      <c r="O2" s="131"/>
      <c r="P2" s="131"/>
      <c r="Q2" s="131"/>
      <c r="R2" s="131"/>
      <c r="S2" s="131"/>
    </row>
    <row r="5" spans="2:19">
      <c r="N5" s="12" t="s">
        <v>80</v>
      </c>
      <c r="O5" s="12" t="s">
        <v>81</v>
      </c>
      <c r="P5" s="12" t="s">
        <v>24</v>
      </c>
    </row>
    <row r="6" spans="2:19">
      <c r="B6" s="8" t="s">
        <v>22</v>
      </c>
      <c r="C6" s="8" t="s">
        <v>23</v>
      </c>
      <c r="D6" s="9" t="s">
        <v>24</v>
      </c>
      <c r="N6" s="14">
        <f t="array" ref="N6">MIN(IF($D$7:$D$56="A",$C$7:$C$56))</f>
        <v>90</v>
      </c>
      <c r="O6" s="128">
        <f t="array" ref="O6">MAX(IF($D$7:$D$56="A",$C$7:$C$56))</f>
        <v>100</v>
      </c>
      <c r="P6" s="13" t="s">
        <v>28</v>
      </c>
    </row>
    <row r="7" spans="2:19">
      <c r="B7" s="10" t="s">
        <v>25</v>
      </c>
      <c r="C7" s="10">
        <v>62</v>
      </c>
      <c r="D7" s="11" t="s">
        <v>26</v>
      </c>
      <c r="N7" s="14">
        <f t="array" ref="N7">MIN(IF($D$7:$D$56="B",$C$7:$C$56))</f>
        <v>81</v>
      </c>
      <c r="O7" s="14">
        <f t="array" ref="O7">MAX(IF($D$7:$D$56="B",$C$7:$C$56))</f>
        <v>89</v>
      </c>
      <c r="P7" s="13" t="s">
        <v>32</v>
      </c>
    </row>
    <row r="8" spans="2:19">
      <c r="B8" s="10" t="s">
        <v>27</v>
      </c>
      <c r="C8" s="10">
        <v>92</v>
      </c>
      <c r="D8" s="11" t="s">
        <v>28</v>
      </c>
      <c r="N8" s="14">
        <f t="array" ref="N8">MIN(IF($D$7:$D$56="C",$C$7:$C$56))</f>
        <v>51</v>
      </c>
      <c r="O8" s="14">
        <f t="array" ref="O8">MAX(IF($D$7:$D$56="C",$C$7:$C$56))</f>
        <v>76</v>
      </c>
      <c r="P8" s="13" t="s">
        <v>26</v>
      </c>
    </row>
    <row r="9" spans="2:19">
      <c r="B9" s="10" t="s">
        <v>29</v>
      </c>
      <c r="C9" s="10">
        <v>52</v>
      </c>
      <c r="D9" s="11" t="s">
        <v>26</v>
      </c>
      <c r="N9" s="14">
        <f t="array" ref="N9">MIN(IF($D$7:$D$56="D",$C$7:$C$56))</f>
        <v>44</v>
      </c>
      <c r="O9" s="14">
        <f t="array" ref="O9">MAX(IF($D$7:$D$56="D",$C$7:$C$56))</f>
        <v>46</v>
      </c>
      <c r="P9" s="13" t="s">
        <v>37</v>
      </c>
    </row>
    <row r="10" spans="2:19">
      <c r="B10" s="10" t="s">
        <v>30</v>
      </c>
      <c r="C10" s="10">
        <v>60</v>
      </c>
      <c r="D10" s="11" t="s">
        <v>26</v>
      </c>
      <c r="J10" s="124"/>
      <c r="N10" s="14">
        <f t="array" ref="N10">MIN(IF($D$7:$D$56="F",$C$7:$C$56))</f>
        <v>31</v>
      </c>
      <c r="O10" s="14">
        <f t="array" ref="O10">MAX(IF($D$7:$D$56="F",$C$7:$C$56))</f>
        <v>40</v>
      </c>
      <c r="P10" s="13" t="s">
        <v>45</v>
      </c>
    </row>
    <row r="11" spans="2:19">
      <c r="B11" s="10" t="s">
        <v>31</v>
      </c>
      <c r="C11" s="10">
        <v>81</v>
      </c>
      <c r="D11" s="11" t="s">
        <v>32</v>
      </c>
      <c r="N11" s="14"/>
      <c r="O11" s="14"/>
      <c r="P11" s="7"/>
    </row>
    <row r="12" spans="2:19">
      <c r="B12" s="10" t="s">
        <v>33</v>
      </c>
      <c r="C12" s="10">
        <v>66</v>
      </c>
      <c r="D12" s="11" t="s">
        <v>26</v>
      </c>
    </row>
    <row r="13" spans="2:19">
      <c r="B13" s="10" t="s">
        <v>34</v>
      </c>
      <c r="C13" s="10">
        <v>63</v>
      </c>
      <c r="D13" s="11" t="s">
        <v>26</v>
      </c>
      <c r="G13" s="129" t="s">
        <v>323</v>
      </c>
    </row>
    <row r="14" spans="2:19">
      <c r="B14" s="10" t="s">
        <v>35</v>
      </c>
      <c r="C14" s="10">
        <v>100</v>
      </c>
      <c r="D14" s="11" t="s">
        <v>28</v>
      </c>
      <c r="K14" s="124"/>
    </row>
    <row r="15" spans="2:19">
      <c r="B15" s="10" t="s">
        <v>36</v>
      </c>
      <c r="C15" s="10">
        <v>46</v>
      </c>
      <c r="D15" s="11" t="s">
        <v>37</v>
      </c>
      <c r="H15" s="106" t="s">
        <v>82</v>
      </c>
      <c r="I15" s="106" t="s">
        <v>83</v>
      </c>
      <c r="J15" s="106" t="s">
        <v>84</v>
      </c>
    </row>
    <row r="16" spans="2:19">
      <c r="B16" s="10" t="s">
        <v>38</v>
      </c>
      <c r="C16" s="10">
        <v>87</v>
      </c>
      <c r="D16" s="11" t="s">
        <v>32</v>
      </c>
      <c r="H16" s="106">
        <f>_xlfn.MINIFS(C7:C56,D7:D56,"A")</f>
        <v>90</v>
      </c>
      <c r="I16" s="106">
        <f>_xlfn.MAXIFS(C7:C56,D7:D56,"A")</f>
        <v>100</v>
      </c>
      <c r="J16" s="106" t="s">
        <v>28</v>
      </c>
    </row>
    <row r="17" spans="2:15">
      <c r="B17" s="10" t="s">
        <v>39</v>
      </c>
      <c r="C17" s="10">
        <v>93</v>
      </c>
      <c r="D17" s="11" t="s">
        <v>28</v>
      </c>
      <c r="H17" s="106">
        <f>_xlfn.MINIFS(C7:C56,D7:D56,"B")</f>
        <v>81</v>
      </c>
      <c r="I17" s="106">
        <f>_xlfn.MAXIFS(C7:C56,D7:D56,"B")</f>
        <v>89</v>
      </c>
      <c r="J17" s="106" t="s">
        <v>32</v>
      </c>
    </row>
    <row r="18" spans="2:15">
      <c r="B18" s="10" t="s">
        <v>40</v>
      </c>
      <c r="C18" s="10">
        <v>84</v>
      </c>
      <c r="D18" s="11" t="s">
        <v>32</v>
      </c>
      <c r="H18" s="106">
        <f>_xlfn.MINIFS(C7:C56,D7:D56,"C")</f>
        <v>51</v>
      </c>
      <c r="I18" s="106">
        <f>_xlfn.MAXIFS(C7:C56,D7:D56,"C")</f>
        <v>76</v>
      </c>
      <c r="J18" s="106" t="s">
        <v>26</v>
      </c>
      <c r="O18" s="98"/>
    </row>
    <row r="19" spans="2:15">
      <c r="B19" s="10" t="s">
        <v>41</v>
      </c>
      <c r="C19" s="10">
        <v>44</v>
      </c>
      <c r="D19" s="11" t="s">
        <v>37</v>
      </c>
      <c r="H19" s="106">
        <f>_xlfn.MINIFS(C7:C56,D7:D56,"D")</f>
        <v>44</v>
      </c>
      <c r="I19" s="106">
        <f>_xlfn.MAXIFS(C7:C56,D7:D56,"D")</f>
        <v>46</v>
      </c>
      <c r="J19" s="106" t="s">
        <v>37</v>
      </c>
      <c r="O19" s="98"/>
    </row>
    <row r="20" spans="2:15">
      <c r="B20" s="10" t="s">
        <v>42</v>
      </c>
      <c r="C20" s="10">
        <v>71</v>
      </c>
      <c r="D20" s="11" t="s">
        <v>26</v>
      </c>
      <c r="H20" s="106">
        <f>_xlfn.MINIFS(C7:C56,D7:D56,"F")</f>
        <v>31</v>
      </c>
      <c r="I20" s="106">
        <f>_xlfn.MAXIFS(C7:C56,D7:D56,"F")</f>
        <v>40</v>
      </c>
      <c r="J20" s="106" t="s">
        <v>45</v>
      </c>
      <c r="O20" s="98"/>
    </row>
    <row r="21" spans="2:15">
      <c r="B21" s="10" t="s">
        <v>43</v>
      </c>
      <c r="C21" s="10">
        <v>100</v>
      </c>
      <c r="D21" s="11" t="s">
        <v>28</v>
      </c>
    </row>
    <row r="22" spans="2:15">
      <c r="B22" s="10" t="s">
        <v>44</v>
      </c>
      <c r="C22" s="10">
        <v>40</v>
      </c>
      <c r="D22" s="11" t="s">
        <v>45</v>
      </c>
    </row>
    <row r="23" spans="2:15">
      <c r="B23" s="10" t="s">
        <v>46</v>
      </c>
      <c r="C23" s="10">
        <v>35</v>
      </c>
      <c r="D23" s="11" t="s">
        <v>45</v>
      </c>
    </row>
    <row r="24" spans="2:15">
      <c r="B24" s="10" t="s">
        <v>47</v>
      </c>
      <c r="C24" s="10">
        <v>73</v>
      </c>
      <c r="D24" s="11" t="s">
        <v>26</v>
      </c>
    </row>
    <row r="25" spans="2:15">
      <c r="B25" s="10" t="s">
        <v>48</v>
      </c>
      <c r="C25" s="10">
        <v>99</v>
      </c>
      <c r="D25" s="11" t="s">
        <v>28</v>
      </c>
    </row>
    <row r="26" spans="2:15">
      <c r="B26" s="10" t="s">
        <v>49</v>
      </c>
      <c r="C26" s="10">
        <v>88</v>
      </c>
      <c r="D26" s="11" t="s">
        <v>32</v>
      </c>
    </row>
    <row r="27" spans="2:15">
      <c r="B27" s="10" t="s">
        <v>50</v>
      </c>
      <c r="C27" s="10">
        <v>90</v>
      </c>
      <c r="D27" s="11" t="s">
        <v>28</v>
      </c>
    </row>
    <row r="28" spans="2:15">
      <c r="B28" s="10" t="s">
        <v>51</v>
      </c>
      <c r="C28" s="10">
        <v>90</v>
      </c>
      <c r="D28" s="11" t="s">
        <v>28</v>
      </c>
    </row>
    <row r="29" spans="2:15">
      <c r="B29" s="10" t="s">
        <v>52</v>
      </c>
      <c r="C29" s="10">
        <v>44</v>
      </c>
      <c r="D29" s="11" t="s">
        <v>37</v>
      </c>
    </row>
    <row r="30" spans="2:15">
      <c r="B30" s="10" t="s">
        <v>53</v>
      </c>
      <c r="C30" s="10">
        <v>74</v>
      </c>
      <c r="D30" s="11" t="s">
        <v>26</v>
      </c>
    </row>
    <row r="31" spans="2:15">
      <c r="B31" s="10" t="s">
        <v>54</v>
      </c>
      <c r="C31" s="10">
        <v>46</v>
      </c>
      <c r="D31" s="11" t="s">
        <v>37</v>
      </c>
    </row>
    <row r="32" spans="2:15">
      <c r="B32" s="10" t="s">
        <v>55</v>
      </c>
      <c r="C32" s="10">
        <v>74</v>
      </c>
      <c r="D32" s="11" t="s">
        <v>26</v>
      </c>
    </row>
    <row r="33" spans="2:4">
      <c r="B33" s="10" t="s">
        <v>56</v>
      </c>
      <c r="C33" s="10">
        <v>92</v>
      </c>
      <c r="D33" s="11" t="s">
        <v>28</v>
      </c>
    </row>
    <row r="34" spans="2:4">
      <c r="B34" s="10" t="s">
        <v>57</v>
      </c>
      <c r="C34" s="10">
        <v>31</v>
      </c>
      <c r="D34" s="11" t="s">
        <v>45</v>
      </c>
    </row>
    <row r="35" spans="2:4">
      <c r="B35" s="10" t="s">
        <v>58</v>
      </c>
      <c r="C35" s="10">
        <v>51</v>
      </c>
      <c r="D35" s="11" t="s">
        <v>26</v>
      </c>
    </row>
    <row r="36" spans="2:4">
      <c r="B36" s="10" t="s">
        <v>59</v>
      </c>
      <c r="C36" s="10">
        <v>59</v>
      </c>
      <c r="D36" s="11" t="s">
        <v>26</v>
      </c>
    </row>
    <row r="37" spans="2:4">
      <c r="B37" s="10" t="s">
        <v>60</v>
      </c>
      <c r="C37" s="10">
        <v>85</v>
      </c>
      <c r="D37" s="11" t="s">
        <v>32</v>
      </c>
    </row>
    <row r="38" spans="2:4">
      <c r="B38" s="10" t="s">
        <v>61</v>
      </c>
      <c r="C38" s="10">
        <v>63</v>
      </c>
      <c r="D38" s="11" t="s">
        <v>26</v>
      </c>
    </row>
    <row r="39" spans="2:4">
      <c r="B39" s="10" t="s">
        <v>62</v>
      </c>
      <c r="C39" s="10">
        <v>60</v>
      </c>
      <c r="D39" s="11" t="s">
        <v>26</v>
      </c>
    </row>
    <row r="40" spans="2:4">
      <c r="B40" s="10" t="s">
        <v>63</v>
      </c>
      <c r="C40" s="10">
        <v>83</v>
      </c>
      <c r="D40" s="11" t="s">
        <v>32</v>
      </c>
    </row>
    <row r="41" spans="2:4">
      <c r="B41" s="10" t="s">
        <v>64</v>
      </c>
      <c r="C41" s="10">
        <v>72</v>
      </c>
      <c r="D41" s="11" t="s">
        <v>26</v>
      </c>
    </row>
    <row r="42" spans="2:4">
      <c r="B42" s="10" t="s">
        <v>65</v>
      </c>
      <c r="C42" s="10">
        <v>94</v>
      </c>
      <c r="D42" s="11" t="s">
        <v>28</v>
      </c>
    </row>
    <row r="43" spans="2:4">
      <c r="B43" s="10" t="s">
        <v>66</v>
      </c>
      <c r="C43" s="10">
        <v>92</v>
      </c>
      <c r="D43" s="11" t="s">
        <v>28</v>
      </c>
    </row>
    <row r="44" spans="2:4">
      <c r="B44" s="10" t="s">
        <v>67</v>
      </c>
      <c r="C44" s="10">
        <v>92</v>
      </c>
      <c r="D44" s="11" t="s">
        <v>28</v>
      </c>
    </row>
    <row r="45" spans="2:4">
      <c r="B45" s="10" t="s">
        <v>68</v>
      </c>
      <c r="C45" s="10">
        <v>59</v>
      </c>
      <c r="D45" s="11" t="s">
        <v>26</v>
      </c>
    </row>
    <row r="46" spans="2:4">
      <c r="B46" s="10" t="s">
        <v>69</v>
      </c>
      <c r="C46" s="10">
        <v>51</v>
      </c>
      <c r="D46" s="11" t="s">
        <v>26</v>
      </c>
    </row>
    <row r="47" spans="2:4">
      <c r="B47" s="10" t="s">
        <v>70</v>
      </c>
      <c r="C47" s="10">
        <v>45</v>
      </c>
      <c r="D47" s="11" t="s">
        <v>37</v>
      </c>
    </row>
    <row r="48" spans="2:4">
      <c r="B48" s="10" t="s">
        <v>71</v>
      </c>
      <c r="C48" s="10">
        <v>89</v>
      </c>
      <c r="D48" s="11" t="s">
        <v>32</v>
      </c>
    </row>
    <row r="49" spans="2:4">
      <c r="B49" s="10" t="s">
        <v>72</v>
      </c>
      <c r="C49" s="10">
        <v>51</v>
      </c>
      <c r="D49" s="11" t="s">
        <v>26</v>
      </c>
    </row>
    <row r="50" spans="2:4">
      <c r="B50" s="10" t="s">
        <v>73</v>
      </c>
      <c r="C50" s="10">
        <v>84</v>
      </c>
      <c r="D50" s="11" t="s">
        <v>32</v>
      </c>
    </row>
    <row r="51" spans="2:4">
      <c r="B51" s="10" t="s">
        <v>74</v>
      </c>
      <c r="C51" s="10">
        <v>32</v>
      </c>
      <c r="D51" s="11" t="s">
        <v>45</v>
      </c>
    </row>
    <row r="52" spans="2:4">
      <c r="B52" s="10" t="s">
        <v>75</v>
      </c>
      <c r="C52" s="10">
        <v>73</v>
      </c>
      <c r="D52" s="11" t="s">
        <v>26</v>
      </c>
    </row>
    <row r="53" spans="2:4">
      <c r="B53" s="10" t="s">
        <v>76</v>
      </c>
      <c r="C53" s="10">
        <v>44</v>
      </c>
      <c r="D53" s="11" t="s">
        <v>37</v>
      </c>
    </row>
    <row r="54" spans="2:4">
      <c r="B54" s="10" t="s">
        <v>77</v>
      </c>
      <c r="C54" s="10">
        <v>81</v>
      </c>
      <c r="D54" s="11" t="s">
        <v>32</v>
      </c>
    </row>
    <row r="55" spans="2:4">
      <c r="B55" s="10" t="s">
        <v>78</v>
      </c>
      <c r="C55" s="10">
        <v>76</v>
      </c>
      <c r="D55" s="11" t="s">
        <v>26</v>
      </c>
    </row>
    <row r="56" spans="2:4">
      <c r="B56" s="10" t="s">
        <v>79</v>
      </c>
      <c r="C56" s="10">
        <v>89</v>
      </c>
      <c r="D56" s="11" t="s">
        <v>32</v>
      </c>
    </row>
  </sheetData>
  <autoFilter ref="B6:D56" xr:uid="{DF945B8C-7D6E-4730-9B7F-7C042A8E9662}"/>
  <mergeCells count="1">
    <mergeCell ref="B2:S2"/>
  </mergeCells>
  <phoneticPr fontId="7"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ECDC-57B4-4853-8A96-85EFE074397B}">
  <sheetPr>
    <tabColor rgb="FF00B050"/>
  </sheetPr>
  <dimension ref="B1:I28"/>
  <sheetViews>
    <sheetView topLeftCell="A5" workbookViewId="0">
      <selection activeCell="E26" sqref="E26"/>
    </sheetView>
  </sheetViews>
  <sheetFormatPr defaultRowHeight="14.4"/>
  <cols>
    <col min="2" max="2" width="16.5546875" customWidth="1"/>
    <col min="3" max="3" width="16.77734375" customWidth="1"/>
    <col min="4" max="4" width="17.5546875" customWidth="1"/>
    <col min="5" max="5" width="15.88671875" customWidth="1"/>
    <col min="6" max="6" width="16.77734375" customWidth="1"/>
    <col min="7" max="7" width="17.88671875" customWidth="1"/>
    <col min="8" max="8" width="70.77734375" customWidth="1"/>
  </cols>
  <sheetData>
    <row r="1" spans="2:9">
      <c r="E1" s="99" t="s">
        <v>18</v>
      </c>
      <c r="F1" s="98"/>
      <c r="G1" s="98"/>
      <c r="H1" s="98"/>
      <c r="I1" s="97"/>
    </row>
    <row r="2" spans="2:9">
      <c r="E2" s="137" t="s">
        <v>285</v>
      </c>
      <c r="F2" s="137"/>
      <c r="G2" s="137"/>
      <c r="H2" s="137"/>
      <c r="I2" s="97"/>
    </row>
    <row r="3" spans="2:9">
      <c r="C3" s="95" t="s">
        <v>284</v>
      </c>
      <c r="D3" s="96" t="s">
        <v>274</v>
      </c>
      <c r="E3" s="94"/>
    </row>
    <row r="5" spans="2:9">
      <c r="B5" s="132" t="s">
        <v>260</v>
      </c>
      <c r="C5" s="133"/>
      <c r="D5" s="134"/>
    </row>
    <row r="6" spans="2:9">
      <c r="B6" s="76" t="s">
        <v>261</v>
      </c>
      <c r="C6" s="77" t="s">
        <v>262</v>
      </c>
      <c r="D6" s="77" t="s">
        <v>174</v>
      </c>
    </row>
    <row r="7" spans="2:9">
      <c r="B7" s="78" t="s">
        <v>263</v>
      </c>
      <c r="C7" s="79">
        <v>87423</v>
      </c>
      <c r="D7" s="80" t="str">
        <f>VLOOKUP(C7,B21:G28,3,TRUE)</f>
        <v>Puri, Om</v>
      </c>
    </row>
    <row r="8" spans="2:9">
      <c r="B8" s="81" t="s">
        <v>264</v>
      </c>
      <c r="C8" s="82">
        <v>78312</v>
      </c>
      <c r="D8" s="80" t="str">
        <f>VLOOKUP(C8,B21:G28,3,TRUE)</f>
        <v>Puri, Om</v>
      </c>
    </row>
    <row r="9" spans="2:9">
      <c r="B9" s="81" t="s">
        <v>265</v>
      </c>
      <c r="C9" s="82">
        <v>98722</v>
      </c>
      <c r="D9" s="80" t="str">
        <f>VLOOKUP(C9,B21:G28,3,TRUE)</f>
        <v>Londo, Mollari</v>
      </c>
    </row>
    <row r="10" spans="2:9">
      <c r="B10" s="81" t="s">
        <v>266</v>
      </c>
      <c r="C10" s="82">
        <v>12235</v>
      </c>
      <c r="D10" s="80" t="str">
        <f>VLOOKUP(C10,B21:G28,3,TRUE)</f>
        <v>Londo, Mollari</v>
      </c>
    </row>
    <row r="11" spans="2:9">
      <c r="B11" s="81" t="s">
        <v>267</v>
      </c>
      <c r="C11" s="82">
        <v>23972</v>
      </c>
      <c r="D11" s="80" t="str">
        <f>VLOOKUP(C11,B21:G28,3,TRUE)</f>
        <v>Londo, Mollari</v>
      </c>
    </row>
    <row r="12" spans="2:9">
      <c r="B12" s="83" t="s">
        <v>268</v>
      </c>
      <c r="C12" s="82">
        <v>56431</v>
      </c>
      <c r="D12" s="80" t="str">
        <f>VLOOKUP(C12,B21:G28,3,TRUE)</f>
        <v>Londo, Mollari</v>
      </c>
    </row>
    <row r="13" spans="2:9">
      <c r="B13" s="81" t="s">
        <v>269</v>
      </c>
      <c r="C13" s="82">
        <v>98362</v>
      </c>
      <c r="D13" s="80" t="str">
        <f>VLOOKUP(C13,B21:G28,3,TRUE)</f>
        <v>Puri, Om</v>
      </c>
    </row>
    <row r="14" spans="2:9">
      <c r="B14" s="84" t="s">
        <v>270</v>
      </c>
      <c r="C14" s="85">
        <v>18739</v>
      </c>
      <c r="D14" s="80" t="str">
        <f>VLOOKUP(C14,B21:G28,3,TRUE)</f>
        <v>Londo, Mollari</v>
      </c>
    </row>
    <row r="19" spans="2:7">
      <c r="B19" s="135" t="s">
        <v>271</v>
      </c>
      <c r="C19" s="136"/>
      <c r="D19" s="86"/>
      <c r="E19" s="86"/>
      <c r="F19" s="86"/>
      <c r="G19" s="86"/>
    </row>
    <row r="20" spans="2:7">
      <c r="B20" s="87" t="s">
        <v>272</v>
      </c>
      <c r="C20" s="87" t="s">
        <v>273</v>
      </c>
      <c r="D20" s="87" t="s">
        <v>274</v>
      </c>
      <c r="E20" s="87" t="s">
        <v>275</v>
      </c>
      <c r="F20" s="87" t="s">
        <v>276</v>
      </c>
      <c r="G20" s="87" t="s">
        <v>277</v>
      </c>
    </row>
    <row r="21" spans="2:7">
      <c r="B21" s="88">
        <v>98362</v>
      </c>
      <c r="C21" s="91" t="s">
        <v>278</v>
      </c>
      <c r="D21" s="91" t="s">
        <v>279</v>
      </c>
      <c r="E21" s="91" t="s">
        <v>280</v>
      </c>
      <c r="F21" s="91" t="s">
        <v>281</v>
      </c>
      <c r="G21" s="91" t="s">
        <v>282</v>
      </c>
    </row>
    <row r="22" spans="2:7">
      <c r="B22" s="89">
        <v>12235</v>
      </c>
      <c r="C22" s="92" t="s">
        <v>278</v>
      </c>
      <c r="D22" s="92" t="s">
        <v>278</v>
      </c>
      <c r="E22" s="92" t="s">
        <v>278</v>
      </c>
      <c r="F22" s="92" t="s">
        <v>281</v>
      </c>
      <c r="G22" s="92" t="s">
        <v>279</v>
      </c>
    </row>
    <row r="23" spans="2:7">
      <c r="B23" s="89">
        <v>78312</v>
      </c>
      <c r="C23" s="92" t="s">
        <v>278</v>
      </c>
      <c r="D23" s="92" t="s">
        <v>279</v>
      </c>
      <c r="E23" s="92" t="s">
        <v>278</v>
      </c>
      <c r="F23" s="92" t="s">
        <v>283</v>
      </c>
      <c r="G23" s="92" t="s">
        <v>282</v>
      </c>
    </row>
    <row r="24" spans="2:7">
      <c r="B24" s="89">
        <v>98722</v>
      </c>
      <c r="C24" s="92" t="s">
        <v>278</v>
      </c>
      <c r="D24" s="92" t="s">
        <v>278</v>
      </c>
      <c r="E24" s="92" t="s">
        <v>280</v>
      </c>
      <c r="F24" s="92" t="s">
        <v>283</v>
      </c>
      <c r="G24" s="92" t="s">
        <v>282</v>
      </c>
    </row>
    <row r="25" spans="2:7">
      <c r="B25" s="89">
        <v>87423</v>
      </c>
      <c r="C25" s="92" t="s">
        <v>279</v>
      </c>
      <c r="D25" s="92" t="s">
        <v>279</v>
      </c>
      <c r="E25" s="92" t="s">
        <v>280</v>
      </c>
      <c r="F25" s="92" t="s">
        <v>283</v>
      </c>
      <c r="G25" s="92" t="s">
        <v>279</v>
      </c>
    </row>
    <row r="26" spans="2:7">
      <c r="B26" s="89">
        <v>56431</v>
      </c>
      <c r="C26" s="92" t="s">
        <v>279</v>
      </c>
      <c r="D26" s="92" t="s">
        <v>278</v>
      </c>
      <c r="E26" s="92" t="s">
        <v>280</v>
      </c>
      <c r="F26" s="92" t="s">
        <v>281</v>
      </c>
      <c r="G26" s="92" t="s">
        <v>279</v>
      </c>
    </row>
    <row r="27" spans="2:7">
      <c r="B27" s="89">
        <v>23972</v>
      </c>
      <c r="C27" s="92" t="s">
        <v>279</v>
      </c>
      <c r="D27" s="92" t="s">
        <v>278</v>
      </c>
      <c r="E27" s="92" t="s">
        <v>278</v>
      </c>
      <c r="F27" s="92" t="s">
        <v>281</v>
      </c>
      <c r="G27" s="92" t="s">
        <v>282</v>
      </c>
    </row>
    <row r="28" spans="2:7">
      <c r="B28" s="90">
        <v>18739</v>
      </c>
      <c r="C28" s="93" t="s">
        <v>279</v>
      </c>
      <c r="D28" s="93" t="s">
        <v>279</v>
      </c>
      <c r="E28" s="93" t="s">
        <v>278</v>
      </c>
      <c r="F28" s="93" t="s">
        <v>283</v>
      </c>
      <c r="G28" s="93" t="s">
        <v>279</v>
      </c>
    </row>
  </sheetData>
  <mergeCells count="3">
    <mergeCell ref="B5:D5"/>
    <mergeCell ref="B19:C19"/>
    <mergeCell ref="E2:H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1671A-46C9-44D2-ACB1-170589C6B4B4}">
  <sheetPr>
    <tabColor theme="6" tint="-0.249977111117893"/>
  </sheetPr>
  <dimension ref="B1:K28"/>
  <sheetViews>
    <sheetView topLeftCell="A4" workbookViewId="0">
      <selection activeCell="J18" sqref="J18"/>
    </sheetView>
  </sheetViews>
  <sheetFormatPr defaultRowHeight="14.4"/>
  <cols>
    <col min="2" max="2" width="18.5546875" customWidth="1"/>
    <col min="10" max="10" width="15.77734375" customWidth="1"/>
    <col min="11" max="11" width="13" customWidth="1"/>
  </cols>
  <sheetData>
    <row r="1" spans="2:11">
      <c r="B1" s="138" t="s">
        <v>89</v>
      </c>
      <c r="C1" s="138"/>
      <c r="D1" s="138"/>
      <c r="E1" s="138"/>
      <c r="F1" s="138"/>
      <c r="G1" s="138"/>
      <c r="H1" s="138"/>
      <c r="I1" s="138"/>
      <c r="J1" s="138"/>
    </row>
    <row r="7" spans="2:11">
      <c r="B7" s="15" t="s">
        <v>85</v>
      </c>
      <c r="C7" s="15" t="s">
        <v>23</v>
      </c>
      <c r="J7" s="19" t="s">
        <v>85</v>
      </c>
      <c r="K7" s="18"/>
    </row>
    <row r="8" spans="2:11">
      <c r="B8" s="16" t="s">
        <v>88</v>
      </c>
      <c r="C8" s="17">
        <v>1.0225254867552653</v>
      </c>
      <c r="J8" s="20" t="s">
        <v>88</v>
      </c>
      <c r="K8" s="21">
        <f>AVERAGE(B8:C13)</f>
        <v>1.0157355036666562</v>
      </c>
    </row>
    <row r="9" spans="2:11">
      <c r="B9" s="16" t="s">
        <v>88</v>
      </c>
      <c r="C9" s="17">
        <v>1.0146878982904652</v>
      </c>
      <c r="F9" s="101"/>
      <c r="J9" s="20" t="s">
        <v>87</v>
      </c>
      <c r="K9" s="21">
        <f>AVERAGE(B14:C20)</f>
        <v>1.0222065508139568</v>
      </c>
    </row>
    <row r="10" spans="2:11">
      <c r="B10" s="16" t="s">
        <v>88</v>
      </c>
      <c r="C10" s="17">
        <v>1.0146878982904652</v>
      </c>
      <c r="J10" s="20" t="s">
        <v>86</v>
      </c>
      <c r="K10" s="21">
        <f>AVERAGE(B21:C28)</f>
        <v>0.91886115604430774</v>
      </c>
    </row>
    <row r="11" spans="2:11">
      <c r="B11" s="16" t="s">
        <v>88</v>
      </c>
      <c r="C11" s="17">
        <v>1.0146878982904652</v>
      </c>
    </row>
    <row r="12" spans="2:11">
      <c r="B12" s="16" t="s">
        <v>88</v>
      </c>
      <c r="C12" s="17">
        <v>1.0140790017282357</v>
      </c>
    </row>
    <row r="13" spans="2:11">
      <c r="B13" s="16" t="s">
        <v>88</v>
      </c>
      <c r="C13" s="17">
        <v>1.0137448386450401</v>
      </c>
    </row>
    <row r="14" spans="2:11">
      <c r="B14" s="16" t="s">
        <v>87</v>
      </c>
      <c r="C14" s="17">
        <v>1.036565959732173</v>
      </c>
    </row>
    <row r="15" spans="2:11">
      <c r="B15" s="16" t="s">
        <v>87</v>
      </c>
      <c r="C15" s="17">
        <v>1.0337164992501291</v>
      </c>
    </row>
    <row r="16" spans="2:11">
      <c r="B16" s="16" t="s">
        <v>87</v>
      </c>
      <c r="C16" s="17">
        <v>1.0278529134819105</v>
      </c>
    </row>
    <row r="17" spans="2:3">
      <c r="B17" s="16" t="s">
        <v>87</v>
      </c>
      <c r="C17" s="17">
        <v>1.0205521205568453</v>
      </c>
    </row>
    <row r="18" spans="2:3">
      <c r="B18" s="16" t="s">
        <v>87</v>
      </c>
      <c r="C18" s="17">
        <v>1.0161556517969272</v>
      </c>
    </row>
    <row r="19" spans="2:3">
      <c r="B19" s="16" t="s">
        <v>87</v>
      </c>
      <c r="C19" s="17">
        <v>1.0103129611817092</v>
      </c>
    </row>
    <row r="20" spans="2:3">
      <c r="B20" s="16" t="s">
        <v>87</v>
      </c>
      <c r="C20" s="17">
        <v>1.010289749698003</v>
      </c>
    </row>
    <row r="21" spans="2:3">
      <c r="B21" s="16" t="s">
        <v>86</v>
      </c>
      <c r="C21" s="17">
        <v>0.96589557673564153</v>
      </c>
    </row>
    <row r="22" spans="2:3">
      <c r="B22" s="16" t="s">
        <v>86</v>
      </c>
      <c r="C22" s="17">
        <v>0.94392708385781399</v>
      </c>
    </row>
    <row r="23" spans="2:3">
      <c r="B23" s="16" t="s">
        <v>86</v>
      </c>
      <c r="C23" s="17">
        <v>0.92309264525721524</v>
      </c>
    </row>
    <row r="24" spans="2:3">
      <c r="B24" s="16" t="s">
        <v>86</v>
      </c>
      <c r="C24" s="17">
        <v>0.91184511983622285</v>
      </c>
    </row>
    <row r="25" spans="2:3">
      <c r="B25" s="16" t="s">
        <v>86</v>
      </c>
      <c r="C25" s="17">
        <v>0.9118255099358572</v>
      </c>
    </row>
    <row r="26" spans="2:3">
      <c r="B26" s="16" t="s">
        <v>86</v>
      </c>
      <c r="C26" s="17">
        <v>0.90810515968284966</v>
      </c>
    </row>
    <row r="27" spans="2:3">
      <c r="B27" s="16" t="s">
        <v>86</v>
      </c>
      <c r="C27" s="17">
        <v>0.89440647514660199</v>
      </c>
    </row>
    <row r="28" spans="2:3">
      <c r="B28" s="16" t="s">
        <v>86</v>
      </c>
      <c r="C28" s="17">
        <v>0.89179167790225944</v>
      </c>
    </row>
  </sheetData>
  <sortState xmlns:xlrd2="http://schemas.microsoft.com/office/spreadsheetml/2017/richdata2" ref="J8:K10">
    <sortCondition ref="J8:J10"/>
  </sortState>
  <mergeCells count="1">
    <mergeCell ref="B1:J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50C61-E752-45E4-8377-688EFFE0576D}">
  <sheetPr>
    <tabColor rgb="FFC00000"/>
  </sheetPr>
  <dimension ref="B3:J78"/>
  <sheetViews>
    <sheetView topLeftCell="D1" workbookViewId="0">
      <selection activeCell="O15" sqref="O15"/>
    </sheetView>
  </sheetViews>
  <sheetFormatPr defaultRowHeight="14.4"/>
  <cols>
    <col min="2" max="2" width="24.44140625" customWidth="1"/>
    <col min="3" max="3" width="26.109375" customWidth="1"/>
    <col min="4" max="4" width="15.33203125" customWidth="1"/>
    <col min="8" max="8" width="5.88671875" customWidth="1"/>
    <col min="9" max="9" width="21.109375" bestFit="1" customWidth="1"/>
    <col min="10" max="10" width="15.5546875" customWidth="1"/>
  </cols>
  <sheetData>
    <row r="3" spans="2:10" ht="18">
      <c r="C3" s="58" t="s">
        <v>244</v>
      </c>
      <c r="D3" s="57"/>
      <c r="E3" s="57"/>
      <c r="F3" s="57"/>
      <c r="G3" s="57"/>
      <c r="H3" s="57"/>
      <c r="I3" s="57"/>
      <c r="J3" s="57"/>
    </row>
    <row r="5" spans="2:10" ht="15" thickBot="1"/>
    <row r="6" spans="2:10">
      <c r="B6" s="46" t="s">
        <v>108</v>
      </c>
      <c r="C6" s="48" t="s">
        <v>230</v>
      </c>
      <c r="D6" s="47" t="s">
        <v>231</v>
      </c>
      <c r="I6" s="53" t="s">
        <v>108</v>
      </c>
      <c r="J6" s="54" t="s">
        <v>243</v>
      </c>
    </row>
    <row r="7" spans="2:10">
      <c r="B7" s="49" t="s">
        <v>222</v>
      </c>
      <c r="C7" s="51" t="s">
        <v>237</v>
      </c>
      <c r="D7" s="50">
        <v>908349217</v>
      </c>
      <c r="I7" s="68" t="s">
        <v>222</v>
      </c>
      <c r="J7" s="56">
        <f>COUNT(B7:D13)</f>
        <v>7</v>
      </c>
    </row>
    <row r="8" spans="2:10">
      <c r="B8" s="49" t="s">
        <v>222</v>
      </c>
      <c r="C8" s="51" t="s">
        <v>237</v>
      </c>
      <c r="D8" s="50">
        <v>908419355</v>
      </c>
      <c r="I8" s="55" t="s">
        <v>183</v>
      </c>
      <c r="J8" s="56">
        <f>COUNT(B14:D19)</f>
        <v>6</v>
      </c>
    </row>
    <row r="9" spans="2:10">
      <c r="B9" s="49" t="s">
        <v>222</v>
      </c>
      <c r="C9" s="51" t="s">
        <v>237</v>
      </c>
      <c r="D9" s="50">
        <v>908878059</v>
      </c>
      <c r="I9" s="55" t="s">
        <v>181</v>
      </c>
      <c r="J9" s="56">
        <f>COUNT(B20:D30)</f>
        <v>11</v>
      </c>
    </row>
    <row r="10" spans="2:10">
      <c r="B10" s="49" t="s">
        <v>222</v>
      </c>
      <c r="C10" s="51" t="s">
        <v>237</v>
      </c>
      <c r="D10" s="50">
        <v>908879435</v>
      </c>
      <c r="I10" s="55" t="s">
        <v>176</v>
      </c>
      <c r="J10" s="56">
        <f>COUNT(B31:D36)</f>
        <v>6</v>
      </c>
    </row>
    <row r="11" spans="2:10">
      <c r="B11" s="49" t="s">
        <v>222</v>
      </c>
      <c r="C11" s="51" t="s">
        <v>237</v>
      </c>
      <c r="D11" s="50">
        <v>908908837</v>
      </c>
      <c r="I11" s="55" t="s">
        <v>227</v>
      </c>
      <c r="J11" s="56">
        <f>COUNT(B37:D48)</f>
        <v>12</v>
      </c>
    </row>
    <row r="12" spans="2:10">
      <c r="B12" s="49" t="s">
        <v>222</v>
      </c>
      <c r="C12" s="51" t="s">
        <v>237</v>
      </c>
      <c r="D12" s="50">
        <v>908916951</v>
      </c>
      <c r="I12" s="55" t="s">
        <v>186</v>
      </c>
      <c r="J12" s="56">
        <f>COUNT(B49:D51)</f>
        <v>3</v>
      </c>
    </row>
    <row r="13" spans="2:10">
      <c r="B13" s="49" t="s">
        <v>222</v>
      </c>
      <c r="C13" s="51" t="s">
        <v>237</v>
      </c>
      <c r="D13" s="50">
        <v>908961834</v>
      </c>
      <c r="I13" s="68" t="s">
        <v>238</v>
      </c>
      <c r="J13" s="56">
        <f>COUNT(B52:D57)</f>
        <v>6</v>
      </c>
    </row>
    <row r="14" spans="2:10">
      <c r="B14" s="49" t="s">
        <v>183</v>
      </c>
      <c r="C14" s="51" t="s">
        <v>233</v>
      </c>
      <c r="D14" s="50">
        <v>907791268</v>
      </c>
      <c r="I14" s="55" t="s">
        <v>241</v>
      </c>
      <c r="J14" s="56">
        <f>COUNT(B58:D66)</f>
        <v>9</v>
      </c>
    </row>
    <row r="15" spans="2:10">
      <c r="B15" s="49" t="s">
        <v>183</v>
      </c>
      <c r="C15" s="51" t="s">
        <v>233</v>
      </c>
      <c r="D15" s="50">
        <v>908326744</v>
      </c>
      <c r="I15" s="55" t="s">
        <v>224</v>
      </c>
      <c r="J15" s="56">
        <f>COUNT(B67:D75)</f>
        <v>9</v>
      </c>
    </row>
    <row r="16" spans="2:10" ht="15" thickBot="1">
      <c r="B16" s="49" t="s">
        <v>183</v>
      </c>
      <c r="C16" s="51" t="s">
        <v>233</v>
      </c>
      <c r="D16" s="50">
        <v>908354545</v>
      </c>
      <c r="I16" s="72" t="s">
        <v>235</v>
      </c>
      <c r="J16" s="56">
        <f>COUNT(B76:D78)</f>
        <v>3</v>
      </c>
    </row>
    <row r="17" spans="2:4">
      <c r="B17" s="49" t="s">
        <v>183</v>
      </c>
      <c r="C17" s="51" t="s">
        <v>233</v>
      </c>
      <c r="D17" s="50">
        <v>908600279</v>
      </c>
    </row>
    <row r="18" spans="2:4">
      <c r="B18" s="49" t="s">
        <v>183</v>
      </c>
      <c r="C18" s="51" t="s">
        <v>233</v>
      </c>
      <c r="D18" s="50">
        <v>908667581</v>
      </c>
    </row>
    <row r="19" spans="2:4">
      <c r="B19" s="49" t="s">
        <v>183</v>
      </c>
      <c r="C19" s="51" t="s">
        <v>233</v>
      </c>
      <c r="D19" s="50">
        <v>909039087</v>
      </c>
    </row>
    <row r="20" spans="2:4">
      <c r="B20" s="49" t="s">
        <v>181</v>
      </c>
      <c r="C20" s="51" t="s">
        <v>233</v>
      </c>
      <c r="D20" s="50">
        <v>907503419</v>
      </c>
    </row>
    <row r="21" spans="2:4">
      <c r="B21" s="49" t="s">
        <v>181</v>
      </c>
      <c r="C21" s="51" t="s">
        <v>233</v>
      </c>
      <c r="D21" s="50">
        <v>908529831</v>
      </c>
    </row>
    <row r="22" spans="2:4">
      <c r="B22" s="49" t="s">
        <v>181</v>
      </c>
      <c r="C22" s="51" t="s">
        <v>236</v>
      </c>
      <c r="D22" s="50">
        <v>908832604</v>
      </c>
    </row>
    <row r="23" spans="2:4">
      <c r="B23" s="49" t="s">
        <v>181</v>
      </c>
      <c r="C23" s="51" t="s">
        <v>233</v>
      </c>
      <c r="D23" s="50">
        <v>908846140</v>
      </c>
    </row>
    <row r="24" spans="2:4">
      <c r="B24" s="49" t="s">
        <v>181</v>
      </c>
      <c r="C24" s="51" t="s">
        <v>233</v>
      </c>
      <c r="D24" s="50">
        <v>908847675</v>
      </c>
    </row>
    <row r="25" spans="2:4">
      <c r="B25" s="49" t="s">
        <v>181</v>
      </c>
      <c r="C25" s="51" t="s">
        <v>233</v>
      </c>
      <c r="D25" s="50">
        <v>908867418</v>
      </c>
    </row>
    <row r="26" spans="2:4">
      <c r="B26" s="49" t="s">
        <v>181</v>
      </c>
      <c r="C26" s="51" t="s">
        <v>233</v>
      </c>
      <c r="D26" s="50">
        <v>908902837</v>
      </c>
    </row>
    <row r="27" spans="2:4">
      <c r="B27" s="49" t="s">
        <v>181</v>
      </c>
      <c r="C27" s="51" t="s">
        <v>233</v>
      </c>
      <c r="D27" s="50">
        <v>908915524</v>
      </c>
    </row>
    <row r="28" spans="2:4">
      <c r="B28" s="49" t="s">
        <v>181</v>
      </c>
      <c r="C28" s="51" t="s">
        <v>233</v>
      </c>
      <c r="D28" s="50">
        <v>908990209</v>
      </c>
    </row>
    <row r="29" spans="2:4">
      <c r="B29" s="49" t="s">
        <v>181</v>
      </c>
      <c r="C29" s="51" t="s">
        <v>233</v>
      </c>
      <c r="D29" s="50">
        <v>909035564</v>
      </c>
    </row>
    <row r="30" spans="2:4">
      <c r="B30" s="68" t="s">
        <v>181</v>
      </c>
      <c r="C30" s="69" t="s">
        <v>233</v>
      </c>
      <c r="D30" s="50">
        <v>909087906</v>
      </c>
    </row>
    <row r="31" spans="2:4">
      <c r="B31" s="49" t="s">
        <v>176</v>
      </c>
      <c r="C31" s="51" t="s">
        <v>232</v>
      </c>
      <c r="D31" s="50">
        <v>908226545</v>
      </c>
    </row>
    <row r="32" spans="2:4">
      <c r="B32" s="49" t="s">
        <v>176</v>
      </c>
      <c r="C32" s="51" t="s">
        <v>234</v>
      </c>
      <c r="D32" s="50">
        <v>908232743</v>
      </c>
    </row>
    <row r="33" spans="2:4">
      <c r="B33" s="49" t="s">
        <v>176</v>
      </c>
      <c r="C33" s="51" t="s">
        <v>234</v>
      </c>
      <c r="D33" s="50">
        <v>908236065</v>
      </c>
    </row>
    <row r="34" spans="2:4">
      <c r="B34" s="49" t="s">
        <v>176</v>
      </c>
      <c r="C34" s="51" t="s">
        <v>234</v>
      </c>
      <c r="D34" s="50">
        <v>908290070</v>
      </c>
    </row>
    <row r="35" spans="2:4">
      <c r="B35" s="49" t="s">
        <v>176</v>
      </c>
      <c r="C35" s="51" t="s">
        <v>234</v>
      </c>
      <c r="D35" s="50">
        <v>908532984</v>
      </c>
    </row>
    <row r="36" spans="2:4">
      <c r="B36" s="49" t="s">
        <v>176</v>
      </c>
      <c r="C36" s="51" t="s">
        <v>234</v>
      </c>
      <c r="D36" s="50">
        <v>908532985</v>
      </c>
    </row>
    <row r="37" spans="2:4">
      <c r="B37" s="49" t="s">
        <v>227</v>
      </c>
      <c r="C37" s="51" t="s">
        <v>240</v>
      </c>
      <c r="D37" s="50">
        <v>908980351</v>
      </c>
    </row>
    <row r="38" spans="2:4">
      <c r="B38" s="49" t="s">
        <v>227</v>
      </c>
      <c r="C38" s="51" t="s">
        <v>240</v>
      </c>
      <c r="D38" s="50">
        <v>908980439</v>
      </c>
    </row>
    <row r="39" spans="2:4">
      <c r="B39" s="49" t="s">
        <v>227</v>
      </c>
      <c r="C39" s="51" t="s">
        <v>240</v>
      </c>
      <c r="D39" s="50">
        <v>908980564</v>
      </c>
    </row>
    <row r="40" spans="2:4">
      <c r="B40" s="49" t="s">
        <v>227</v>
      </c>
      <c r="C40" s="51" t="s">
        <v>240</v>
      </c>
      <c r="D40" s="50">
        <v>908980651</v>
      </c>
    </row>
    <row r="41" spans="2:4">
      <c r="B41" s="49" t="s">
        <v>227</v>
      </c>
      <c r="C41" s="51" t="s">
        <v>240</v>
      </c>
      <c r="D41" s="50">
        <v>908980711</v>
      </c>
    </row>
    <row r="42" spans="2:4">
      <c r="B42" s="49" t="s">
        <v>227</v>
      </c>
      <c r="C42" s="51" t="s">
        <v>240</v>
      </c>
      <c r="D42" s="50">
        <v>908980860</v>
      </c>
    </row>
    <row r="43" spans="2:4">
      <c r="B43" s="49" t="s">
        <v>227</v>
      </c>
      <c r="C43" s="51" t="s">
        <v>240</v>
      </c>
      <c r="D43" s="50">
        <v>908981259</v>
      </c>
    </row>
    <row r="44" spans="2:4">
      <c r="B44" s="49" t="s">
        <v>227</v>
      </c>
      <c r="C44" s="51" t="s">
        <v>240</v>
      </c>
      <c r="D44" s="50">
        <v>908981574</v>
      </c>
    </row>
    <row r="45" spans="2:4">
      <c r="B45" s="49" t="s">
        <v>227</v>
      </c>
      <c r="C45" s="51" t="s">
        <v>240</v>
      </c>
      <c r="D45" s="50">
        <v>908981679</v>
      </c>
    </row>
    <row r="46" spans="2:4">
      <c r="B46" s="49" t="s">
        <v>227</v>
      </c>
      <c r="C46" s="51" t="s">
        <v>240</v>
      </c>
      <c r="D46" s="50">
        <v>908981801</v>
      </c>
    </row>
    <row r="47" spans="2:4">
      <c r="B47" s="49" t="s">
        <v>227</v>
      </c>
      <c r="C47" s="51" t="s">
        <v>236</v>
      </c>
      <c r="D47" s="50">
        <v>908981849</v>
      </c>
    </row>
    <row r="48" spans="2:4">
      <c r="B48" s="49" t="s">
        <v>227</v>
      </c>
      <c r="C48" s="51" t="s">
        <v>236</v>
      </c>
      <c r="D48" s="50">
        <v>908984441</v>
      </c>
    </row>
    <row r="49" spans="2:4">
      <c r="B49" s="49" t="s">
        <v>186</v>
      </c>
      <c r="C49" s="51" t="s">
        <v>232</v>
      </c>
      <c r="D49" s="50">
        <v>906933352</v>
      </c>
    </row>
    <row r="50" spans="2:4">
      <c r="B50" s="49" t="s">
        <v>186</v>
      </c>
      <c r="C50" s="51" t="s">
        <v>232</v>
      </c>
      <c r="D50" s="50">
        <v>906980646</v>
      </c>
    </row>
    <row r="51" spans="2:4">
      <c r="B51" s="49" t="s">
        <v>186</v>
      </c>
      <c r="C51" s="51" t="s">
        <v>232</v>
      </c>
      <c r="D51" s="50">
        <v>908912052</v>
      </c>
    </row>
    <row r="52" spans="2:4">
      <c r="B52" s="49" t="s">
        <v>238</v>
      </c>
      <c r="C52" s="51" t="s">
        <v>237</v>
      </c>
      <c r="D52" s="50">
        <v>908353670</v>
      </c>
    </row>
    <row r="53" spans="2:4">
      <c r="B53" s="49" t="s">
        <v>238</v>
      </c>
      <c r="C53" s="51" t="s">
        <v>239</v>
      </c>
      <c r="D53" s="50">
        <v>908358302</v>
      </c>
    </row>
    <row r="54" spans="2:4">
      <c r="B54" s="49" t="s">
        <v>238</v>
      </c>
      <c r="C54" s="51" t="s">
        <v>240</v>
      </c>
      <c r="D54" s="50">
        <v>908405637</v>
      </c>
    </row>
    <row r="55" spans="2:4">
      <c r="B55" s="49" t="s">
        <v>238</v>
      </c>
      <c r="C55" s="51" t="s">
        <v>239</v>
      </c>
      <c r="D55" s="50">
        <v>908658985</v>
      </c>
    </row>
    <row r="56" spans="2:4">
      <c r="B56" s="49" t="s">
        <v>238</v>
      </c>
      <c r="C56" s="51" t="s">
        <v>239</v>
      </c>
      <c r="D56" s="50">
        <v>908721769</v>
      </c>
    </row>
    <row r="57" spans="2:4">
      <c r="B57" s="49" t="s">
        <v>238</v>
      </c>
      <c r="C57" s="51" t="s">
        <v>237</v>
      </c>
      <c r="D57" s="50">
        <v>908794032</v>
      </c>
    </row>
    <row r="58" spans="2:4">
      <c r="B58" s="49" t="s">
        <v>241</v>
      </c>
      <c r="C58" s="51" t="s">
        <v>236</v>
      </c>
      <c r="D58" s="50">
        <v>908471006</v>
      </c>
    </row>
    <row r="59" spans="2:4">
      <c r="B59" s="49" t="s">
        <v>241</v>
      </c>
      <c r="C59" s="51" t="s">
        <v>236</v>
      </c>
      <c r="D59" s="50">
        <v>908605097</v>
      </c>
    </row>
    <row r="60" spans="2:4">
      <c r="B60" s="49" t="s">
        <v>241</v>
      </c>
      <c r="C60" s="51" t="s">
        <v>236</v>
      </c>
      <c r="D60" s="50">
        <v>908665887</v>
      </c>
    </row>
    <row r="61" spans="2:4">
      <c r="B61" s="49" t="s">
        <v>241</v>
      </c>
      <c r="C61" s="51" t="s">
        <v>236</v>
      </c>
      <c r="D61" s="50">
        <v>908669005</v>
      </c>
    </row>
    <row r="62" spans="2:4">
      <c r="B62" s="49" t="s">
        <v>241</v>
      </c>
      <c r="C62" s="51" t="s">
        <v>236</v>
      </c>
      <c r="D62" s="50">
        <v>908722828</v>
      </c>
    </row>
    <row r="63" spans="2:4">
      <c r="B63" s="49" t="s">
        <v>241</v>
      </c>
      <c r="C63" s="51" t="s">
        <v>236</v>
      </c>
      <c r="D63" s="50">
        <v>908728401</v>
      </c>
    </row>
    <row r="64" spans="2:4">
      <c r="B64" s="49" t="s">
        <v>241</v>
      </c>
      <c r="C64" s="51" t="s">
        <v>236</v>
      </c>
      <c r="D64" s="50">
        <v>908737732</v>
      </c>
    </row>
    <row r="65" spans="2:4">
      <c r="B65" s="49" t="s">
        <v>241</v>
      </c>
      <c r="C65" s="51" t="s">
        <v>236</v>
      </c>
      <c r="D65" s="50">
        <v>908786857</v>
      </c>
    </row>
    <row r="66" spans="2:4">
      <c r="B66" s="49" t="s">
        <v>241</v>
      </c>
      <c r="C66" s="51" t="s">
        <v>236</v>
      </c>
      <c r="D66" s="50">
        <v>908829061</v>
      </c>
    </row>
    <row r="67" spans="2:4">
      <c r="B67" s="49" t="s">
        <v>224</v>
      </c>
      <c r="C67" s="51" t="s">
        <v>242</v>
      </c>
      <c r="D67" s="50">
        <v>908607741</v>
      </c>
    </row>
    <row r="68" spans="2:4">
      <c r="B68" s="49" t="s">
        <v>224</v>
      </c>
      <c r="C68" s="51" t="s">
        <v>242</v>
      </c>
      <c r="D68" s="50">
        <v>908919143</v>
      </c>
    </row>
    <row r="69" spans="2:4">
      <c r="B69" s="49" t="s">
        <v>224</v>
      </c>
      <c r="C69" s="51" t="s">
        <v>242</v>
      </c>
      <c r="D69" s="50">
        <v>908919760</v>
      </c>
    </row>
    <row r="70" spans="2:4">
      <c r="B70" s="49" t="s">
        <v>224</v>
      </c>
      <c r="C70" s="51" t="s">
        <v>242</v>
      </c>
      <c r="D70" s="50">
        <v>909032929</v>
      </c>
    </row>
    <row r="71" spans="2:4">
      <c r="B71" s="49" t="s">
        <v>224</v>
      </c>
      <c r="C71" s="51" t="s">
        <v>242</v>
      </c>
      <c r="D71" s="50">
        <v>909034875</v>
      </c>
    </row>
    <row r="72" spans="2:4">
      <c r="B72" s="49" t="s">
        <v>224</v>
      </c>
      <c r="C72" s="51" t="s">
        <v>242</v>
      </c>
      <c r="D72" s="50">
        <v>909035403</v>
      </c>
    </row>
    <row r="73" spans="2:4">
      <c r="B73" s="49" t="s">
        <v>224</v>
      </c>
      <c r="C73" s="51" t="s">
        <v>242</v>
      </c>
      <c r="D73" s="50">
        <v>909037836</v>
      </c>
    </row>
    <row r="74" spans="2:4">
      <c r="B74" s="49" t="s">
        <v>224</v>
      </c>
      <c r="C74" s="51" t="s">
        <v>242</v>
      </c>
      <c r="D74" s="50">
        <v>909044063</v>
      </c>
    </row>
    <row r="75" spans="2:4">
      <c r="B75" s="49" t="s">
        <v>224</v>
      </c>
      <c r="C75" s="51" t="s">
        <v>242</v>
      </c>
      <c r="D75" s="50">
        <v>909087083</v>
      </c>
    </row>
    <row r="76" spans="2:4">
      <c r="B76" s="49" t="s">
        <v>235</v>
      </c>
      <c r="C76" s="51" t="s">
        <v>236</v>
      </c>
      <c r="D76" s="50">
        <v>908345052</v>
      </c>
    </row>
    <row r="77" spans="2:4">
      <c r="B77" s="49" t="s">
        <v>235</v>
      </c>
      <c r="C77" s="51" t="s">
        <v>236</v>
      </c>
      <c r="D77" s="50">
        <v>908830118</v>
      </c>
    </row>
    <row r="78" spans="2:4" ht="15" thickBot="1">
      <c r="B78" s="72" t="s">
        <v>235</v>
      </c>
      <c r="C78" s="73" t="s">
        <v>236</v>
      </c>
      <c r="D78" s="52">
        <v>909045718</v>
      </c>
    </row>
  </sheetData>
  <sortState xmlns:xlrd2="http://schemas.microsoft.com/office/spreadsheetml/2017/richdata2" ref="I7:J16">
    <sortCondition ref="I6:I16"/>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4099-E026-49BE-9F2F-C1E63DD7564A}">
  <sheetPr>
    <tabColor theme="4" tint="-0.499984740745262"/>
  </sheetPr>
  <dimension ref="B1:K23"/>
  <sheetViews>
    <sheetView workbookViewId="0">
      <selection activeCell="G29" sqref="G29"/>
    </sheetView>
  </sheetViews>
  <sheetFormatPr defaultRowHeight="14.4"/>
  <cols>
    <col min="2" max="2" width="23.5546875" customWidth="1"/>
    <col min="3" max="3" width="12.33203125" customWidth="1"/>
    <col min="9" max="9" width="14.77734375" customWidth="1"/>
    <col min="10" max="10" width="20.21875" customWidth="1"/>
  </cols>
  <sheetData>
    <row r="1" spans="2:11" ht="18">
      <c r="C1" s="75" t="s">
        <v>259</v>
      </c>
      <c r="D1" s="74"/>
      <c r="E1" s="74"/>
      <c r="F1" s="74"/>
      <c r="G1" s="74"/>
      <c r="H1" s="74"/>
      <c r="I1" s="74"/>
      <c r="J1" s="74"/>
      <c r="K1" s="74"/>
    </row>
    <row r="3" spans="2:11" ht="15" thickBot="1"/>
    <row r="4" spans="2:11" ht="15.6">
      <c r="B4" s="59" t="s">
        <v>245</v>
      </c>
      <c r="C4" s="60" t="s">
        <v>246</v>
      </c>
    </row>
    <row r="5" spans="2:11" ht="15.6">
      <c r="B5" s="61" t="s">
        <v>247</v>
      </c>
      <c r="C5" s="62" t="s">
        <v>248</v>
      </c>
    </row>
    <row r="6" spans="2:11" ht="16.2" thickBot="1">
      <c r="B6" s="63" t="s">
        <v>249</v>
      </c>
      <c r="C6" s="64" t="s">
        <v>250</v>
      </c>
    </row>
    <row r="9" spans="2:11" ht="15" thickBot="1"/>
    <row r="10" spans="2:11">
      <c r="B10" s="65" t="s">
        <v>105</v>
      </c>
      <c r="C10" s="66">
        <v>201514</v>
      </c>
      <c r="D10" s="66">
        <v>201515</v>
      </c>
      <c r="E10" s="66">
        <v>201516</v>
      </c>
      <c r="F10" s="66">
        <v>201517</v>
      </c>
      <c r="G10" s="66">
        <v>201518</v>
      </c>
      <c r="H10" s="66">
        <v>201519</v>
      </c>
      <c r="I10" s="66" t="s">
        <v>251</v>
      </c>
      <c r="J10" s="67" t="s">
        <v>252</v>
      </c>
    </row>
    <row r="11" spans="2:11">
      <c r="B11" s="68" t="s">
        <v>180</v>
      </c>
      <c r="C11" s="69">
        <v>5</v>
      </c>
      <c r="D11" s="69">
        <v>4</v>
      </c>
      <c r="E11" s="69">
        <v>10</v>
      </c>
      <c r="F11" s="69" t="s">
        <v>253</v>
      </c>
      <c r="G11" s="69">
        <v>6</v>
      </c>
      <c r="H11" s="69">
        <v>4</v>
      </c>
      <c r="I11" s="70">
        <f>SUM(C11:H11)</f>
        <v>29</v>
      </c>
      <c r="J11" s="71" t="str">
        <f>IF(I11&lt;15,"not stacked",IF(I11&gt;19,"stacked","exception"))</f>
        <v>stacked</v>
      </c>
    </row>
    <row r="12" spans="2:11">
      <c r="B12" s="68" t="s">
        <v>254</v>
      </c>
      <c r="C12" s="69">
        <v>1</v>
      </c>
      <c r="D12" s="69">
        <v>1</v>
      </c>
      <c r="E12" s="69">
        <v>2</v>
      </c>
      <c r="F12" s="69">
        <v>11</v>
      </c>
      <c r="G12" s="69">
        <v>2</v>
      </c>
      <c r="H12" s="69" t="s">
        <v>253</v>
      </c>
      <c r="I12" s="70">
        <f t="shared" ref="I12:I23" si="0">SUM(C12:H12)</f>
        <v>17</v>
      </c>
      <c r="J12" s="71" t="str">
        <f t="shared" ref="J12:J23" si="1">IF(I12&lt;15,"not stacked",IF(I12&gt;19,"stacked","exception"))</f>
        <v>exception</v>
      </c>
    </row>
    <row r="13" spans="2:11">
      <c r="B13" s="68" t="s">
        <v>182</v>
      </c>
      <c r="C13" s="69">
        <v>2</v>
      </c>
      <c r="D13" s="69">
        <v>3</v>
      </c>
      <c r="E13" s="69">
        <v>1</v>
      </c>
      <c r="F13" s="69">
        <v>2</v>
      </c>
      <c r="G13" s="69">
        <v>1</v>
      </c>
      <c r="H13" s="69" t="s">
        <v>253</v>
      </c>
      <c r="I13" s="70">
        <f t="shared" si="0"/>
        <v>9</v>
      </c>
      <c r="J13" s="71" t="str">
        <f t="shared" si="1"/>
        <v>not stacked</v>
      </c>
    </row>
    <row r="14" spans="2:11">
      <c r="B14" s="68" t="s">
        <v>216</v>
      </c>
      <c r="C14" s="69">
        <v>5</v>
      </c>
      <c r="D14" s="69" t="s">
        <v>253</v>
      </c>
      <c r="E14" s="69">
        <v>2</v>
      </c>
      <c r="F14" s="69">
        <v>2</v>
      </c>
      <c r="G14" s="69">
        <v>4</v>
      </c>
      <c r="H14" s="69">
        <v>3</v>
      </c>
      <c r="I14" s="70">
        <f t="shared" si="0"/>
        <v>16</v>
      </c>
      <c r="J14" s="71" t="str">
        <f t="shared" si="1"/>
        <v>exception</v>
      </c>
    </row>
    <row r="15" spans="2:11">
      <c r="B15" s="68" t="s">
        <v>184</v>
      </c>
      <c r="C15" s="69">
        <v>8</v>
      </c>
      <c r="D15" s="69">
        <v>4</v>
      </c>
      <c r="E15" s="69">
        <v>4</v>
      </c>
      <c r="F15" s="69">
        <v>2</v>
      </c>
      <c r="G15" s="69">
        <v>1</v>
      </c>
      <c r="H15" s="69" t="s">
        <v>253</v>
      </c>
      <c r="I15" s="70">
        <f t="shared" si="0"/>
        <v>19</v>
      </c>
      <c r="J15" s="71" t="str">
        <f t="shared" si="1"/>
        <v>exception</v>
      </c>
    </row>
    <row r="16" spans="2:11">
      <c r="B16" s="68" t="s">
        <v>255</v>
      </c>
      <c r="C16" s="69">
        <v>1</v>
      </c>
      <c r="D16" s="69">
        <v>2</v>
      </c>
      <c r="E16" s="69" t="s">
        <v>253</v>
      </c>
      <c r="F16" s="69">
        <v>7</v>
      </c>
      <c r="G16" s="69">
        <v>1</v>
      </c>
      <c r="H16" s="69" t="s">
        <v>253</v>
      </c>
      <c r="I16" s="70">
        <f t="shared" si="0"/>
        <v>11</v>
      </c>
      <c r="J16" s="71" t="str">
        <f t="shared" si="1"/>
        <v>not stacked</v>
      </c>
    </row>
    <row r="17" spans="2:10">
      <c r="B17" s="68" t="s">
        <v>189</v>
      </c>
      <c r="C17" s="69">
        <v>1</v>
      </c>
      <c r="D17" s="69">
        <v>1</v>
      </c>
      <c r="E17" s="69">
        <v>7</v>
      </c>
      <c r="F17" s="69">
        <v>3</v>
      </c>
      <c r="G17" s="69">
        <v>6</v>
      </c>
      <c r="H17" s="69" t="s">
        <v>253</v>
      </c>
      <c r="I17" s="70">
        <f t="shared" si="0"/>
        <v>18</v>
      </c>
      <c r="J17" s="71" t="str">
        <f t="shared" si="1"/>
        <v>exception</v>
      </c>
    </row>
    <row r="18" spans="2:10">
      <c r="B18" s="68" t="s">
        <v>256</v>
      </c>
      <c r="C18" s="69">
        <v>4</v>
      </c>
      <c r="D18" s="69" t="s">
        <v>253</v>
      </c>
      <c r="E18" s="69">
        <v>1</v>
      </c>
      <c r="F18" s="69">
        <v>12</v>
      </c>
      <c r="G18" s="69">
        <v>3</v>
      </c>
      <c r="H18" s="69">
        <v>6</v>
      </c>
      <c r="I18" s="70">
        <f t="shared" si="0"/>
        <v>26</v>
      </c>
      <c r="J18" s="71" t="str">
        <f t="shared" si="1"/>
        <v>stacked</v>
      </c>
    </row>
    <row r="19" spans="2:10">
      <c r="B19" s="68" t="s">
        <v>257</v>
      </c>
      <c r="C19" s="69">
        <v>6</v>
      </c>
      <c r="D19" s="69">
        <v>1</v>
      </c>
      <c r="E19" s="69">
        <v>9</v>
      </c>
      <c r="F19" s="69" t="s">
        <v>253</v>
      </c>
      <c r="G19" s="69">
        <v>1</v>
      </c>
      <c r="H19" s="69">
        <v>4</v>
      </c>
      <c r="I19" s="70">
        <f t="shared" si="0"/>
        <v>21</v>
      </c>
      <c r="J19" s="71" t="str">
        <f t="shared" si="1"/>
        <v>stacked</v>
      </c>
    </row>
    <row r="20" spans="2:10">
      <c r="B20" s="68" t="s">
        <v>193</v>
      </c>
      <c r="C20" s="69">
        <v>3</v>
      </c>
      <c r="D20" s="69" t="s">
        <v>253</v>
      </c>
      <c r="E20" s="69">
        <v>3</v>
      </c>
      <c r="F20" s="69">
        <v>9</v>
      </c>
      <c r="G20" s="69">
        <v>6</v>
      </c>
      <c r="H20" s="69" t="s">
        <v>253</v>
      </c>
      <c r="I20" s="70">
        <f t="shared" si="0"/>
        <v>21</v>
      </c>
      <c r="J20" s="71" t="str">
        <f t="shared" si="1"/>
        <v>stacked</v>
      </c>
    </row>
    <row r="21" spans="2:10">
      <c r="B21" s="68" t="s">
        <v>195</v>
      </c>
      <c r="C21" s="69">
        <v>12</v>
      </c>
      <c r="D21" s="69">
        <v>10</v>
      </c>
      <c r="E21" s="69">
        <v>5</v>
      </c>
      <c r="F21" s="69">
        <v>9</v>
      </c>
      <c r="G21" s="69">
        <v>3</v>
      </c>
      <c r="H21" s="69">
        <v>8</v>
      </c>
      <c r="I21" s="70">
        <f t="shared" si="0"/>
        <v>47</v>
      </c>
      <c r="J21" s="71" t="str">
        <f t="shared" si="1"/>
        <v>stacked</v>
      </c>
    </row>
    <row r="22" spans="2:10">
      <c r="B22" s="68" t="s">
        <v>197</v>
      </c>
      <c r="C22" s="69">
        <v>7</v>
      </c>
      <c r="D22" s="69">
        <v>6</v>
      </c>
      <c r="E22" s="69">
        <v>2</v>
      </c>
      <c r="F22" s="69">
        <v>12</v>
      </c>
      <c r="G22" s="69">
        <v>6</v>
      </c>
      <c r="H22" s="69" t="s">
        <v>253</v>
      </c>
      <c r="I22" s="70">
        <f t="shared" si="0"/>
        <v>33</v>
      </c>
      <c r="J22" s="71" t="str">
        <f t="shared" si="1"/>
        <v>stacked</v>
      </c>
    </row>
    <row r="23" spans="2:10" ht="15" thickBot="1">
      <c r="B23" s="72" t="s">
        <v>258</v>
      </c>
      <c r="C23" s="73">
        <v>3</v>
      </c>
      <c r="D23" s="73">
        <v>9</v>
      </c>
      <c r="E23" s="73">
        <v>0</v>
      </c>
      <c r="F23" s="73">
        <v>9</v>
      </c>
      <c r="G23" s="73">
        <v>5</v>
      </c>
      <c r="H23" s="73">
        <v>10</v>
      </c>
      <c r="I23" s="70">
        <f t="shared" si="0"/>
        <v>36</v>
      </c>
      <c r="J23" s="71" t="str">
        <f t="shared" si="1"/>
        <v>stacked</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12549-439E-426B-99F9-3375826AC80A}">
  <sheetPr>
    <tabColor rgb="FFFF0000"/>
  </sheetPr>
  <dimension ref="B2:G18"/>
  <sheetViews>
    <sheetView workbookViewId="0">
      <selection activeCell="K14" sqref="K14"/>
    </sheetView>
  </sheetViews>
  <sheetFormatPr defaultRowHeight="14.4"/>
  <cols>
    <col min="3" max="3" width="6.88671875" customWidth="1"/>
    <col min="4" max="4" width="27.109375" customWidth="1"/>
    <col min="5" max="5" width="18.88671875" customWidth="1"/>
    <col min="6" max="6" width="19.21875" customWidth="1"/>
    <col min="7" max="7" width="23" customWidth="1"/>
  </cols>
  <sheetData>
    <row r="2" spans="2:7" ht="18">
      <c r="D2" s="139" t="s">
        <v>90</v>
      </c>
      <c r="E2" s="139"/>
      <c r="F2" s="139"/>
      <c r="G2" s="139"/>
    </row>
    <row r="4" spans="2:7">
      <c r="B4" s="100" t="s">
        <v>308</v>
      </c>
    </row>
    <row r="6" spans="2:7">
      <c r="D6" s="22" t="s">
        <v>91</v>
      </c>
      <c r="E6" s="22" t="s">
        <v>92</v>
      </c>
      <c r="F6" s="22" t="s">
        <v>1</v>
      </c>
    </row>
    <row r="7" spans="2:7">
      <c r="D7" s="23" t="s">
        <v>93</v>
      </c>
      <c r="E7" s="24" t="s">
        <v>286</v>
      </c>
      <c r="F7" s="24" t="s">
        <v>287</v>
      </c>
    </row>
    <row r="8" spans="2:7">
      <c r="D8" s="25" t="s">
        <v>94</v>
      </c>
      <c r="E8" s="24" t="s">
        <v>288</v>
      </c>
      <c r="F8" s="24" t="s">
        <v>289</v>
      </c>
    </row>
    <row r="9" spans="2:7">
      <c r="D9" s="25" t="s">
        <v>95</v>
      </c>
      <c r="E9" s="24" t="s">
        <v>290</v>
      </c>
      <c r="F9" s="24" t="s">
        <v>291</v>
      </c>
    </row>
    <row r="10" spans="2:7">
      <c r="D10" s="25" t="s">
        <v>96</v>
      </c>
      <c r="E10" s="24" t="s">
        <v>292</v>
      </c>
      <c r="F10" s="24" t="s">
        <v>293</v>
      </c>
    </row>
    <row r="11" spans="2:7">
      <c r="D11" s="25" t="s">
        <v>97</v>
      </c>
      <c r="E11" s="24" t="s">
        <v>294</v>
      </c>
      <c r="F11" s="24" t="s">
        <v>37</v>
      </c>
    </row>
    <row r="12" spans="2:7">
      <c r="D12" s="25" t="s">
        <v>98</v>
      </c>
      <c r="E12" s="24" t="s">
        <v>295</v>
      </c>
      <c r="F12" s="24" t="s">
        <v>296</v>
      </c>
    </row>
    <row r="13" spans="2:7">
      <c r="D13" s="25" t="s">
        <v>99</v>
      </c>
      <c r="E13" s="24" t="s">
        <v>297</v>
      </c>
      <c r="F13" s="24" t="s">
        <v>298</v>
      </c>
    </row>
    <row r="14" spans="2:7">
      <c r="D14" s="25" t="s">
        <v>100</v>
      </c>
      <c r="E14" s="24" t="s">
        <v>299</v>
      </c>
      <c r="F14" s="24" t="s">
        <v>300</v>
      </c>
    </row>
    <row r="15" spans="2:7">
      <c r="D15" s="25" t="s">
        <v>101</v>
      </c>
      <c r="E15" s="24" t="s">
        <v>301</v>
      </c>
      <c r="F15" s="24" t="s">
        <v>302</v>
      </c>
    </row>
    <row r="16" spans="2:7">
      <c r="D16" s="25" t="s">
        <v>102</v>
      </c>
      <c r="E16" s="24" t="s">
        <v>303</v>
      </c>
      <c r="F16" s="24" t="s">
        <v>304</v>
      </c>
    </row>
    <row r="17" spans="4:6">
      <c r="D17" s="25" t="s">
        <v>103</v>
      </c>
      <c r="E17" s="24" t="s">
        <v>305</v>
      </c>
      <c r="F17" s="24" t="s">
        <v>291</v>
      </c>
    </row>
    <row r="18" spans="4:6">
      <c r="D18" s="25" t="s">
        <v>104</v>
      </c>
      <c r="E18" s="24" t="s">
        <v>306</v>
      </c>
      <c r="F18" s="24" t="s">
        <v>307</v>
      </c>
    </row>
  </sheetData>
  <dataConsolidate/>
  <mergeCells count="1">
    <mergeCell ref="D2:G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C2709-1B8D-4660-AEF2-B9C6C4BB495C}">
  <sheetPr>
    <tabColor rgb="FF92D050"/>
  </sheetPr>
  <dimension ref="B2:M57"/>
  <sheetViews>
    <sheetView topLeftCell="B18" workbookViewId="0">
      <selection activeCell="J43" sqref="J43"/>
    </sheetView>
  </sheetViews>
  <sheetFormatPr defaultRowHeight="14.4"/>
  <cols>
    <col min="2" max="2" width="22.109375" customWidth="1"/>
    <col min="3" max="3" width="16.6640625" customWidth="1"/>
    <col min="4" max="4" width="21.21875" customWidth="1"/>
    <col min="5" max="5" width="20.109375" customWidth="1"/>
    <col min="11" max="11" width="13.109375" bestFit="1" customWidth="1"/>
    <col min="12" max="12" width="21.88671875" bestFit="1" customWidth="1"/>
    <col min="13" max="13" width="18.109375" bestFit="1" customWidth="1"/>
  </cols>
  <sheetData>
    <row r="2" spans="2:13" ht="18">
      <c r="D2" s="45" t="s">
        <v>229</v>
      </c>
      <c r="E2" s="44"/>
      <c r="F2" s="44"/>
      <c r="G2" s="44"/>
      <c r="H2" s="44"/>
      <c r="I2" s="44"/>
      <c r="J2" s="44"/>
    </row>
    <row r="5" spans="2:13" ht="15" thickBot="1"/>
    <row r="6" spans="2:13">
      <c r="B6" s="26" t="s">
        <v>105</v>
      </c>
      <c r="C6" s="27" t="s">
        <v>106</v>
      </c>
      <c r="D6" s="27" t="s">
        <v>107</v>
      </c>
      <c r="E6" s="28" t="s">
        <v>108</v>
      </c>
      <c r="K6" s="35" t="s">
        <v>172</v>
      </c>
      <c r="L6" s="36" t="s">
        <v>173</v>
      </c>
      <c r="M6" s="37" t="s">
        <v>174</v>
      </c>
    </row>
    <row r="7" spans="2:13">
      <c r="B7" s="29" t="s">
        <v>109</v>
      </c>
      <c r="C7" s="30" t="s">
        <v>110</v>
      </c>
      <c r="D7" s="31" t="str">
        <f>VLOOKUP(C7,$K$7:$M$28,3,0)</f>
        <v>Davies, Ruth</v>
      </c>
      <c r="E7" s="32" t="str">
        <f>VLOOKUP(C7,$K$7:$M$28,2,0)</f>
        <v>Warsaw, Poland</v>
      </c>
      <c r="K7" s="38" t="s">
        <v>175</v>
      </c>
      <c r="L7" s="40" t="s">
        <v>176</v>
      </c>
      <c r="M7" s="39" t="s">
        <v>177</v>
      </c>
    </row>
    <row r="8" spans="2:13">
      <c r="B8" s="29" t="s">
        <v>111</v>
      </c>
      <c r="C8" s="30" t="s">
        <v>112</v>
      </c>
      <c r="D8" s="31" t="str">
        <f t="shared" ref="D8:D57" si="0">VLOOKUP(C8,$K$7:$M$28,3,0)</f>
        <v>Chakrouna, Assaad</v>
      </c>
      <c r="E8" s="39" t="str">
        <f t="shared" ref="E8:E57" si="1">VLOOKUP(C8,$K$7:$M$28,2,0)</f>
        <v>Frankfurt, Germany</v>
      </c>
      <c r="K8" s="38" t="s">
        <v>178</v>
      </c>
      <c r="L8" s="40" t="s">
        <v>179</v>
      </c>
      <c r="M8" s="39" t="s">
        <v>180</v>
      </c>
    </row>
    <row r="9" spans="2:13">
      <c r="B9" s="29" t="s">
        <v>113</v>
      </c>
      <c r="C9" s="30" t="s">
        <v>114</v>
      </c>
      <c r="D9" s="31" t="str">
        <f t="shared" si="0"/>
        <v>Tavani, Giovanni</v>
      </c>
      <c r="E9" s="39" t="str">
        <f t="shared" si="1"/>
        <v>Bratislava, Slovakia</v>
      </c>
      <c r="K9" s="38" t="s">
        <v>114</v>
      </c>
      <c r="L9" s="40" t="s">
        <v>181</v>
      </c>
      <c r="M9" s="39" t="s">
        <v>182</v>
      </c>
    </row>
    <row r="10" spans="2:13">
      <c r="B10" s="29" t="s">
        <v>115</v>
      </c>
      <c r="C10" s="30" t="s">
        <v>114</v>
      </c>
      <c r="D10" s="31" t="str">
        <f t="shared" si="0"/>
        <v>Tavani, Giovanni</v>
      </c>
      <c r="E10" s="39" t="str">
        <f t="shared" si="1"/>
        <v>Bratislava, Slovakia</v>
      </c>
      <c r="K10" s="38" t="s">
        <v>145</v>
      </c>
      <c r="L10" s="40" t="s">
        <v>183</v>
      </c>
      <c r="M10" s="39" t="s">
        <v>184</v>
      </c>
    </row>
    <row r="11" spans="2:13">
      <c r="B11" s="29" t="s">
        <v>116</v>
      </c>
      <c r="C11" s="30" t="s">
        <v>114</v>
      </c>
      <c r="D11" s="31" t="str">
        <f t="shared" si="0"/>
        <v>Tavani, Giovanni</v>
      </c>
      <c r="E11" s="39" t="str">
        <f t="shared" si="1"/>
        <v>Bratislava, Slovakia</v>
      </c>
      <c r="K11" s="38" t="s">
        <v>185</v>
      </c>
      <c r="L11" s="40" t="s">
        <v>186</v>
      </c>
      <c r="M11" s="39" t="s">
        <v>187</v>
      </c>
    </row>
    <row r="12" spans="2:13">
      <c r="B12" s="29" t="s">
        <v>117</v>
      </c>
      <c r="C12" s="30" t="s">
        <v>112</v>
      </c>
      <c r="D12" s="31" t="str">
        <f t="shared" si="0"/>
        <v>Chakrouna, Assaad</v>
      </c>
      <c r="E12" s="39" t="str">
        <f t="shared" si="1"/>
        <v>Frankfurt, Germany</v>
      </c>
      <c r="K12" s="38" t="s">
        <v>152</v>
      </c>
      <c r="L12" s="40" t="s">
        <v>188</v>
      </c>
      <c r="M12" s="39" t="s">
        <v>189</v>
      </c>
    </row>
    <row r="13" spans="2:13">
      <c r="B13" s="29" t="s">
        <v>118</v>
      </c>
      <c r="C13" s="30" t="s">
        <v>119</v>
      </c>
      <c r="D13" s="31" t="str">
        <f t="shared" si="0"/>
        <v>Ayaz, Uzma</v>
      </c>
      <c r="E13" s="39" t="str">
        <f t="shared" si="1"/>
        <v>Pune, India</v>
      </c>
      <c r="K13" s="38" t="s">
        <v>132</v>
      </c>
      <c r="L13" s="40" t="s">
        <v>190</v>
      </c>
      <c r="M13" s="39" t="s">
        <v>191</v>
      </c>
    </row>
    <row r="14" spans="2:13">
      <c r="B14" s="29" t="s">
        <v>120</v>
      </c>
      <c r="C14" s="30" t="s">
        <v>110</v>
      </c>
      <c r="D14" s="31" t="str">
        <f t="shared" si="0"/>
        <v>Davies, Ruth</v>
      </c>
      <c r="E14" s="39" t="str">
        <f t="shared" si="1"/>
        <v>Warsaw, Poland</v>
      </c>
      <c r="K14" s="38" t="s">
        <v>125</v>
      </c>
      <c r="L14" s="40" t="s">
        <v>192</v>
      </c>
      <c r="M14" s="39" t="s">
        <v>193</v>
      </c>
    </row>
    <row r="15" spans="2:13">
      <c r="B15" s="29" t="s">
        <v>121</v>
      </c>
      <c r="C15" s="30" t="s">
        <v>112</v>
      </c>
      <c r="D15" s="31" t="str">
        <f t="shared" si="0"/>
        <v>Chakrouna, Assaad</v>
      </c>
      <c r="E15" s="39" t="str">
        <f t="shared" si="1"/>
        <v>Frankfurt, Germany</v>
      </c>
      <c r="K15" s="38" t="s">
        <v>112</v>
      </c>
      <c r="L15" s="40" t="s">
        <v>194</v>
      </c>
      <c r="M15" s="39" t="s">
        <v>195</v>
      </c>
    </row>
    <row r="16" spans="2:13">
      <c r="B16" s="29" t="s">
        <v>122</v>
      </c>
      <c r="C16" s="30" t="s">
        <v>123</v>
      </c>
      <c r="D16" s="31" t="str">
        <f t="shared" si="0"/>
        <v>Petersson, Angelica</v>
      </c>
      <c r="E16" s="39" t="str">
        <f t="shared" si="1"/>
        <v>Montpellier, France</v>
      </c>
      <c r="K16" s="38" t="s">
        <v>123</v>
      </c>
      <c r="L16" s="40" t="s">
        <v>196</v>
      </c>
      <c r="M16" s="39" t="s">
        <v>197</v>
      </c>
    </row>
    <row r="17" spans="2:13">
      <c r="B17" s="29" t="s">
        <v>124</v>
      </c>
      <c r="C17" s="30" t="s">
        <v>125</v>
      </c>
      <c r="D17" s="31" t="str">
        <f t="shared" si="0"/>
        <v>Bounaaj, Khalil</v>
      </c>
      <c r="E17" s="39" t="str">
        <f t="shared" si="1"/>
        <v>Limerick, Ireland</v>
      </c>
      <c r="K17" s="38" t="s">
        <v>198</v>
      </c>
      <c r="L17" s="40" t="s">
        <v>199</v>
      </c>
      <c r="M17" s="39" t="s">
        <v>200</v>
      </c>
    </row>
    <row r="18" spans="2:13">
      <c r="B18" s="29" t="s">
        <v>126</v>
      </c>
      <c r="C18" s="30" t="s">
        <v>114</v>
      </c>
      <c r="D18" s="31" t="str">
        <f t="shared" si="0"/>
        <v>Tavani, Giovanni</v>
      </c>
      <c r="E18" s="39" t="str">
        <f t="shared" si="1"/>
        <v>Bratislava, Slovakia</v>
      </c>
      <c r="K18" s="38" t="s">
        <v>119</v>
      </c>
      <c r="L18" s="40" t="s">
        <v>201</v>
      </c>
      <c r="M18" s="39" t="s">
        <v>202</v>
      </c>
    </row>
    <row r="19" spans="2:13">
      <c r="B19" s="29" t="s">
        <v>127</v>
      </c>
      <c r="C19" s="30" t="s">
        <v>119</v>
      </c>
      <c r="D19" s="31" t="str">
        <f t="shared" si="0"/>
        <v>Ayaz, Uzma</v>
      </c>
      <c r="E19" s="39" t="str">
        <f>VLOOKUP(C19,$K$7:$M$28,2,0)</f>
        <v>Pune, India</v>
      </c>
      <c r="K19" s="38" t="s">
        <v>203</v>
      </c>
      <c r="L19" s="40" t="s">
        <v>204</v>
      </c>
      <c r="M19" s="39" t="s">
        <v>205</v>
      </c>
    </row>
    <row r="20" spans="2:13">
      <c r="B20" s="29" t="s">
        <v>128</v>
      </c>
      <c r="C20" s="30" t="s">
        <v>125</v>
      </c>
      <c r="D20" s="31" t="str">
        <f t="shared" si="0"/>
        <v>Bounaaj, Khalil</v>
      </c>
      <c r="E20" s="39" t="str">
        <f t="shared" si="1"/>
        <v>Limerick, Ireland</v>
      </c>
      <c r="K20" s="38" t="s">
        <v>206</v>
      </c>
      <c r="L20" s="40" t="s">
        <v>207</v>
      </c>
      <c r="M20" s="39" t="s">
        <v>208</v>
      </c>
    </row>
    <row r="21" spans="2:13">
      <c r="B21" s="29" t="s">
        <v>129</v>
      </c>
      <c r="C21" s="30" t="s">
        <v>112</v>
      </c>
      <c r="D21" s="31" t="str">
        <f t="shared" si="0"/>
        <v>Chakrouna, Assaad</v>
      </c>
      <c r="E21" s="39" t="str">
        <f t="shared" si="1"/>
        <v>Frankfurt, Germany</v>
      </c>
      <c r="K21" s="38" t="s">
        <v>140</v>
      </c>
      <c r="L21" s="40" t="s">
        <v>209</v>
      </c>
      <c r="M21" s="39" t="s">
        <v>210</v>
      </c>
    </row>
    <row r="22" spans="2:13">
      <c r="B22" s="29" t="s">
        <v>130</v>
      </c>
      <c r="C22" s="30" t="s">
        <v>125</v>
      </c>
      <c r="D22" s="31" t="str">
        <f t="shared" si="0"/>
        <v>Bounaaj, Khalil</v>
      </c>
      <c r="E22" s="39" t="str">
        <f t="shared" si="1"/>
        <v>Limerick, Ireland</v>
      </c>
      <c r="K22" s="38" t="s">
        <v>211</v>
      </c>
      <c r="L22" s="40" t="s">
        <v>212</v>
      </c>
      <c r="M22" s="39" t="s">
        <v>213</v>
      </c>
    </row>
    <row r="23" spans="2:13">
      <c r="B23" s="29" t="s">
        <v>131</v>
      </c>
      <c r="C23" s="30" t="s">
        <v>132</v>
      </c>
      <c r="D23" s="31" t="str">
        <f t="shared" si="0"/>
        <v>Choddhary, Aaseem</v>
      </c>
      <c r="E23" s="39" t="str">
        <f t="shared" si="1"/>
        <v>Cherrywood, Ireland</v>
      </c>
      <c r="K23" s="38" t="s">
        <v>214</v>
      </c>
      <c r="L23" s="40" t="s">
        <v>215</v>
      </c>
      <c r="M23" s="39" t="s">
        <v>216</v>
      </c>
    </row>
    <row r="24" spans="2:13">
      <c r="B24" s="29" t="s">
        <v>133</v>
      </c>
      <c r="C24" s="30" t="s">
        <v>132</v>
      </c>
      <c r="D24" s="31" t="str">
        <f t="shared" si="0"/>
        <v>Choddhary, Aaseem</v>
      </c>
      <c r="E24" s="39" t="str">
        <f t="shared" si="1"/>
        <v>Cherrywood, Ireland</v>
      </c>
      <c r="K24" s="38" t="s">
        <v>162</v>
      </c>
      <c r="L24" s="40" t="s">
        <v>217</v>
      </c>
      <c r="M24" s="39" t="s">
        <v>218</v>
      </c>
    </row>
    <row r="25" spans="2:13">
      <c r="B25" s="29" t="s">
        <v>134</v>
      </c>
      <c r="C25" s="30" t="s">
        <v>132</v>
      </c>
      <c r="D25" s="31" t="str">
        <f t="shared" si="0"/>
        <v>Choddhary, Aaseem</v>
      </c>
      <c r="E25" s="39" t="str">
        <f t="shared" si="1"/>
        <v>Cherrywood, Ireland</v>
      </c>
      <c r="K25" s="38" t="s">
        <v>219</v>
      </c>
      <c r="L25" s="40" t="s">
        <v>220</v>
      </c>
      <c r="M25" s="39" t="s">
        <v>221</v>
      </c>
    </row>
    <row r="26" spans="2:13">
      <c r="B26" s="29" t="s">
        <v>135</v>
      </c>
      <c r="C26" s="30" t="s">
        <v>119</v>
      </c>
      <c r="D26" s="31" t="str">
        <f t="shared" si="0"/>
        <v>Ayaz, Uzma</v>
      </c>
      <c r="E26" s="39" t="str">
        <f t="shared" si="1"/>
        <v>Pune, India</v>
      </c>
      <c r="K26" s="38" t="s">
        <v>138</v>
      </c>
      <c r="L26" s="40" t="s">
        <v>222</v>
      </c>
      <c r="M26" s="39" t="s">
        <v>223</v>
      </c>
    </row>
    <row r="27" spans="2:13">
      <c r="B27" s="29" t="s">
        <v>136</v>
      </c>
      <c r="C27" s="30" t="s">
        <v>112</v>
      </c>
      <c r="D27" s="31" t="str">
        <f t="shared" si="0"/>
        <v>Chakrouna, Assaad</v>
      </c>
      <c r="E27" s="39" t="str">
        <f t="shared" si="1"/>
        <v>Frankfurt, Germany</v>
      </c>
      <c r="K27" s="38" t="s">
        <v>110</v>
      </c>
      <c r="L27" s="40" t="s">
        <v>224</v>
      </c>
      <c r="M27" s="39" t="s">
        <v>225</v>
      </c>
    </row>
    <row r="28" spans="2:13" ht="15" thickBot="1">
      <c r="B28" s="29" t="s">
        <v>137</v>
      </c>
      <c r="C28" s="30" t="s">
        <v>138</v>
      </c>
      <c r="D28" s="31" t="str">
        <f t="shared" si="0"/>
        <v>Christensen, Henning</v>
      </c>
      <c r="E28" s="39" t="str">
        <f t="shared" si="1"/>
        <v>Athens, Greece</v>
      </c>
      <c r="K28" s="41" t="s">
        <v>226</v>
      </c>
      <c r="L28" s="42" t="s">
        <v>227</v>
      </c>
      <c r="M28" s="43" t="s">
        <v>228</v>
      </c>
    </row>
    <row r="29" spans="2:13">
      <c r="B29" s="29" t="s">
        <v>139</v>
      </c>
      <c r="C29" s="30" t="s">
        <v>140</v>
      </c>
      <c r="D29" s="31" t="str">
        <f t="shared" si="0"/>
        <v>Adardour, Fadoua</v>
      </c>
      <c r="E29" s="39" t="str">
        <f t="shared" si="1"/>
        <v>Chennai, India</v>
      </c>
    </row>
    <row r="30" spans="2:13">
      <c r="B30" s="29" t="s">
        <v>141</v>
      </c>
      <c r="C30" s="30" t="s">
        <v>140</v>
      </c>
      <c r="D30" s="31" t="str">
        <f t="shared" si="0"/>
        <v>Adardour, Fadoua</v>
      </c>
      <c r="E30" s="39" t="str">
        <f t="shared" si="1"/>
        <v>Chennai, India</v>
      </c>
    </row>
    <row r="31" spans="2:13">
      <c r="B31" s="29" t="s">
        <v>142</v>
      </c>
      <c r="C31" s="30" t="s">
        <v>132</v>
      </c>
      <c r="D31" s="31" t="str">
        <f t="shared" si="0"/>
        <v>Choddhary, Aaseem</v>
      </c>
      <c r="E31" s="39" t="str">
        <f t="shared" si="1"/>
        <v>Cherrywood, Ireland</v>
      </c>
    </row>
    <row r="32" spans="2:13">
      <c r="B32" s="29" t="s">
        <v>143</v>
      </c>
      <c r="C32" s="30" t="s">
        <v>138</v>
      </c>
      <c r="D32" s="31" t="str">
        <f t="shared" si="0"/>
        <v>Christensen, Henning</v>
      </c>
      <c r="E32" s="39" t="str">
        <f t="shared" si="1"/>
        <v>Athens, Greece</v>
      </c>
    </row>
    <row r="33" spans="2:10">
      <c r="B33" s="29" t="s">
        <v>144</v>
      </c>
      <c r="C33" s="30" t="s">
        <v>145</v>
      </c>
      <c r="D33" s="31" t="str">
        <f t="shared" si="0"/>
        <v>Szerda, Peter</v>
      </c>
      <c r="E33" s="39" t="str">
        <f t="shared" si="1"/>
        <v>Bangalore, India</v>
      </c>
    </row>
    <row r="34" spans="2:10">
      <c r="B34" s="29" t="s">
        <v>146</v>
      </c>
      <c r="C34" s="30" t="s">
        <v>145</v>
      </c>
      <c r="D34" s="31" t="str">
        <f t="shared" si="0"/>
        <v>Szerda, Peter</v>
      </c>
      <c r="E34" s="39" t="str">
        <f t="shared" si="1"/>
        <v>Bangalore, India</v>
      </c>
    </row>
    <row r="35" spans="2:10">
      <c r="B35" s="29" t="s">
        <v>147</v>
      </c>
      <c r="C35" s="30" t="s">
        <v>145</v>
      </c>
      <c r="D35" s="31" t="str">
        <f t="shared" si="0"/>
        <v>Szerda, Peter</v>
      </c>
      <c r="E35" s="39" t="str">
        <f t="shared" si="1"/>
        <v>Bangalore, India</v>
      </c>
    </row>
    <row r="36" spans="2:10">
      <c r="B36" s="29" t="s">
        <v>148</v>
      </c>
      <c r="C36" s="30" t="s">
        <v>114</v>
      </c>
      <c r="D36" s="31" t="str">
        <f t="shared" si="0"/>
        <v>Tavani, Giovanni</v>
      </c>
      <c r="E36" s="39" t="str">
        <f t="shared" si="1"/>
        <v>Bratislava, Slovakia</v>
      </c>
    </row>
    <row r="37" spans="2:10">
      <c r="B37" s="29" t="s">
        <v>149</v>
      </c>
      <c r="C37" s="30" t="s">
        <v>138</v>
      </c>
      <c r="D37" s="31" t="str">
        <f t="shared" si="0"/>
        <v>Christensen, Henning</v>
      </c>
      <c r="E37" s="39" t="str">
        <f t="shared" si="1"/>
        <v>Athens, Greece</v>
      </c>
    </row>
    <row r="38" spans="2:10">
      <c r="B38" s="29" t="s">
        <v>150</v>
      </c>
      <c r="C38" s="30" t="s">
        <v>138</v>
      </c>
      <c r="D38" s="31" t="str">
        <f t="shared" si="0"/>
        <v>Christensen, Henning</v>
      </c>
      <c r="E38" s="39" t="str">
        <f t="shared" si="1"/>
        <v>Athens, Greece</v>
      </c>
    </row>
    <row r="39" spans="2:10">
      <c r="B39" s="29" t="s">
        <v>151</v>
      </c>
      <c r="C39" s="30" t="s">
        <v>152</v>
      </c>
      <c r="D39" s="31" t="str">
        <f t="shared" si="0"/>
        <v>Madarasz, Richard</v>
      </c>
      <c r="E39" s="39" t="str">
        <f t="shared" si="1"/>
        <v>Delhi, India</v>
      </c>
    </row>
    <row r="40" spans="2:10">
      <c r="B40" s="29" t="s">
        <v>153</v>
      </c>
      <c r="C40" s="30" t="s">
        <v>132</v>
      </c>
      <c r="D40" s="31" t="str">
        <f t="shared" si="0"/>
        <v>Choddhary, Aaseem</v>
      </c>
      <c r="E40" s="39" t="str">
        <f t="shared" si="1"/>
        <v>Cherrywood, Ireland</v>
      </c>
    </row>
    <row r="41" spans="2:10">
      <c r="B41" s="29" t="s">
        <v>154</v>
      </c>
      <c r="C41" s="30" t="s">
        <v>152</v>
      </c>
      <c r="D41" s="31" t="str">
        <f t="shared" si="0"/>
        <v>Madarasz, Richard</v>
      </c>
      <c r="E41" s="39" t="str">
        <f t="shared" si="1"/>
        <v>Delhi, India</v>
      </c>
    </row>
    <row r="42" spans="2:10">
      <c r="B42" s="29" t="s">
        <v>155</v>
      </c>
      <c r="C42" s="30" t="s">
        <v>114</v>
      </c>
      <c r="D42" s="31" t="str">
        <f t="shared" si="0"/>
        <v>Tavani, Giovanni</v>
      </c>
      <c r="E42" s="39" t="str">
        <f t="shared" si="1"/>
        <v>Bratislava, Slovakia</v>
      </c>
    </row>
    <row r="43" spans="2:10">
      <c r="B43" s="29" t="s">
        <v>156</v>
      </c>
      <c r="C43" s="30" t="s">
        <v>138</v>
      </c>
      <c r="D43" s="31" t="str">
        <f t="shared" si="0"/>
        <v>Christensen, Henning</v>
      </c>
      <c r="E43" s="39" t="str">
        <f t="shared" si="1"/>
        <v>Athens, Greece</v>
      </c>
    </row>
    <row r="44" spans="2:10">
      <c r="B44" s="29" t="s">
        <v>157</v>
      </c>
      <c r="C44" s="30" t="s">
        <v>138</v>
      </c>
      <c r="D44" s="31" t="str">
        <f t="shared" si="0"/>
        <v>Christensen, Henning</v>
      </c>
      <c r="E44" s="39" t="str">
        <f t="shared" si="1"/>
        <v>Athens, Greece</v>
      </c>
    </row>
    <row r="45" spans="2:10">
      <c r="B45" s="29" t="s">
        <v>158</v>
      </c>
      <c r="C45" s="30" t="s">
        <v>123</v>
      </c>
      <c r="D45" s="31" t="str">
        <f t="shared" si="0"/>
        <v>Petersson, Angelica</v>
      </c>
      <c r="E45" s="39" t="str">
        <f t="shared" si="1"/>
        <v>Montpellier, France</v>
      </c>
    </row>
    <row r="46" spans="2:10">
      <c r="B46" s="29" t="s">
        <v>159</v>
      </c>
      <c r="C46" s="30" t="s">
        <v>123</v>
      </c>
      <c r="D46" s="31" t="str">
        <f t="shared" si="0"/>
        <v>Petersson, Angelica</v>
      </c>
      <c r="E46" s="39" t="str">
        <f t="shared" si="1"/>
        <v>Montpellier, France</v>
      </c>
    </row>
    <row r="47" spans="2:10">
      <c r="B47" s="29" t="s">
        <v>160</v>
      </c>
      <c r="C47" s="30" t="s">
        <v>114</v>
      </c>
      <c r="D47" s="31" t="str">
        <f t="shared" si="0"/>
        <v>Tavani, Giovanni</v>
      </c>
      <c r="E47" s="39" t="str">
        <f t="shared" si="1"/>
        <v>Bratislava, Slovakia</v>
      </c>
      <c r="J47" s="124"/>
    </row>
    <row r="48" spans="2:10">
      <c r="B48" s="29" t="s">
        <v>161</v>
      </c>
      <c r="C48" s="30" t="s">
        <v>162</v>
      </c>
      <c r="D48" s="31" t="str">
        <f t="shared" si="0"/>
        <v>D, Mary</v>
      </c>
      <c r="E48" s="39" t="str">
        <f t="shared" si="1"/>
        <v>La Coruna, Spain</v>
      </c>
    </row>
    <row r="49" spans="2:5">
      <c r="B49" s="29" t="s">
        <v>163</v>
      </c>
      <c r="C49" s="30" t="s">
        <v>162</v>
      </c>
      <c r="D49" s="31" t="str">
        <f t="shared" si="0"/>
        <v>D, Mary</v>
      </c>
      <c r="E49" s="39" t="str">
        <f t="shared" si="1"/>
        <v>La Coruna, Spain</v>
      </c>
    </row>
    <row r="50" spans="2:5">
      <c r="B50" s="29" t="s">
        <v>164</v>
      </c>
      <c r="C50" s="30" t="s">
        <v>152</v>
      </c>
      <c r="D50" s="31" t="str">
        <f t="shared" si="0"/>
        <v>Madarasz, Richard</v>
      </c>
      <c r="E50" s="39" t="str">
        <f t="shared" si="1"/>
        <v>Delhi, India</v>
      </c>
    </row>
    <row r="51" spans="2:5">
      <c r="B51" s="29" t="s">
        <v>165</v>
      </c>
      <c r="C51" s="30" t="s">
        <v>152</v>
      </c>
      <c r="D51" s="31" t="str">
        <f t="shared" si="0"/>
        <v>Madarasz, Richard</v>
      </c>
      <c r="E51" s="39" t="str">
        <f t="shared" si="1"/>
        <v>Delhi, India</v>
      </c>
    </row>
    <row r="52" spans="2:5">
      <c r="B52" s="29" t="s">
        <v>166</v>
      </c>
      <c r="C52" s="30" t="s">
        <v>123</v>
      </c>
      <c r="D52" s="31" t="str">
        <f t="shared" si="0"/>
        <v>Petersson, Angelica</v>
      </c>
      <c r="E52" s="39" t="str">
        <f t="shared" si="1"/>
        <v>Montpellier, France</v>
      </c>
    </row>
    <row r="53" spans="2:5">
      <c r="B53" s="29" t="s">
        <v>167</v>
      </c>
      <c r="C53" s="30" t="s">
        <v>123</v>
      </c>
      <c r="D53" s="31" t="str">
        <f t="shared" si="0"/>
        <v>Petersson, Angelica</v>
      </c>
      <c r="E53" s="39" t="str">
        <f t="shared" si="1"/>
        <v>Montpellier, France</v>
      </c>
    </row>
    <row r="54" spans="2:5">
      <c r="B54" s="29" t="s">
        <v>168</v>
      </c>
      <c r="C54" s="30" t="s">
        <v>110</v>
      </c>
      <c r="D54" s="31" t="str">
        <f t="shared" si="0"/>
        <v>Davies, Ruth</v>
      </c>
      <c r="E54" s="39" t="str">
        <f t="shared" si="1"/>
        <v>Warsaw, Poland</v>
      </c>
    </row>
    <row r="55" spans="2:5">
      <c r="B55" s="29" t="s">
        <v>169</v>
      </c>
      <c r="C55" s="30" t="s">
        <v>138</v>
      </c>
      <c r="D55" s="31" t="str">
        <f t="shared" si="0"/>
        <v>Christensen, Henning</v>
      </c>
      <c r="E55" s="39" t="str">
        <f t="shared" si="1"/>
        <v>Athens, Greece</v>
      </c>
    </row>
    <row r="56" spans="2:5">
      <c r="B56" s="29" t="s">
        <v>170</v>
      </c>
      <c r="C56" s="30" t="s">
        <v>114</v>
      </c>
      <c r="D56" s="31" t="str">
        <f t="shared" si="0"/>
        <v>Tavani, Giovanni</v>
      </c>
      <c r="E56" s="39" t="str">
        <f t="shared" si="1"/>
        <v>Bratislava, Slovakia</v>
      </c>
    </row>
    <row r="57" spans="2:5" ht="15" thickBot="1">
      <c r="B57" s="33" t="s">
        <v>171</v>
      </c>
      <c r="C57" s="34" t="s">
        <v>110</v>
      </c>
      <c r="D57" s="31" t="str">
        <f t="shared" si="0"/>
        <v>Davies, Ruth</v>
      </c>
      <c r="E57" s="39" t="str">
        <f t="shared" si="1"/>
        <v>Warsaw, Poland</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58C6-714A-489A-9476-E52FAC7B0CF4}">
  <sheetPr>
    <tabColor rgb="FFFF0000"/>
  </sheetPr>
  <dimension ref="B1:M54"/>
  <sheetViews>
    <sheetView workbookViewId="0">
      <selection activeCell="I12" sqref="I12"/>
    </sheetView>
  </sheetViews>
  <sheetFormatPr defaultRowHeight="14.4"/>
  <cols>
    <col min="2" max="2" width="12.77734375" customWidth="1"/>
    <col min="6" max="6" width="5.44140625" customWidth="1"/>
    <col min="7" max="7" width="6" customWidth="1"/>
    <col min="8" max="8" width="7.109375" customWidth="1"/>
    <col min="9" max="9" width="29.6640625" customWidth="1"/>
  </cols>
  <sheetData>
    <row r="1" spans="2:13">
      <c r="D1" s="113" t="s">
        <v>21</v>
      </c>
      <c r="E1" s="114"/>
      <c r="F1" s="115"/>
      <c r="G1" s="112"/>
      <c r="H1" s="115"/>
      <c r="I1" s="115"/>
      <c r="J1" s="115"/>
    </row>
    <row r="4" spans="2:13">
      <c r="B4" s="116" t="s">
        <v>22</v>
      </c>
      <c r="C4" s="116" t="s">
        <v>319</v>
      </c>
      <c r="F4" s="118" t="s">
        <v>80</v>
      </c>
      <c r="G4" s="118" t="s">
        <v>81</v>
      </c>
      <c r="H4" s="118" t="s">
        <v>24</v>
      </c>
      <c r="I4" s="118" t="s">
        <v>320</v>
      </c>
    </row>
    <row r="5" spans="2:13">
      <c r="B5" s="117" t="s">
        <v>25</v>
      </c>
      <c r="C5" s="117">
        <v>62</v>
      </c>
      <c r="F5" s="119">
        <v>90</v>
      </c>
      <c r="G5" s="119">
        <v>100</v>
      </c>
      <c r="H5" s="120" t="s">
        <v>28</v>
      </c>
      <c r="I5" s="121">
        <f>COUNTIFS($C$5:$C$54,"&gt;=90",$C$5:$C$54,"&lt;=100")</f>
        <v>11</v>
      </c>
      <c r="M5">
        <f>COUNTIFS(B5:C54,"&gt;=80",B5:C54,"&lt;=90")</f>
        <v>12</v>
      </c>
    </row>
    <row r="6" spans="2:13">
      <c r="B6" s="117" t="s">
        <v>27</v>
      </c>
      <c r="C6" s="117">
        <v>92</v>
      </c>
      <c r="F6" s="122">
        <v>80</v>
      </c>
      <c r="G6" s="122">
        <v>89</v>
      </c>
      <c r="H6" s="123" t="s">
        <v>32</v>
      </c>
      <c r="I6" s="121">
        <f>COUNTIFS($C$5:$C$54,"&gt;=80",$C$5:$C$54,"&lt;=89")</f>
        <v>10</v>
      </c>
    </row>
    <row r="7" spans="2:13">
      <c r="B7" s="117" t="s">
        <v>29</v>
      </c>
      <c r="C7" s="117">
        <v>52</v>
      </c>
      <c r="F7" s="122">
        <v>51</v>
      </c>
      <c r="G7" s="122">
        <v>79</v>
      </c>
      <c r="H7" s="123" t="s">
        <v>26</v>
      </c>
      <c r="I7" s="121">
        <f>COUNTIFS($C$5:$C$54,"&gt;=51",$C$5:$C$54,"&lt;=79")</f>
        <v>19</v>
      </c>
    </row>
    <row r="8" spans="2:13">
      <c r="B8" s="117" t="s">
        <v>30</v>
      </c>
      <c r="C8" s="117">
        <v>60</v>
      </c>
      <c r="F8" s="122">
        <v>41</v>
      </c>
      <c r="G8" s="122">
        <v>50</v>
      </c>
      <c r="H8" s="123" t="s">
        <v>37</v>
      </c>
      <c r="I8" s="121">
        <f>COUNTIFS($C$5:$C$54,"&gt;=41",$C$5:$C$54,"&lt;=50")</f>
        <v>6</v>
      </c>
    </row>
    <row r="9" spans="2:13">
      <c r="B9" s="117" t="s">
        <v>31</v>
      </c>
      <c r="C9" s="117">
        <v>81</v>
      </c>
      <c r="F9" s="122">
        <v>0</v>
      </c>
      <c r="G9" s="122">
        <v>40</v>
      </c>
      <c r="H9" s="123" t="s">
        <v>45</v>
      </c>
      <c r="I9" s="121">
        <f>COUNTIFS($C$5:$C$54,"&gt;=0",$C$5:$C$54,"&lt;=40")</f>
        <v>4</v>
      </c>
    </row>
    <row r="10" spans="2:13">
      <c r="B10" s="117" t="s">
        <v>33</v>
      </c>
      <c r="C10" s="117">
        <v>66</v>
      </c>
    </row>
    <row r="11" spans="2:13">
      <c r="B11" s="117" t="s">
        <v>34</v>
      </c>
      <c r="C11" s="117">
        <v>63</v>
      </c>
    </row>
    <row r="12" spans="2:13">
      <c r="B12" s="117" t="s">
        <v>35</v>
      </c>
      <c r="C12" s="117">
        <v>100</v>
      </c>
    </row>
    <row r="13" spans="2:13">
      <c r="B13" s="117" t="s">
        <v>36</v>
      </c>
      <c r="C13" s="117">
        <v>46</v>
      </c>
    </row>
    <row r="14" spans="2:13">
      <c r="B14" s="117" t="s">
        <v>38</v>
      </c>
      <c r="C14" s="117">
        <v>87</v>
      </c>
      <c r="I14" s="124"/>
      <c r="J14" s="124"/>
    </row>
    <row r="15" spans="2:13">
      <c r="B15" s="117" t="s">
        <v>39</v>
      </c>
      <c r="C15" s="117">
        <v>93</v>
      </c>
    </row>
    <row r="16" spans="2:13">
      <c r="B16" s="117" t="s">
        <v>40</v>
      </c>
      <c r="C16" s="117">
        <v>84</v>
      </c>
    </row>
    <row r="17" spans="2:3">
      <c r="B17" s="117" t="s">
        <v>41</v>
      </c>
      <c r="C17" s="117">
        <v>44</v>
      </c>
    </row>
    <row r="18" spans="2:3">
      <c r="B18" s="117" t="s">
        <v>42</v>
      </c>
      <c r="C18" s="117">
        <v>71</v>
      </c>
    </row>
    <row r="19" spans="2:3">
      <c r="B19" s="117" t="s">
        <v>43</v>
      </c>
      <c r="C19" s="117">
        <v>100</v>
      </c>
    </row>
    <row r="20" spans="2:3">
      <c r="B20" s="117" t="s">
        <v>44</v>
      </c>
      <c r="C20" s="117">
        <v>40</v>
      </c>
    </row>
    <row r="21" spans="2:3">
      <c r="B21" s="117" t="s">
        <v>46</v>
      </c>
      <c r="C21" s="117">
        <v>35</v>
      </c>
    </row>
    <row r="22" spans="2:3">
      <c r="B22" s="117" t="s">
        <v>47</v>
      </c>
      <c r="C22" s="117">
        <v>73</v>
      </c>
    </row>
    <row r="23" spans="2:3">
      <c r="B23" s="117" t="s">
        <v>48</v>
      </c>
      <c r="C23" s="117">
        <v>99</v>
      </c>
    </row>
    <row r="24" spans="2:3">
      <c r="B24" s="117" t="s">
        <v>49</v>
      </c>
      <c r="C24" s="117">
        <v>88</v>
      </c>
    </row>
    <row r="25" spans="2:3">
      <c r="B25" s="117" t="s">
        <v>50</v>
      </c>
      <c r="C25" s="117">
        <v>90</v>
      </c>
    </row>
    <row r="26" spans="2:3">
      <c r="B26" s="117" t="s">
        <v>51</v>
      </c>
      <c r="C26" s="117">
        <v>90</v>
      </c>
    </row>
    <row r="27" spans="2:3">
      <c r="B27" s="117" t="s">
        <v>52</v>
      </c>
      <c r="C27" s="117">
        <v>44</v>
      </c>
    </row>
    <row r="28" spans="2:3">
      <c r="B28" s="117" t="s">
        <v>53</v>
      </c>
      <c r="C28" s="117">
        <v>74</v>
      </c>
    </row>
    <row r="29" spans="2:3">
      <c r="B29" s="117" t="s">
        <v>54</v>
      </c>
      <c r="C29" s="117">
        <v>46</v>
      </c>
    </row>
    <row r="30" spans="2:3">
      <c r="B30" s="117" t="s">
        <v>55</v>
      </c>
      <c r="C30" s="117">
        <v>74</v>
      </c>
    </row>
    <row r="31" spans="2:3">
      <c r="B31" s="117" t="s">
        <v>56</v>
      </c>
      <c r="C31" s="117">
        <v>92</v>
      </c>
    </row>
    <row r="32" spans="2:3">
      <c r="B32" s="117" t="s">
        <v>57</v>
      </c>
      <c r="C32" s="117">
        <v>31</v>
      </c>
    </row>
    <row r="33" spans="2:3">
      <c r="B33" s="117" t="s">
        <v>58</v>
      </c>
      <c r="C33" s="117">
        <v>51</v>
      </c>
    </row>
    <row r="34" spans="2:3">
      <c r="B34" s="117" t="s">
        <v>59</v>
      </c>
      <c r="C34" s="117">
        <v>59</v>
      </c>
    </row>
    <row r="35" spans="2:3">
      <c r="B35" s="117" t="s">
        <v>60</v>
      </c>
      <c r="C35" s="117">
        <v>85</v>
      </c>
    </row>
    <row r="36" spans="2:3">
      <c r="B36" s="117" t="s">
        <v>61</v>
      </c>
      <c r="C36" s="117">
        <v>63</v>
      </c>
    </row>
    <row r="37" spans="2:3">
      <c r="B37" s="117" t="s">
        <v>62</v>
      </c>
      <c r="C37" s="117">
        <v>60</v>
      </c>
    </row>
    <row r="38" spans="2:3">
      <c r="B38" s="117" t="s">
        <v>63</v>
      </c>
      <c r="C38" s="117">
        <v>83</v>
      </c>
    </row>
    <row r="39" spans="2:3">
      <c r="B39" s="117" t="s">
        <v>64</v>
      </c>
      <c r="C39" s="117">
        <v>72</v>
      </c>
    </row>
    <row r="40" spans="2:3">
      <c r="B40" s="117" t="s">
        <v>65</v>
      </c>
      <c r="C40" s="117">
        <v>94</v>
      </c>
    </row>
    <row r="41" spans="2:3">
      <c r="B41" s="117" t="s">
        <v>66</v>
      </c>
      <c r="C41" s="117">
        <v>92</v>
      </c>
    </row>
    <row r="42" spans="2:3">
      <c r="B42" s="117" t="s">
        <v>67</v>
      </c>
      <c r="C42" s="117">
        <v>92</v>
      </c>
    </row>
    <row r="43" spans="2:3">
      <c r="B43" s="117" t="s">
        <v>68</v>
      </c>
      <c r="C43" s="117">
        <v>59</v>
      </c>
    </row>
    <row r="44" spans="2:3">
      <c r="B44" s="117" t="s">
        <v>69</v>
      </c>
      <c r="C44" s="117">
        <v>51</v>
      </c>
    </row>
    <row r="45" spans="2:3">
      <c r="B45" s="117" t="s">
        <v>70</v>
      </c>
      <c r="C45" s="117">
        <v>45</v>
      </c>
    </row>
    <row r="46" spans="2:3">
      <c r="B46" s="117" t="s">
        <v>71</v>
      </c>
      <c r="C46" s="117">
        <v>89</v>
      </c>
    </row>
    <row r="47" spans="2:3">
      <c r="B47" s="117" t="s">
        <v>72</v>
      </c>
      <c r="C47" s="117">
        <v>51</v>
      </c>
    </row>
    <row r="48" spans="2:3">
      <c r="B48" s="117" t="s">
        <v>73</v>
      </c>
      <c r="C48" s="117">
        <v>84</v>
      </c>
    </row>
    <row r="49" spans="2:3">
      <c r="B49" s="117" t="s">
        <v>74</v>
      </c>
      <c r="C49" s="117">
        <v>32</v>
      </c>
    </row>
    <row r="50" spans="2:3">
      <c r="B50" s="117" t="s">
        <v>75</v>
      </c>
      <c r="C50" s="117">
        <v>73</v>
      </c>
    </row>
    <row r="51" spans="2:3">
      <c r="B51" s="117" t="s">
        <v>76</v>
      </c>
      <c r="C51" s="117">
        <v>44</v>
      </c>
    </row>
    <row r="52" spans="2:3">
      <c r="B52" s="117" t="s">
        <v>77</v>
      </c>
      <c r="C52" s="117">
        <v>81</v>
      </c>
    </row>
    <row r="53" spans="2:3">
      <c r="B53" s="117" t="s">
        <v>78</v>
      </c>
      <c r="C53" s="117">
        <v>76</v>
      </c>
    </row>
    <row r="54" spans="2:3">
      <c r="B54" s="117" t="s">
        <v>79</v>
      </c>
      <c r="C54" s="117">
        <v>89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B3C06-CA0A-47F1-ADCE-57E2EB371245}">
  <sheetPr>
    <tabColor theme="5" tint="0.39997558519241921"/>
  </sheetPr>
  <dimension ref="B1:K30"/>
  <sheetViews>
    <sheetView topLeftCell="F1" workbookViewId="0">
      <selection activeCell="K5" sqref="K5"/>
    </sheetView>
  </sheetViews>
  <sheetFormatPr defaultRowHeight="14.4"/>
  <cols>
    <col min="2" max="2" width="23.21875" bestFit="1" customWidth="1"/>
    <col min="3" max="3" width="17.5546875" bestFit="1" customWidth="1"/>
    <col min="4" max="4" width="15.44140625" bestFit="1" customWidth="1"/>
    <col min="5" max="5" width="14" bestFit="1" customWidth="1"/>
    <col min="8" max="8" width="23.77734375" bestFit="1" customWidth="1"/>
    <col min="9" max="9" width="26.77734375" bestFit="1" customWidth="1"/>
    <col min="10" max="10" width="21.6640625" bestFit="1" customWidth="1"/>
    <col min="11" max="11" width="20.109375" bestFit="1" customWidth="1"/>
    <col min="12" max="27" width="6" bestFit="1" customWidth="1"/>
    <col min="28" max="28" width="10.77734375" bestFit="1" customWidth="1"/>
    <col min="29" max="29" width="20.5546875" bestFit="1" customWidth="1"/>
    <col min="30" max="30" width="22.109375" bestFit="1" customWidth="1"/>
    <col min="31" max="31" width="20.5546875" bestFit="1" customWidth="1"/>
    <col min="32" max="32" width="22.109375" bestFit="1" customWidth="1"/>
    <col min="33" max="33" width="20.5546875" bestFit="1" customWidth="1"/>
    <col min="34" max="34" width="22.109375" bestFit="1" customWidth="1"/>
    <col min="35" max="35" width="20.5546875" bestFit="1" customWidth="1"/>
    <col min="36" max="36" width="22.109375" bestFit="1" customWidth="1"/>
    <col min="37" max="37" width="20.5546875" bestFit="1" customWidth="1"/>
    <col min="38" max="38" width="22.109375" bestFit="1" customWidth="1"/>
    <col min="39" max="39" width="20.5546875" bestFit="1" customWidth="1"/>
    <col min="40" max="40" width="22.109375" bestFit="1" customWidth="1"/>
    <col min="41" max="41" width="20.5546875" bestFit="1" customWidth="1"/>
    <col min="42" max="42" width="22.109375" bestFit="1" customWidth="1"/>
    <col min="43" max="43" width="20.5546875" bestFit="1" customWidth="1"/>
    <col min="44" max="44" width="22.109375" bestFit="1" customWidth="1"/>
    <col min="45" max="45" width="20.5546875" bestFit="1" customWidth="1"/>
    <col min="46" max="46" width="22.109375" bestFit="1" customWidth="1"/>
    <col min="47" max="47" width="25.44140625" bestFit="1" customWidth="1"/>
    <col min="48" max="48" width="26.88671875" bestFit="1" customWidth="1"/>
    <col min="49" max="50" width="12" bestFit="1" customWidth="1"/>
    <col min="51" max="51" width="7" bestFit="1" customWidth="1"/>
    <col min="52" max="52" width="9.6640625" bestFit="1" customWidth="1"/>
    <col min="53" max="53" width="10.6640625" bestFit="1" customWidth="1"/>
    <col min="54" max="54" width="7" bestFit="1" customWidth="1"/>
    <col min="55" max="55" width="9.6640625" bestFit="1" customWidth="1"/>
    <col min="56" max="56" width="10.6640625" bestFit="1" customWidth="1"/>
    <col min="57" max="57" width="7" bestFit="1" customWidth="1"/>
    <col min="58" max="58" width="9.6640625" bestFit="1" customWidth="1"/>
    <col min="59" max="59" width="10.6640625" bestFit="1" customWidth="1"/>
    <col min="60" max="60" width="7" bestFit="1" customWidth="1"/>
    <col min="61" max="61" width="9.6640625" bestFit="1" customWidth="1"/>
    <col min="62" max="62" width="10.6640625" bestFit="1" customWidth="1"/>
    <col min="63" max="63" width="6" bestFit="1" customWidth="1"/>
    <col min="64" max="64" width="8.6640625" bestFit="1" customWidth="1"/>
    <col min="65" max="65" width="10.6640625" bestFit="1" customWidth="1"/>
    <col min="66" max="66" width="6" bestFit="1" customWidth="1"/>
    <col min="67" max="67" width="8.6640625" bestFit="1" customWidth="1"/>
    <col min="68" max="68" width="10.6640625" bestFit="1" customWidth="1"/>
    <col min="69" max="69" width="6" bestFit="1" customWidth="1"/>
    <col min="70" max="70" width="8.6640625" bestFit="1" customWidth="1"/>
    <col min="71" max="71" width="10.6640625" bestFit="1" customWidth="1"/>
    <col min="72" max="72" width="10.77734375" bestFit="1" customWidth="1"/>
  </cols>
  <sheetData>
    <row r="1" spans="2:11" ht="18">
      <c r="E1" s="104" t="s">
        <v>309</v>
      </c>
      <c r="F1" s="102"/>
      <c r="G1" s="102"/>
      <c r="H1" s="102"/>
    </row>
    <row r="2" spans="2:11">
      <c r="E2" s="103" t="s">
        <v>310</v>
      </c>
      <c r="F2" s="102"/>
      <c r="G2" s="102"/>
      <c r="H2" s="102"/>
    </row>
    <row r="6" spans="2:11">
      <c r="B6" s="105" t="s">
        <v>108</v>
      </c>
      <c r="C6" s="105" t="s">
        <v>311</v>
      </c>
      <c r="D6" s="105" t="s">
        <v>312</v>
      </c>
      <c r="E6" s="105" t="s">
        <v>313</v>
      </c>
    </row>
    <row r="7" spans="2:11">
      <c r="B7" s="106" t="s">
        <v>212</v>
      </c>
      <c r="C7" s="107">
        <v>0.61</v>
      </c>
      <c r="D7" s="108">
        <v>2384</v>
      </c>
      <c r="E7" s="107">
        <v>0</v>
      </c>
      <c r="H7" s="125" t="s">
        <v>321</v>
      </c>
      <c r="I7" s="124" t="s">
        <v>324</v>
      </c>
      <c r="J7" s="124" t="s">
        <v>322</v>
      </c>
      <c r="K7" s="124" t="s">
        <v>325</v>
      </c>
    </row>
    <row r="8" spans="2:11">
      <c r="B8" s="106" t="s">
        <v>222</v>
      </c>
      <c r="C8" s="107">
        <v>0.62</v>
      </c>
      <c r="D8" s="108">
        <v>1023</v>
      </c>
      <c r="E8" s="107">
        <v>0</v>
      </c>
      <c r="H8" s="126" t="s">
        <v>212</v>
      </c>
      <c r="I8" s="130">
        <v>0.61</v>
      </c>
      <c r="J8" s="127">
        <v>2384</v>
      </c>
      <c r="K8" s="101">
        <v>0</v>
      </c>
    </row>
    <row r="9" spans="2:11">
      <c r="B9" s="106" t="s">
        <v>183</v>
      </c>
      <c r="C9" s="107">
        <v>0.77666666666666673</v>
      </c>
      <c r="D9" s="108">
        <v>5974</v>
      </c>
      <c r="E9" s="107">
        <v>0.66666666666666663</v>
      </c>
      <c r="H9" s="126" t="s">
        <v>222</v>
      </c>
      <c r="I9" s="130">
        <v>0.62</v>
      </c>
      <c r="J9" s="127">
        <v>1023</v>
      </c>
      <c r="K9" s="101">
        <v>0</v>
      </c>
    </row>
    <row r="10" spans="2:11">
      <c r="B10" s="106" t="s">
        <v>179</v>
      </c>
      <c r="C10" s="107">
        <v>0.66</v>
      </c>
      <c r="D10" s="108">
        <v>735</v>
      </c>
      <c r="E10" s="107">
        <v>0</v>
      </c>
      <c r="H10" s="126" t="s">
        <v>183</v>
      </c>
      <c r="I10" s="130">
        <v>0.77666666666666673</v>
      </c>
      <c r="J10" s="127">
        <v>5974</v>
      </c>
      <c r="K10" s="101">
        <v>0.66666666666666663</v>
      </c>
    </row>
    <row r="11" spans="2:11">
      <c r="B11" s="106" t="s">
        <v>181</v>
      </c>
      <c r="C11" s="107">
        <v>0.77999999999999992</v>
      </c>
      <c r="D11" s="108">
        <v>587</v>
      </c>
      <c r="E11" s="107">
        <v>0.33333333333333331</v>
      </c>
      <c r="H11" s="126" t="s">
        <v>179</v>
      </c>
      <c r="I11" s="130">
        <v>0.66</v>
      </c>
      <c r="J11" s="127">
        <v>735</v>
      </c>
      <c r="K11" s="101">
        <v>0</v>
      </c>
    </row>
    <row r="12" spans="2:11">
      <c r="B12" s="106" t="s">
        <v>176</v>
      </c>
      <c r="C12" s="107">
        <v>0.56666666666666676</v>
      </c>
      <c r="D12" s="108">
        <v>187</v>
      </c>
      <c r="E12" s="107">
        <v>0</v>
      </c>
      <c r="H12" s="126" t="s">
        <v>181</v>
      </c>
      <c r="I12" s="130">
        <v>0.77999999999999992</v>
      </c>
      <c r="J12" s="127">
        <v>587</v>
      </c>
      <c r="K12" s="101">
        <v>0.33333333333333331</v>
      </c>
    </row>
    <row r="13" spans="2:11">
      <c r="B13" s="106" t="s">
        <v>227</v>
      </c>
      <c r="C13" s="107">
        <v>0.47000000000000003</v>
      </c>
      <c r="D13" s="108">
        <v>1519</v>
      </c>
      <c r="E13" s="107">
        <v>0.66666666666666663</v>
      </c>
      <c r="H13" s="126" t="s">
        <v>176</v>
      </c>
      <c r="I13" s="130">
        <v>0.56666666666666676</v>
      </c>
      <c r="J13" s="127">
        <v>187</v>
      </c>
      <c r="K13" s="101">
        <v>0</v>
      </c>
    </row>
    <row r="14" spans="2:11">
      <c r="B14" s="106" t="s">
        <v>186</v>
      </c>
      <c r="C14" s="107">
        <v>0.57999999999999996</v>
      </c>
      <c r="D14" s="108">
        <v>981</v>
      </c>
      <c r="E14" s="107">
        <v>0.33333333333333331</v>
      </c>
      <c r="H14" s="126" t="s">
        <v>227</v>
      </c>
      <c r="I14" s="130">
        <v>0.47000000000000003</v>
      </c>
      <c r="J14" s="127">
        <v>1519</v>
      </c>
      <c r="K14" s="101">
        <v>0.66666666666666663</v>
      </c>
    </row>
    <row r="15" spans="2:11">
      <c r="B15" s="106" t="s">
        <v>209</v>
      </c>
      <c r="C15" s="107">
        <v>0.53333333333333333</v>
      </c>
      <c r="D15" s="108">
        <v>2056</v>
      </c>
      <c r="E15" s="107">
        <v>0.66666666666666663</v>
      </c>
      <c r="H15" s="126" t="s">
        <v>186</v>
      </c>
      <c r="I15" s="130">
        <v>0.57999999999999996</v>
      </c>
      <c r="J15" s="127">
        <v>981</v>
      </c>
      <c r="K15" s="101">
        <v>0.33333333333333331</v>
      </c>
    </row>
    <row r="16" spans="2:11">
      <c r="B16" s="106" t="s">
        <v>190</v>
      </c>
      <c r="C16" s="107">
        <v>0.54333333333333333</v>
      </c>
      <c r="D16" s="108">
        <v>1812</v>
      </c>
      <c r="E16" s="107">
        <v>0.33333333333333331</v>
      </c>
      <c r="H16" s="126" t="s">
        <v>209</v>
      </c>
      <c r="I16" s="130">
        <v>0.53333333333333333</v>
      </c>
      <c r="J16" s="127">
        <v>2056</v>
      </c>
      <c r="K16" s="101">
        <v>0.66666666666666663</v>
      </c>
    </row>
    <row r="17" spans="2:11">
      <c r="B17" s="106" t="s">
        <v>314</v>
      </c>
      <c r="C17" s="107">
        <v>0.57999999999999996</v>
      </c>
      <c r="D17" s="108">
        <v>395</v>
      </c>
      <c r="E17" s="107">
        <v>0.33333333333333331</v>
      </c>
      <c r="H17" s="126" t="s">
        <v>190</v>
      </c>
      <c r="I17" s="130">
        <v>0.54333333333333333</v>
      </c>
      <c r="J17" s="127">
        <v>1812</v>
      </c>
      <c r="K17" s="101">
        <v>0.33333333333333331</v>
      </c>
    </row>
    <row r="18" spans="2:11">
      <c r="B18" s="106" t="s">
        <v>315</v>
      </c>
      <c r="C18" s="107">
        <v>0.7533333333333333</v>
      </c>
      <c r="D18" s="108">
        <v>4052</v>
      </c>
      <c r="E18" s="107">
        <v>0.33333333333333331</v>
      </c>
      <c r="H18" s="126" t="s">
        <v>314</v>
      </c>
      <c r="I18" s="130">
        <v>0.57999999999999996</v>
      </c>
      <c r="J18" s="127">
        <v>395</v>
      </c>
      <c r="K18" s="101">
        <v>0.33333333333333331</v>
      </c>
    </row>
    <row r="19" spans="2:11">
      <c r="B19" s="106" t="s">
        <v>316</v>
      </c>
      <c r="C19" s="107">
        <v>0.71333333333333337</v>
      </c>
      <c r="D19" s="108">
        <v>1666</v>
      </c>
      <c r="E19" s="107">
        <v>0.33333333333333331</v>
      </c>
      <c r="H19" s="126" t="s">
        <v>315</v>
      </c>
      <c r="I19" s="130">
        <v>0.7533333333333333</v>
      </c>
      <c r="J19" s="127">
        <v>4052</v>
      </c>
      <c r="K19" s="101">
        <v>0.33333333333333331</v>
      </c>
    </row>
    <row r="20" spans="2:11">
      <c r="B20" s="106" t="s">
        <v>238</v>
      </c>
      <c r="C20" s="107">
        <v>0.65333333333333332</v>
      </c>
      <c r="D20" s="108">
        <v>1401</v>
      </c>
      <c r="E20" s="107">
        <v>0.66666666666666663</v>
      </c>
      <c r="H20" s="126" t="s">
        <v>318</v>
      </c>
      <c r="I20" s="130">
        <v>0.64587301587301571</v>
      </c>
      <c r="J20" s="127">
        <v>36115</v>
      </c>
      <c r="K20" s="101">
        <v>0.31746031746031744</v>
      </c>
    </row>
    <row r="21" spans="2:11">
      <c r="B21" s="106" t="s">
        <v>317</v>
      </c>
      <c r="C21" s="107">
        <v>0.79999999999999993</v>
      </c>
      <c r="D21" s="108">
        <v>422</v>
      </c>
      <c r="E21" s="107">
        <v>0.66666666666666663</v>
      </c>
      <c r="H21" s="126" t="s">
        <v>316</v>
      </c>
      <c r="I21" s="130">
        <v>0.71333333333333337</v>
      </c>
      <c r="J21" s="127">
        <v>1666</v>
      </c>
      <c r="K21" s="101">
        <v>0.33333333333333331</v>
      </c>
    </row>
    <row r="22" spans="2:11">
      <c r="B22" s="106" t="s">
        <v>217</v>
      </c>
      <c r="C22" s="107">
        <v>0.36333333333333334</v>
      </c>
      <c r="D22" s="108">
        <v>380</v>
      </c>
      <c r="E22" s="107">
        <v>0.33333333333333331</v>
      </c>
      <c r="H22" s="126" t="s">
        <v>238</v>
      </c>
      <c r="I22" s="130">
        <v>0.65333333333333332</v>
      </c>
      <c r="J22" s="127">
        <v>1401</v>
      </c>
      <c r="K22" s="101">
        <v>0.66666666666666663</v>
      </c>
    </row>
    <row r="23" spans="2:11">
      <c r="B23" s="106" t="s">
        <v>192</v>
      </c>
      <c r="C23" s="107">
        <v>0.62</v>
      </c>
      <c r="D23" s="108">
        <v>1623</v>
      </c>
      <c r="E23" s="107">
        <v>0.33333333333333331</v>
      </c>
      <c r="H23" s="126" t="s">
        <v>317</v>
      </c>
      <c r="I23" s="130">
        <v>0.79999999999999993</v>
      </c>
      <c r="J23" s="127">
        <v>422</v>
      </c>
      <c r="K23" s="101">
        <v>0.66666666666666663</v>
      </c>
    </row>
    <row r="24" spans="2:11">
      <c r="B24" s="106" t="s">
        <v>196</v>
      </c>
      <c r="C24" s="107">
        <v>0.57999999999999996</v>
      </c>
      <c r="D24" s="108">
        <v>737</v>
      </c>
      <c r="E24" s="107">
        <v>0</v>
      </c>
      <c r="H24" s="126" t="s">
        <v>217</v>
      </c>
      <c r="I24" s="130">
        <v>0.36333333333333334</v>
      </c>
      <c r="J24" s="127">
        <v>380</v>
      </c>
      <c r="K24" s="101">
        <v>0.33333333333333331</v>
      </c>
    </row>
    <row r="25" spans="2:11">
      <c r="B25" s="106" t="s">
        <v>215</v>
      </c>
      <c r="C25" s="107">
        <v>0.83666666666666656</v>
      </c>
      <c r="D25" s="108">
        <v>110</v>
      </c>
      <c r="E25" s="107">
        <v>0.33333333333333331</v>
      </c>
      <c r="H25" s="126" t="s">
        <v>192</v>
      </c>
      <c r="I25" s="130">
        <v>0.62</v>
      </c>
      <c r="J25" s="127">
        <v>1623</v>
      </c>
      <c r="K25" s="101">
        <v>0.33333333333333331</v>
      </c>
    </row>
    <row r="26" spans="2:11">
      <c r="B26" s="106" t="s">
        <v>207</v>
      </c>
      <c r="C26" s="107">
        <v>0.76333333333333331</v>
      </c>
      <c r="D26" s="108">
        <v>5800</v>
      </c>
      <c r="E26" s="107">
        <v>0.33333333333333331</v>
      </c>
      <c r="H26" s="126" t="s">
        <v>196</v>
      </c>
      <c r="I26" s="130">
        <v>0.57999999999999996</v>
      </c>
      <c r="J26" s="127">
        <v>737</v>
      </c>
      <c r="K26" s="101">
        <v>0</v>
      </c>
    </row>
    <row r="27" spans="2:11">
      <c r="B27" s="106" t="s">
        <v>224</v>
      </c>
      <c r="C27" s="107">
        <v>0.76000000000000012</v>
      </c>
      <c r="D27" s="108">
        <v>2271</v>
      </c>
      <c r="E27" s="107">
        <v>0</v>
      </c>
      <c r="H27" s="126" t="s">
        <v>215</v>
      </c>
      <c r="I27" s="130">
        <v>0.83666666666666656</v>
      </c>
      <c r="J27" s="127">
        <v>110</v>
      </c>
      <c r="K27" s="101">
        <v>0.33333333333333331</v>
      </c>
    </row>
    <row r="28" spans="2:11">
      <c r="B28" s="109" t="s">
        <v>318</v>
      </c>
      <c r="C28" s="110">
        <v>0.64587301587301571</v>
      </c>
      <c r="D28" s="111">
        <v>36115</v>
      </c>
      <c r="E28" s="110">
        <v>0.31746031746031744</v>
      </c>
      <c r="H28" s="126" t="s">
        <v>207</v>
      </c>
      <c r="I28" s="130">
        <v>0.76333333333333331</v>
      </c>
      <c r="J28" s="127">
        <v>5800</v>
      </c>
      <c r="K28" s="101">
        <v>0.33333333333333331</v>
      </c>
    </row>
    <row r="29" spans="2:11">
      <c r="H29" s="126" t="s">
        <v>224</v>
      </c>
      <c r="I29" s="130">
        <v>0.76000000000000012</v>
      </c>
      <c r="J29" s="127">
        <v>2271</v>
      </c>
      <c r="K29" s="101">
        <v>0</v>
      </c>
    </row>
    <row r="30" spans="2:11">
      <c r="H30" s="126" t="s">
        <v>318</v>
      </c>
      <c r="I30" s="130">
        <v>0.64587301587301582</v>
      </c>
      <c r="J30" s="127">
        <v>72230</v>
      </c>
      <c r="K30" s="101">
        <v>6.9841269841269833</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769F-755D-42D1-B10F-FBCFB2DB0EE1}">
  <dimension ref="A1"/>
  <sheetViews>
    <sheetView workbookViewId="0">
      <selection activeCell="H28" sqref="H28"/>
    </sheetView>
  </sheetViews>
  <sheetFormatPr defaultRowHeight="14.4"/>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A37EE-1CDE-4D2F-80E5-2B3AEB7A7736}">
  <dimension ref="A1"/>
  <sheetViews>
    <sheetView workbookViewId="0">
      <selection activeCell="I25" sqref="I25"/>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1Assignmen Q1)(email creation) </vt:lpstr>
      <vt:lpstr>1Assignment Q2) (max &amp;min)</vt:lpstr>
      <vt:lpstr>1Assignment Q3)</vt:lpstr>
      <vt:lpstr>1Assignment Q4) (average)</vt:lpstr>
      <vt:lpstr>1Assignment Q5)brainstrome</vt:lpstr>
      <vt:lpstr>1Assignment Q6)IF</vt:lpstr>
      <vt:lpstr>1Assignment Q7)text-coloum</vt:lpstr>
      <vt:lpstr>1Assignment Q8)</vt:lpstr>
      <vt:lpstr>1Assignment Q9)countif</vt:lpstr>
      <vt:lpstr>1Assignment Q10)pivot</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91830</dc:creator>
  <cp:lastModifiedBy>91830</cp:lastModifiedBy>
  <dcterms:created xsi:type="dcterms:W3CDTF">2021-02-08T16:27:47Z</dcterms:created>
  <dcterms:modified xsi:type="dcterms:W3CDTF">2021-02-19T18:15:59Z</dcterms:modified>
</cp:coreProperties>
</file>