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shle\OneDrive\Documents\"/>
    </mc:Choice>
  </mc:AlternateContent>
  <xr:revisionPtr revIDLastSave="0" documentId="13_ncr:1_{3753D5A9-F8B6-429D-AA80-6EFE4B44A62D}" xr6:coauthVersionLast="47" xr6:coauthVersionMax="47" xr10:uidLastSave="{00000000-0000-0000-0000-000000000000}"/>
  <bookViews>
    <workbookView xWindow="-108" yWindow="-108" windowWidth="23256" windowHeight="12456" activeTab="1" xr2:uid="{00000000-000D-0000-FFFF-FFFF00000000}"/>
  </bookViews>
  <sheets>
    <sheet name="Sheet3" sheetId="5" r:id="rId1"/>
    <sheet name="DATA" sheetId="1" r:id="rId2"/>
    <sheet name="QUERIES" sheetId="2" r:id="rId3"/>
  </sheets>
  <definedNames>
    <definedName name="_xlnm._FilterDatabase" localSheetId="1" hidden="1">DATA!$C$2:$C$1001</definedName>
    <definedName name="Slicer_Team_B">#N/A</definedName>
  </definedNames>
  <calcPr calcId="191028"/>
  <pivotCaches>
    <pivotCache cacheId="6"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8" i="1" l="1"/>
  <c r="T7" i="1"/>
  <c r="T4" i="1"/>
  <c r="T3" i="1"/>
  <c r="T2" i="1"/>
  <c r="AB8" i="1"/>
  <c r="AC25" i="1"/>
  <c r="AC22" i="1"/>
  <c r="AC21" i="1"/>
  <c r="AC20" i="1"/>
  <c r="AB23" i="1"/>
  <c r="AB24" i="1"/>
  <c r="AB25" i="1"/>
  <c r="AB26" i="1"/>
  <c r="AB27" i="1"/>
  <c r="AB21" i="1"/>
  <c r="Z15" i="1"/>
  <c r="Z16" i="1" a="1"/>
  <c r="Z16" i="1" s="1"/>
  <c r="Z17" i="1"/>
  <c r="Z18" i="1"/>
  <c r="AB17" i="1"/>
  <c r="X16" i="1"/>
  <c r="X13" i="1"/>
  <c r="W21" i="1" a="1"/>
  <c r="W21" i="1" s="1"/>
  <c r="U7" i="1"/>
  <c r="U6" i="1"/>
  <c r="U5" i="1"/>
  <c r="W3" i="1"/>
  <c r="W5" i="1"/>
  <c r="X7" i="1"/>
  <c r="K14" i="1"/>
  <c r="Z13" i="1"/>
  <c r="Z14" i="1" s="1"/>
  <c r="W15" i="1"/>
  <c r="V22" i="1"/>
  <c r="V23" i="1"/>
  <c r="V24" i="1"/>
  <c r="V25" i="1"/>
  <c r="V26" i="1"/>
  <c r="V27" i="1"/>
  <c r="V28" i="1"/>
  <c r="V29" i="1"/>
  <c r="V30" i="1"/>
  <c r="V31" i="1"/>
  <c r="V32" i="1"/>
  <c r="V33" i="1"/>
  <c r="V34" i="1"/>
  <c r="V35" i="1"/>
  <c r="V36" i="1"/>
  <c r="V37" i="1"/>
  <c r="V8" i="1"/>
  <c r="V9" i="1"/>
  <c r="V10" i="1"/>
  <c r="V11" i="1"/>
  <c r="V12" i="1"/>
  <c r="V13" i="1"/>
  <c r="V14" i="1"/>
  <c r="V15" i="1"/>
  <c r="V16" i="1"/>
  <c r="V17" i="1"/>
  <c r="V18" i="1"/>
  <c r="V19" i="1"/>
  <c r="V20" i="1"/>
  <c r="V21" i="1"/>
  <c r="V7" i="1"/>
  <c r="AD17" i="1"/>
  <c r="AD14" i="1"/>
  <c r="AC11" i="1"/>
  <c r="AD11" i="1" s="1"/>
  <c r="AE11" i="1" s="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16" i="1"/>
  <c r="Y17" i="1"/>
  <c r="Y18" i="1"/>
  <c r="Y19" i="1"/>
  <c r="Y20" i="1"/>
  <c r="Y21" i="1"/>
  <c r="Y22" i="1"/>
  <c r="Y23" i="1"/>
  <c r="Y24" i="1"/>
  <c r="Y25" i="1"/>
  <c r="Y26" i="1"/>
  <c r="Y27" i="1"/>
  <c r="Y28" i="1"/>
  <c r="Y29" i="1"/>
  <c r="Y30" i="1"/>
  <c r="Y31" i="1"/>
  <c r="Y32" i="1"/>
  <c r="Y33" i="1"/>
  <c r="Y34" i="1"/>
  <c r="Y35" i="1"/>
  <c r="Y36" i="1"/>
  <c r="Y37" i="1"/>
  <c r="Y38" i="1"/>
  <c r="AA13" i="1"/>
  <c r="AA14" i="1"/>
  <c r="AA15" i="1"/>
  <c r="AA16" i="1"/>
  <c r="AA17" i="1"/>
  <c r="AA18" i="1"/>
  <c r="AA19" i="1"/>
  <c r="AA20" i="1"/>
  <c r="AA3" i="1"/>
  <c r="AA4" i="1"/>
  <c r="AA5" i="1"/>
  <c r="AA6" i="1"/>
  <c r="AA7" i="1"/>
  <c r="AA8" i="1"/>
  <c r="AA9" i="1"/>
  <c r="AA10" i="1"/>
  <c r="AA11" i="1"/>
  <c r="AA12" i="1"/>
  <c r="AA2" i="1"/>
  <c r="Y3" i="1"/>
  <c r="Y4" i="1"/>
  <c r="Y5" i="1"/>
  <c r="Y6" i="1"/>
  <c r="Y7" i="1"/>
  <c r="Y8" i="1"/>
  <c r="Y9" i="1"/>
  <c r="Y10" i="1"/>
  <c r="Y11" i="1"/>
  <c r="Y12" i="1"/>
  <c r="Y13" i="1"/>
  <c r="Y14" i="1"/>
  <c r="Y15" i="1"/>
  <c r="Y2" i="1"/>
  <c r="N21" i="1"/>
  <c r="N16" i="1"/>
  <c r="N11"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275" i="1"/>
  <c r="M32" i="1"/>
  <c r="M33" i="1"/>
  <c r="M34" i="1"/>
  <c r="M35" i="1"/>
  <c r="M36" i="1"/>
  <c r="M276" i="1"/>
  <c r="M37" i="1"/>
  <c r="M38" i="1"/>
  <c r="M39" i="1"/>
  <c r="M40" i="1"/>
  <c r="M41" i="1"/>
  <c r="M42" i="1"/>
  <c r="M43" i="1"/>
  <c r="M44" i="1"/>
  <c r="M45" i="1"/>
  <c r="M46" i="1"/>
  <c r="M47" i="1"/>
  <c r="M48" i="1"/>
  <c r="M49" i="1"/>
  <c r="M50" i="1"/>
  <c r="M51" i="1"/>
  <c r="M52" i="1"/>
  <c r="M53" i="1"/>
  <c r="M54" i="1"/>
  <c r="M55" i="1"/>
  <c r="M56" i="1"/>
  <c r="M57" i="1"/>
  <c r="M277" i="1"/>
  <c r="M58" i="1"/>
  <c r="M59" i="1"/>
  <c r="M60" i="1"/>
  <c r="M61" i="1"/>
  <c r="M62" i="1"/>
  <c r="M63" i="1"/>
  <c r="M64" i="1"/>
  <c r="M65" i="1"/>
  <c r="M278"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279" i="1"/>
  <c r="M101" i="1"/>
  <c r="M102" i="1"/>
  <c r="M103" i="1"/>
  <c r="M104" i="1"/>
  <c r="M105" i="1"/>
  <c r="M106" i="1"/>
  <c r="M107" i="1"/>
  <c r="M108" i="1"/>
  <c r="M109" i="1"/>
  <c r="M110" i="1"/>
  <c r="M111" i="1"/>
  <c r="M112" i="1"/>
  <c r="M113" i="1"/>
  <c r="M114" i="1"/>
  <c r="M115" i="1"/>
  <c r="M280" i="1"/>
  <c r="M116" i="1"/>
  <c r="M117" i="1"/>
  <c r="M118" i="1"/>
  <c r="M119" i="1"/>
  <c r="M120" i="1"/>
  <c r="M121" i="1"/>
  <c r="M122" i="1"/>
  <c r="M123" i="1"/>
  <c r="M124" i="1"/>
  <c r="M125" i="1"/>
  <c r="M126" i="1"/>
  <c r="M127" i="1"/>
  <c r="M128" i="1"/>
  <c r="M129" i="1"/>
  <c r="M130" i="1"/>
  <c r="M131" i="1"/>
  <c r="M132" i="1"/>
  <c r="M133" i="1"/>
  <c r="M134" i="1"/>
  <c r="M135" i="1"/>
  <c r="M136" i="1"/>
  <c r="M137" i="1"/>
  <c r="M138" i="1"/>
  <c r="M139" i="1"/>
  <c r="M281" i="1"/>
  <c r="M140" i="1"/>
  <c r="M141" i="1"/>
  <c r="M142" i="1"/>
  <c r="M143" i="1"/>
  <c r="M144" i="1"/>
  <c r="M145" i="1"/>
  <c r="M146" i="1"/>
  <c r="M147" i="1"/>
  <c r="M148" i="1"/>
  <c r="M149" i="1"/>
  <c r="M150" i="1"/>
  <c r="M151" i="1"/>
  <c r="M152" i="1"/>
  <c r="M153" i="1"/>
  <c r="M154" i="1"/>
  <c r="M155" i="1"/>
  <c r="M282" i="1"/>
  <c r="M156" i="1"/>
  <c r="M157" i="1"/>
  <c r="M158" i="1"/>
  <c r="M159" i="1"/>
  <c r="M160" i="1"/>
  <c r="M161" i="1"/>
  <c r="M162" i="1"/>
  <c r="M283" i="1"/>
  <c r="M163" i="1"/>
  <c r="M164" i="1"/>
  <c r="M165" i="1"/>
  <c r="M284" i="1"/>
  <c r="M166" i="1"/>
  <c r="M167" i="1"/>
  <c r="M168" i="1"/>
  <c r="M169" i="1"/>
  <c r="M170" i="1"/>
  <c r="M171" i="1"/>
  <c r="M172" i="1"/>
  <c r="M173" i="1"/>
  <c r="M285" i="1"/>
  <c r="M174" i="1"/>
  <c r="M286" i="1"/>
  <c r="M175" i="1"/>
  <c r="M176" i="1"/>
  <c r="M177" i="1"/>
  <c r="M178" i="1"/>
  <c r="M179" i="1"/>
  <c r="M180" i="1"/>
  <c r="M181" i="1"/>
  <c r="M182" i="1"/>
  <c r="M183" i="1"/>
  <c r="M184" i="1"/>
  <c r="M185" i="1"/>
  <c r="M186" i="1"/>
  <c r="M287" i="1"/>
  <c r="M288" i="1"/>
  <c r="M187" i="1"/>
  <c r="M188" i="1"/>
  <c r="M189" i="1"/>
  <c r="M190" i="1"/>
  <c r="M191" i="1"/>
  <c r="M192" i="1"/>
  <c r="M193" i="1"/>
  <c r="M194" i="1"/>
  <c r="M195" i="1"/>
  <c r="M289" i="1"/>
  <c r="M196" i="1"/>
  <c r="M197" i="1"/>
  <c r="M198" i="1"/>
  <c r="M199" i="1"/>
  <c r="M200" i="1"/>
  <c r="M290" i="1"/>
  <c r="M201" i="1"/>
  <c r="M202" i="1"/>
  <c r="M203" i="1"/>
  <c r="M204" i="1"/>
  <c r="M205" i="1"/>
  <c r="M206" i="1"/>
  <c r="M207" i="1"/>
  <c r="M208" i="1"/>
  <c r="M209" i="1"/>
  <c r="M210" i="1"/>
  <c r="M291" i="1"/>
  <c r="M211" i="1"/>
  <c r="M212" i="1"/>
  <c r="M213" i="1"/>
  <c r="M214" i="1"/>
  <c r="M215" i="1"/>
  <c r="M292" i="1"/>
  <c r="M216" i="1"/>
  <c r="M293" i="1"/>
  <c r="M217" i="1"/>
  <c r="M294" i="1"/>
  <c r="M295" i="1"/>
  <c r="M218" i="1"/>
  <c r="M219" i="1"/>
  <c r="M220" i="1"/>
  <c r="M221" i="1"/>
  <c r="M222" i="1"/>
  <c r="M223" i="1"/>
  <c r="M296" i="1"/>
  <c r="M224" i="1"/>
  <c r="M225" i="1"/>
  <c r="M226" i="1"/>
  <c r="M227" i="1"/>
  <c r="M228" i="1"/>
  <c r="M229" i="1"/>
  <c r="M230" i="1"/>
  <c r="M231" i="1"/>
  <c r="M232" i="1"/>
  <c r="M233" i="1"/>
  <c r="M234" i="1"/>
  <c r="M235" i="1"/>
  <c r="M236" i="1"/>
  <c r="M237" i="1"/>
  <c r="M238" i="1"/>
  <c r="M239" i="1"/>
  <c r="M240" i="1"/>
  <c r="M241" i="1"/>
  <c r="M297" i="1"/>
  <c r="M242" i="1"/>
  <c r="M243" i="1"/>
  <c r="M244" i="1"/>
  <c r="M245" i="1"/>
  <c r="M246" i="1"/>
  <c r="M298" i="1"/>
  <c r="M247" i="1"/>
  <c r="M299" i="1"/>
  <c r="M248" i="1"/>
  <c r="M249" i="1"/>
  <c r="M250" i="1"/>
  <c r="M251" i="1"/>
  <c r="M252" i="1"/>
  <c r="M253" i="1"/>
  <c r="M254" i="1"/>
  <c r="M255" i="1"/>
  <c r="M256" i="1"/>
  <c r="M257" i="1"/>
  <c r="M258" i="1"/>
  <c r="M259" i="1"/>
  <c r="M300" i="1"/>
  <c r="M301" i="1"/>
  <c r="M260" i="1"/>
  <c r="M261" i="1"/>
  <c r="M262" i="1"/>
  <c r="M263" i="1"/>
  <c r="M264" i="1"/>
  <c r="M265" i="1"/>
  <c r="M266" i="1"/>
  <c r="M267" i="1"/>
  <c r="M302" i="1"/>
  <c r="M268" i="1"/>
  <c r="M269" i="1"/>
  <c r="M270" i="1"/>
  <c r="M271" i="1"/>
  <c r="M272" i="1"/>
  <c r="M273"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275" i="1"/>
  <c r="L32" i="1"/>
  <c r="L33" i="1"/>
  <c r="L34" i="1"/>
  <c r="L35" i="1"/>
  <c r="L36" i="1"/>
  <c r="L276" i="1"/>
  <c r="L37" i="1"/>
  <c r="L38" i="1"/>
  <c r="L39" i="1"/>
  <c r="L40" i="1"/>
  <c r="L41" i="1"/>
  <c r="L42" i="1"/>
  <c r="L43" i="1"/>
  <c r="L44" i="1"/>
  <c r="L45" i="1"/>
  <c r="L46" i="1"/>
  <c r="L47" i="1"/>
  <c r="L48" i="1"/>
  <c r="L49" i="1"/>
  <c r="L50" i="1"/>
  <c r="L51" i="1"/>
  <c r="L52" i="1"/>
  <c r="L53" i="1"/>
  <c r="L54" i="1"/>
  <c r="L55" i="1"/>
  <c r="L56" i="1"/>
  <c r="L57" i="1"/>
  <c r="L277" i="1"/>
  <c r="L58" i="1"/>
  <c r="L59" i="1"/>
  <c r="L60" i="1"/>
  <c r="L61" i="1"/>
  <c r="L62" i="1"/>
  <c r="L63" i="1"/>
  <c r="L64" i="1"/>
  <c r="L65" i="1"/>
  <c r="L278"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279" i="1"/>
  <c r="L101" i="1"/>
  <c r="L102" i="1"/>
  <c r="L103" i="1"/>
  <c r="L104" i="1"/>
  <c r="L105" i="1"/>
  <c r="L106" i="1"/>
  <c r="L107" i="1"/>
  <c r="L108" i="1"/>
  <c r="L109" i="1"/>
  <c r="L110" i="1"/>
  <c r="L111" i="1"/>
  <c r="L112" i="1"/>
  <c r="L113" i="1"/>
  <c r="L114" i="1"/>
  <c r="L115" i="1"/>
  <c r="L280" i="1"/>
  <c r="L116" i="1"/>
  <c r="L117" i="1"/>
  <c r="L118" i="1"/>
  <c r="L119" i="1"/>
  <c r="L120" i="1"/>
  <c r="L121" i="1"/>
  <c r="L122" i="1"/>
  <c r="L123" i="1"/>
  <c r="L124" i="1"/>
  <c r="L125" i="1"/>
  <c r="L126" i="1"/>
  <c r="L127" i="1"/>
  <c r="L128" i="1"/>
  <c r="L129" i="1"/>
  <c r="L130" i="1"/>
  <c r="L131" i="1"/>
  <c r="L132" i="1"/>
  <c r="L133" i="1"/>
  <c r="L134" i="1"/>
  <c r="L135" i="1"/>
  <c r="L136" i="1"/>
  <c r="L137" i="1"/>
  <c r="L138" i="1"/>
  <c r="L139" i="1"/>
  <c r="L281" i="1"/>
  <c r="L140" i="1"/>
  <c r="L141" i="1"/>
  <c r="L142" i="1"/>
  <c r="L143" i="1"/>
  <c r="L144" i="1"/>
  <c r="L145" i="1"/>
  <c r="L146" i="1"/>
  <c r="L147" i="1"/>
  <c r="L148" i="1"/>
  <c r="L149" i="1"/>
  <c r="L150" i="1"/>
  <c r="L151" i="1"/>
  <c r="L152" i="1"/>
  <c r="L153" i="1"/>
  <c r="L154" i="1"/>
  <c r="L155" i="1"/>
  <c r="L282" i="1"/>
  <c r="L156" i="1"/>
  <c r="L157" i="1"/>
  <c r="L158" i="1"/>
  <c r="L159" i="1"/>
  <c r="L160" i="1"/>
  <c r="L161" i="1"/>
  <c r="L162" i="1"/>
  <c r="L283" i="1"/>
  <c r="L163" i="1"/>
  <c r="L164" i="1"/>
  <c r="L165" i="1"/>
  <c r="L284" i="1"/>
  <c r="L166" i="1"/>
  <c r="L167" i="1"/>
  <c r="L168" i="1"/>
  <c r="L169" i="1"/>
  <c r="L170" i="1"/>
  <c r="L171" i="1"/>
  <c r="L172" i="1"/>
  <c r="L173" i="1"/>
  <c r="L285" i="1"/>
  <c r="L174" i="1"/>
  <c r="L286" i="1"/>
  <c r="L175" i="1"/>
  <c r="L176" i="1"/>
  <c r="L177" i="1"/>
  <c r="L178" i="1"/>
  <c r="L179" i="1"/>
  <c r="L180" i="1"/>
  <c r="L181" i="1"/>
  <c r="L182" i="1"/>
  <c r="L183" i="1"/>
  <c r="L184" i="1"/>
  <c r="L185" i="1"/>
  <c r="L186" i="1"/>
  <c r="L287" i="1"/>
  <c r="L288" i="1"/>
  <c r="L187" i="1"/>
  <c r="L188" i="1"/>
  <c r="L189" i="1"/>
  <c r="L190" i="1"/>
  <c r="L191" i="1"/>
  <c r="L192" i="1"/>
  <c r="L193" i="1"/>
  <c r="L194" i="1"/>
  <c r="L195" i="1"/>
  <c r="L289" i="1"/>
  <c r="L196" i="1"/>
  <c r="L197" i="1"/>
  <c r="L198" i="1"/>
  <c r="L199" i="1"/>
  <c r="L200" i="1"/>
  <c r="L290" i="1"/>
  <c r="L201" i="1"/>
  <c r="L202" i="1"/>
  <c r="L203" i="1"/>
  <c r="L204" i="1"/>
  <c r="L205" i="1"/>
  <c r="L206" i="1"/>
  <c r="L207" i="1"/>
  <c r="L208" i="1"/>
  <c r="L209" i="1"/>
  <c r="L210" i="1"/>
  <c r="L291" i="1"/>
  <c r="L211" i="1"/>
  <c r="L212" i="1"/>
  <c r="L213" i="1"/>
  <c r="L214" i="1"/>
  <c r="L215" i="1"/>
  <c r="L292" i="1"/>
  <c r="L216" i="1"/>
  <c r="L293" i="1"/>
  <c r="L217" i="1"/>
  <c r="L294" i="1"/>
  <c r="L295" i="1"/>
  <c r="L218" i="1"/>
  <c r="L219" i="1"/>
  <c r="L220" i="1"/>
  <c r="L221" i="1"/>
  <c r="L222" i="1"/>
  <c r="L223" i="1"/>
  <c r="L296" i="1"/>
  <c r="L224" i="1"/>
  <c r="L225" i="1"/>
  <c r="L226" i="1"/>
  <c r="L227" i="1"/>
  <c r="L228" i="1"/>
  <c r="L229" i="1"/>
  <c r="L230" i="1"/>
  <c r="L231" i="1"/>
  <c r="L232" i="1"/>
  <c r="L233" i="1"/>
  <c r="L234" i="1"/>
  <c r="L235" i="1"/>
  <c r="L236" i="1"/>
  <c r="L237" i="1"/>
  <c r="L238" i="1"/>
  <c r="L239" i="1"/>
  <c r="L240" i="1"/>
  <c r="L241" i="1"/>
  <c r="L297" i="1"/>
  <c r="L242" i="1"/>
  <c r="L243" i="1"/>
  <c r="L244" i="1"/>
  <c r="L245" i="1"/>
  <c r="L246" i="1"/>
  <c r="L298" i="1"/>
  <c r="L247" i="1"/>
  <c r="L299" i="1"/>
  <c r="L248" i="1"/>
  <c r="L249" i="1"/>
  <c r="L250" i="1"/>
  <c r="L251" i="1"/>
  <c r="L252" i="1"/>
  <c r="L253" i="1"/>
  <c r="L254" i="1"/>
  <c r="L255" i="1"/>
  <c r="L256" i="1"/>
  <c r="L257" i="1"/>
  <c r="L258" i="1"/>
  <c r="L259" i="1"/>
  <c r="L300" i="1"/>
  <c r="L301" i="1"/>
  <c r="L260" i="1"/>
  <c r="L261" i="1"/>
  <c r="L262" i="1"/>
  <c r="L263" i="1"/>
  <c r="L264" i="1"/>
  <c r="L265" i="1"/>
  <c r="L266" i="1"/>
  <c r="L267" i="1"/>
  <c r="L302" i="1"/>
  <c r="L268" i="1"/>
  <c r="L269" i="1"/>
  <c r="L270" i="1"/>
  <c r="L271" i="1"/>
  <c r="L272" i="1"/>
  <c r="L273" i="1"/>
  <c r="L2" i="1"/>
  <c r="K4" i="1"/>
  <c r="K5" i="1"/>
  <c r="K6" i="1"/>
  <c r="K7" i="1"/>
  <c r="K8" i="1"/>
  <c r="K9" i="1"/>
  <c r="K10" i="1"/>
  <c r="K11" i="1"/>
  <c r="K12" i="1"/>
  <c r="K13" i="1"/>
  <c r="K17" i="1"/>
  <c r="K18" i="1"/>
  <c r="K19" i="1"/>
  <c r="K20" i="1"/>
  <c r="K21" i="1"/>
  <c r="K22" i="1"/>
  <c r="K23" i="1"/>
  <c r="K24" i="1"/>
  <c r="K25" i="1"/>
  <c r="K26" i="1"/>
  <c r="K27" i="1"/>
  <c r="K28" i="1"/>
  <c r="K29" i="1"/>
  <c r="K30" i="1"/>
  <c r="K31" i="1"/>
  <c r="K275" i="1"/>
  <c r="K32" i="1"/>
  <c r="K33" i="1"/>
  <c r="K34" i="1"/>
  <c r="K35" i="1"/>
  <c r="K36" i="1"/>
  <c r="K276" i="1"/>
  <c r="K37" i="1"/>
  <c r="K38" i="1"/>
  <c r="K39" i="1"/>
  <c r="K40" i="1"/>
  <c r="K41" i="1"/>
  <c r="K42" i="1"/>
  <c r="K43" i="1"/>
  <c r="K44" i="1"/>
  <c r="K45" i="1"/>
  <c r="K46" i="1"/>
  <c r="K47" i="1"/>
  <c r="K48" i="1"/>
  <c r="K49" i="1"/>
  <c r="K50" i="1"/>
  <c r="K51" i="1"/>
  <c r="K52" i="1"/>
  <c r="K53" i="1"/>
  <c r="K54" i="1"/>
  <c r="K55" i="1"/>
  <c r="K56" i="1"/>
  <c r="K57" i="1"/>
  <c r="K277" i="1"/>
  <c r="K58" i="1"/>
  <c r="K59" i="1"/>
  <c r="K60" i="1"/>
  <c r="K61" i="1"/>
  <c r="K62" i="1"/>
  <c r="K63" i="1"/>
  <c r="K64" i="1"/>
  <c r="K65" i="1"/>
  <c r="K278"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279" i="1"/>
  <c r="K101" i="1"/>
  <c r="K102" i="1"/>
  <c r="K103" i="1"/>
  <c r="K104" i="1"/>
  <c r="K105" i="1"/>
  <c r="K106" i="1"/>
  <c r="K107" i="1"/>
  <c r="K108" i="1"/>
  <c r="K109" i="1"/>
  <c r="K110" i="1"/>
  <c r="K111" i="1"/>
  <c r="K112" i="1"/>
  <c r="K113" i="1"/>
  <c r="K114" i="1"/>
  <c r="K115" i="1"/>
  <c r="K280" i="1"/>
  <c r="K116" i="1"/>
  <c r="K117" i="1"/>
  <c r="K118" i="1"/>
  <c r="K119" i="1"/>
  <c r="K120" i="1"/>
  <c r="K121" i="1"/>
  <c r="K122" i="1"/>
  <c r="K123" i="1"/>
  <c r="K124" i="1"/>
  <c r="K125" i="1"/>
  <c r="K126" i="1"/>
  <c r="K127" i="1"/>
  <c r="K128" i="1"/>
  <c r="K129" i="1"/>
  <c r="K130" i="1"/>
  <c r="K131" i="1"/>
  <c r="K132" i="1"/>
  <c r="K133" i="1"/>
  <c r="K134" i="1"/>
  <c r="K135" i="1"/>
  <c r="K136" i="1"/>
  <c r="K137" i="1"/>
  <c r="K138" i="1"/>
  <c r="K139" i="1"/>
  <c r="K281" i="1"/>
  <c r="K140" i="1"/>
  <c r="K141" i="1"/>
  <c r="K142" i="1"/>
  <c r="K143" i="1"/>
  <c r="K144" i="1"/>
  <c r="K145" i="1"/>
  <c r="K146" i="1"/>
  <c r="K147" i="1"/>
  <c r="K148" i="1"/>
  <c r="K149" i="1"/>
  <c r="K150" i="1"/>
  <c r="K151" i="1"/>
  <c r="K152" i="1"/>
  <c r="K153" i="1"/>
  <c r="K154" i="1"/>
  <c r="K155" i="1"/>
  <c r="K282" i="1"/>
  <c r="K156" i="1"/>
  <c r="K157" i="1"/>
  <c r="K158" i="1"/>
  <c r="K159" i="1"/>
  <c r="K160" i="1"/>
  <c r="K161" i="1"/>
  <c r="K162" i="1"/>
  <c r="K283" i="1"/>
  <c r="K163" i="1"/>
  <c r="K164" i="1"/>
  <c r="K165" i="1"/>
  <c r="K284" i="1"/>
  <c r="K166" i="1"/>
  <c r="K167" i="1"/>
  <c r="K168" i="1"/>
  <c r="K169" i="1"/>
  <c r="K170" i="1"/>
  <c r="K171" i="1"/>
  <c r="K172" i="1"/>
  <c r="K173" i="1"/>
  <c r="K285" i="1"/>
  <c r="K174" i="1"/>
  <c r="K286" i="1"/>
  <c r="K175" i="1"/>
  <c r="K176" i="1"/>
  <c r="K177" i="1"/>
  <c r="K178" i="1"/>
  <c r="K179" i="1"/>
  <c r="K180" i="1"/>
  <c r="K181" i="1"/>
  <c r="K182" i="1"/>
  <c r="K183" i="1"/>
  <c r="K184" i="1"/>
  <c r="K185" i="1"/>
  <c r="K186" i="1"/>
  <c r="K287" i="1"/>
  <c r="K288" i="1"/>
  <c r="K187" i="1"/>
  <c r="K188" i="1"/>
  <c r="K189" i="1"/>
  <c r="K190" i="1"/>
  <c r="K191" i="1"/>
  <c r="K192" i="1"/>
  <c r="K193" i="1"/>
  <c r="K194" i="1"/>
  <c r="K195" i="1"/>
  <c r="K289" i="1"/>
  <c r="K196" i="1"/>
  <c r="K197" i="1"/>
  <c r="K198" i="1"/>
  <c r="K199" i="1"/>
  <c r="K200" i="1"/>
  <c r="K290" i="1"/>
  <c r="K201" i="1"/>
  <c r="K202" i="1"/>
  <c r="K203" i="1"/>
  <c r="K204" i="1"/>
  <c r="K205" i="1"/>
  <c r="K206" i="1"/>
  <c r="K207" i="1"/>
  <c r="K208" i="1"/>
  <c r="K209" i="1"/>
  <c r="K210" i="1"/>
  <c r="K291" i="1"/>
  <c r="K211" i="1"/>
  <c r="K212" i="1"/>
  <c r="K213" i="1"/>
  <c r="K214" i="1"/>
  <c r="K215" i="1"/>
  <c r="K292" i="1"/>
  <c r="K216" i="1"/>
  <c r="K293" i="1"/>
  <c r="K217" i="1"/>
  <c r="K294" i="1"/>
  <c r="K295" i="1"/>
  <c r="K218" i="1"/>
  <c r="K219" i="1"/>
  <c r="K220" i="1"/>
  <c r="K221" i="1"/>
  <c r="K222" i="1"/>
  <c r="K223" i="1"/>
  <c r="K296" i="1"/>
  <c r="K224" i="1"/>
  <c r="K225" i="1"/>
  <c r="K226" i="1"/>
  <c r="K227" i="1"/>
  <c r="K228" i="1"/>
  <c r="K229" i="1"/>
  <c r="K230" i="1"/>
  <c r="K231" i="1"/>
  <c r="K232" i="1"/>
  <c r="K233" i="1"/>
  <c r="K234" i="1"/>
  <c r="K235" i="1"/>
  <c r="K236" i="1"/>
  <c r="K237" i="1"/>
  <c r="K238" i="1"/>
  <c r="K239" i="1"/>
  <c r="K240" i="1"/>
  <c r="K241" i="1"/>
  <c r="K297" i="1"/>
  <c r="K242" i="1"/>
  <c r="K243" i="1"/>
  <c r="K244" i="1"/>
  <c r="K245" i="1"/>
  <c r="K246" i="1"/>
  <c r="K298" i="1"/>
  <c r="K247" i="1"/>
  <c r="K299" i="1"/>
  <c r="K248" i="1"/>
  <c r="K249" i="1"/>
  <c r="K250" i="1"/>
  <c r="K251" i="1"/>
  <c r="K252" i="1"/>
  <c r="K253" i="1"/>
  <c r="K254" i="1"/>
  <c r="K255" i="1"/>
  <c r="K256" i="1"/>
  <c r="K257" i="1"/>
  <c r="K258" i="1"/>
  <c r="K259" i="1"/>
  <c r="K300" i="1"/>
  <c r="K301" i="1"/>
  <c r="K260" i="1"/>
  <c r="K261" i="1"/>
  <c r="K262" i="1"/>
  <c r="K263" i="1"/>
  <c r="K264" i="1"/>
  <c r="K265" i="1"/>
  <c r="K266" i="1"/>
  <c r="K267" i="1"/>
  <c r="K302" i="1"/>
  <c r="K268" i="1"/>
  <c r="K269" i="1"/>
  <c r="K270" i="1"/>
  <c r="K271" i="1"/>
  <c r="K272" i="1"/>
  <c r="K273" i="1"/>
  <c r="K303" i="1"/>
  <c r="K3" i="1"/>
  <c r="K2" i="1"/>
  <c r="J6" i="1"/>
  <c r="J7" i="1"/>
  <c r="J8" i="1"/>
  <c r="J9" i="1"/>
  <c r="J10" i="1"/>
  <c r="J11" i="1"/>
  <c r="J12" i="1"/>
  <c r="J13" i="1"/>
  <c r="J14" i="1"/>
  <c r="J15" i="1"/>
  <c r="J16" i="1"/>
  <c r="J17" i="1"/>
  <c r="J18" i="1"/>
  <c r="J19" i="1"/>
  <c r="J20" i="1"/>
  <c r="J21" i="1"/>
  <c r="J22" i="1"/>
  <c r="J23" i="1"/>
  <c r="J24" i="1"/>
  <c r="J25" i="1"/>
  <c r="J26" i="1"/>
  <c r="J27" i="1"/>
  <c r="J28" i="1"/>
  <c r="J29" i="1"/>
  <c r="J30" i="1"/>
  <c r="J31" i="1"/>
  <c r="J275" i="1"/>
  <c r="J32" i="1"/>
  <c r="J33" i="1"/>
  <c r="J34" i="1"/>
  <c r="J35" i="1"/>
  <c r="J36" i="1"/>
  <c r="J276" i="1"/>
  <c r="J37" i="1"/>
  <c r="J38" i="1"/>
  <c r="J39" i="1"/>
  <c r="J40" i="1"/>
  <c r="J41" i="1"/>
  <c r="J42" i="1"/>
  <c r="J43" i="1"/>
  <c r="J44" i="1"/>
  <c r="J45" i="1"/>
  <c r="J46" i="1"/>
  <c r="J47" i="1"/>
  <c r="J48" i="1"/>
  <c r="J49" i="1"/>
  <c r="J50" i="1"/>
  <c r="J51" i="1"/>
  <c r="J52" i="1"/>
  <c r="J53" i="1"/>
  <c r="J54" i="1"/>
  <c r="J55" i="1"/>
  <c r="J56" i="1"/>
  <c r="J57" i="1"/>
  <c r="J277" i="1"/>
  <c r="J58" i="1"/>
  <c r="J59" i="1"/>
  <c r="J60" i="1"/>
  <c r="J61" i="1"/>
  <c r="J62" i="1"/>
  <c r="J63" i="1"/>
  <c r="J64" i="1"/>
  <c r="J65" i="1"/>
  <c r="J278"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279" i="1"/>
  <c r="J101" i="1"/>
  <c r="J102" i="1"/>
  <c r="J103" i="1"/>
  <c r="J104" i="1"/>
  <c r="J105" i="1"/>
  <c r="J106" i="1"/>
  <c r="J107" i="1"/>
  <c r="J108" i="1"/>
  <c r="J109" i="1"/>
  <c r="J110" i="1"/>
  <c r="J111" i="1"/>
  <c r="J112" i="1"/>
  <c r="J113" i="1"/>
  <c r="J114" i="1"/>
  <c r="J115" i="1"/>
  <c r="J280" i="1"/>
  <c r="J116" i="1"/>
  <c r="J117" i="1"/>
  <c r="J118" i="1"/>
  <c r="J119" i="1"/>
  <c r="J120" i="1"/>
  <c r="J121" i="1"/>
  <c r="J122" i="1"/>
  <c r="J123" i="1"/>
  <c r="J124" i="1"/>
  <c r="J125" i="1"/>
  <c r="J126" i="1"/>
  <c r="J127" i="1"/>
  <c r="J128" i="1"/>
  <c r="J129" i="1"/>
  <c r="J130" i="1"/>
  <c r="J131" i="1"/>
  <c r="J132" i="1"/>
  <c r="J133" i="1"/>
  <c r="J134" i="1"/>
  <c r="J135" i="1"/>
  <c r="J136" i="1"/>
  <c r="J137" i="1"/>
  <c r="J138" i="1"/>
  <c r="J139" i="1"/>
  <c r="J281" i="1"/>
  <c r="J140" i="1"/>
  <c r="J141" i="1"/>
  <c r="J142" i="1"/>
  <c r="J143" i="1"/>
  <c r="J144" i="1"/>
  <c r="J145" i="1"/>
  <c r="J146" i="1"/>
  <c r="J147" i="1"/>
  <c r="J148" i="1"/>
  <c r="J149" i="1"/>
  <c r="J150" i="1"/>
  <c r="J151" i="1"/>
  <c r="J152" i="1"/>
  <c r="J153" i="1"/>
  <c r="J154" i="1"/>
  <c r="J155" i="1"/>
  <c r="J282" i="1"/>
  <c r="J156" i="1"/>
  <c r="J157" i="1"/>
  <c r="J158" i="1"/>
  <c r="J159" i="1"/>
  <c r="J160" i="1"/>
  <c r="J161" i="1"/>
  <c r="J162" i="1"/>
  <c r="J283" i="1"/>
  <c r="J163" i="1"/>
  <c r="J164" i="1"/>
  <c r="J165" i="1"/>
  <c r="J284" i="1"/>
  <c r="J166" i="1"/>
  <c r="J167" i="1"/>
  <c r="J168" i="1"/>
  <c r="J169" i="1"/>
  <c r="J170" i="1"/>
  <c r="J171" i="1"/>
  <c r="J172" i="1"/>
  <c r="J173" i="1"/>
  <c r="J285" i="1"/>
  <c r="J174" i="1"/>
  <c r="J286" i="1"/>
  <c r="J175" i="1"/>
  <c r="J176" i="1"/>
  <c r="J177" i="1"/>
  <c r="J178" i="1"/>
  <c r="J179" i="1"/>
  <c r="J180" i="1"/>
  <c r="J181" i="1"/>
  <c r="J182" i="1"/>
  <c r="J183" i="1"/>
  <c r="J184" i="1"/>
  <c r="J185" i="1"/>
  <c r="J186" i="1"/>
  <c r="J287" i="1"/>
  <c r="J288" i="1"/>
  <c r="J187" i="1"/>
  <c r="J188" i="1"/>
  <c r="J189" i="1"/>
  <c r="J190" i="1"/>
  <c r="J191" i="1"/>
  <c r="J192" i="1"/>
  <c r="J193" i="1"/>
  <c r="J194" i="1"/>
  <c r="J195" i="1"/>
  <c r="J289" i="1"/>
  <c r="J196" i="1"/>
  <c r="J197" i="1"/>
  <c r="J198" i="1"/>
  <c r="J199" i="1"/>
  <c r="J200" i="1"/>
  <c r="J290" i="1"/>
  <c r="J201" i="1"/>
  <c r="J202" i="1"/>
  <c r="J203" i="1"/>
  <c r="J204" i="1"/>
  <c r="J205" i="1"/>
  <c r="J206" i="1"/>
  <c r="J207" i="1"/>
  <c r="J208" i="1"/>
  <c r="J209" i="1"/>
  <c r="J210" i="1"/>
  <c r="J291" i="1"/>
  <c r="J211" i="1"/>
  <c r="J212" i="1"/>
  <c r="J213" i="1"/>
  <c r="J214" i="1"/>
  <c r="J215" i="1"/>
  <c r="J292" i="1"/>
  <c r="J216" i="1"/>
  <c r="J293" i="1"/>
  <c r="J217" i="1"/>
  <c r="J294" i="1"/>
  <c r="J295" i="1"/>
  <c r="J218" i="1"/>
  <c r="J219" i="1"/>
  <c r="J220" i="1"/>
  <c r="J221" i="1"/>
  <c r="J222" i="1"/>
  <c r="J223" i="1"/>
  <c r="J296" i="1"/>
  <c r="J224" i="1"/>
  <c r="J225" i="1"/>
  <c r="J226" i="1"/>
  <c r="J227" i="1"/>
  <c r="J228" i="1"/>
  <c r="J229" i="1"/>
  <c r="J230" i="1"/>
  <c r="J231" i="1"/>
  <c r="J232" i="1"/>
  <c r="J233" i="1"/>
  <c r="J234" i="1"/>
  <c r="J235" i="1"/>
  <c r="J236" i="1"/>
  <c r="J237" i="1"/>
  <c r="J238" i="1"/>
  <c r="J239" i="1"/>
  <c r="J240" i="1"/>
  <c r="J241" i="1"/>
  <c r="J297" i="1"/>
  <c r="J242" i="1"/>
  <c r="J243" i="1"/>
  <c r="J244" i="1"/>
  <c r="J245" i="1"/>
  <c r="J246" i="1"/>
  <c r="J298" i="1"/>
  <c r="J247" i="1"/>
  <c r="J299" i="1"/>
  <c r="J248" i="1"/>
  <c r="J249" i="1"/>
  <c r="J250" i="1"/>
  <c r="J251" i="1"/>
  <c r="J252" i="1"/>
  <c r="J253" i="1"/>
  <c r="J254" i="1"/>
  <c r="J255" i="1"/>
  <c r="J256" i="1"/>
  <c r="J257" i="1"/>
  <c r="J258" i="1"/>
  <c r="J259" i="1"/>
  <c r="J300" i="1"/>
  <c r="J301" i="1"/>
  <c r="J260" i="1"/>
  <c r="J261" i="1"/>
  <c r="J262" i="1"/>
  <c r="J263" i="1"/>
  <c r="J264" i="1"/>
  <c r="J265" i="1"/>
  <c r="J266" i="1"/>
  <c r="J267" i="1"/>
  <c r="J302" i="1"/>
  <c r="J268" i="1"/>
  <c r="J269" i="1"/>
  <c r="J270" i="1"/>
  <c r="J271" i="1"/>
  <c r="J272" i="1"/>
  <c r="J273" i="1"/>
  <c r="J3" i="1"/>
  <c r="J4" i="1"/>
  <c r="J5" i="1"/>
  <c r="J2" i="1"/>
  <c r="Z19" i="1" l="1" a="1"/>
  <c r="Z19" i="1" s="1"/>
  <c r="Y302" i="1"/>
  <c r="N26" i="1"/>
  <c r="AD1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<sst xmlns="http://schemas.openxmlformats.org/spreadsheetml/2006/main" count="1307" uniqueCount="399">
  <si>
    <t>Player Name</t>
  </si>
  <si>
    <t>Team</t>
  </si>
  <si>
    <t>Role</t>
  </si>
  <si>
    <t>Matches Played</t>
  </si>
  <si>
    <t>Wickets Taken</t>
  </si>
  <si>
    <t>Batting Average</t>
  </si>
  <si>
    <t>Bowling Average</t>
  </si>
  <si>
    <t>Injured</t>
  </si>
  <si>
    <t>Player 1</t>
  </si>
  <si>
    <t>Team B</t>
  </si>
  <si>
    <t>Bowler</t>
  </si>
  <si>
    <t>No</t>
  </si>
  <si>
    <t>Player 2</t>
  </si>
  <si>
    <t>Team C</t>
  </si>
  <si>
    <t>All-Rounder</t>
  </si>
  <si>
    <t>Player 3</t>
  </si>
  <si>
    <t>Player 4</t>
  </si>
  <si>
    <t>Team A</t>
  </si>
  <si>
    <t>Player 5</t>
  </si>
  <si>
    <t>Player 6</t>
  </si>
  <si>
    <t>Wicketkeeper</t>
  </si>
  <si>
    <t>Player 7</t>
  </si>
  <si>
    <t>Player 8</t>
  </si>
  <si>
    <t>Team D</t>
  </si>
  <si>
    <t>Batsman</t>
  </si>
  <si>
    <t>Player 9</t>
  </si>
  <si>
    <t>Player 10</t>
  </si>
  <si>
    <t>Player 11</t>
  </si>
  <si>
    <t>Player 12</t>
  </si>
  <si>
    <t>Player 13</t>
  </si>
  <si>
    <t>Player 14</t>
  </si>
  <si>
    <t>Player 15</t>
  </si>
  <si>
    <t>Player 16</t>
  </si>
  <si>
    <t>Player 17</t>
  </si>
  <si>
    <t>Player 18</t>
  </si>
  <si>
    <t>Player 19</t>
  </si>
  <si>
    <t>Player 20</t>
  </si>
  <si>
    <t>Player 21</t>
  </si>
  <si>
    <t>Player 22</t>
  </si>
  <si>
    <t>Player 23</t>
  </si>
  <si>
    <t>Player 24</t>
  </si>
  <si>
    <t>Player 25</t>
  </si>
  <si>
    <t>Player 26</t>
  </si>
  <si>
    <t>Player 27</t>
  </si>
  <si>
    <t>Player 28</t>
  </si>
  <si>
    <t>Player 29</t>
  </si>
  <si>
    <t>Player 30</t>
  </si>
  <si>
    <t>Player 31</t>
  </si>
  <si>
    <t>Yes</t>
  </si>
  <si>
    <t>Player 32</t>
  </si>
  <si>
    <t>Player 33</t>
  </si>
  <si>
    <t>Player 34</t>
  </si>
  <si>
    <t>Player 35</t>
  </si>
  <si>
    <t>Player 36</t>
  </si>
  <si>
    <t>Player 37</t>
  </si>
  <si>
    <t>Player 38</t>
  </si>
  <si>
    <t>Player 39</t>
  </si>
  <si>
    <t>Player 40</t>
  </si>
  <si>
    <t>Player 41</t>
  </si>
  <si>
    <t>Player 42</t>
  </si>
  <si>
    <t>Player 43</t>
  </si>
  <si>
    <t>Player 44</t>
  </si>
  <si>
    <t>Player 45</t>
  </si>
  <si>
    <t>Player 46</t>
  </si>
  <si>
    <t>Player 47</t>
  </si>
  <si>
    <t>Player 48</t>
  </si>
  <si>
    <t>Player 49</t>
  </si>
  <si>
    <t>Player 50</t>
  </si>
  <si>
    <t>Player 51</t>
  </si>
  <si>
    <t>Player 52</t>
  </si>
  <si>
    <t>Player 53</t>
  </si>
  <si>
    <t>Player 54</t>
  </si>
  <si>
    <t>Player 55</t>
  </si>
  <si>
    <t>Player 56</t>
  </si>
  <si>
    <t>Player 57</t>
  </si>
  <si>
    <t>Player 58</t>
  </si>
  <si>
    <t>Player 59</t>
  </si>
  <si>
    <t>Player 60</t>
  </si>
  <si>
    <t>Player 61</t>
  </si>
  <si>
    <t>Player 62</t>
  </si>
  <si>
    <t>Player 63</t>
  </si>
  <si>
    <t>Player 64</t>
  </si>
  <si>
    <t>Player 65</t>
  </si>
  <si>
    <t>Player 66</t>
  </si>
  <si>
    <t>Player 67</t>
  </si>
  <si>
    <t>Player 68</t>
  </si>
  <si>
    <t>Player 69</t>
  </si>
  <si>
    <t>Player 70</t>
  </si>
  <si>
    <t>Player 71</t>
  </si>
  <si>
    <t>Player 72</t>
  </si>
  <si>
    <t>Player 73</t>
  </si>
  <si>
    <t>Player 74</t>
  </si>
  <si>
    <t>Player 75</t>
  </si>
  <si>
    <t>Player 76</t>
  </si>
  <si>
    <t>Player 77</t>
  </si>
  <si>
    <t>Player 78</t>
  </si>
  <si>
    <t>Player 79</t>
  </si>
  <si>
    <t>Player 80</t>
  </si>
  <si>
    <t>Player 81</t>
  </si>
  <si>
    <t>Player 82</t>
  </si>
  <si>
    <t>Player 83</t>
  </si>
  <si>
    <t>Player 84</t>
  </si>
  <si>
    <t>Player 85</t>
  </si>
  <si>
    <t>Player 86</t>
  </si>
  <si>
    <t>Player 87</t>
  </si>
  <si>
    <t>Player 88</t>
  </si>
  <si>
    <t>Player 89</t>
  </si>
  <si>
    <t>Player 90</t>
  </si>
  <si>
    <t>Player 91</t>
  </si>
  <si>
    <t>Player 92</t>
  </si>
  <si>
    <t>Player 93</t>
  </si>
  <si>
    <t>Player 94</t>
  </si>
  <si>
    <t>Player 95</t>
  </si>
  <si>
    <t>Player 96</t>
  </si>
  <si>
    <t>Player 97</t>
  </si>
  <si>
    <t>Player 98</t>
  </si>
  <si>
    <t>Player 99</t>
  </si>
  <si>
    <t>Player 100</t>
  </si>
  <si>
    <t>Player 101</t>
  </si>
  <si>
    <t>Player 102</t>
  </si>
  <si>
    <t>Player 103</t>
  </si>
  <si>
    <t>Player 104</t>
  </si>
  <si>
    <t>Player 105</t>
  </si>
  <si>
    <t>Player 106</t>
  </si>
  <si>
    <t>Player 107</t>
  </si>
  <si>
    <t>Player 108</t>
  </si>
  <si>
    <t>Player 109</t>
  </si>
  <si>
    <t>Player 110</t>
  </si>
  <si>
    <t>Player 111</t>
  </si>
  <si>
    <t>Player 112</t>
  </si>
  <si>
    <t>Player 113</t>
  </si>
  <si>
    <t>Player 114</t>
  </si>
  <si>
    <t>Player 115</t>
  </si>
  <si>
    <t>Player 116</t>
  </si>
  <si>
    <t>Player 117</t>
  </si>
  <si>
    <t>Player 118</t>
  </si>
  <si>
    <t>Player 119</t>
  </si>
  <si>
    <t>Player 120</t>
  </si>
  <si>
    <t>Player 121</t>
  </si>
  <si>
    <t>Player 122</t>
  </si>
  <si>
    <t>Player 123</t>
  </si>
  <si>
    <t>Player 124</t>
  </si>
  <si>
    <t>Player 125</t>
  </si>
  <si>
    <t>Player 126</t>
  </si>
  <si>
    <t>Player 127</t>
  </si>
  <si>
    <t>Player 128</t>
  </si>
  <si>
    <t>Player 129</t>
  </si>
  <si>
    <t>Player 130</t>
  </si>
  <si>
    <t>Player 131</t>
  </si>
  <si>
    <t>Player 132</t>
  </si>
  <si>
    <t>Player 133</t>
  </si>
  <si>
    <t>Player 134</t>
  </si>
  <si>
    <t>Player 135</t>
  </si>
  <si>
    <t>Player 136</t>
  </si>
  <si>
    <t>Player 137</t>
  </si>
  <si>
    <t>Player 138</t>
  </si>
  <si>
    <t>Player 139</t>
  </si>
  <si>
    <t>Player 140</t>
  </si>
  <si>
    <t>Player 141</t>
  </si>
  <si>
    <t>Player 142</t>
  </si>
  <si>
    <t>Player 143</t>
  </si>
  <si>
    <t>Player 144</t>
  </si>
  <si>
    <t>Player 145</t>
  </si>
  <si>
    <t>Player 146</t>
  </si>
  <si>
    <t>Player 147</t>
  </si>
  <si>
    <t>Player 148</t>
  </si>
  <si>
    <t>Player 149</t>
  </si>
  <si>
    <t>Player 150</t>
  </si>
  <si>
    <t>Player 151</t>
  </si>
  <si>
    <t>Player 152</t>
  </si>
  <si>
    <t>Player 153</t>
  </si>
  <si>
    <t>Player 154</t>
  </si>
  <si>
    <t>Player 155</t>
  </si>
  <si>
    <t>Player 156</t>
  </si>
  <si>
    <t>Player 157</t>
  </si>
  <si>
    <t>Player 158</t>
  </si>
  <si>
    <t>Player 159</t>
  </si>
  <si>
    <t>Player 160</t>
  </si>
  <si>
    <t>Player 161</t>
  </si>
  <si>
    <t>Player 162</t>
  </si>
  <si>
    <t>Player 163</t>
  </si>
  <si>
    <t>Player 164</t>
  </si>
  <si>
    <t>Player 165</t>
  </si>
  <si>
    <t>Player 166</t>
  </si>
  <si>
    <t>Player 167</t>
  </si>
  <si>
    <t>Player 168</t>
  </si>
  <si>
    <t>Player 169</t>
  </si>
  <si>
    <t>Player 170</t>
  </si>
  <si>
    <t>Player 171</t>
  </si>
  <si>
    <t>Player 172</t>
  </si>
  <si>
    <t>Player 173</t>
  </si>
  <si>
    <t>Player 174</t>
  </si>
  <si>
    <t>Player 175</t>
  </si>
  <si>
    <t>Player 176</t>
  </si>
  <si>
    <t>Player 177</t>
  </si>
  <si>
    <t>Player 178</t>
  </si>
  <si>
    <t>Player 179</t>
  </si>
  <si>
    <t>Player 180</t>
  </si>
  <si>
    <t>Player 181</t>
  </si>
  <si>
    <t>Player 182</t>
  </si>
  <si>
    <t>Player 183</t>
  </si>
  <si>
    <t>Player 184</t>
  </si>
  <si>
    <t>Player 185</t>
  </si>
  <si>
    <t>Player 186</t>
  </si>
  <si>
    <t>Player 187</t>
  </si>
  <si>
    <t>Player 188</t>
  </si>
  <si>
    <t>Player 189</t>
  </si>
  <si>
    <t>Player 190</t>
  </si>
  <si>
    <t>Player 191</t>
  </si>
  <si>
    <t>Player 192</t>
  </si>
  <si>
    <t>Player 193</t>
  </si>
  <si>
    <t>Player 194</t>
  </si>
  <si>
    <t>Player 195</t>
  </si>
  <si>
    <t>Player 196</t>
  </si>
  <si>
    <t>Player 197</t>
  </si>
  <si>
    <t>Player 198</t>
  </si>
  <si>
    <t>Player 199</t>
  </si>
  <si>
    <t>Player 200</t>
  </si>
  <si>
    <t>Player 201</t>
  </si>
  <si>
    <t>Player 202</t>
  </si>
  <si>
    <t>Player 203</t>
  </si>
  <si>
    <t>Player 204</t>
  </si>
  <si>
    <t>Player 205</t>
  </si>
  <si>
    <t>Player 206</t>
  </si>
  <si>
    <t>Player 207</t>
  </si>
  <si>
    <t>Player 208</t>
  </si>
  <si>
    <t>Player 209</t>
  </si>
  <si>
    <t>Player 210</t>
  </si>
  <si>
    <t>Player 211</t>
  </si>
  <si>
    <t>Player 212</t>
  </si>
  <si>
    <t>Player 213</t>
  </si>
  <si>
    <t>Player 214</t>
  </si>
  <si>
    <t>Player 215</t>
  </si>
  <si>
    <t>Player 216</t>
  </si>
  <si>
    <t>Player 217</t>
  </si>
  <si>
    <t>Player 218</t>
  </si>
  <si>
    <t>Player 219</t>
  </si>
  <si>
    <t>Player 220</t>
  </si>
  <si>
    <t>Player 221</t>
  </si>
  <si>
    <t>Player 222</t>
  </si>
  <si>
    <t>Player 223</t>
  </si>
  <si>
    <t>Player 224</t>
  </si>
  <si>
    <t>Player 225</t>
  </si>
  <si>
    <t>Player 226</t>
  </si>
  <si>
    <t>Player 227</t>
  </si>
  <si>
    <t>Player 228</t>
  </si>
  <si>
    <t>Player 229</t>
  </si>
  <si>
    <t>Player 230</t>
  </si>
  <si>
    <t>Player 231</t>
  </si>
  <si>
    <t>Player 232</t>
  </si>
  <si>
    <t>Player 233</t>
  </si>
  <si>
    <t>Player 234</t>
  </si>
  <si>
    <t>Player 235</t>
  </si>
  <si>
    <t>Player 236</t>
  </si>
  <si>
    <t>Player 237</t>
  </si>
  <si>
    <t>Player 238</t>
  </si>
  <si>
    <t>Player 239</t>
  </si>
  <si>
    <t>Player 240</t>
  </si>
  <si>
    <t>Player 241</t>
  </si>
  <si>
    <t>Player 242</t>
  </si>
  <si>
    <t>Player 243</t>
  </si>
  <si>
    <t>Player 244</t>
  </si>
  <si>
    <t>Player 245</t>
  </si>
  <si>
    <t>Player 246</t>
  </si>
  <si>
    <t>Player 247</t>
  </si>
  <si>
    <t>Player 248</t>
  </si>
  <si>
    <t>Player 249</t>
  </si>
  <si>
    <t>Player 250</t>
  </si>
  <si>
    <t>Player 251</t>
  </si>
  <si>
    <t>Player 252</t>
  </si>
  <si>
    <t>Player 253</t>
  </si>
  <si>
    <t>Player 254</t>
  </si>
  <si>
    <t>Player 255</t>
  </si>
  <si>
    <t>Player 256</t>
  </si>
  <si>
    <t>Player 257</t>
  </si>
  <si>
    <t>Player 258</t>
  </si>
  <si>
    <t>Player 259</t>
  </si>
  <si>
    <t>Player 260</t>
  </si>
  <si>
    <t>Player 261</t>
  </si>
  <si>
    <t>Player 262</t>
  </si>
  <si>
    <t>Player 263</t>
  </si>
  <si>
    <t>Player 264</t>
  </si>
  <si>
    <t>Player 265</t>
  </si>
  <si>
    <t>Player 266</t>
  </si>
  <si>
    <t>Player 267</t>
  </si>
  <si>
    <t>Player 268</t>
  </si>
  <si>
    <t>Player 269</t>
  </si>
  <si>
    <t>Player 270</t>
  </si>
  <si>
    <t>Player 271</t>
  </si>
  <si>
    <t>Player 272</t>
  </si>
  <si>
    <t>Player 273</t>
  </si>
  <si>
    <t>Player 274</t>
  </si>
  <si>
    <t>Player 275</t>
  </si>
  <si>
    <t>Player 276</t>
  </si>
  <si>
    <t>Player 277</t>
  </si>
  <si>
    <t>Player 278</t>
  </si>
  <si>
    <t>Player 279</t>
  </si>
  <si>
    <t>Player 280</t>
  </si>
  <si>
    <t>Player 281</t>
  </si>
  <si>
    <t>Player 282</t>
  </si>
  <si>
    <t>Player 283</t>
  </si>
  <si>
    <t>Player 284</t>
  </si>
  <si>
    <t>Player 285</t>
  </si>
  <si>
    <t>Player 286</t>
  </si>
  <si>
    <t>Player 287</t>
  </si>
  <si>
    <t>Player 288</t>
  </si>
  <si>
    <t>Player 289</t>
  </si>
  <si>
    <t>Player 290</t>
  </si>
  <si>
    <t>Player 291</t>
  </si>
  <si>
    <t>Player 292</t>
  </si>
  <si>
    <t>Player 293</t>
  </si>
  <si>
    <t>Player 294</t>
  </si>
  <si>
    <t>Player 295</t>
  </si>
  <si>
    <t>Player 296</t>
  </si>
  <si>
    <t>Player 297</t>
  </si>
  <si>
    <t>Player 298</t>
  </si>
  <si>
    <t>Player 299</t>
  </si>
  <si>
    <t>Player 300</t>
  </si>
  <si>
    <r>
      <rPr>
        <b/>
        <sz val="10"/>
        <color theme="1"/>
        <rFont val="Arimo"/>
      </rPr>
      <t>1. IF</t>
    </r>
    <r>
      <rPr>
        <b/>
        <sz val="13"/>
        <color theme="1"/>
        <rFont val="Calibri"/>
      </rPr>
      <t xml:space="preserve"> Function</t>
    </r>
  </si>
  <si>
    <t xml:space="preserve">REMOVE THE INCONSISTENCIES OF THE DATASET BY CONVERTING ALL MISSING VALUES TO 0. AFTER EXECUTING THIS QUERY, CUT AND PASTE THE </t>
  </si>
  <si>
    <t>RESULTANT COLUMN IN THE REAL COLUMN, WHEREVER THE MISSING VALUES WERE ENCOUNTERED.</t>
  </si>
  <si>
    <t>Use tables wherever needed.</t>
  </si>
  <si>
    <t>Write a formula to check if a player qualifies for the next match based on runs scored. A player qualifies if their "Runs Scored" is greater than 500.</t>
  </si>
  <si>
    <t>Use ranges wherever needed.</t>
  </si>
  <si>
    <t>Expected Formula:</t>
  </si>
  <si>
    <t>Use proper syntax.</t>
  </si>
  <si>
    <r>
      <rPr>
        <sz val="16"/>
        <color theme="1"/>
        <rFont val="Calibri"/>
      </rPr>
      <t>The</t>
    </r>
    <r>
      <rPr>
        <b/>
        <sz val="16"/>
        <color theme="1"/>
        <rFont val="Calibri"/>
      </rPr>
      <t xml:space="preserve"> Expected Formula</t>
    </r>
    <r>
      <rPr>
        <sz val="16"/>
        <color theme="1"/>
        <rFont val="Calibri"/>
      </rPr>
      <t xml:space="preserve"> only tells how the formula </t>
    </r>
  </si>
  <si>
    <t xml:space="preserve">should be framed. It is not the real formula. </t>
  </si>
  <si>
    <r>
      <rPr>
        <b/>
        <sz val="13"/>
        <color theme="1"/>
        <rFont val="Calibri"/>
      </rPr>
      <t xml:space="preserve">2. </t>
    </r>
    <r>
      <rPr>
        <b/>
        <sz val="10"/>
        <color theme="1"/>
        <rFont val="Arial Unicode MS"/>
      </rPr>
      <t>AND</t>
    </r>
    <r>
      <rPr>
        <b/>
        <sz val="13"/>
        <color theme="1"/>
        <rFont val="Calibri"/>
      </rPr>
      <t xml:space="preserve"> Function</t>
    </r>
  </si>
  <si>
    <r>
      <rPr>
        <sz val="11"/>
        <color theme="1"/>
        <rFont val="Calibri"/>
      </rPr>
      <t xml:space="preserve">Determine if a player is an All-Rounder who has scored more than 300 runs </t>
    </r>
    <r>
      <rPr>
        <b/>
        <sz val="11"/>
        <color theme="1"/>
        <rFont val="Calibri"/>
      </rPr>
      <t>and</t>
    </r>
    <r>
      <rPr>
        <sz val="11"/>
        <color theme="1"/>
        <rFont val="Calibri"/>
      </rPr>
      <t xml:space="preserve"> taken more than 10 wickets.</t>
    </r>
  </si>
  <si>
    <t>=IF(AND([Role]="All-Rounder",[Runs Scored]&gt;300,[Wickets Taken]&gt;10),"Star Performer","Needs Improvement")</t>
  </si>
  <si>
    <r>
      <rPr>
        <b/>
        <sz val="13"/>
        <color theme="1"/>
        <rFont val="Calibri"/>
      </rPr>
      <t xml:space="preserve">3. </t>
    </r>
    <r>
      <rPr>
        <b/>
        <sz val="10"/>
        <color theme="1"/>
        <rFont val="Arial Unicode MS"/>
      </rPr>
      <t>OR</t>
    </r>
    <r>
      <rPr>
        <b/>
        <sz val="13"/>
        <color theme="1"/>
        <rFont val="Calibri"/>
      </rPr>
      <t xml:space="preserve"> Function</t>
    </r>
  </si>
  <si>
    <r>
      <rPr>
        <sz val="11"/>
        <color theme="1"/>
        <rFont val="Calibri"/>
      </rPr>
      <t xml:space="preserve">Identify if a player needs rest due to being injured </t>
    </r>
    <r>
      <rPr>
        <b/>
        <sz val="11"/>
        <color theme="1"/>
        <rFont val="Calibri"/>
      </rPr>
      <t>or</t>
    </r>
    <r>
      <rPr>
        <sz val="11"/>
        <color theme="1"/>
        <rFont val="Calibri"/>
      </rPr>
      <t xml:space="preserve"> having played more than 50 matches.</t>
    </r>
  </si>
  <si>
    <t>=IF(OR([Injured]="Yes",[Matches Played]&gt;50),"Rest","Available")</t>
  </si>
  <si>
    <r>
      <rPr>
        <b/>
        <sz val="13"/>
        <color theme="1"/>
        <rFont val="Calibri"/>
      </rPr>
      <t xml:space="preserve">4. </t>
    </r>
    <r>
      <rPr>
        <b/>
        <sz val="10"/>
        <color theme="1"/>
        <rFont val="Arial Unicode MS"/>
      </rPr>
      <t>NOT</t>
    </r>
    <r>
      <rPr>
        <b/>
        <sz val="13"/>
        <color theme="1"/>
        <rFont val="Calibri"/>
      </rPr>
      <t xml:space="preserve"> Function</t>
    </r>
  </si>
  <si>
    <r>
      <rPr>
        <sz val="11"/>
        <color theme="1"/>
        <rFont val="Calibri"/>
      </rPr>
      <t xml:space="preserve">Find players who are </t>
    </r>
    <r>
      <rPr>
        <b/>
        <sz val="11"/>
        <color theme="1"/>
        <rFont val="Calibri"/>
      </rPr>
      <t>not</t>
    </r>
    <r>
      <rPr>
        <sz val="11"/>
        <color theme="1"/>
        <rFont val="Calibri"/>
      </rPr>
      <t xml:space="preserve"> injured.</t>
    </r>
  </si>
  <si>
    <t>=IF(NOT([Injured]="Yes"),"Fit","Injured")</t>
  </si>
  <si>
    <r>
      <rPr>
        <b/>
        <sz val="13"/>
        <color theme="1"/>
        <rFont val="Calibri"/>
      </rPr>
      <t xml:space="preserve">5. </t>
    </r>
    <r>
      <rPr>
        <b/>
        <sz val="10"/>
        <color theme="1"/>
        <rFont val="Arial Unicode MS"/>
      </rPr>
      <t>VLOOKUP</t>
    </r>
    <r>
      <rPr>
        <b/>
        <sz val="13"/>
        <color theme="1"/>
        <rFont val="Calibri"/>
      </rPr>
      <t xml:space="preserve"> Function</t>
    </r>
  </si>
  <si>
    <t>Retrieve the "Role" of the player with Player ID "C005."</t>
  </si>
  <si>
    <t>=VLOOKUP("C005",DatasetRange,3,FALSE)</t>
  </si>
  <si>
    <r>
      <rPr>
        <b/>
        <sz val="13"/>
        <color theme="1"/>
        <rFont val="Calibri"/>
      </rPr>
      <t xml:space="preserve">6. </t>
    </r>
    <r>
      <rPr>
        <b/>
        <sz val="10"/>
        <color theme="1"/>
        <rFont val="Arial Unicode MS"/>
      </rPr>
      <t>HLOOKUP</t>
    </r>
    <r>
      <rPr>
        <b/>
        <sz val="13"/>
        <color theme="1"/>
        <rFont val="Calibri"/>
      </rPr>
      <t xml:space="preserve"> Function</t>
    </r>
  </si>
  <si>
    <t>If match-wise performance data is available horizontally for each player, find the runs scored by "Player 1" in Match 3.</t>
  </si>
  <si>
    <t>=HLOOKUP("Match 3",DatasetRange,2,FALSE)</t>
  </si>
  <si>
    <r>
      <rPr>
        <b/>
        <sz val="13"/>
        <color theme="1"/>
        <rFont val="Calibri"/>
      </rPr>
      <t xml:space="preserve">7. </t>
    </r>
    <r>
      <rPr>
        <b/>
        <sz val="10"/>
        <color theme="1"/>
        <rFont val="Arial Unicode MS"/>
      </rPr>
      <t>SUMIFS</t>
    </r>
    <r>
      <rPr>
        <b/>
        <sz val="13"/>
        <color theme="1"/>
        <rFont val="Calibri"/>
      </rPr>
      <t xml:space="preserve"> Function</t>
    </r>
  </si>
  <si>
    <t>Calculate the total runs scored by all All-Rounders who have played more than 20 matches.</t>
  </si>
  <si>
    <t>=SUMIFS([Runs Scored],[Role],"All-Rounder",[Matches Played],"&gt;20")</t>
  </si>
  <si>
    <r>
      <rPr>
        <b/>
        <sz val="13"/>
        <color theme="1"/>
        <rFont val="Calibri"/>
      </rPr>
      <t xml:space="preserve">8. </t>
    </r>
    <r>
      <rPr>
        <b/>
        <sz val="10"/>
        <color theme="1"/>
        <rFont val="Arial Unicode MS"/>
      </rPr>
      <t>COUNTIFS</t>
    </r>
    <r>
      <rPr>
        <b/>
        <sz val="13"/>
        <color theme="1"/>
        <rFont val="Calibri"/>
      </rPr>
      <t xml:space="preserve"> Function</t>
    </r>
  </si>
  <si>
    <t>Count the number of players who are batsmen and have an average run rate above 30.</t>
  </si>
  <si>
    <t>=COUNTIFS([Role],"Batsman",[Average Runs],"&gt;30")</t>
  </si>
  <si>
    <r>
      <rPr>
        <b/>
        <sz val="13"/>
        <color theme="1"/>
        <rFont val="Calibri"/>
      </rPr>
      <t xml:space="preserve">9. </t>
    </r>
    <r>
      <rPr>
        <b/>
        <sz val="10"/>
        <color theme="1"/>
        <rFont val="Arial Unicode MS"/>
      </rPr>
      <t>AVERAGEIFS</t>
    </r>
    <r>
      <rPr>
        <b/>
        <sz val="13"/>
        <color theme="1"/>
        <rFont val="Calibri"/>
      </rPr>
      <t xml:space="preserve"> Function</t>
    </r>
  </si>
  <si>
    <t>Calculate the average wickets taken of players who are not injured and have been selected for the next match.</t>
  </si>
  <si>
    <t>=AVERAGEIFS([Wickets Taken],[Injured],"No",[Selected for Next Match],"Yes")</t>
  </si>
  <si>
    <r>
      <rPr>
        <b/>
        <sz val="13"/>
        <color theme="1"/>
        <rFont val="Calibri"/>
      </rPr>
      <t xml:space="preserve">10. </t>
    </r>
    <r>
      <rPr>
        <b/>
        <sz val="10"/>
        <color theme="1"/>
        <rFont val="Arial Unicode MS"/>
      </rPr>
      <t>IFERROR</t>
    </r>
    <r>
      <rPr>
        <b/>
        <sz val="13"/>
        <color theme="1"/>
        <rFont val="Calibri"/>
      </rPr>
      <t xml:space="preserve"> Function</t>
    </r>
  </si>
  <si>
    <r>
      <rPr>
        <sz val="11"/>
        <color theme="1"/>
        <rFont val="Calibri"/>
      </rPr>
      <t xml:space="preserve">Use </t>
    </r>
    <r>
      <rPr>
        <sz val="10"/>
        <color theme="1"/>
        <rFont val="Arial Unicode MS"/>
      </rPr>
      <t>IFERROR</t>
    </r>
    <r>
      <rPr>
        <sz val="11"/>
        <color theme="1"/>
        <rFont val="Calibri"/>
      </rPr>
      <t xml:space="preserve"> to handle errors when calculating the average runs per match for players with no matches played (division by zero).</t>
    </r>
  </si>
  <si>
    <t>=IFERROR([Runs Scored]/[Matches Played],0)</t>
  </si>
  <si>
    <r>
      <rPr>
        <b/>
        <sz val="13"/>
        <color theme="1"/>
        <rFont val="Calibri"/>
      </rPr>
      <t xml:space="preserve">11. </t>
    </r>
    <r>
      <rPr>
        <b/>
        <sz val="10"/>
        <color theme="1"/>
        <rFont val="Arial Unicode MS"/>
      </rPr>
      <t>ISERROR</t>
    </r>
    <r>
      <rPr>
        <b/>
        <sz val="13"/>
        <color theme="1"/>
        <rFont val="Calibri"/>
      </rPr>
      <t xml:space="preserve"> Function</t>
    </r>
  </si>
  <si>
    <t>Create a column that flags any errors in the dataset (e.g., division by zero in calculated columns).</t>
  </si>
  <si>
    <t>=ISERROR([Calculated Column])</t>
  </si>
  <si>
    <t>"=IF([Runs Scored] &gt;500,"Qualified","Not Qualified")"</t>
  </si>
  <si>
    <t>To Fetch the role of Player 50 using Vlookup function</t>
  </si>
  <si>
    <t>MATCH 3</t>
  </si>
  <si>
    <t>MATCH 2</t>
  </si>
  <si>
    <t>MATCH 1</t>
  </si>
  <si>
    <t>MATCH 4</t>
  </si>
  <si>
    <t>PLAYER1</t>
  </si>
  <si>
    <t>Runs</t>
  </si>
  <si>
    <t>TO Fetch the runs of Player1 in MATCH 3 using Hlookup function</t>
  </si>
  <si>
    <t>SUMIFS Function to Sum the Runs Scored by All-Rounders who played More Than 20 Matches</t>
  </si>
  <si>
    <t>COUNTIFS Function to Count Batsman with Batting Average More Than 30</t>
  </si>
  <si>
    <t>Available Players</t>
  </si>
  <si>
    <t>Qualified Players</t>
  </si>
  <si>
    <t xml:space="preserve">Fitness </t>
  </si>
  <si>
    <t>AVERAGEIFS Function to Calculate Average of Wicket Taken By Players Who are not injured and are Available</t>
  </si>
  <si>
    <t>IF ERROR</t>
  </si>
  <si>
    <t>E</t>
  </si>
  <si>
    <t>Value Changed From 47 to E</t>
  </si>
  <si>
    <t>\</t>
  </si>
  <si>
    <t>Column Labels</t>
  </si>
  <si>
    <t>Grand Total</t>
  </si>
  <si>
    <t>Row Labels</t>
  </si>
  <si>
    <t>Count of Player 1</t>
  </si>
  <si>
    <t>ASH</t>
  </si>
  <si>
    <t>DIMPAL</t>
  </si>
  <si>
    <t>Column1</t>
  </si>
  <si>
    <t>Column2</t>
  </si>
  <si>
    <t>Column3</t>
  </si>
  <si>
    <t>Column4</t>
  </si>
  <si>
    <t>Column5</t>
  </si>
  <si>
    <t>Column6</t>
  </si>
  <si>
    <t>Column7</t>
  </si>
  <si>
    <t>Column8</t>
  </si>
  <si>
    <t>Column9</t>
  </si>
  <si>
    <t>Column10</t>
  </si>
  <si>
    <t>Column11</t>
  </si>
  <si>
    <t>Column12</t>
  </si>
  <si>
    <t>Column13</t>
  </si>
  <si>
    <t>Column14</t>
  </si>
  <si>
    <t>Column15</t>
  </si>
  <si>
    <t>Column16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</si>
</sst>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sz val="11"/>
      <color theme="1"/>
      <name val="Calibri"/>
      <family val="2"/>
      <scheme val="minor"/>
    </font>
    <font>
      <b/>
      <sz val="11"/>
      <color theme="1"/>
      <name val="Calibri"/>
    </font>
    <font>
      <sz val="11"/>
      <color theme="1"/>
      <name val="Calibri"/>
    </font>
    <font>
      <sz val="11"/>
      <color theme="1"/>
      <name val="Calibri"/>
      <scheme val="minor"/>
    </font>
    <font>
      <b/>
      <sz val="10"/>
      <color theme="1"/>
      <name val="Arimo"/>
    </font>
    <font>
      <sz val="16"/>
      <color theme="1"/>
      <name val="Calibri"/>
    </font>
    <font>
      <sz val="10"/>
      <color theme="1"/>
      <name val="Arimo"/>
    </font>
    <font>
      <b/>
      <sz val="13"/>
      <color theme="1"/>
      <name val="Calibri"/>
    </font>
    <font>
      <b/>
      <sz val="16"/>
      <color theme="1"/>
      <name val="Calibri"/>
    </font>
    <font>
      <b/>
      <sz val="10"/>
      <color theme="1"/>
      <name val="Arial Unicode MS"/>
    </font>
    <font>
      <sz val="10"/>
      <color theme="1"/>
      <name val="Arial Unicode MS"/>
    </font>
    <font>
      <b/>
      <sz val="11"/>
      <color theme="1"/>
      <name val="Calibri"/>
      <family val="2"/>
      <scheme val="minor"/>
    </font>
    <font>
      <sz val="11"/>
      <color theme="1"/>
      <name val="Calibri"/>
      <family val="2"/>
    </font>
    <font>
      <b/>
      <sz val="11"/>
      <color theme="1"/>
      <name val="Calibri"/>
      <family val="2"/>
    </font>
  </fonts>
  <fills count="11">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00B050"/>
        <bgColor indexed="64"/>
      </patternFill>
    </fill>
    <fill>
      <patternFill patternType="solid">
        <fgColor rgb="FFFFFF00"/>
        <bgColor indexed="64"/>
      </patternFill>
    </fill>
    <fill>
      <patternFill patternType="solid">
        <fgColor theme="6"/>
        <bgColor indexed="64"/>
      </patternFill>
    </fill>
    <fill>
      <patternFill patternType="solid">
        <fgColor theme="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0">
    <xf numFmtId="0" fontId="0" fillId="0" borderId="0" xfId="0"/>
    <xf numFmtId="0" fontId="3" fillId="2" borderId="2" xfId="0" applyFont="1" applyFill="1" applyBorder="1"/>
    <xf numFmtId="0" fontId="4" fillId="0" borderId="0" xfId="0" applyFont="1"/>
    <xf numFmtId="0" fontId="5" fillId="0" borderId="0" xfId="0" applyFont="1" applyAlignment="1">
      <alignment vertical="center"/>
    </xf>
    <xf numFmtId="0" fontId="3" fillId="0" borderId="0" xfId="0" applyFont="1" applyAlignment="1">
      <alignment horizontal="left" vertical="center"/>
    </xf>
    <xf numFmtId="0" fontId="3" fillId="2" borderId="2" xfId="0" applyFont="1" applyFill="1" applyBorder="1" applyAlignment="1">
      <alignment horizontal="left" vertical="center"/>
    </xf>
    <xf numFmtId="0" fontId="6" fillId="3" borderId="2" xfId="0" applyFont="1" applyFill="1" applyBorder="1"/>
    <xf numFmtId="0" fontId="2" fillId="0" borderId="0" xfId="0" applyFont="1" applyAlignment="1">
      <alignment horizontal="left" vertical="center"/>
    </xf>
    <xf numFmtId="0" fontId="7" fillId="0" borderId="0" xfId="0" applyFont="1" applyAlignment="1">
      <alignment horizontal="left" vertical="center"/>
    </xf>
    <xf numFmtId="0" fontId="3" fillId="3" borderId="2" xfId="0" applyFont="1" applyFill="1" applyBorder="1"/>
    <xf numFmtId="0" fontId="3" fillId="0" borderId="0" xfId="0" applyFont="1"/>
    <xf numFmtId="0" fontId="8" fillId="0" borderId="0" xfId="0" applyFont="1" applyAlignment="1">
      <alignment vertical="center"/>
    </xf>
    <xf numFmtId="0" fontId="7" fillId="0" borderId="0" xfId="0" quotePrefix="1" applyFont="1" applyAlignment="1">
      <alignment horizontal="left" vertical="center"/>
    </xf>
    <xf numFmtId="0" fontId="1" fillId="0" borderId="0" xfId="0" applyFont="1"/>
    <xf numFmtId="0" fontId="1" fillId="5" borderId="0" xfId="0" applyFont="1" applyFill="1"/>
    <xf numFmtId="0" fontId="0" fillId="6" borderId="0" xfId="0" applyFill="1"/>
    <xf numFmtId="0" fontId="1" fillId="7" borderId="0" xfId="0" applyFont="1" applyFill="1"/>
    <xf numFmtId="0" fontId="1" fillId="0" borderId="0" xfId="0" quotePrefix="1" applyFont="1"/>
    <xf numFmtId="0" fontId="12" fillId="5" borderId="0" xfId="0" applyFont="1" applyFill="1"/>
    <xf numFmtId="0" fontId="13" fillId="2" borderId="2" xfId="0" applyFont="1" applyFill="1" applyBorder="1"/>
    <xf numFmtId="0" fontId="1" fillId="4" borderId="0" xfId="0" applyFont="1" applyFill="1"/>
    <xf numFmtId="0" fontId="4" fillId="8" borderId="0" xfId="0" applyFont="1" applyFill="1"/>
    <xf numFmtId="0" fontId="1" fillId="8" borderId="0" xfId="0" applyFont="1" applyFill="1"/>
    <xf numFmtId="0" fontId="0" fillId="9" borderId="0" xfId="0" applyFill="1"/>
    <xf numFmtId="0" fontId="1" fillId="0" borderId="3" xfId="0" applyFont="1" applyBorder="1"/>
    <xf numFmtId="0" fontId="1" fillId="10" borderId="0" xfId="0" applyFont="1" applyFill="1"/>
    <xf numFmtId="2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4" fillId="0" borderId="1" xfId="0" applyFont="1" applyBorder="1"/>
    <xf numFmtId="0" fontId="2" fillId="2" borderId="0" xfId="0" applyFont="1" applyFill="1" applyBorder="1" applyAlignment="1">
      <alignment horizontal="center" vertical="top"/>
    </xf>
    <xf numFmtId="0" fontId="0" fillId="0" borderId="2" xfId="0" applyBorder="1"/>
    <xf numFmtId="0" fontId="14" fillId="2" borderId="0" xfId="0" applyFont="1" applyFill="1" applyBorder="1"/>
    <xf numFmtId="0" fontId="3" fillId="2" borderId="0" xfId="0" applyFont="1" applyFill="1" applyBorder="1"/>
    <xf numFmtId="0" fontId="1" fillId="0" borderId="2" xfId="0" applyFont="1" applyBorder="1"/>
    <xf numFmtId="0" fontId="1" fillId="0" borderId="0" xfId="0" applyFont="1" applyBorder="1"/>
    <xf numFmtId="0" fontId="0" fillId="0" borderId="3" xfId="0" applyBorder="1"/>
    <xf numFmtId="0" fontId="4" fillId="0" borderId="4" xfId="0" applyFont="1" applyBorder="1"/>
    <xf numFmtId="14" fontId="0" fillId="0" borderId="0" xfId="0" applyNumberFormat="1"/>
  </cellXfs>
  <cellStyles count="1">
    <cellStyle name="Normal" xfId="0" builtinId="0"/>
  </cellStyles>
  <dxfs count="9">
    <dxf>
      <fill>
        <patternFill>
          <bgColor rgb="FFFF0000"/>
        </patternFill>
      </fill>
    </dxf>
    <dxf>
      <fill>
        <patternFill>
          <bgColor rgb="FF00B050"/>
        </patternFill>
      </fill>
    </dxf>
    <dxf>
      <fill>
        <patternFill>
          <bgColor rgb="FFFF0000"/>
        </patternFill>
      </fill>
    </dxf>
    <dxf>
      <fill>
        <patternFill>
          <bgColor rgb="FF00B05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outline="0">
        <top style="thin">
          <color rgb="FF000000"/>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microsoft.com/office/2007/relationships/slicerCache" Target="slicerCaches/slicerCache1.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[ASHLESHA VAIRAGADE CRICKET DATASET.xlsx]Sheet3!PivotTable1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All-Rounder</c:v>
                </c:pt>
              </c:strCache>
            </c:strRef>
          </c:tx>
          <c:spPr>
            <a:solidFill>
              <a:schemeClr val="accent1"/>
            </a:solidFill>
            <a:ln>
              <a:noFill/>
            </a:ln>
            <a:effectLst/>
          </c:spPr>
          <c:invertIfNegative val="0"/>
          <c:cat>
            <c:strRef>
              <c:f>Sheet3!$A$5:$A$6</c:f>
              <c:strCache>
                <c:ptCount val="1"/>
                <c:pt idx="0">
                  <c:v>Team C</c:v>
                </c:pt>
              </c:strCache>
            </c:strRef>
          </c:cat>
          <c:val>
            <c:numRef>
              <c:f>Sheet3!$B$5:$B$6</c:f>
              <c:numCache>
                <c:formatCode>General</c:formatCode>
                <c:ptCount val="1"/>
                <c:pt idx="0">
                  <c:v>2</c:v>
                </c:pt>
              </c:numCache>
            </c:numRef>
          </c:val>
          <c:extLst>
            <c:ext xmlns:c16="http://schemas.microsoft.com/office/drawing/2014/chart" uri="{C3380CC4-5D6E-409C-BE32-E72D297353CC}">
              <c16:uniqueId val="{00000000-CBF5-4505-8C6F-59A1194D8121}"/>
            </c:ext>
          </c:extLst>
        </c:ser>
        <c:ser>
          <c:idx val="1"/>
          <c:order val="1"/>
          <c:tx>
            <c:strRef>
              <c:f>Sheet3!$C$3:$C$4</c:f>
              <c:strCache>
                <c:ptCount val="1"/>
                <c:pt idx="0">
                  <c:v>Batsman</c:v>
                </c:pt>
              </c:strCache>
            </c:strRef>
          </c:tx>
          <c:spPr>
            <a:solidFill>
              <a:schemeClr val="accent2"/>
            </a:solidFill>
            <a:ln>
              <a:noFill/>
            </a:ln>
            <a:effectLst/>
          </c:spPr>
          <c:invertIfNegative val="0"/>
          <c:cat>
            <c:strRef>
              <c:f>Sheet3!$A$5:$A$6</c:f>
              <c:strCache>
                <c:ptCount val="1"/>
                <c:pt idx="0">
                  <c:v>Team C</c:v>
                </c:pt>
              </c:strCache>
            </c:strRef>
          </c:cat>
          <c:val>
            <c:numRef>
              <c:f>Sheet3!$C$5:$C$6</c:f>
              <c:numCache>
                <c:formatCode>General</c:formatCode>
                <c:ptCount val="1"/>
                <c:pt idx="0">
                  <c:v>3</c:v>
                </c:pt>
              </c:numCache>
            </c:numRef>
          </c:val>
          <c:extLst>
            <c:ext xmlns:c16="http://schemas.microsoft.com/office/drawing/2014/chart" uri="{C3380CC4-5D6E-409C-BE32-E72D297353CC}">
              <c16:uniqueId val="{00000005-CBF5-4505-8C6F-59A1194D8121}"/>
            </c:ext>
          </c:extLst>
        </c:ser>
        <c:ser>
          <c:idx val="2"/>
          <c:order val="2"/>
          <c:tx>
            <c:strRef>
              <c:f>Sheet3!$D$3:$D$4</c:f>
              <c:strCache>
                <c:ptCount val="1"/>
                <c:pt idx="0">
                  <c:v>Bowler</c:v>
                </c:pt>
              </c:strCache>
            </c:strRef>
          </c:tx>
          <c:spPr>
            <a:solidFill>
              <a:schemeClr val="accent3"/>
            </a:solidFill>
            <a:ln>
              <a:noFill/>
            </a:ln>
            <a:effectLst/>
          </c:spPr>
          <c:invertIfNegative val="0"/>
          <c:cat>
            <c:strRef>
              <c:f>Sheet3!$A$5:$A$6</c:f>
              <c:strCache>
                <c:ptCount val="1"/>
                <c:pt idx="0">
                  <c:v>Team C</c:v>
                </c:pt>
              </c:strCache>
            </c:strRef>
          </c:cat>
          <c:val>
            <c:numRef>
              <c:f>Sheet3!$D$5:$D$6</c:f>
              <c:numCache>
                <c:formatCode>General</c:formatCode>
                <c:ptCount val="1"/>
                <c:pt idx="0">
                  <c:v>2</c:v>
                </c:pt>
              </c:numCache>
            </c:numRef>
          </c:val>
          <c:extLst>
            <c:ext xmlns:c16="http://schemas.microsoft.com/office/drawing/2014/chart" uri="{C3380CC4-5D6E-409C-BE32-E72D297353CC}">
              <c16:uniqueId val="{00000008-CBF5-4505-8C6F-59A1194D8121}"/>
            </c:ext>
          </c:extLst>
        </c:ser>
        <c:ser>
          <c:idx val="3"/>
          <c:order val="3"/>
          <c:tx>
            <c:strRef>
              <c:f>Sheet3!$E$3:$E$4</c:f>
              <c:strCache>
                <c:ptCount val="1"/>
                <c:pt idx="0">
                  <c:v>Wicketkeeper</c:v>
                </c:pt>
              </c:strCache>
            </c:strRef>
          </c:tx>
          <c:spPr>
            <a:solidFill>
              <a:schemeClr val="accent4"/>
            </a:solidFill>
            <a:ln>
              <a:noFill/>
            </a:ln>
            <a:effectLst/>
          </c:spPr>
          <c:invertIfNegative val="0"/>
          <c:cat>
            <c:strRef>
              <c:f>Sheet3!$A$5:$A$6</c:f>
              <c:strCache>
                <c:ptCount val="1"/>
                <c:pt idx="0">
                  <c:v>Team C</c:v>
                </c:pt>
              </c:strCache>
            </c:strRef>
          </c:cat>
          <c:val>
            <c:numRef>
              <c:f>Sheet3!$E$5:$E$6</c:f>
              <c:numCache>
                <c:formatCode>General</c:formatCode>
                <c:ptCount val="1"/>
                <c:pt idx="0">
                  <c:v>1</c:v>
                </c:pt>
              </c:numCache>
            </c:numRef>
          </c:val>
          <c:extLst>
            <c:ext xmlns:c16="http://schemas.microsoft.com/office/drawing/2014/chart" uri="{C3380CC4-5D6E-409C-BE32-E72D297353CC}">
              <c16:uniqueId val="{00000009-CBF5-4505-8C6F-59A1194D8121}"/>
            </c:ext>
          </c:extLst>
        </c:ser>
        <c:dLbls>
          <c:showLegendKey val="0"/>
          <c:showVal val="0"/>
          <c:showCatName val="0"/>
          <c:showSerName val="0"/>
          <c:showPercent val="0"/>
          <c:showBubbleSize val="0"/>
        </c:dLbls>
        <c:gapWidth val="219"/>
        <c:overlap val="-27"/>
        <c:axId val="1251133455"/>
        <c:axId val="1251133935"/>
      </c:barChart>
      <c:catAx>
        <c:axId val="125113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133935"/>
        <c:crosses val="autoZero"/>
        <c:auto val="1"/>
        <c:lblAlgn val="ctr"/>
        <c:lblOffset val="100"/>
        <c:noMultiLvlLbl val="0"/>
      </c:catAx>
      <c:valAx>
        <c:axId val="1251133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133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426720</xdr:colOff>
      <xdr:row>6</xdr:row>
      <xdr:rowOff>41910</xdr:rowOff>
    </xdr:from>
    <xdr:to>
      <xdr:col>10</xdr:col>
      <xdr:colOff>495300</xdr:colOff>
      <xdr:row>21</xdr:row>
      <xdr:rowOff>41910</xdr:rowOff>
    </xdr:to>
    <xdr:graphicFrame macro="">
      <xdr:nvGraphicFramePr>
        <xdr:cNvPr id="2" name="Chart 1">
          <a:extLst>
            <a:ext uri="{FF2B5EF4-FFF2-40B4-BE49-F238E27FC236}">
              <a16:creationId xmlns:a16="http://schemas.microsoft.com/office/drawing/2014/main" id="{4103FF37-D672-DBC7-C5B9-C80CD53447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350520</xdr:colOff>
      <xdr:row>8</xdr:row>
      <xdr:rowOff>53340</xdr:rowOff>
    </xdr:from>
    <xdr:to>
      <xdr:col>14</xdr:col>
      <xdr:colOff>350520</xdr:colOff>
      <xdr:row>21</xdr:row>
      <xdr:rowOff>142875</xdr:rowOff>
    </xdr:to>
    <mc:AlternateContent xmlns:mc="http://schemas.openxmlformats.org/markup-compatibility/2006">
      <mc:Choice xmlns:a14="http://schemas.microsoft.com/office/drawing/2010/main" Requires="a14">
        <xdr:graphicFrame macro="">
          <xdr:nvGraphicFramePr>
            <xdr:cNvPr id="3" name="Team B">
              <a:extLst>
                <a:ext uri="{FF2B5EF4-FFF2-40B4-BE49-F238E27FC236}">
                  <a16:creationId xmlns:a16="http://schemas.microsoft.com/office/drawing/2014/main" id="{A6725501-5386-6FEF-FB59-BCF0517EB5AE}"/>
                </a:ext>
              </a:extLst>
            </xdr:cNvPr>
            <xdr:cNvGraphicFramePr/>
          </xdr:nvGraphicFramePr>
          <xdr:xfrm>
            <a:off x="0" y="0"/>
            <a:ext cx="0" cy="0"/>
          </xdr:xfrm>
          <a:graphic>
            <a:graphicData uri="http://schemas.microsoft.com/office/drawing/2010/slicer">
              <sle:slicer xmlns:sle="http://schemas.microsoft.com/office/drawing/2010/slicer" name="Team B"/>
            </a:graphicData>
          </a:graphic>
        </xdr:graphicFrame>
      </mc:Choice>
      <mc:Fallback>
        <xdr:sp macro="" textlink="">
          <xdr:nvSpPr>
            <xdr:cNvPr id="0" name=""/>
            <xdr:cNvSpPr>
              <a:spLocks noTextEdit="1"/>
            </xdr:cNvSpPr>
          </xdr:nvSpPr>
          <xdr:spPr>
            <a:xfrm>
              <a:off x="8168640" y="1516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lesha Vairagade" refreshedDate="45678.439048958331" createdVersion="8" refreshedVersion="8" minRefreshableVersion="3" recordCount="23" xr:uid="{3F01CA4B-50EB-47FE-BC7A-0873360D29E5}">
  <cacheSource type="worksheet">
    <worksheetSource ref="A2:G25" sheet="DATA"/>
  </cacheSource>
  <cacheFields count="7">
    <cacheField name="Player 1" numFmtId="0">
      <sharedItems/>
    </cacheField>
    <cacheField name="Team B" numFmtId="0">
      <sharedItems count="4">
        <s v="Team C"/>
        <s v="Team A"/>
        <s v="Team B"/>
        <s v="Team D"/>
      </sharedItems>
    </cacheField>
    <cacheField name="Bowler" numFmtId="0">
      <sharedItems count="4">
        <s v="All-Rounder"/>
        <s v="Bowler"/>
        <s v="Wicketkeeper"/>
        <s v="Batsman"/>
      </sharedItems>
    </cacheField>
    <cacheField name="180" numFmtId="0">
      <sharedItems containsMixedTypes="1" containsNumber="1" containsInteger="1" minValue="15" maxValue="178"/>
    </cacheField>
    <cacheField name="1586" numFmtId="0">
      <sharedItems containsSemiMixedTypes="0" containsString="0" containsNumber="1" containsInteger="1" minValue="196" maxValue="9896"/>
    </cacheField>
    <cacheField name="256" numFmtId="0">
      <sharedItems containsSemiMixedTypes="0" containsString="0" containsNumber="1" containsInteger="1" minValue="16" maxValue="393"/>
    </cacheField>
    <cacheField name="78.31" numFmtId="0">
      <sharedItems containsSemiMixedTypes="0" containsString="0" containsNumber="1" minValue="15.39" maxValue="77.83"/>
    </cacheField>
  </cacheFields>
  <extLst>
    <ext xmlns:x14="http://schemas.microsoft.com/office/spreadsheetml/2009/9/main" uri="{725AE2AE-9491-48be-B2B4-4EB974FC3084}">
      <x14:pivotCacheDefinition pivotCacheId="1528236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s v="Player 2"/>
    <x v="0"/>
    <x v="0"/>
    <n v="70"/>
    <n v="196"/>
    <n v="192"/>
    <n v="65.19"/>
  </r>
  <r>
    <s v="Player 3"/>
    <x v="0"/>
    <x v="1"/>
    <n v="168"/>
    <n v="6636"/>
    <n v="331"/>
    <n v="76.83"/>
  </r>
  <r>
    <s v="Player 4"/>
    <x v="1"/>
    <x v="1"/>
    <s v="E"/>
    <n v="4575"/>
    <n v="167"/>
    <n v="70.52"/>
  </r>
  <r>
    <s v="Player 5"/>
    <x v="2"/>
    <x v="1"/>
    <n v="51"/>
    <n v="9896"/>
    <n v="99"/>
    <n v="36.36"/>
  </r>
  <r>
    <s v="Player 6"/>
    <x v="0"/>
    <x v="2"/>
    <n v="128"/>
    <n v="8098"/>
    <n v="27"/>
    <n v="15.39"/>
  </r>
  <r>
    <s v="Player 7"/>
    <x v="0"/>
    <x v="0"/>
    <n v="85"/>
    <n v="1040"/>
    <n v="64"/>
    <n v="21.16"/>
  </r>
  <r>
    <s v="Player 8"/>
    <x v="3"/>
    <x v="3"/>
    <n v="65"/>
    <n v="9695"/>
    <n v="235"/>
    <n v="77.83"/>
  </r>
  <r>
    <s v="Player 9"/>
    <x v="1"/>
    <x v="3"/>
    <n v="79"/>
    <n v="5731"/>
    <n v="119"/>
    <n v="56.4"/>
  </r>
  <r>
    <s v="Player 10"/>
    <x v="1"/>
    <x v="3"/>
    <n v="95"/>
    <n v="4208"/>
    <n v="63"/>
    <n v="15.88"/>
  </r>
  <r>
    <s v="Player 11"/>
    <x v="1"/>
    <x v="2"/>
    <n v="65"/>
    <n v="845"/>
    <n v="172"/>
    <n v="63.34"/>
  </r>
  <r>
    <s v="Player 12"/>
    <x v="1"/>
    <x v="3"/>
    <n v="56"/>
    <n v="1218"/>
    <n v="315"/>
    <n v="62.68"/>
  </r>
  <r>
    <s v="Player 13"/>
    <x v="0"/>
    <x v="3"/>
    <n v="178"/>
    <n v="736"/>
    <n v="84"/>
    <n v="72.25"/>
  </r>
  <r>
    <s v="Player 14"/>
    <x v="1"/>
    <x v="3"/>
    <n v="60"/>
    <n v="6894"/>
    <n v="315"/>
    <n v="33.590000000000003"/>
  </r>
  <r>
    <s v="Player 15"/>
    <x v="0"/>
    <x v="3"/>
    <n v="29"/>
    <n v="9052"/>
    <n v="64"/>
    <n v="23.64"/>
  </r>
  <r>
    <s v="Player 16"/>
    <x v="3"/>
    <x v="3"/>
    <n v="52"/>
    <n v="1716"/>
    <n v="16"/>
    <n v="69.290000000000006"/>
  </r>
  <r>
    <s v="Player 17"/>
    <x v="2"/>
    <x v="1"/>
    <n v="126"/>
    <n v="5094"/>
    <n v="38"/>
    <n v="69.540000000000006"/>
  </r>
  <r>
    <s v="Player 18"/>
    <x v="3"/>
    <x v="3"/>
    <n v="83"/>
    <n v="5973"/>
    <n v="154"/>
    <n v="56.65"/>
  </r>
  <r>
    <s v="Player 19"/>
    <x v="3"/>
    <x v="0"/>
    <n v="116"/>
    <n v="3793"/>
    <n v="376"/>
    <n v="66.67"/>
  </r>
  <r>
    <s v="Player 20"/>
    <x v="1"/>
    <x v="2"/>
    <n v="20"/>
    <n v="1481"/>
    <n v="76"/>
    <n v="56.98"/>
  </r>
  <r>
    <s v="Player 21"/>
    <x v="0"/>
    <x v="3"/>
    <n v="164"/>
    <n v="774"/>
    <n v="166"/>
    <n v="18.760000000000002"/>
  </r>
  <r>
    <s v="Player 22"/>
    <x v="1"/>
    <x v="3"/>
    <n v="15"/>
    <n v="2744"/>
    <n v="344"/>
    <n v="34.33"/>
  </r>
  <r>
    <s v="Player 23"/>
    <x v="1"/>
    <x v="0"/>
    <n v="146"/>
    <n v="6360"/>
    <n v="393"/>
    <n v="75.91"/>
  </r>
  <r>
    <s v="Player 24"/>
    <x v="0"/>
    <x v="1"/>
    <n v="68"/>
    <n v="3012"/>
    <n v="369"/>
    <n v="41.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B4D86A-4A26-4079-8445-6F07997EFD53}"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6" firstHeaderRow="1" firstDataRow="2" firstDataCol="1"/>
  <pivotFields count="7">
    <pivotField dataField="1" showAll="0"/>
    <pivotField axis="axisRow" showAll="0">
      <items count="5">
        <item h="1" x="1"/>
        <item h="1" x="2"/>
        <item x="0"/>
        <item h="1" x="3"/>
        <item t="default"/>
      </items>
    </pivotField>
    <pivotField axis="axisCol" showAll="0">
      <items count="5">
        <item x="0"/>
        <item x="3"/>
        <item x="1"/>
        <item x="2"/>
        <item t="default"/>
      </items>
    </pivotField>
    <pivotField showAll="0"/>
    <pivotField showAll="0"/>
    <pivotField showAll="0"/>
    <pivotField showAll="0"/>
  </pivotFields>
  <rowFields count="1">
    <field x="1"/>
  </rowFields>
  <rowItems count="2">
    <i>
      <x v="2"/>
    </i>
    <i t="grand">
      <x/>
    </i>
  </rowItems>
  <colFields count="1">
    <field x="2"/>
  </colFields>
  <colItems count="5">
    <i>
      <x/>
    </i>
    <i>
      <x v="1"/>
    </i>
    <i>
      <x v="2"/>
    </i>
    <i>
      <x v="3"/>
    </i>
    <i t="grand">
      <x/>
    </i>
  </colItems>
  <dataFields count="1">
    <dataField name="Count of Player 1" fld="0"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_B" xr10:uid="{FFA3BEF4-0B53-4D7D-8F80-A120120A38D8}" sourceName="Team B">
  <pivotTables>
    <pivotTable tabId="5" name="PivotTable1"/>
  </pivotTables>
  <data>
    <tabular pivotCacheId="1528236944">
      <items count="4">
        <i x="1"/>
        <i x="2"/>
        <i x="0"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B" xr10:uid="{95F19806-C79E-460E-98A8-13CB908B96CF}" cache="Slicer_Team_B" caption="Team B"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74EBF7-5AB0-40D0-910F-F8C9721557F7}" name="Table1" displayName="Table1" ref="A2:B8" totalsRowShown="0" headerRowDxfId="4" dataDxfId="5" tableBorderDxfId="8">
  <autoFilter ref="A2:B8" xr:uid="{1A74EBF7-5AB0-40D0-910F-F8C9721557F7}"/>
  <tableColumns count="2">
    <tableColumn id="1" xr3:uid="{A33E9858-9503-44E1-80D2-D01EC50195D3}" name="Column1" dataDxfId="7"/>
    <tableColumn id="2" xr3:uid="{7958CD1A-D57D-42BD-A942-D4410D745AD5}" name="Column2" dataDxfId="6"/>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D1265B-E4F9-48AF-ADCD-B9563E3BABBC}" name="Table2" displayName="Table2" ref="C1:R1001" totalsRowShown="0">
  <autoFilter ref="C1:R1001" xr:uid="{D3D1265B-E4F9-48AF-ADCD-B9563E3BABBC}"/>
  <tableColumns count="16">
    <tableColumn id="1" xr3:uid="{996A534C-9EC5-4193-BE62-17D50E5B1F5A}" name="Column1"/>
    <tableColumn id="2" xr3:uid="{5156D0C3-08E2-484C-A5A7-06195A53DD67}" name="Column2"/>
    <tableColumn id="3" xr3:uid="{81C75C92-54EF-43F2-B891-A2F79BA6B510}" name="Column3"/>
    <tableColumn id="4" xr3:uid="{B7C59E56-0C60-4355-9C53-96092AF9CB67}" name="Column4"/>
    <tableColumn id="5" xr3:uid="{C3F3D33E-28E6-4A64-9469-15B65C2CDEC2}" name="Column5"/>
    <tableColumn id="6" xr3:uid="{6E8624C7-64D4-4092-AC42-3D84AF92B637}" name="Column6"/>
    <tableColumn id="7" xr3:uid="{4BBCFE3B-3109-426B-9B90-1C9503AF5972}" name="Column7"/>
    <tableColumn id="8" xr3:uid="{04AEF50E-F7B5-4A82-A459-25F815E129E9}" name="Column8"/>
    <tableColumn id="9" xr3:uid="{08F1ADAE-DF73-46E2-96BC-9090958231FD}" name="Column9"/>
    <tableColumn id="10" xr3:uid="{68901B02-7847-4C3B-9654-FF00AD84BB48}" name="Column10"/>
    <tableColumn id="11" xr3:uid="{82984CB7-9F03-4BDE-9FEB-E03FC07A1B53}" name="Column11"/>
    <tableColumn id="12" xr3:uid="{3ADA8ECB-6EA4-4FD6-80B8-E028363D08A3}" name="Column12"/>
    <tableColumn id="13" xr3:uid="{79D8B210-D4B8-46AF-8BE3-9CFA3AB248B0}" name="Column13"/>
    <tableColumn id="14" xr3:uid="{EDAEAFFC-4AB6-4376-91AC-E21A66A4B05E}" name="Column14"/>
    <tableColumn id="15" xr3:uid="{EFDA8AE9-4F12-43D2-B1DF-7D2B0AFA61EC}" name="Column15"/>
    <tableColumn id="16" xr3:uid="{0B6BC156-113F-4BFD-946F-654BEB1C60B4}" name="Column16"/>
  </tableColumns>
  <tableStyleInfo name="TableStyleMedium6"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47A8B-CF64-4CC1-A550-EBB84AD5DE53}">
  <sheetPr>
    <tabColor theme="5" tint="0.39997558519241921"/>
  </sheetPr>
  <dimension ref="A3:F6"/>
  <sheetViews>
    <sheetView workbookViewId="0">
      <selection activeCell="B16" sqref="B16"/>
    </sheetView>
  </sheetViews>
  <sheetFormatPr defaultRowHeight="14.4"/>
  <cols>
    <col min="1" max="2" width="15.5546875" bestFit="1" customWidth="1"/>
    <col min="3" max="3" width="8.33203125" bestFit="1" customWidth="1"/>
    <col min="4" max="4" width="6.77734375" bestFit="1" customWidth="1"/>
    <col min="5" max="5" width="12.5546875" bestFit="1" customWidth="1"/>
    <col min="6" max="6" width="10.77734375" bestFit="1" customWidth="1"/>
  </cols>
  <sheetData>
    <row r="3" spans="1:6">
      <c r="A3" s="27" t="s">
        <v>380</v>
      </c>
      <c r="B3" s="27" t="s">
        <v>377</v>
      </c>
    </row>
    <row r="4" spans="1:6">
      <c r="A4" s="27" t="s">
        <v>379</v>
      </c>
      <c r="B4" t="s">
        <v>14</v>
      </c>
      <c r="C4" t="s">
        <v>24</v>
      </c>
      <c r="D4" t="s">
        <v>10</v>
      </c>
      <c r="E4" t="s">
        <v>20</v>
      </c>
      <c r="F4" t="s">
        <v>378</v>
      </c>
    </row>
    <row r="5" spans="1:6">
      <c r="A5" s="28" t="s">
        <v>13</v>
      </c>
      <c r="B5" s="29">
        <v>2</v>
      </c>
      <c r="C5" s="29">
        <v>3</v>
      </c>
      <c r="D5" s="29">
        <v>2</v>
      </c>
      <c r="E5" s="29">
        <v>1</v>
      </c>
      <c r="F5" s="29">
        <v>8</v>
      </c>
    </row>
    <row r="6" spans="1:6">
      <c r="A6" s="28" t="s">
        <v>378</v>
      </c>
      <c r="B6" s="29">
        <v>2</v>
      </c>
      <c r="C6" s="29">
        <v>3</v>
      </c>
      <c r="D6" s="29">
        <v>2</v>
      </c>
      <c r="E6" s="29">
        <v>1</v>
      </c>
      <c r="F6" s="29">
        <v>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topLeftCell="P1" zoomScale="173" zoomScaleNormal="40" workbookViewId="0">
      <selection activeCell="T8" sqref="T8"/>
    </sheetView>
  </sheetViews>
  <sheetFormatPr defaultColWidth="14.44140625" defaultRowHeight="15" customHeight="1"/>
  <cols>
    <col min="1" max="1" width="11.44140625" customWidth="1"/>
    <col min="2" max="2" width="9.44140625" customWidth="1"/>
    <col min="3" max="3" width="12.109375" customWidth="1"/>
    <col min="4" max="4" width="14.109375" customWidth="1"/>
    <col min="5" max="5" width="11" customWidth="1"/>
    <col min="6" max="6" width="13" customWidth="1"/>
    <col min="7" max="7" width="14.109375" customWidth="1"/>
    <col min="8" max="8" width="14.5546875" customWidth="1"/>
    <col min="9" max="9" width="9.44140625" customWidth="1"/>
    <col min="10" max="10" width="15.109375" bestFit="1" customWidth="1"/>
    <col min="11" max="11" width="17.77734375" bestFit="1" customWidth="1"/>
    <col min="13" max="18" width="10.44140625" customWidth="1"/>
    <col min="19" max="25" width="8.5546875" customWidth="1"/>
    <col min="26" max="26" width="24.109375" bestFit="1" customWidth="1"/>
    <col min="29" max="29" width="16.33203125" bestFit="1" customWidth="1"/>
  </cols>
  <sheetData>
    <row r="1" spans="1:34" ht="14.25" customHeight="1">
      <c r="A1" s="38" t="s">
        <v>8</v>
      </c>
      <c r="B1" s="38" t="s">
        <v>9</v>
      </c>
      <c r="C1" s="30" t="s">
        <v>383</v>
      </c>
      <c r="D1" s="30" t="s">
        <v>384</v>
      </c>
      <c r="E1" s="30" t="s">
        <v>385</v>
      </c>
      <c r="F1" s="30" t="s">
        <v>386</v>
      </c>
      <c r="G1" s="30" t="s">
        <v>387</v>
      </c>
      <c r="H1" s="30" t="s">
        <v>388</v>
      </c>
      <c r="I1" s="30" t="s">
        <v>389</v>
      </c>
      <c r="J1" s="32" t="s">
        <v>390</v>
      </c>
      <c r="K1" s="32" t="s">
        <v>391</v>
      </c>
      <c r="L1" t="s">
        <v>392</v>
      </c>
      <c r="M1" s="32" t="s">
        <v>393</v>
      </c>
      <c r="N1" s="35" t="s">
        <v>394</v>
      </c>
      <c r="O1" s="32" t="s">
        <v>395</v>
      </c>
      <c r="P1" s="32" t="s">
        <v>396</v>
      </c>
      <c r="Q1" s="32" t="s">
        <v>397</v>
      </c>
      <c r="R1" s="32" t="s">
        <v>398</v>
      </c>
      <c r="S1" s="1"/>
      <c r="T1" s="1"/>
      <c r="U1" s="1"/>
      <c r="V1" s="1"/>
      <c r="W1" s="1"/>
      <c r="X1" s="1"/>
      <c r="Y1" s="19" t="s">
        <v>373</v>
      </c>
      <c r="Z1" s="1"/>
    </row>
    <row r="2" spans="1:34" ht="14.25" customHeight="1">
      <c r="A2" s="2" t="s">
        <v>383</v>
      </c>
      <c r="B2" s="2" t="s">
        <v>384</v>
      </c>
      <c r="C2" s="30" t="s">
        <v>10</v>
      </c>
      <c r="D2" s="30">
        <v>180</v>
      </c>
      <c r="E2" s="30">
        <v>1586</v>
      </c>
      <c r="F2" s="30">
        <v>256</v>
      </c>
      <c r="G2" s="30">
        <v>78.31</v>
      </c>
      <c r="H2" s="30">
        <v>22.41</v>
      </c>
      <c r="I2" s="30" t="s">
        <v>11</v>
      </c>
      <c r="J2" s="32" t="str">
        <f>IF(E2 &gt;500,"Qualified","Not Qualified")</f>
        <v>Qualified</v>
      </c>
      <c r="K2" s="32" t="str">
        <f>IF(C2="All-Rounder",IF(AND(E2&gt;300,F2&gt;10),"Star Performer","Needs Improvement"),"")</f>
        <v/>
      </c>
      <c r="L2" t="str">
        <f>IF(OR(D2&gt;50, I2="Yes"), "Rest","Available")</f>
        <v>Rest</v>
      </c>
      <c r="M2" s="32" t="str">
        <f>IF(NOT(I2="Yes"),"Fit","Injured")</f>
        <v>Fit</v>
      </c>
      <c r="N2" s="35" t="str">
        <f>VLOOKUP("Player 50",A1:C300,3,FALSE)</f>
        <v>All-Rounder</v>
      </c>
      <c r="O2" s="32"/>
      <c r="P2" s="32"/>
      <c r="Q2" s="32"/>
      <c r="R2" s="32"/>
      <c r="T2" t="e">
        <f>VLOOKUP(C2,C2:D8,4,FALSE)</f>
        <v>#REF!</v>
      </c>
      <c r="Y2">
        <f>IFERROR(E3/D3,"0")</f>
        <v>2.8</v>
      </c>
      <c r="AA2" t="b">
        <f>ISERROR(D3/E3)</f>
        <v>0</v>
      </c>
    </row>
    <row r="3" spans="1:34" ht="14.25" customHeight="1">
      <c r="A3" s="2" t="s">
        <v>12</v>
      </c>
      <c r="B3" s="2" t="s">
        <v>13</v>
      </c>
      <c r="C3" s="13" t="s">
        <v>14</v>
      </c>
      <c r="D3" s="21">
        <v>70</v>
      </c>
      <c r="E3" s="2">
        <v>196</v>
      </c>
      <c r="F3" s="2">
        <v>192</v>
      </c>
      <c r="G3" s="2">
        <v>65.19</v>
      </c>
      <c r="H3" s="2">
        <v>27.5</v>
      </c>
      <c r="I3" s="2" t="s">
        <v>11</v>
      </c>
      <c r="J3" t="str">
        <f>IF(E3 &gt;500,"Qualified","Not Qualified")</f>
        <v>Not Qualified</v>
      </c>
      <c r="K3" t="str">
        <f>IF(C3="All-Rounder", IF(AND(E3&gt;300, F3&gt;10), "Star Performer","Need Improvement"),"")</f>
        <v>Need Improvement</v>
      </c>
      <c r="L3" t="str">
        <f>IF(OR(D3&gt;50, I3="Yes"), "Rest","Available")</f>
        <v>Rest</v>
      </c>
      <c r="M3" t="str">
        <f>IF(NOT(I3="Yes"),"Fit","Injured")</f>
        <v>Fit</v>
      </c>
      <c r="N3" s="14" t="s">
        <v>359</v>
      </c>
      <c r="T3" t="str">
        <f>VLOOKUP(A6,A3:C10:C8,3,FALSE)</f>
        <v>Bowler</v>
      </c>
      <c r="W3" t="str">
        <f>CONCATENATE(P8,M11)</f>
        <v>MATCH 2Fit</v>
      </c>
      <c r="Y3">
        <f>IFERROR(E4/D4,"0")</f>
        <v>39.5</v>
      </c>
      <c r="Z3" s="13"/>
      <c r="AA3" t="b">
        <f>ISERROR(D4/E4)</f>
        <v>0</v>
      </c>
      <c r="AG3" t="s">
        <v>381</v>
      </c>
      <c r="AH3">
        <v>15</v>
      </c>
    </row>
    <row r="4" spans="1:34" ht="14.25" customHeight="1">
      <c r="A4" s="2" t="s">
        <v>15</v>
      </c>
      <c r="B4" s="2" t="s">
        <v>13</v>
      </c>
      <c r="C4" s="2" t="s">
        <v>10</v>
      </c>
      <c r="D4" s="2">
        <v>168</v>
      </c>
      <c r="E4" s="2">
        <v>6636</v>
      </c>
      <c r="F4" s="2">
        <v>331</v>
      </c>
      <c r="G4" s="2">
        <v>76.83</v>
      </c>
      <c r="H4" s="2">
        <v>36.909999999999997</v>
      </c>
      <c r="I4" s="2" t="s">
        <v>11</v>
      </c>
      <c r="J4" t="str">
        <f>IF(E4 &gt;500,"Qualified","Not Qualified")</f>
        <v>Qualified</v>
      </c>
      <c r="K4" t="str">
        <f>IF(C4="All-Rounder", IF(AND(E4&gt;300, F4&gt;10), "Star Performer","Need Improvement"),"")</f>
        <v/>
      </c>
      <c r="L4" t="str">
        <f>IF(OR(D4&gt;50, I4="Yes"), "Rest","Available")</f>
        <v>Rest</v>
      </c>
      <c r="M4" t="str">
        <f>IF(NOT(I4="Yes"),"Fit","Injured")</f>
        <v>Fit</v>
      </c>
      <c r="N4" s="13"/>
      <c r="T4">
        <f>VLOOKUP(Table2[[#This Row],[Column1]],C2:D8,2,FALSE)</f>
        <v>180</v>
      </c>
      <c r="Y4" t="str">
        <f>IFERROR(E5/D5,"0")</f>
        <v>0</v>
      </c>
      <c r="AA4" t="b">
        <f>ISERROR(D5/E5)</f>
        <v>1</v>
      </c>
      <c r="AG4" t="s">
        <v>382</v>
      </c>
    </row>
    <row r="5" spans="1:34" ht="14.25" customHeight="1">
      <c r="A5" s="2" t="s">
        <v>16</v>
      </c>
      <c r="B5" s="2" t="s">
        <v>17</v>
      </c>
      <c r="C5" s="2" t="s">
        <v>10</v>
      </c>
      <c r="D5" s="25" t="s">
        <v>374</v>
      </c>
      <c r="E5" s="2">
        <v>4575</v>
      </c>
      <c r="F5" s="2">
        <v>167</v>
      </c>
      <c r="G5" s="2">
        <v>70.52</v>
      </c>
      <c r="H5" s="2">
        <v>21.96</v>
      </c>
      <c r="I5" s="2" t="s">
        <v>11</v>
      </c>
      <c r="J5" t="str">
        <f>IF(E5 &gt;500,"Qualified","Not Qualified")</f>
        <v>Qualified</v>
      </c>
      <c r="K5" t="str">
        <f>IF(C5="All-Rounder", IF(AND(E5&gt;300, F5&gt;10), "Star Performer","Need Improvement"),"")</f>
        <v/>
      </c>
      <c r="L5" t="str">
        <f>IF(OR(D5&gt;50, I5="Yes"), "Rest","Available")</f>
        <v>Rest</v>
      </c>
      <c r="M5" t="str">
        <f>IF(NOT(I5="Yes"),"Fit","Injured")</f>
        <v>Fit</v>
      </c>
      <c r="N5" s="16"/>
      <c r="O5" s="16"/>
      <c r="P5" s="16"/>
      <c r="Q5" s="16"/>
      <c r="R5" s="16"/>
      <c r="S5" s="16"/>
      <c r="U5">
        <f>LEN(O8)</f>
        <v>7</v>
      </c>
      <c r="W5" t="str">
        <f>CONCATENATE(O8,L24,L23)</f>
        <v>MATCH 1RestAvailable</v>
      </c>
      <c r="Y5" s="23">
        <f>IFERROR(E6/D6,"0")</f>
        <v>194.0392156862745</v>
      </c>
      <c r="Z5" s="20" t="s">
        <v>375</v>
      </c>
      <c r="AA5" s="23" t="b">
        <f>ISERROR(D6/E6)</f>
        <v>0</v>
      </c>
    </row>
    <row r="6" spans="1:34" ht="14.25" customHeight="1">
      <c r="A6" s="2" t="s">
        <v>18</v>
      </c>
      <c r="B6" s="2" t="s">
        <v>9</v>
      </c>
      <c r="C6" s="2" t="s">
        <v>10</v>
      </c>
      <c r="D6" s="2">
        <v>51</v>
      </c>
      <c r="E6" s="2">
        <v>9896</v>
      </c>
      <c r="F6" s="2">
        <v>99</v>
      </c>
      <c r="G6" s="2">
        <v>36.36</v>
      </c>
      <c r="H6" s="2">
        <v>42.38</v>
      </c>
      <c r="I6" s="2" t="s">
        <v>11</v>
      </c>
      <c r="J6" t="str">
        <f>IF(E6 &gt;500,"Qualified","Not Qualified")</f>
        <v>Qualified</v>
      </c>
      <c r="K6" t="str">
        <f>IF(C6="All-Rounder", IF(AND(E6&gt;300, F6&gt;10), "Star Performer","Need Improvement"),"")</f>
        <v/>
      </c>
      <c r="L6" t="str">
        <f>IF(OR(D6&gt;50, I6="Yes"), "Rest","Available")</f>
        <v>Rest</v>
      </c>
      <c r="M6" t="str">
        <f>IF(NOT(I6="Yes"),"Fit","Injured")</f>
        <v>Fit</v>
      </c>
      <c r="N6" s="13"/>
      <c r="U6">
        <f>LEN(M3)</f>
        <v>3</v>
      </c>
      <c r="Y6">
        <f>IFERROR(E7/D7,"0")</f>
        <v>63.265625</v>
      </c>
      <c r="AA6" t="b">
        <f>ISERROR(D7/E7)</f>
        <v>0</v>
      </c>
    </row>
    <row r="7" spans="1:34" ht="14.25" customHeight="1">
      <c r="A7" s="2" t="s">
        <v>19</v>
      </c>
      <c r="B7" s="2" t="s">
        <v>13</v>
      </c>
      <c r="C7" s="2" t="s">
        <v>20</v>
      </c>
      <c r="D7" s="2">
        <v>128</v>
      </c>
      <c r="E7" s="2">
        <v>8098</v>
      </c>
      <c r="F7" s="2">
        <v>27</v>
      </c>
      <c r="G7" s="2">
        <v>15.39</v>
      </c>
      <c r="H7" s="2">
        <v>41.76</v>
      </c>
      <c r="I7" s="2" t="s">
        <v>11</v>
      </c>
      <c r="J7" t="str">
        <f>IF(E7 &gt;500,"Qualified","Not Qualified")</f>
        <v>Qualified</v>
      </c>
      <c r="K7" t="str">
        <f>IF(C7="All-Rounder", IF(AND(E7&gt;300, F7&gt;10), "Star Performer","Need Improvement"),"")</f>
        <v/>
      </c>
      <c r="L7" t="str">
        <f>IF(OR(D7&gt;50, I7="Yes"), "Rest","Available")</f>
        <v>Rest</v>
      </c>
      <c r="M7" t="str">
        <f>IF(NOT(I7="Yes"),"Fit","Injured")</f>
        <v>Fit</v>
      </c>
      <c r="N7" s="13"/>
      <c r="T7" s="39">
        <f ca="1">TODAY()</f>
        <v>45678</v>
      </c>
      <c r="U7">
        <f>LEN(L10)</f>
        <v>4</v>
      </c>
      <c r="V7" t="str">
        <f>IF(AND(H3&lt;30,D3&lt;50),"YES","NO")</f>
        <v>NO</v>
      </c>
      <c r="X7" t="str">
        <f>CONCATENATE(L8,M8)</f>
        <v>RestFit</v>
      </c>
      <c r="Y7">
        <f>IFERROR(E8/D8,"0")</f>
        <v>12.235294117647058</v>
      </c>
      <c r="AA7" t="b">
        <f>ISERROR(D8/E8)</f>
        <v>0</v>
      </c>
    </row>
    <row r="8" spans="1:34" ht="14.25" customHeight="1">
      <c r="A8" s="2" t="s">
        <v>21</v>
      </c>
      <c r="B8" s="2" t="s">
        <v>13</v>
      </c>
      <c r="C8" s="2" t="s">
        <v>14</v>
      </c>
      <c r="D8" s="2">
        <v>85</v>
      </c>
      <c r="E8" s="2">
        <v>1040</v>
      </c>
      <c r="F8" s="2">
        <v>64</v>
      </c>
      <c r="G8" s="2">
        <v>21.16</v>
      </c>
      <c r="H8" s="2">
        <v>35.83</v>
      </c>
      <c r="I8" s="2" t="s">
        <v>11</v>
      </c>
      <c r="J8" t="str">
        <f>IF(E8 &gt;500,"Qualified","Not Qualified")</f>
        <v>Qualified</v>
      </c>
      <c r="K8" t="str">
        <f>IF(C8="All-Rounder", IF(AND(E8&gt;300, F8&gt;10), "Star Performer","Need Improvement"),"")</f>
        <v>Star Performer</v>
      </c>
      <c r="L8" t="str">
        <f>IF(OR(D8&gt;50, I8="Yes"), "Rest","Available")</f>
        <v>Rest</v>
      </c>
      <c r="M8" t="str">
        <f>IF(NOT(I8="Yes"),"Fit","Injured")</f>
        <v>Fit</v>
      </c>
      <c r="N8" s="15" t="s">
        <v>364</v>
      </c>
      <c r="O8" s="13" t="s">
        <v>362</v>
      </c>
      <c r="P8" t="s">
        <v>361</v>
      </c>
      <c r="Q8" t="s">
        <v>360</v>
      </c>
      <c r="R8" t="s">
        <v>363</v>
      </c>
      <c r="T8" s="26">
        <f ca="1">NOW()</f>
        <v>45678.50588287037</v>
      </c>
      <c r="V8" t="str">
        <f>IF(AND(H4&lt;30,D4&lt;50),"YES","NO")</f>
        <v>NO</v>
      </c>
      <c r="Y8">
        <f>IFERROR(E9/D9,"0")</f>
        <v>149.15384615384616</v>
      </c>
      <c r="Z8">
        <v>8</v>
      </c>
      <c r="AA8" t="b">
        <f>ISERROR(D9/E9)</f>
        <v>0</v>
      </c>
      <c r="AB8">
        <f>IFERROR(E3/D3,"0")</f>
        <v>2.8</v>
      </c>
    </row>
    <row r="9" spans="1:34" ht="14.25" customHeight="1">
      <c r="A9" s="2" t="s">
        <v>22</v>
      </c>
      <c r="B9" s="2" t="s">
        <v>23</v>
      </c>
      <c r="C9" s="2" t="s">
        <v>24</v>
      </c>
      <c r="D9" s="2">
        <v>65</v>
      </c>
      <c r="E9" s="2">
        <v>9695</v>
      </c>
      <c r="F9" s="2">
        <v>235</v>
      </c>
      <c r="G9" s="2">
        <v>77.83</v>
      </c>
      <c r="H9" s="2">
        <v>17.04</v>
      </c>
      <c r="I9" s="2" t="s">
        <v>11</v>
      </c>
      <c r="J9" t="str">
        <f>IF(E9 &gt;500,"Qualified","Not Qualified")</f>
        <v>Qualified</v>
      </c>
      <c r="K9" t="str">
        <f>IF(C9="All-Rounder", IF(AND(E9&gt;300, F9&gt;10), "Star Performer","Need Improvement"),"")</f>
        <v/>
      </c>
      <c r="L9" t="str">
        <f>IF(OR(D9&gt;50, I9="Yes"), "Rest","Available")</f>
        <v>Rest</v>
      </c>
      <c r="M9" t="str">
        <f>IF(NOT(I9="Yes"),"Fit","Injured")</f>
        <v>Fit</v>
      </c>
      <c r="N9" s="15" t="s">
        <v>365</v>
      </c>
      <c r="O9" s="13">
        <v>110</v>
      </c>
      <c r="P9">
        <v>52</v>
      </c>
      <c r="Q9">
        <v>12</v>
      </c>
      <c r="R9">
        <v>11</v>
      </c>
      <c r="V9" t="str">
        <f>IF(AND(H5&lt;30,D5&lt;50),"YES","NO")</f>
        <v>NO</v>
      </c>
      <c r="Y9">
        <f>IFERROR(E10/D10,"0")</f>
        <v>72.544303797468359</v>
      </c>
      <c r="Z9">
        <v>2</v>
      </c>
      <c r="AA9" t="b">
        <f>ISERROR(D10/E10)</f>
        <v>0</v>
      </c>
    </row>
    <row r="10" spans="1:34" ht="14.25" customHeight="1">
      <c r="A10" s="2" t="s">
        <v>25</v>
      </c>
      <c r="B10" s="2" t="s">
        <v>17</v>
      </c>
      <c r="C10" s="2" t="s">
        <v>24</v>
      </c>
      <c r="D10" s="2">
        <v>79</v>
      </c>
      <c r="E10" s="2">
        <v>5731</v>
      </c>
      <c r="F10" s="2">
        <v>119</v>
      </c>
      <c r="G10" s="2">
        <v>56.4</v>
      </c>
      <c r="H10" s="2">
        <v>39.06</v>
      </c>
      <c r="I10" s="2" t="s">
        <v>11</v>
      </c>
      <c r="J10" t="str">
        <f>IF(E10 &gt;500,"Qualified","Not Qualified")</f>
        <v>Qualified</v>
      </c>
      <c r="K10" t="str">
        <f>IF(C10="All-Rounder", IF(AND(E10&gt;300, F10&gt;10), "Star Performer","Need Improvement"),"")</f>
        <v/>
      </c>
      <c r="L10" t="str">
        <f>IF(OR(D10&gt;50, I10="Yes"), "Rest","Available")</f>
        <v>Rest</v>
      </c>
      <c r="M10" t="str">
        <f>IF(NOT(I10="Yes"),"Fit","Injured")</f>
        <v>Fit</v>
      </c>
      <c r="N10" s="13"/>
      <c r="V10" t="str">
        <f>IF(AND(H6&lt;30,D6&lt;50),"YES","NO")</f>
        <v>NO</v>
      </c>
      <c r="Y10">
        <f>IFERROR(E11/D11,"0")</f>
        <v>44.294736842105266</v>
      </c>
      <c r="Z10">
        <v>4</v>
      </c>
      <c r="AA10" t="b">
        <f>ISERROR(D11/E11)</f>
        <v>0</v>
      </c>
    </row>
    <row r="11" spans="1:34" ht="14.25" customHeight="1">
      <c r="A11" s="2" t="s">
        <v>26</v>
      </c>
      <c r="B11" s="2" t="s">
        <v>17</v>
      </c>
      <c r="C11" s="2" t="s">
        <v>24</v>
      </c>
      <c r="D11" s="2">
        <v>95</v>
      </c>
      <c r="E11" s="2">
        <v>4208</v>
      </c>
      <c r="F11" s="2">
        <v>63</v>
      </c>
      <c r="G11" s="2">
        <v>15.88</v>
      </c>
      <c r="H11" s="2">
        <v>38.03</v>
      </c>
      <c r="I11" s="2" t="s">
        <v>11</v>
      </c>
      <c r="J11" t="str">
        <f>IF(E11 &gt;500,"Qualified","Not Qualified")</f>
        <v>Qualified</v>
      </c>
      <c r="K11" t="str">
        <f>IF(C11="All-Rounder", IF(AND(E11&gt;300, F11&gt;10), "Star Performer","Need Improvement"),"")</f>
        <v/>
      </c>
      <c r="L11" t="str">
        <f>IF(OR(D11&gt;50, I11="Yes"), "Rest","Available")</f>
        <v>Rest</v>
      </c>
      <c r="M11" t="str">
        <f>IF(NOT(I11="Yes"),"Fit","Injured")</f>
        <v>Fit</v>
      </c>
      <c r="N11" s="13">
        <f>HLOOKUP("MATCH 3",O8:R9,2,FALSE)</f>
        <v>12</v>
      </c>
      <c r="V11" t="str">
        <f>IF(AND(H7&lt;30,D7&lt;50),"YES","NO")</f>
        <v>NO</v>
      </c>
      <c r="Y11">
        <f>IFERROR(E12/D12,"0")</f>
        <v>13</v>
      </c>
      <c r="Z11">
        <v>4</v>
      </c>
      <c r="AA11" t="b">
        <f>ISERROR(D12/E12)</f>
        <v>0</v>
      </c>
      <c r="AC11" s="26">
        <f ca="1">NOW()</f>
        <v>45678.50588287037</v>
      </c>
      <c r="AD11" s="26">
        <f ca="1">INT(AC11)</f>
        <v>45678</v>
      </c>
      <c r="AE11">
        <f ca="1">AC11-AD11</f>
        <v>0.50588287036953261</v>
      </c>
    </row>
    <row r="12" spans="1:34" ht="14.25" customHeight="1">
      <c r="A12" s="2" t="s">
        <v>27</v>
      </c>
      <c r="B12" s="2" t="s">
        <v>17</v>
      </c>
      <c r="C12" s="2" t="s">
        <v>20</v>
      </c>
      <c r="D12" s="2">
        <v>65</v>
      </c>
      <c r="E12" s="2">
        <v>845</v>
      </c>
      <c r="F12" s="2">
        <v>172</v>
      </c>
      <c r="G12" s="2">
        <v>63.34</v>
      </c>
      <c r="H12" s="2">
        <v>20.440000000000001</v>
      </c>
      <c r="I12" s="2" t="s">
        <v>11</v>
      </c>
      <c r="J12" t="str">
        <f>IF(E12 &gt;500,"Qualified","Not Qualified")</f>
        <v>Qualified</v>
      </c>
      <c r="K12" t="str">
        <f>IF(C12="All-Rounder", IF(AND(E12&gt;300, F12&gt;10), "Star Performer","Need Improvement"),"")</f>
        <v/>
      </c>
      <c r="L12" t="str">
        <f>IF(OR(D12&gt;50, I12="Yes"), "Rest","Available")</f>
        <v>Rest</v>
      </c>
      <c r="M12" t="str">
        <f>IF(NOT(I12="Yes"),"Fit","Injured")</f>
        <v>Fit</v>
      </c>
      <c r="N12" s="14" t="s">
        <v>366</v>
      </c>
      <c r="V12" t="str">
        <f>IF(AND(H8&lt;30,D8&lt;50),"YES","NO")</f>
        <v>NO</v>
      </c>
      <c r="Y12">
        <f>IFERROR(E13/D13,"0")</f>
        <v>21.75</v>
      </c>
      <c r="Z12">
        <v>5</v>
      </c>
      <c r="AA12" t="b">
        <f>ISERROR(D13/E13)</f>
        <v>0</v>
      </c>
      <c r="AD12" s="26">
        <f ca="1">INT(AC11)</f>
        <v>45678</v>
      </c>
      <c r="AE12" t="s">
        <v>376</v>
      </c>
    </row>
    <row r="13" spans="1:34" ht="14.25" customHeight="1">
      <c r="A13" s="2" t="s">
        <v>28</v>
      </c>
      <c r="B13" s="2" t="s">
        <v>17</v>
      </c>
      <c r="C13" s="2" t="s">
        <v>24</v>
      </c>
      <c r="D13" s="2">
        <v>56</v>
      </c>
      <c r="E13" s="2">
        <v>1218</v>
      </c>
      <c r="F13" s="2">
        <v>315</v>
      </c>
      <c r="G13" s="2">
        <v>62.68</v>
      </c>
      <c r="H13" s="2">
        <v>21.54</v>
      </c>
      <c r="I13" s="2" t="s">
        <v>11</v>
      </c>
      <c r="J13" t="str">
        <f>IF(E13 &gt;500,"Qualified","Not Qualified")</f>
        <v>Qualified</v>
      </c>
      <c r="K13" t="str">
        <f>IF(C13="All-Rounder", IF(AND(E13&gt;300, F13&gt;10), "Star Performer","Need Improvement"),"")</f>
        <v/>
      </c>
      <c r="L13" t="str">
        <f>IF(OR(D13&gt;50, I13="Yes"), "Rest","Available")</f>
        <v>Rest</v>
      </c>
      <c r="M13" t="str">
        <f>IF(NOT(I13="Yes"),"Fit","Injured")</f>
        <v>Fit</v>
      </c>
      <c r="N13" s="13"/>
      <c r="V13" t="str">
        <f>IF(AND(H9&lt;30,D9&lt;50),"YES","NO")</f>
        <v>NO</v>
      </c>
      <c r="X13" t="str">
        <f>TRIM(Z15)</f>
        <v>45.24</v>
      </c>
      <c r="Y13">
        <f>IFERROR(E14/D14,"0")</f>
        <v>4.1348314606741576</v>
      </c>
      <c r="Z13">
        <f>MAX(H14:H26)</f>
        <v>45.24</v>
      </c>
      <c r="AA13" t="b">
        <f>ISERROR(D14/E14)</f>
        <v>0</v>
      </c>
    </row>
    <row r="14" spans="1:34" ht="14.25" customHeight="1">
      <c r="A14" s="2" t="s">
        <v>29</v>
      </c>
      <c r="B14" s="2" t="s">
        <v>13</v>
      </c>
      <c r="C14" s="2" t="s">
        <v>24</v>
      </c>
      <c r="D14" s="2">
        <v>178</v>
      </c>
      <c r="E14" s="2">
        <v>736</v>
      </c>
      <c r="F14" s="2">
        <v>84</v>
      </c>
      <c r="G14" s="2">
        <v>72.25</v>
      </c>
      <c r="H14" s="2">
        <v>35.85</v>
      </c>
      <c r="I14" s="2" t="s">
        <v>11</v>
      </c>
      <c r="J14" t="str">
        <f>IF(E14 &gt;500,"Qualified","Not Qualified")</f>
        <v>Qualified</v>
      </c>
      <c r="K14" t="str">
        <f>IF(C15="All-Rounder", IF(AND(E15&gt;300, F15&gt;10), "Star Performer","Need Improvement"),"")</f>
        <v/>
      </c>
      <c r="L14" t="str">
        <f>IF(OR(D14&gt;50, I14="Yes"), "Rest","Available")</f>
        <v>Rest</v>
      </c>
      <c r="M14" t="str">
        <f>IF(NOT(I14="Yes"),"Fit","Injured")</f>
        <v>Fit</v>
      </c>
      <c r="N14" s="16"/>
      <c r="O14" s="16"/>
      <c r="P14" s="16"/>
      <c r="Q14" s="16"/>
      <c r="R14" s="16"/>
      <c r="S14" s="16"/>
      <c r="V14" t="str">
        <f>IF(AND(H10&lt;30,D10&lt;50),"YES","NO")</f>
        <v>NO</v>
      </c>
      <c r="Y14">
        <f>IFERROR(E15/D15,"0")</f>
        <v>114.9</v>
      </c>
      <c r="Z14">
        <f>SUM(Z8:Z13)</f>
        <v>68.240000000000009</v>
      </c>
      <c r="AA14" t="b">
        <f>ISERROR(D15/E15)</f>
        <v>0</v>
      </c>
      <c r="AC14" s="26">
        <v>45678.43472222222</v>
      </c>
      <c r="AD14" s="26">
        <f>INT(AC14)</f>
        <v>45678</v>
      </c>
    </row>
    <row r="15" spans="1:34" ht="14.25" customHeight="1">
      <c r="A15" s="2" t="s">
        <v>30</v>
      </c>
      <c r="B15" s="2" t="s">
        <v>17</v>
      </c>
      <c r="C15" s="2" t="s">
        <v>24</v>
      </c>
      <c r="D15" s="2">
        <v>60</v>
      </c>
      <c r="E15" s="2">
        <v>6894</v>
      </c>
      <c r="F15" s="2">
        <v>315</v>
      </c>
      <c r="G15" s="2">
        <v>33.590000000000003</v>
      </c>
      <c r="H15" s="2">
        <v>25.01</v>
      </c>
      <c r="I15" s="2" t="s">
        <v>11</v>
      </c>
      <c r="J15" t="str">
        <f>IF(E15 &gt;500,"Qualified","Not Qualified")</f>
        <v>Qualified</v>
      </c>
      <c r="L15" t="str">
        <f>IF(OR(D15&gt;50, I15="Yes"), "Rest","Available")</f>
        <v>Rest</v>
      </c>
      <c r="M15" t="str">
        <f>IF(NOT(I15="Yes"),"Fit","Injured")</f>
        <v>Fit</v>
      </c>
      <c r="N15" s="13"/>
      <c r="V15" t="str">
        <f>IF(AND(H11&lt;30,D11&lt;50),"YES","NO")</f>
        <v>NO</v>
      </c>
      <c r="W15">
        <f>COUNT(O10:R10)</f>
        <v>0</v>
      </c>
      <c r="Y15">
        <f>IFERROR(E16/D16,"0")</f>
        <v>312.13793103448273</v>
      </c>
      <c r="Z15">
        <f>VALUE(Z13)</f>
        <v>45.24</v>
      </c>
      <c r="AA15" t="b">
        <f>ISERROR(D16/E16)</f>
        <v>0</v>
      </c>
    </row>
    <row r="16" spans="1:34" ht="14.25" customHeight="1">
      <c r="A16" s="2" t="s">
        <v>31</v>
      </c>
      <c r="B16" s="2" t="s">
        <v>13</v>
      </c>
      <c r="C16" s="2" t="s">
        <v>24</v>
      </c>
      <c r="D16" s="2">
        <v>29</v>
      </c>
      <c r="E16" s="2">
        <v>9052</v>
      </c>
      <c r="F16" s="2">
        <v>64</v>
      </c>
      <c r="G16" s="2">
        <v>23.64</v>
      </c>
      <c r="H16" s="2">
        <v>22.79</v>
      </c>
      <c r="I16" s="2" t="s">
        <v>11</v>
      </c>
      <c r="J16" t="str">
        <f>IF(E16 &gt;500,"Qualified","Not Qualified")</f>
        <v>Qualified</v>
      </c>
      <c r="L16" t="str">
        <f>IF(OR(D16&gt;50, I16="Yes"), "Rest","Available")</f>
        <v>Available</v>
      </c>
      <c r="M16" t="str">
        <f>IF(NOT(I16="Yes"),"Fit","Injured")</f>
        <v>Fit</v>
      </c>
      <c r="N16" s="17">
        <f>SUMIFS(E2:E301,C2:C301,"All-Rounder",D2:D301,"&gt;20")</f>
        <v>269217</v>
      </c>
      <c r="V16" t="str">
        <f>IF(AND(H12&lt;30,D12&lt;50),"YES","NO")</f>
        <v>NO</v>
      </c>
      <c r="X16" t="str">
        <f>TRIM(Z15)</f>
        <v>45.24</v>
      </c>
      <c r="Y16">
        <f>IFERROR(E17/D17,"0")</f>
        <v>33</v>
      </c>
      <c r="Z16" t="e" cm="1" vm="1">
        <f t="array" aca="1" ref="Z16" ca="1">VALUE(Z13:Z14)</f>
        <v>#VALUE!</v>
      </c>
      <c r="AA16" t="b">
        <f>ISERROR(D17/E17)</f>
        <v>0</v>
      </c>
    </row>
    <row r="17" spans="1:30" ht="14.25" customHeight="1">
      <c r="A17" s="2" t="s">
        <v>32</v>
      </c>
      <c r="B17" s="2" t="s">
        <v>23</v>
      </c>
      <c r="C17" s="2" t="s">
        <v>24</v>
      </c>
      <c r="D17" s="2">
        <v>52</v>
      </c>
      <c r="E17" s="2">
        <v>1716</v>
      </c>
      <c r="F17" s="2">
        <v>16</v>
      </c>
      <c r="G17" s="2">
        <v>69.290000000000006</v>
      </c>
      <c r="H17" s="2">
        <v>45.24</v>
      </c>
      <c r="I17" s="2" t="s">
        <v>11</v>
      </c>
      <c r="J17" t="str">
        <f>IF(E17 &gt;500,"Qualified","Not Qualified")</f>
        <v>Qualified</v>
      </c>
      <c r="K17" t="str">
        <f>IF(C17="All-Rounder", IF(AND(E17&gt;300, F17&gt;10), "Star Performer","Need Improvement"),"")</f>
        <v/>
      </c>
      <c r="L17" t="str">
        <f>IF(OR(D17&gt;50, I17="Yes"), "Rest","Available")</f>
        <v>Rest</v>
      </c>
      <c r="M17" t="str">
        <f>IF(NOT(I17="Yes"),"Fit","Injured")</f>
        <v>Fit</v>
      </c>
      <c r="N17" s="14" t="s">
        <v>367</v>
      </c>
      <c r="V17" t="str">
        <f>IF(AND(H13&lt;30,D13&lt;50),"YES","NO")</f>
        <v>NO</v>
      </c>
      <c r="Y17">
        <f>IFERROR(E18/D18,"0")</f>
        <v>40.428571428571431</v>
      </c>
      <c r="Z17">
        <f>VALUE(X20)</f>
        <v>0</v>
      </c>
      <c r="AA17" t="b">
        <f>ISERROR(D18/E18)</f>
        <v>0</v>
      </c>
      <c r="AB17" t="str">
        <f>TRIM(Z15)</f>
        <v>45.24</v>
      </c>
      <c r="AC17" s="26">
        <v>45127.729861111111</v>
      </c>
      <c r="AD17" s="26">
        <f>INT(AC17)</f>
        <v>45127</v>
      </c>
    </row>
    <row r="18" spans="1:30" ht="14.25" customHeight="1">
      <c r="A18" s="2" t="s">
        <v>33</v>
      </c>
      <c r="B18" s="2" t="s">
        <v>9</v>
      </c>
      <c r="C18" s="2" t="s">
        <v>10</v>
      </c>
      <c r="D18" s="2">
        <v>126</v>
      </c>
      <c r="E18" s="2">
        <v>5094</v>
      </c>
      <c r="F18" s="2">
        <v>38</v>
      </c>
      <c r="G18" s="2">
        <v>69.540000000000006</v>
      </c>
      <c r="H18" s="2">
        <v>22.32</v>
      </c>
      <c r="I18" s="2" t="s">
        <v>11</v>
      </c>
      <c r="J18" t="str">
        <f>IF(E18 &gt;500,"Qualified","Not Qualified")</f>
        <v>Qualified</v>
      </c>
      <c r="K18" t="str">
        <f>IF(C18="All-Rounder", IF(AND(E18&gt;300, F18&gt;10), "Star Performer","Need Improvement"),"")</f>
        <v/>
      </c>
      <c r="L18" t="str">
        <f>IF(OR(D18&gt;50, I18="Yes"), "Rest","Available")</f>
        <v>Rest</v>
      </c>
      <c r="M18" t="str">
        <f>IF(NOT(I18="Yes"),"Fit","Injured")</f>
        <v>Fit</v>
      </c>
      <c r="N18" s="13"/>
      <c r="V18" t="str">
        <f>IF(AND(H14&lt;30,D14&lt;50),"YES","NO")</f>
        <v>NO</v>
      </c>
      <c r="Y18">
        <f>IFERROR(E19/D19,"0")</f>
        <v>71.963855421686745</v>
      </c>
      <c r="Z18" t="str">
        <f>TRIM(Z17)</f>
        <v>0</v>
      </c>
      <c r="AA18" t="b">
        <f>ISERROR(D19/E19)</f>
        <v>0</v>
      </c>
    </row>
    <row r="19" spans="1:30" ht="14.25" customHeight="1">
      <c r="A19" s="2" t="s">
        <v>34</v>
      </c>
      <c r="B19" s="2" t="s">
        <v>23</v>
      </c>
      <c r="C19" s="2" t="s">
        <v>24</v>
      </c>
      <c r="D19" s="2">
        <v>83</v>
      </c>
      <c r="E19" s="2">
        <v>5973</v>
      </c>
      <c r="F19" s="2">
        <v>154</v>
      </c>
      <c r="G19" s="2">
        <v>56.65</v>
      </c>
      <c r="H19" s="2">
        <v>39.03</v>
      </c>
      <c r="I19" s="2" t="s">
        <v>11</v>
      </c>
      <c r="J19" t="str">
        <f>IF(E19 &gt;500,"Qualified","Not Qualified")</f>
        <v>Qualified</v>
      </c>
      <c r="K19" t="str">
        <f>IF(C19="All-Rounder", IF(AND(E19&gt;300, F19&gt;10), "Star Performer","Need Improvement"),"")</f>
        <v/>
      </c>
      <c r="L19" t="str">
        <f>IF(OR(D19&gt;50, I19="Yes"), "Rest","Available")</f>
        <v>Rest</v>
      </c>
      <c r="M19" t="str">
        <f>IF(NOT(I19="Yes"),"Fit","Injured")</f>
        <v>Fit</v>
      </c>
      <c r="N19" s="16"/>
      <c r="O19" s="16"/>
      <c r="P19" s="16"/>
      <c r="Q19" s="16"/>
      <c r="R19" s="16"/>
      <c r="S19" s="16"/>
      <c r="V19" t="str">
        <f>IF(AND(H15&lt;30,D15&lt;50),"YES","NO")</f>
        <v>NO</v>
      </c>
      <c r="Y19">
        <f>IFERROR(E20/D20,"0")</f>
        <v>32.698275862068968</v>
      </c>
      <c r="Z19" t="str" cm="1">
        <f t="array" ref="Z19:Z33">MID(J15:J29,2,4)</f>
        <v>uali</v>
      </c>
      <c r="AA19" t="b">
        <f>ISERROR(D20/E20)</f>
        <v>0</v>
      </c>
    </row>
    <row r="20" spans="1:30" ht="14.25" customHeight="1">
      <c r="A20" s="2" t="s">
        <v>35</v>
      </c>
      <c r="B20" s="2" t="s">
        <v>23</v>
      </c>
      <c r="C20" s="2" t="s">
        <v>14</v>
      </c>
      <c r="D20" s="2">
        <v>116</v>
      </c>
      <c r="E20" s="2">
        <v>3793</v>
      </c>
      <c r="F20" s="2">
        <v>376</v>
      </c>
      <c r="G20" s="2">
        <v>66.67</v>
      </c>
      <c r="H20" s="2">
        <v>40.630000000000003</v>
      </c>
      <c r="I20" s="2" t="s">
        <v>11</v>
      </c>
      <c r="J20" t="str">
        <f>IF(E20 &gt;500,"Qualified","Not Qualified")</f>
        <v>Qualified</v>
      </c>
      <c r="K20" t="str">
        <f>IF(C20="All-Rounder", IF(AND(E20&gt;300, F20&gt;10), "Star Performer","Need Improvement"),"")</f>
        <v>Star Performer</v>
      </c>
      <c r="L20" t="str">
        <f>IF(OR(D20&gt;50, I20="Yes"), "Rest","Available")</f>
        <v>Rest</v>
      </c>
      <c r="M20" t="str">
        <f>IF(NOT(I20="Yes"),"Fit","Injured")</f>
        <v>Fit</v>
      </c>
      <c r="N20" s="13"/>
      <c r="V20" t="str">
        <f>IF(AND(H16&lt;30,D16&lt;50),"YES","NO")</f>
        <v>YES</v>
      </c>
      <c r="Y20">
        <f>IFERROR(E21/D21,"0")</f>
        <v>74.05</v>
      </c>
      <c r="Z20" t="str">
        <v>uali</v>
      </c>
      <c r="AA20" t="b">
        <f>ISERROR(D21/E21)</f>
        <v>0</v>
      </c>
      <c r="AC20" t="b">
        <f>ISERROR(AB21)</f>
        <v>0</v>
      </c>
    </row>
    <row r="21" spans="1:30" ht="14.25" customHeight="1">
      <c r="A21" s="2" t="s">
        <v>36</v>
      </c>
      <c r="B21" s="2" t="s">
        <v>17</v>
      </c>
      <c r="C21" s="2" t="s">
        <v>20</v>
      </c>
      <c r="D21" s="2">
        <v>20</v>
      </c>
      <c r="E21" s="2">
        <v>1481</v>
      </c>
      <c r="F21" s="2">
        <v>76</v>
      </c>
      <c r="G21" s="2">
        <v>56.98</v>
      </c>
      <c r="H21" s="2">
        <v>20.85</v>
      </c>
      <c r="I21" s="2" t="s">
        <v>11</v>
      </c>
      <c r="J21" t="str">
        <f>IF(E21 &gt;500,"Qualified","Not Qualified")</f>
        <v>Qualified</v>
      </c>
      <c r="K21" t="str">
        <f>IF(C21="All-Rounder", IF(AND(E21&gt;300, F21&gt;10), "Star Performer","Need Improvement"),"")</f>
        <v/>
      </c>
      <c r="L21" t="str">
        <f>IF(OR(D21&gt;50, I21="Yes"), "Rest","Available")</f>
        <v>Available</v>
      </c>
      <c r="M21" t="str">
        <f>IF(NOT(I21="Yes"),"Fit","Injured")</f>
        <v>Fit</v>
      </c>
      <c r="N21" s="13">
        <f>COUNTIFS(C2:C301,"Batsman",G2:G301,"&gt;30")</f>
        <v>78</v>
      </c>
      <c r="V21" t="str">
        <f>IF(AND(H17&lt;30,D17&lt;50),"YES","NO")</f>
        <v>NO</v>
      </c>
      <c r="W21" t="e" cm="1">
        <f t="array" ref="W21:W32">FIND("YES",V16:V27)</f>
        <v>#VALUE!</v>
      </c>
      <c r="Y21">
        <f>IFERROR(E22/D22,"0")</f>
        <v>4.7195121951219514</v>
      </c>
      <c r="Z21" t="str">
        <v>uali</v>
      </c>
      <c r="AA21" t="b">
        <f>ISERROR(D22/E22)</f>
        <v>0</v>
      </c>
      <c r="AB21" t="str">
        <f>IF(G2&gt;50,"GOOD",IF(G2&lt;50,"BAD","POOR"))</f>
        <v>GOOD</v>
      </c>
      <c r="AC21" t="b">
        <f>ISERROR(W21)</f>
        <v>1</v>
      </c>
    </row>
    <row r="22" spans="1:30" ht="14.25" customHeight="1">
      <c r="A22" s="2" t="s">
        <v>37</v>
      </c>
      <c r="B22" s="2" t="s">
        <v>13</v>
      </c>
      <c r="C22" s="2" t="s">
        <v>24</v>
      </c>
      <c r="D22" s="2">
        <v>164</v>
      </c>
      <c r="E22" s="2">
        <v>774</v>
      </c>
      <c r="F22" s="2">
        <v>166</v>
      </c>
      <c r="G22" s="2">
        <v>18.760000000000002</v>
      </c>
      <c r="H22" s="2">
        <v>37.17</v>
      </c>
      <c r="I22" s="2" t="s">
        <v>11</v>
      </c>
      <c r="J22" t="str">
        <f>IF(E22 &gt;500,"Qualified","Not Qualified")</f>
        <v>Qualified</v>
      </c>
      <c r="K22" t="str">
        <f>IF(C22="All-Rounder", IF(AND(E22&gt;300, F22&gt;10), "Star Performer","Need Improvement"),"")</f>
        <v/>
      </c>
      <c r="L22" t="str">
        <f>IF(OR(D22&gt;50, I22="Yes"), "Rest","Available")</f>
        <v>Rest</v>
      </c>
      <c r="M22" t="str">
        <f>IF(NOT(I22="Yes"),"Fit","Injured")</f>
        <v>Fit</v>
      </c>
      <c r="N22" s="14" t="s">
        <v>368</v>
      </c>
      <c r="V22" t="str">
        <f>IF(AND(H18&lt;30,D18&lt;50),"YES","NO")</f>
        <v>NO</v>
      </c>
      <c r="W22" t="e">
        <v>#VALUE!</v>
      </c>
      <c r="Y22">
        <f>IFERROR(E23/D23,"0")</f>
        <v>182.93333333333334</v>
      </c>
      <c r="Z22" t="str">
        <v>uali</v>
      </c>
      <c r="AA22" t="b">
        <f>ISERROR(D23/E23)</f>
        <v>0</v>
      </c>
      <c r="AC22" t="b">
        <f>ISERROR(W25)</f>
        <v>0</v>
      </c>
    </row>
    <row r="23" spans="1:30" ht="14.25" customHeight="1">
      <c r="A23" s="2" t="s">
        <v>38</v>
      </c>
      <c r="B23" s="2" t="s">
        <v>17</v>
      </c>
      <c r="C23" s="2" t="s">
        <v>24</v>
      </c>
      <c r="D23" s="2">
        <v>15</v>
      </c>
      <c r="E23" s="2">
        <v>2744</v>
      </c>
      <c r="F23" s="2">
        <v>344</v>
      </c>
      <c r="G23" s="2">
        <v>34.33</v>
      </c>
      <c r="H23" s="2">
        <v>26.67</v>
      </c>
      <c r="I23" s="2" t="s">
        <v>11</v>
      </c>
      <c r="J23" t="str">
        <f>IF(E23 &gt;500,"Qualified","Not Qualified")</f>
        <v>Qualified</v>
      </c>
      <c r="K23" t="str">
        <f>IF(C23="All-Rounder", IF(AND(E23&gt;300, F23&gt;10), "Star Performer","Need Improvement"),"")</f>
        <v/>
      </c>
      <c r="L23" t="str">
        <f>IF(OR(D23&gt;50, I23="Yes"), "Rest","Available")</f>
        <v>Available</v>
      </c>
      <c r="M23" t="str">
        <f>IF(NOT(I23="Yes"),"Fit","Injured")</f>
        <v>Fit</v>
      </c>
      <c r="N23" s="13"/>
      <c r="V23" t="str">
        <f>IF(AND(H19&lt;30,D19&lt;50),"YES","NO")</f>
        <v>NO</v>
      </c>
      <c r="W23" t="e">
        <v>#VALUE!</v>
      </c>
      <c r="Y23">
        <f>IFERROR(E24/D24,"0")</f>
        <v>43.561643835616437</v>
      </c>
      <c r="Z23" t="str">
        <v>uali</v>
      </c>
      <c r="AA23" t="b">
        <f>ISERROR(D24/E24)</f>
        <v>0</v>
      </c>
      <c r="AB23" t="str">
        <f>IF(NOT(Y18&lt;=50),"PASS","FFF")</f>
        <v>PASS</v>
      </c>
    </row>
    <row r="24" spans="1:30" ht="14.25" customHeight="1">
      <c r="A24" s="2" t="s">
        <v>39</v>
      </c>
      <c r="B24" s="2" t="s">
        <v>17</v>
      </c>
      <c r="C24" s="2" t="s">
        <v>14</v>
      </c>
      <c r="D24" s="2">
        <v>146</v>
      </c>
      <c r="E24" s="2">
        <v>6360</v>
      </c>
      <c r="F24" s="2">
        <v>393</v>
      </c>
      <c r="G24" s="2">
        <v>75.91</v>
      </c>
      <c r="H24" s="2">
        <v>43.19</v>
      </c>
      <c r="I24" s="2" t="s">
        <v>11</v>
      </c>
      <c r="J24" t="str">
        <f>IF(E24 &gt;500,"Qualified","Not Qualified")</f>
        <v>Qualified</v>
      </c>
      <c r="K24" t="str">
        <f>IF(C24="All-Rounder", IF(AND(E24&gt;300, F24&gt;10), "Star Performer","Need Improvement"),"")</f>
        <v>Star Performer</v>
      </c>
      <c r="L24" t="str">
        <f>IF(OR(D24&gt;50, I24="Yes"), "Rest","Available")</f>
        <v>Rest</v>
      </c>
      <c r="M24" t="str">
        <f>IF(NOT(I24="Yes"),"Fit","Injured")</f>
        <v>Fit</v>
      </c>
      <c r="N24" s="16"/>
      <c r="O24" s="16"/>
      <c r="P24" s="16"/>
      <c r="Q24" s="16"/>
      <c r="R24" s="16"/>
      <c r="S24" s="16"/>
      <c r="V24" t="str">
        <f>IF(AND(H20&lt;30,D20&lt;50),"YES","NO")</f>
        <v>NO</v>
      </c>
      <c r="W24" t="e">
        <v>#VALUE!</v>
      </c>
      <c r="Y24">
        <f>IFERROR(E25/D25,"0")</f>
        <v>44.294117647058826</v>
      </c>
      <c r="Z24" t="str">
        <v>uali</v>
      </c>
      <c r="AA24" t="b">
        <f>ISERROR(D25/E25)</f>
        <v>0</v>
      </c>
      <c r="AB24" t="str">
        <f t="shared" ref="AB24:AB27" si="0">IF(NOT(Y19&gt;=50),"PASS","FFF")</f>
        <v>PASS</v>
      </c>
    </row>
    <row r="25" spans="1:30" ht="14.25" customHeight="1">
      <c r="A25" s="2" t="s">
        <v>40</v>
      </c>
      <c r="B25" s="2" t="s">
        <v>13</v>
      </c>
      <c r="C25" s="2" t="s">
        <v>10</v>
      </c>
      <c r="D25" s="2">
        <v>68</v>
      </c>
      <c r="E25" s="2">
        <v>3012</v>
      </c>
      <c r="F25" s="2">
        <v>369</v>
      </c>
      <c r="G25" s="2">
        <v>41.16</v>
      </c>
      <c r="H25" s="2">
        <v>31.81</v>
      </c>
      <c r="I25" s="2" t="s">
        <v>11</v>
      </c>
      <c r="J25" t="str">
        <f>IF(E25 &gt;500,"Qualified","Not Qualified")</f>
        <v>Qualified</v>
      </c>
      <c r="K25" t="str">
        <f>IF(C25="All-Rounder", IF(AND(E25&gt;300, F25&gt;10), "Star Performer","Need Improvement"),"")</f>
        <v/>
      </c>
      <c r="L25" t="str">
        <f>IF(OR(D25&gt;50, I25="Yes"), "Rest","Available")</f>
        <v>Rest</v>
      </c>
      <c r="M25" t="str">
        <f>IF(NOT(I25="Yes"),"Fit","Injured")</f>
        <v>Fit</v>
      </c>
      <c r="N25" s="13"/>
      <c r="V25" t="str">
        <f>IF(AND(H21&lt;30,D21&lt;50),"YES","NO")</f>
        <v>YES</v>
      </c>
      <c r="W25">
        <v>1</v>
      </c>
      <c r="Y25">
        <f>IFERROR(E26/D26,"0")</f>
        <v>70.504854368932044</v>
      </c>
      <c r="Z25" t="str">
        <v>uali</v>
      </c>
      <c r="AA25" t="b">
        <f>ISERROR(D26/E26)</f>
        <v>0</v>
      </c>
      <c r="AB25" t="str">
        <f t="shared" si="0"/>
        <v>FFF</v>
      </c>
      <c r="AC25" t="b">
        <f>IFERROR(AA18,W21)</f>
        <v>0</v>
      </c>
    </row>
    <row r="26" spans="1:30" ht="14.25" customHeight="1">
      <c r="A26" s="2" t="s">
        <v>41</v>
      </c>
      <c r="B26" s="2" t="s">
        <v>9</v>
      </c>
      <c r="C26" s="2" t="s">
        <v>20</v>
      </c>
      <c r="D26" s="2">
        <v>103</v>
      </c>
      <c r="E26" s="2">
        <v>7262</v>
      </c>
      <c r="F26" s="2">
        <v>59</v>
      </c>
      <c r="G26" s="2">
        <v>29.06</v>
      </c>
      <c r="H26" s="2">
        <v>37.21</v>
      </c>
      <c r="I26" s="2" t="s">
        <v>11</v>
      </c>
      <c r="J26" t="str">
        <f>IF(E26 &gt;500,"Qualified","Not Qualified")</f>
        <v>Qualified</v>
      </c>
      <c r="K26" t="str">
        <f>IF(C26="All-Rounder", IF(AND(E26&gt;300, F26&gt;10), "Star Performer","Need Improvement"),"")</f>
        <v/>
      </c>
      <c r="L26" t="str">
        <f>IF(OR(D26&gt;50, I26="Yes"), "Rest","Available")</f>
        <v>Rest</v>
      </c>
      <c r="M26" t="str">
        <f>IF(NOT(I26="Yes"),"Fit","Injured")</f>
        <v>Fit</v>
      </c>
      <c r="N26" s="13">
        <f>AVERAGEIFS(F2:F301,I2:I301,"No",L2:L301,"Available")</f>
        <v>171.68253968253967</v>
      </c>
      <c r="V26" t="str">
        <f>IF(AND(H22&lt;30,D22&lt;50),"YES","NO")</f>
        <v>NO</v>
      </c>
      <c r="W26" t="e">
        <v>#VALUE!</v>
      </c>
      <c r="Y26">
        <f>IFERROR(E27/D27,"0")</f>
        <v>18.375</v>
      </c>
      <c r="Z26" t="str">
        <v>uali</v>
      </c>
      <c r="AA26" t="b">
        <f>ISERROR(D27/E27)</f>
        <v>0</v>
      </c>
      <c r="AB26" t="str">
        <f t="shared" si="0"/>
        <v>PASS</v>
      </c>
    </row>
    <row r="27" spans="1:30" ht="14.25" customHeight="1">
      <c r="A27" s="2" t="s">
        <v>42</v>
      </c>
      <c r="B27" s="2" t="s">
        <v>17</v>
      </c>
      <c r="C27" s="2" t="s">
        <v>14</v>
      </c>
      <c r="D27" s="2">
        <v>56</v>
      </c>
      <c r="E27" s="2">
        <v>1029</v>
      </c>
      <c r="F27" s="2">
        <v>3</v>
      </c>
      <c r="G27" s="2">
        <v>53.82</v>
      </c>
      <c r="H27" s="2">
        <v>46.67</v>
      </c>
      <c r="I27" s="2" t="s">
        <v>11</v>
      </c>
      <c r="J27" t="str">
        <f>IF(E27 &gt;500,"Qualified","Not Qualified")</f>
        <v>Qualified</v>
      </c>
      <c r="K27" t="str">
        <f>IF(C27="All-Rounder", IF(AND(E27&gt;300, F27&gt;10), "Star Performer","Need Improvement"),"")</f>
        <v>Need Improvement</v>
      </c>
      <c r="L27" t="str">
        <f>IF(OR(D27&gt;50, I27="Yes"), "Rest","Available")</f>
        <v>Rest</v>
      </c>
      <c r="M27" t="str">
        <f>IF(NOT(I27="Yes"),"Fit","Injured")</f>
        <v>Fit</v>
      </c>
      <c r="N27" s="14" t="s">
        <v>372</v>
      </c>
      <c r="V27" t="str">
        <f>IF(AND(H23&lt;30,D23&lt;50),"YES","NO")</f>
        <v>YES</v>
      </c>
      <c r="W27" t="e">
        <v>#VALUE!</v>
      </c>
      <c r="Y27">
        <f>IFERROR(E28/D28,"0")</f>
        <v>563.4</v>
      </c>
      <c r="Z27" t="str">
        <v>uali</v>
      </c>
      <c r="AA27" t="b">
        <f>ISERROR(D28/E28)</f>
        <v>0</v>
      </c>
      <c r="AB27" t="str">
        <f t="shared" si="0"/>
        <v>FFF</v>
      </c>
    </row>
    <row r="28" spans="1:30" ht="14.25" customHeight="1">
      <c r="A28" s="2" t="s">
        <v>43</v>
      </c>
      <c r="B28" s="2" t="s">
        <v>23</v>
      </c>
      <c r="C28" s="2" t="s">
        <v>10</v>
      </c>
      <c r="D28" s="2">
        <v>10</v>
      </c>
      <c r="E28" s="2">
        <v>5634</v>
      </c>
      <c r="F28" s="2">
        <v>252</v>
      </c>
      <c r="G28" s="2">
        <v>32.25</v>
      </c>
      <c r="H28" s="2">
        <v>44.04</v>
      </c>
      <c r="I28" s="2" t="s">
        <v>11</v>
      </c>
      <c r="J28" t="str">
        <f>IF(E28 &gt;500,"Qualified","Not Qualified")</f>
        <v>Qualified</v>
      </c>
      <c r="K28" t="str">
        <f>IF(C28="All-Rounder", IF(AND(E28&gt;300, F28&gt;10), "Star Performer","Need Improvement"),"")</f>
        <v/>
      </c>
      <c r="L28" t="str">
        <f>IF(OR(D28&gt;50, I28="Yes"), "Rest","Available")</f>
        <v>Available</v>
      </c>
      <c r="M28" t="str">
        <f>IF(NOT(I28="Yes"),"Fit","Injured")</f>
        <v>Fit</v>
      </c>
      <c r="N28" s="13"/>
      <c r="V28" t="str">
        <f>IF(AND(H24&lt;30,D24&lt;50),"YES","NO")</f>
        <v>NO</v>
      </c>
      <c r="W28" t="e">
        <v>#VALUE!</v>
      </c>
      <c r="Y28">
        <f>IFERROR(E29/D29,"0")</f>
        <v>28.528301886792452</v>
      </c>
      <c r="Z28" t="str">
        <v>uali</v>
      </c>
      <c r="AA28" t="b">
        <f>ISERROR(D29/E29)</f>
        <v>0</v>
      </c>
    </row>
    <row r="29" spans="1:30" ht="14.25" customHeight="1">
      <c r="A29" s="2" t="s">
        <v>44</v>
      </c>
      <c r="B29" s="2" t="s">
        <v>9</v>
      </c>
      <c r="C29" s="2" t="s">
        <v>20</v>
      </c>
      <c r="D29" s="2">
        <v>106</v>
      </c>
      <c r="E29" s="2">
        <v>3024</v>
      </c>
      <c r="F29" s="2">
        <v>334</v>
      </c>
      <c r="G29" s="2">
        <v>27.52</v>
      </c>
      <c r="H29" s="2">
        <v>39.46</v>
      </c>
      <c r="I29" s="2" t="s">
        <v>11</v>
      </c>
      <c r="J29" t="str">
        <f>IF(E29 &gt;500,"Qualified","Not Qualified")</f>
        <v>Qualified</v>
      </c>
      <c r="K29" t="str">
        <f>IF(C29="All-Rounder", IF(AND(E29&gt;300, F29&gt;10), "Star Performer","Need Improvement"),"")</f>
        <v/>
      </c>
      <c r="L29" t="str">
        <f>IF(OR(D29&gt;50, I29="Yes"), "Rest","Available")</f>
        <v>Rest</v>
      </c>
      <c r="M29" t="str">
        <f>IF(NOT(I29="Yes"),"Fit","Injured")</f>
        <v>Fit</v>
      </c>
      <c r="N29" s="16"/>
      <c r="O29" s="16"/>
      <c r="P29" s="16"/>
      <c r="Q29" s="16"/>
      <c r="R29" s="16"/>
      <c r="S29" s="16"/>
      <c r="V29" t="str">
        <f>IF(AND(H25&lt;30,D25&lt;50),"YES","NO")</f>
        <v>NO</v>
      </c>
      <c r="W29" t="e">
        <v>#VALUE!</v>
      </c>
      <c r="Y29">
        <f>IFERROR(E30/D30,"0")</f>
        <v>16.725925925925925</v>
      </c>
      <c r="Z29" t="str">
        <v>uali</v>
      </c>
      <c r="AA29" t="b">
        <f>ISERROR(D30/E30)</f>
        <v>0</v>
      </c>
    </row>
    <row r="30" spans="1:30" ht="14.25" customHeight="1">
      <c r="A30" s="2" t="s">
        <v>45</v>
      </c>
      <c r="B30" s="2" t="s">
        <v>17</v>
      </c>
      <c r="C30" s="2" t="s">
        <v>24</v>
      </c>
      <c r="D30" s="2">
        <v>135</v>
      </c>
      <c r="E30" s="2">
        <v>2258</v>
      </c>
      <c r="F30" s="2">
        <v>6</v>
      </c>
      <c r="G30" s="2">
        <v>36.770000000000003</v>
      </c>
      <c r="H30" s="2">
        <v>40.57</v>
      </c>
      <c r="I30" s="2" t="s">
        <v>11</v>
      </c>
      <c r="J30" t="str">
        <f>IF(E30 &gt;500,"Qualified","Not Qualified")</f>
        <v>Qualified</v>
      </c>
      <c r="K30" t="str">
        <f>IF(C30="All-Rounder", IF(AND(E30&gt;300, F30&gt;10), "Star Performer","Need Improvement"),"")</f>
        <v/>
      </c>
      <c r="L30" t="str">
        <f>IF(OR(D30&gt;50, I30="Yes"), "Rest","Available")</f>
        <v>Rest</v>
      </c>
      <c r="M30" t="str">
        <f>IF(NOT(I30="Yes"),"Fit","Injured")</f>
        <v>Fit</v>
      </c>
      <c r="N30" s="13"/>
      <c r="V30" t="str">
        <f>IF(AND(H26&lt;30,D26&lt;50),"YES","NO")</f>
        <v>NO</v>
      </c>
      <c r="W30">
        <v>1</v>
      </c>
      <c r="Y30">
        <f>IFERROR(E31/D31,"0")</f>
        <v>57.280701754385966</v>
      </c>
      <c r="Z30" t="str">
        <v>uali</v>
      </c>
      <c r="AA30" t="b">
        <f>ISERROR(D31/E31)</f>
        <v>0</v>
      </c>
    </row>
    <row r="31" spans="1:30" ht="14.25" customHeight="1">
      <c r="A31" s="2" t="s">
        <v>46</v>
      </c>
      <c r="B31" s="2" t="s">
        <v>9</v>
      </c>
      <c r="C31" s="2" t="s">
        <v>24</v>
      </c>
      <c r="D31" s="2">
        <v>114</v>
      </c>
      <c r="E31" s="2">
        <v>6530</v>
      </c>
      <c r="F31" s="2">
        <v>35</v>
      </c>
      <c r="G31" s="2">
        <v>74.540000000000006</v>
      </c>
      <c r="H31" s="2">
        <v>36.83</v>
      </c>
      <c r="I31" s="2" t="s">
        <v>11</v>
      </c>
      <c r="J31" t="str">
        <f>IF(E31 &gt;500,"Qualified","Not Qualified")</f>
        <v>Qualified</v>
      </c>
      <c r="K31" t="str">
        <f>IF(C31="All-Rounder", IF(AND(E31&gt;300, F31&gt;10), "Star Performer","Need Improvement"),"")</f>
        <v/>
      </c>
      <c r="L31" t="str">
        <f>IF(OR(D31&gt;50, I31="Yes"), "Rest","Available")</f>
        <v>Rest</v>
      </c>
      <c r="M31" t="str">
        <f>IF(NOT(I31="Yes"),"Fit","Injured")</f>
        <v>Fit</v>
      </c>
      <c r="N31" s="36"/>
      <c r="O31" s="36"/>
      <c r="P31" s="36"/>
      <c r="Q31" s="36"/>
      <c r="R31" s="36"/>
      <c r="S31" s="24"/>
      <c r="V31" t="str">
        <f>IF(AND(H27&lt;30,D27&lt;50),"YES","NO")</f>
        <v>NO</v>
      </c>
      <c r="W31" t="e">
        <v>#VALUE!</v>
      </c>
      <c r="Y31">
        <f>IFERROR(E32/D32,"0")</f>
        <v>2.639344262295082</v>
      </c>
      <c r="Z31" t="str">
        <v>uali</v>
      </c>
      <c r="AA31" t="b">
        <f>ISERROR(D32/E32)</f>
        <v>0</v>
      </c>
    </row>
    <row r="32" spans="1:30" ht="14.25" customHeight="1">
      <c r="A32" s="2" t="s">
        <v>49</v>
      </c>
      <c r="B32" s="2" t="s">
        <v>9</v>
      </c>
      <c r="C32" s="2" t="s">
        <v>24</v>
      </c>
      <c r="D32" s="2">
        <v>122</v>
      </c>
      <c r="E32" s="2">
        <v>322</v>
      </c>
      <c r="F32" s="2">
        <v>137</v>
      </c>
      <c r="G32" s="2">
        <v>61.94</v>
      </c>
      <c r="H32" s="2">
        <v>18.37</v>
      </c>
      <c r="I32" s="2" t="s">
        <v>11</v>
      </c>
      <c r="J32" t="str">
        <f>IF(E32 &gt;500,"Qualified","Not Qualified")</f>
        <v>Not Qualified</v>
      </c>
      <c r="K32" t="str">
        <f>IF(C32="All-Rounder", IF(AND(E32&gt;300, F32&gt;10), "Star Performer","Need Improvement"),"")</f>
        <v/>
      </c>
      <c r="L32" t="str">
        <f>IF(OR(D32&gt;50, I32="Yes"), "Rest","Available")</f>
        <v>Rest</v>
      </c>
      <c r="M32" t="str">
        <f>IF(NOT(I32="Yes"),"Fit","Injured")</f>
        <v>Fit</v>
      </c>
      <c r="N32" s="24"/>
      <c r="O32" s="37"/>
      <c r="P32" s="37"/>
      <c r="Q32" s="37"/>
      <c r="R32" s="37"/>
      <c r="V32" t="str">
        <f>IF(AND(H28&lt;30,D28&lt;50),"YES","NO")</f>
        <v>NO</v>
      </c>
      <c r="W32">
        <v>1</v>
      </c>
      <c r="Y32">
        <f>IFERROR(E33/D33,"0")</f>
        <v>34.25</v>
      </c>
      <c r="Z32" t="str">
        <v>uali</v>
      </c>
      <c r="AA32" t="b">
        <f>ISERROR(D33/E33)</f>
        <v>0</v>
      </c>
    </row>
    <row r="33" spans="1:27" ht="14.25" customHeight="1">
      <c r="A33" s="2" t="s">
        <v>50</v>
      </c>
      <c r="B33" s="2" t="s">
        <v>17</v>
      </c>
      <c r="C33" s="2" t="s">
        <v>14</v>
      </c>
      <c r="D33" s="2">
        <v>56</v>
      </c>
      <c r="E33" s="2">
        <v>1918</v>
      </c>
      <c r="F33" s="2">
        <v>244</v>
      </c>
      <c r="G33" s="2">
        <v>62.66</v>
      </c>
      <c r="H33" s="2">
        <v>31.56</v>
      </c>
      <c r="I33" s="2" t="s">
        <v>11</v>
      </c>
      <c r="J33" t="str">
        <f>IF(E33 &gt;500,"Qualified","Not Qualified")</f>
        <v>Qualified</v>
      </c>
      <c r="K33" t="str">
        <f>IF(C33="All-Rounder", IF(AND(E33&gt;300, F33&gt;10), "Star Performer","Need Improvement"),"")</f>
        <v>Star Performer</v>
      </c>
      <c r="L33" t="str">
        <f>IF(OR(D33&gt;50, I33="Yes"), "Rest","Available")</f>
        <v>Rest</v>
      </c>
      <c r="M33" t="str">
        <f>IF(NOT(I33="Yes"),"Fit","Injured")</f>
        <v>Fit</v>
      </c>
      <c r="N33" s="22"/>
      <c r="O33" s="22"/>
      <c r="P33" s="22"/>
      <c r="Q33" s="22"/>
      <c r="R33" s="22"/>
      <c r="V33" t="str">
        <f>IF(AND(H29&lt;30,D29&lt;50),"YES","NO")</f>
        <v>NO</v>
      </c>
      <c r="Y33">
        <f>IFERROR(E34/D34,"0")</f>
        <v>70.554455445544548</v>
      </c>
      <c r="Z33" t="str">
        <v>uali</v>
      </c>
      <c r="AA33" t="b">
        <f>ISERROR(D34/E34)</f>
        <v>0</v>
      </c>
    </row>
    <row r="34" spans="1:27" ht="14.25" customHeight="1">
      <c r="A34" s="2" t="s">
        <v>51</v>
      </c>
      <c r="B34" s="2" t="s">
        <v>17</v>
      </c>
      <c r="C34" s="2" t="s">
        <v>14</v>
      </c>
      <c r="D34" s="2">
        <v>101</v>
      </c>
      <c r="E34" s="2">
        <v>7126</v>
      </c>
      <c r="F34" s="2">
        <v>119</v>
      </c>
      <c r="G34" s="2">
        <v>37.58</v>
      </c>
      <c r="H34" s="2">
        <v>16.45</v>
      </c>
      <c r="I34" s="2" t="s">
        <v>11</v>
      </c>
      <c r="J34" t="str">
        <f>IF(E34 &gt;500,"Qualified","Not Qualified")</f>
        <v>Qualified</v>
      </c>
      <c r="K34" t="str">
        <f>IF(C34="All-Rounder", IF(AND(E34&gt;300, F34&gt;10), "Star Performer","Need Improvement"),"")</f>
        <v>Star Performer</v>
      </c>
      <c r="L34" t="str">
        <f>IF(OR(D34&gt;50, I34="Yes"), "Rest","Available")</f>
        <v>Rest</v>
      </c>
      <c r="M34" t="str">
        <f>IF(NOT(I34="Yes"),"Fit","Injured")</f>
        <v>Fit</v>
      </c>
      <c r="N34" s="13"/>
      <c r="S34" s="22"/>
      <c r="V34" t="str">
        <f>IF(AND(H30&lt;30,D30&lt;50),"YES","NO")</f>
        <v>NO</v>
      </c>
      <c r="Y34">
        <f>IFERROR(E35/D35,"0")</f>
        <v>152.796875</v>
      </c>
      <c r="AA34" t="b">
        <f>ISERROR(D35/E35)</f>
        <v>0</v>
      </c>
    </row>
    <row r="35" spans="1:27" ht="14.25" customHeight="1">
      <c r="A35" s="2" t="s">
        <v>52</v>
      </c>
      <c r="B35" s="2" t="s">
        <v>9</v>
      </c>
      <c r="C35" s="2" t="s">
        <v>24</v>
      </c>
      <c r="D35" s="2">
        <v>64</v>
      </c>
      <c r="E35" s="2">
        <v>9779</v>
      </c>
      <c r="F35" s="2">
        <v>93</v>
      </c>
      <c r="G35" s="2">
        <v>16.649999999999999</v>
      </c>
      <c r="H35" s="2">
        <v>32.65</v>
      </c>
      <c r="I35" s="2" t="s">
        <v>11</v>
      </c>
      <c r="J35" t="str">
        <f>IF(E35 &gt;500,"Qualified","Not Qualified")</f>
        <v>Qualified</v>
      </c>
      <c r="K35" t="str">
        <f>IF(C35="All-Rounder", IF(AND(E35&gt;300, F35&gt;10), "Star Performer","Need Improvement"),"")</f>
        <v/>
      </c>
      <c r="L35" t="str">
        <f>IF(OR(D35&gt;50, I35="Yes"), "Rest","Available")</f>
        <v>Rest</v>
      </c>
      <c r="M35" t="str">
        <f>IF(NOT(I35="Yes"),"Fit","Injured")</f>
        <v>Fit</v>
      </c>
      <c r="N35" s="13"/>
      <c r="V35" t="str">
        <f>IF(AND(H31&lt;30,D31&lt;50),"YES","NO")</f>
        <v>NO</v>
      </c>
      <c r="Y35">
        <f>IFERROR(E36/D36,"0")</f>
        <v>48.25</v>
      </c>
      <c r="AA35" t="b">
        <f>ISERROR(D36/E36)</f>
        <v>0</v>
      </c>
    </row>
    <row r="36" spans="1:27" ht="14.25" customHeight="1">
      <c r="A36" s="2" t="s">
        <v>53</v>
      </c>
      <c r="B36" s="2" t="s">
        <v>9</v>
      </c>
      <c r="C36" s="2" t="s">
        <v>14</v>
      </c>
      <c r="D36" s="2">
        <v>84</v>
      </c>
      <c r="E36" s="2">
        <v>4053</v>
      </c>
      <c r="F36" s="2">
        <v>42</v>
      </c>
      <c r="G36" s="2">
        <v>62.44</v>
      </c>
      <c r="H36" s="2">
        <v>25.27</v>
      </c>
      <c r="I36" s="2" t="s">
        <v>11</v>
      </c>
      <c r="J36" t="str">
        <f>IF(E36 &gt;500,"Qualified","Not Qualified")</f>
        <v>Qualified</v>
      </c>
      <c r="K36" t="str">
        <f>IF(C36="All-Rounder", IF(AND(E36&gt;300, F36&gt;10), "Star Performer","Need Improvement"),"")</f>
        <v>Star Performer</v>
      </c>
      <c r="L36" t="str">
        <f>IF(OR(D36&gt;50, I36="Yes"), "Rest","Available")</f>
        <v>Rest</v>
      </c>
      <c r="M36" t="str">
        <f>IF(NOT(I36="Yes"),"Fit","Injured")</f>
        <v>Fit</v>
      </c>
      <c r="R36">
        <v>10</v>
      </c>
      <c r="V36" t="str">
        <f>IF(AND(H32&lt;30,D32&lt;50),"YES","NO")</f>
        <v>NO</v>
      </c>
      <c r="Y36">
        <f>IFERROR(E37/D37,"0")</f>
        <v>6.078125</v>
      </c>
      <c r="AA36" t="b">
        <f>ISERROR(D37/E37)</f>
        <v>0</v>
      </c>
    </row>
    <row r="37" spans="1:27" ht="14.25" customHeight="1">
      <c r="A37" s="2" t="s">
        <v>55</v>
      </c>
      <c r="B37" s="2" t="s">
        <v>9</v>
      </c>
      <c r="C37" s="2" t="s">
        <v>10</v>
      </c>
      <c r="D37" s="2">
        <v>128</v>
      </c>
      <c r="E37" s="2">
        <v>778</v>
      </c>
      <c r="F37" s="2">
        <v>49</v>
      </c>
      <c r="G37" s="2">
        <v>27.7</v>
      </c>
      <c r="H37" s="2">
        <v>49.41</v>
      </c>
      <c r="I37" s="2" t="s">
        <v>11</v>
      </c>
      <c r="J37" t="str">
        <f>IF(E37 &gt;500,"Qualified","Not Qualified")</f>
        <v>Qualified</v>
      </c>
      <c r="K37" t="str">
        <f>IF(C37="All-Rounder", IF(AND(E37&gt;300, F37&gt;10), "Star Performer","Need Improvement"),"")</f>
        <v/>
      </c>
      <c r="L37" t="str">
        <f>IF(OR(D37&gt;50, I37="Yes"), "Rest","Available")</f>
        <v>Rest</v>
      </c>
      <c r="M37" t="str">
        <f>IF(NOT(I37="Yes"),"Fit","Injured")</f>
        <v>Fit</v>
      </c>
      <c r="R37">
        <v>5</v>
      </c>
      <c r="V37" t="str">
        <f>IF(AND(H33&lt;30,D33&lt;50),"YES","NO")</f>
        <v>NO</v>
      </c>
      <c r="Y37">
        <f>IFERROR(E38/D38,"0")</f>
        <v>78.845360824742272</v>
      </c>
      <c r="AA37" t="b">
        <f>ISERROR(D38/E38)</f>
        <v>0</v>
      </c>
    </row>
    <row r="38" spans="1:27" ht="14.25" customHeight="1">
      <c r="A38" s="2" t="s">
        <v>56</v>
      </c>
      <c r="B38" s="2" t="s">
        <v>23</v>
      </c>
      <c r="C38" s="2" t="s">
        <v>20</v>
      </c>
      <c r="D38" s="2">
        <v>97</v>
      </c>
      <c r="E38" s="2">
        <v>7648</v>
      </c>
      <c r="G38" s="2">
        <v>13.07</v>
      </c>
      <c r="H38" s="2">
        <v>27.48</v>
      </c>
      <c r="I38" s="2" t="s">
        <v>11</v>
      </c>
      <c r="J38" t="str">
        <f>IF(E38 &gt;500,"Qualified","Not Qualified")</f>
        <v>Qualified</v>
      </c>
      <c r="K38" t="str">
        <f>IF(C38="All-Rounder", IF(AND(E38&gt;300, F38&gt;10), "Star Performer","Need Improvement"),"")</f>
        <v/>
      </c>
      <c r="L38" t="str">
        <f>IF(OR(D38&gt;50, I38="Yes"), "Rest","Available")</f>
        <v>Rest</v>
      </c>
      <c r="M38" t="str">
        <f>IF(NOT(I38="Yes"),"Fit","Injured")</f>
        <v>Fit</v>
      </c>
      <c r="R38">
        <v>4</v>
      </c>
      <c r="Y38">
        <f>IFERROR(E39/D39,"0")</f>
        <v>28.231249999999999</v>
      </c>
      <c r="AA38" t="b">
        <f>ISERROR(D39/E39)</f>
        <v>0</v>
      </c>
    </row>
    <row r="39" spans="1:27" ht="14.25" customHeight="1">
      <c r="A39" s="2" t="s">
        <v>57</v>
      </c>
      <c r="B39" s="2" t="s">
        <v>17</v>
      </c>
      <c r="C39" s="2" t="s">
        <v>20</v>
      </c>
      <c r="D39" s="2">
        <v>160</v>
      </c>
      <c r="E39" s="2">
        <v>4517</v>
      </c>
      <c r="F39" s="2">
        <v>380</v>
      </c>
      <c r="G39" s="2">
        <v>75.709999999999994</v>
      </c>
      <c r="H39" s="2">
        <v>42.37</v>
      </c>
      <c r="I39" s="2" t="s">
        <v>11</v>
      </c>
      <c r="J39" t="str">
        <f>IF(E39 &gt;500,"Qualified","Not Qualified")</f>
        <v>Qualified</v>
      </c>
      <c r="K39" t="str">
        <f>IF(C39="All-Rounder", IF(AND(E39&gt;300, F39&gt;10), "Star Performer","Need Improvement"),"")</f>
        <v/>
      </c>
      <c r="L39" t="str">
        <f>IF(OR(D39&gt;50, I39="Yes"), "Rest","Available")</f>
        <v>Rest</v>
      </c>
      <c r="M39" t="str">
        <f>IF(NOT(I39="Yes"),"Fit","Injured")</f>
        <v>Fit</v>
      </c>
      <c r="R39">
        <v>2</v>
      </c>
      <c r="Y39">
        <f>IFERROR(E40/D40,"0")</f>
        <v>376.61538461538464</v>
      </c>
      <c r="AA39" t="b">
        <f>ISERROR(D40/E40)</f>
        <v>0</v>
      </c>
    </row>
    <row r="40" spans="1:27" ht="14.25" customHeight="1">
      <c r="A40" s="2" t="s">
        <v>58</v>
      </c>
      <c r="B40" s="2" t="s">
        <v>17</v>
      </c>
      <c r="C40" s="2" t="s">
        <v>14</v>
      </c>
      <c r="D40" s="2">
        <v>26</v>
      </c>
      <c r="E40" s="2">
        <v>9792</v>
      </c>
      <c r="F40" s="2">
        <v>199</v>
      </c>
      <c r="G40" s="2">
        <v>26.45</v>
      </c>
      <c r="H40" s="2">
        <v>39.5</v>
      </c>
      <c r="I40" s="2" t="s">
        <v>11</v>
      </c>
      <c r="J40" t="str">
        <f>IF(E40 &gt;500,"Qualified","Not Qualified")</f>
        <v>Qualified</v>
      </c>
      <c r="K40" t="str">
        <f>IF(C40="All-Rounder", IF(AND(E40&gt;300, F40&gt;10), "Star Performer","Need Improvement"),"")</f>
        <v>Star Performer</v>
      </c>
      <c r="L40" t="str">
        <f>IF(OR(D40&gt;50, I40="Yes"), "Rest","Available")</f>
        <v>Available</v>
      </c>
      <c r="M40" t="str">
        <f>IF(NOT(I40="Yes"),"Fit","Injured")</f>
        <v>Fit</v>
      </c>
      <c r="Y40">
        <f>IFERROR(E41/D41,"0")</f>
        <v>65.736434108527135</v>
      </c>
      <c r="AA40" t="b">
        <f>ISERROR(D41/E41)</f>
        <v>0</v>
      </c>
    </row>
    <row r="41" spans="1:27" ht="14.25" customHeight="1">
      <c r="A41" s="2" t="s">
        <v>59</v>
      </c>
      <c r="B41" s="2" t="s">
        <v>13</v>
      </c>
      <c r="C41" s="2" t="s">
        <v>14</v>
      </c>
      <c r="D41" s="2">
        <v>129</v>
      </c>
      <c r="E41" s="2">
        <v>8480</v>
      </c>
      <c r="F41" s="2">
        <v>80</v>
      </c>
      <c r="G41" s="2">
        <v>34.97</v>
      </c>
      <c r="H41" s="2">
        <v>23.79</v>
      </c>
      <c r="I41" s="2" t="s">
        <v>11</v>
      </c>
      <c r="J41" t="str">
        <f>IF(E41 &gt;500,"Qualified","Not Qualified")</f>
        <v>Qualified</v>
      </c>
      <c r="K41" t="str">
        <f>IF(C41="All-Rounder", IF(AND(E41&gt;300, F41&gt;10), "Star Performer","Need Improvement"),"")</f>
        <v>Star Performer</v>
      </c>
      <c r="L41" t="str">
        <f>IF(OR(D41&gt;50, I41="Yes"), "Rest","Available")</f>
        <v>Rest</v>
      </c>
      <c r="M41" t="str">
        <f>IF(NOT(I41="Yes"),"Fit","Injured")</f>
        <v>Fit</v>
      </c>
      <c r="Y41">
        <f>IFERROR(E42/D42,"0")</f>
        <v>13.336956521739131</v>
      </c>
      <c r="AA41" t="b">
        <f>ISERROR(D42/E42)</f>
        <v>0</v>
      </c>
    </row>
    <row r="42" spans="1:27" ht="14.25" customHeight="1">
      <c r="A42" s="2" t="s">
        <v>60</v>
      </c>
      <c r="B42" s="2" t="s">
        <v>17</v>
      </c>
      <c r="C42" s="2" t="s">
        <v>24</v>
      </c>
      <c r="D42" s="2">
        <v>92</v>
      </c>
      <c r="E42" s="2">
        <v>1227</v>
      </c>
      <c r="F42" s="2">
        <v>335</v>
      </c>
      <c r="G42" s="2">
        <v>60</v>
      </c>
      <c r="H42" s="2">
        <v>16.2</v>
      </c>
      <c r="I42" s="2" t="s">
        <v>11</v>
      </c>
      <c r="J42" t="str">
        <f>IF(E42 &gt;500,"Qualified","Not Qualified")</f>
        <v>Qualified</v>
      </c>
      <c r="K42" t="str">
        <f>IF(C42="All-Rounder", IF(AND(E42&gt;300, F42&gt;10), "Star Performer","Need Improvement"),"")</f>
        <v/>
      </c>
      <c r="L42" t="str">
        <f>IF(OR(D42&gt;50, I42="Yes"), "Rest","Available")</f>
        <v>Rest</v>
      </c>
      <c r="M42" t="str">
        <f>IF(NOT(I42="Yes"),"Fit","Injured")</f>
        <v>Fit</v>
      </c>
      <c r="Y42">
        <f>IFERROR(E43/D43,"0")</f>
        <v>106.05747126436782</v>
      </c>
      <c r="AA42" t="b">
        <f>ISERROR(D43/E43)</f>
        <v>0</v>
      </c>
    </row>
    <row r="43" spans="1:27" ht="14.25" customHeight="1">
      <c r="A43" s="2" t="s">
        <v>61</v>
      </c>
      <c r="B43" s="2" t="s">
        <v>13</v>
      </c>
      <c r="C43" s="2" t="s">
        <v>24</v>
      </c>
      <c r="D43" s="2">
        <v>87</v>
      </c>
      <c r="E43" s="2">
        <v>9227</v>
      </c>
      <c r="F43" s="2">
        <v>249</v>
      </c>
      <c r="G43" s="2">
        <v>16.87</v>
      </c>
      <c r="H43" s="2">
        <v>32.24</v>
      </c>
      <c r="I43" s="2" t="s">
        <v>11</v>
      </c>
      <c r="J43" t="str">
        <f>IF(E43 &gt;500,"Qualified","Not Qualified")</f>
        <v>Qualified</v>
      </c>
      <c r="K43" t="str">
        <f>IF(C43="All-Rounder", IF(AND(E43&gt;300, F43&gt;10), "Star Performer","Need Improvement"),"")</f>
        <v/>
      </c>
      <c r="L43" t="str">
        <f>IF(OR(D43&gt;50, I43="Yes"), "Rest","Available")</f>
        <v>Rest</v>
      </c>
      <c r="M43" t="str">
        <f>IF(NOT(I43="Yes"),"Fit","Injured")</f>
        <v>Fit</v>
      </c>
      <c r="Y43">
        <f>IFERROR(E44/D44,"0")</f>
        <v>17.520833333333332</v>
      </c>
      <c r="AA43" t="b">
        <f>ISERROR(D44/E44)</f>
        <v>0</v>
      </c>
    </row>
    <row r="44" spans="1:27" ht="14.25" customHeight="1">
      <c r="A44" s="2" t="s">
        <v>62</v>
      </c>
      <c r="B44" s="2" t="s">
        <v>17</v>
      </c>
      <c r="C44" s="2" t="s">
        <v>10</v>
      </c>
      <c r="D44" s="2">
        <v>192</v>
      </c>
      <c r="E44" s="2">
        <v>3364</v>
      </c>
      <c r="F44" s="2">
        <v>96</v>
      </c>
      <c r="G44" s="2">
        <v>29.01</v>
      </c>
      <c r="H44" s="2">
        <v>30.98</v>
      </c>
      <c r="I44" s="2" t="s">
        <v>11</v>
      </c>
      <c r="J44" t="str">
        <f>IF(E44 &gt;500,"Qualified","Not Qualified")</f>
        <v>Qualified</v>
      </c>
      <c r="K44" t="str">
        <f>IF(C44="All-Rounder", IF(AND(E44&gt;300, F44&gt;10), "Star Performer","Need Improvement"),"")</f>
        <v/>
      </c>
      <c r="L44" t="str">
        <f>IF(OR(D44&gt;50, I44="Yes"), "Rest","Available")</f>
        <v>Rest</v>
      </c>
      <c r="M44" t="str">
        <f>IF(NOT(I44="Yes"),"Fit","Injured")</f>
        <v>Fit</v>
      </c>
      <c r="Y44">
        <f>IFERROR(E45/D45,"0")</f>
        <v>88.316326530612244</v>
      </c>
      <c r="AA44" t="b">
        <f>ISERROR(D45/E45)</f>
        <v>0</v>
      </c>
    </row>
    <row r="45" spans="1:27" ht="14.25" customHeight="1">
      <c r="A45" s="2" t="s">
        <v>63</v>
      </c>
      <c r="B45" s="2" t="s">
        <v>23</v>
      </c>
      <c r="C45" s="2" t="s">
        <v>10</v>
      </c>
      <c r="D45" s="2">
        <v>98</v>
      </c>
      <c r="E45" s="2">
        <v>8655</v>
      </c>
      <c r="G45" s="2">
        <v>69.02</v>
      </c>
      <c r="H45" s="2">
        <v>21.47</v>
      </c>
      <c r="I45" s="2" t="s">
        <v>11</v>
      </c>
      <c r="J45" t="str">
        <f>IF(E45 &gt;500,"Qualified","Not Qualified")</f>
        <v>Qualified</v>
      </c>
      <c r="K45" t="str">
        <f>IF(C45="All-Rounder", IF(AND(E45&gt;300, F45&gt;10), "Star Performer","Need Improvement"),"")</f>
        <v/>
      </c>
      <c r="L45" t="str">
        <f>IF(OR(D45&gt;50, I45="Yes"), "Rest","Available")</f>
        <v>Rest</v>
      </c>
      <c r="M45" t="str">
        <f>IF(NOT(I45="Yes"),"Fit","Injured")</f>
        <v>Fit</v>
      </c>
      <c r="Y45">
        <f>IFERROR(E46/D46,"0")</f>
        <v>202.37037037037038</v>
      </c>
      <c r="AA45" t="b">
        <f>ISERROR(D46/E46)</f>
        <v>0</v>
      </c>
    </row>
    <row r="46" spans="1:27" ht="14.25" customHeight="1">
      <c r="A46" s="2" t="s">
        <v>64</v>
      </c>
      <c r="B46" s="2" t="s">
        <v>23</v>
      </c>
      <c r="C46" s="2" t="s">
        <v>14</v>
      </c>
      <c r="D46" s="2">
        <v>27</v>
      </c>
      <c r="E46" s="2">
        <v>5464</v>
      </c>
      <c r="F46" s="2">
        <v>344</v>
      </c>
      <c r="G46" s="2">
        <v>62.08</v>
      </c>
      <c r="H46" s="2">
        <v>18.059999999999999</v>
      </c>
      <c r="I46" s="2" t="s">
        <v>11</v>
      </c>
      <c r="J46" t="str">
        <f>IF(E46 &gt;500,"Qualified","Not Qualified")</f>
        <v>Qualified</v>
      </c>
      <c r="K46" t="str">
        <f>IF(C46="All-Rounder", IF(AND(E46&gt;300, F46&gt;10), "Star Performer","Need Improvement"),"")</f>
        <v>Star Performer</v>
      </c>
      <c r="L46" t="str">
        <f>IF(OR(D46&gt;50, I46="Yes"), "Rest","Available")</f>
        <v>Available</v>
      </c>
      <c r="M46" t="str">
        <f>IF(NOT(I46="Yes"),"Fit","Injured")</f>
        <v>Fit</v>
      </c>
      <c r="Y46">
        <f>IFERROR(E47/D47,"0")</f>
        <v>38.415384615384617</v>
      </c>
      <c r="AA46" t="b">
        <f>ISERROR(D47/E47)</f>
        <v>0</v>
      </c>
    </row>
    <row r="47" spans="1:27" ht="14.25" customHeight="1">
      <c r="A47" s="2" t="s">
        <v>65</v>
      </c>
      <c r="B47" s="2" t="s">
        <v>17</v>
      </c>
      <c r="C47" s="2" t="s">
        <v>20</v>
      </c>
      <c r="D47" s="2">
        <v>195</v>
      </c>
      <c r="E47" s="2">
        <v>7491</v>
      </c>
      <c r="F47" s="2">
        <v>303</v>
      </c>
      <c r="G47" s="2">
        <v>39.97</v>
      </c>
      <c r="H47" s="2">
        <v>48.29</v>
      </c>
      <c r="I47" s="2" t="s">
        <v>11</v>
      </c>
      <c r="J47" t="str">
        <f>IF(E47 &gt;500,"Qualified","Not Qualified")</f>
        <v>Qualified</v>
      </c>
      <c r="K47" t="str">
        <f>IF(C47="All-Rounder", IF(AND(E47&gt;300, F47&gt;10), "Star Performer","Need Improvement"),"")</f>
        <v/>
      </c>
      <c r="L47" t="str">
        <f>IF(OR(D47&gt;50, I47="Yes"), "Rest","Available")</f>
        <v>Rest</v>
      </c>
      <c r="M47" t="str">
        <f>IF(NOT(I47="Yes"),"Fit","Injured")</f>
        <v>Fit</v>
      </c>
      <c r="Y47">
        <f>IFERROR(E48/D48,"0")</f>
        <v>46.081967213114751</v>
      </c>
      <c r="AA47" t="b">
        <f>ISERROR(D48/E48)</f>
        <v>0</v>
      </c>
    </row>
    <row r="48" spans="1:27" ht="14.25" customHeight="1">
      <c r="A48" s="2" t="s">
        <v>66</v>
      </c>
      <c r="B48" s="2" t="s">
        <v>13</v>
      </c>
      <c r="C48" s="2" t="s">
        <v>14</v>
      </c>
      <c r="D48" s="2">
        <v>61</v>
      </c>
      <c r="E48" s="2">
        <v>2811</v>
      </c>
      <c r="F48" s="2">
        <v>96</v>
      </c>
      <c r="G48" s="2">
        <v>33.130000000000003</v>
      </c>
      <c r="H48" s="2">
        <v>25.63</v>
      </c>
      <c r="I48" s="2" t="s">
        <v>11</v>
      </c>
      <c r="J48" t="str">
        <f>IF(E48 &gt;500,"Qualified","Not Qualified")</f>
        <v>Qualified</v>
      </c>
      <c r="K48" t="str">
        <f>IF(C48="All-Rounder", IF(AND(E48&gt;300, F48&gt;10), "Star Performer","Need Improvement"),"")</f>
        <v>Star Performer</v>
      </c>
      <c r="L48" t="str">
        <f>IF(OR(D48&gt;50, I48="Yes"), "Rest","Available")</f>
        <v>Rest</v>
      </c>
      <c r="M48" t="str">
        <f>IF(NOT(I48="Yes"),"Fit","Injured")</f>
        <v>Fit</v>
      </c>
      <c r="Y48">
        <f>IFERROR(E49/D49,"0")</f>
        <v>59.072164948453612</v>
      </c>
      <c r="AA48" t="b">
        <f>ISERROR(D49/E49)</f>
        <v>0</v>
      </c>
    </row>
    <row r="49" spans="1:27" ht="14.25" customHeight="1">
      <c r="A49" s="2" t="s">
        <v>67</v>
      </c>
      <c r="B49" s="2" t="s">
        <v>23</v>
      </c>
      <c r="C49" s="2" t="s">
        <v>14</v>
      </c>
      <c r="D49" s="2">
        <v>97</v>
      </c>
      <c r="E49" s="2">
        <v>5730</v>
      </c>
      <c r="F49" s="2">
        <v>98</v>
      </c>
      <c r="G49" s="2">
        <v>62.64</v>
      </c>
      <c r="H49" s="2">
        <v>21.39</v>
      </c>
      <c r="I49" s="2" t="s">
        <v>11</v>
      </c>
      <c r="J49" t="str">
        <f>IF(E49 &gt;500,"Qualified","Not Qualified")</f>
        <v>Qualified</v>
      </c>
      <c r="K49" t="str">
        <f>IF(C49="All-Rounder", IF(AND(E49&gt;300, F49&gt;10), "Star Performer","Need Improvement"),"")</f>
        <v>Star Performer</v>
      </c>
      <c r="L49" t="str">
        <f>IF(OR(D49&gt;50, I49="Yes"), "Rest","Available")</f>
        <v>Rest</v>
      </c>
      <c r="M49" t="str">
        <f>IF(NOT(I49="Yes"),"Fit","Injured")</f>
        <v>Fit</v>
      </c>
      <c r="Y49">
        <f>IFERROR(E50/D50,"0")</f>
        <v>40.121019108280258</v>
      </c>
      <c r="AA49" t="b">
        <f>ISERROR(D50/E50)</f>
        <v>0</v>
      </c>
    </row>
    <row r="50" spans="1:27" ht="14.25" customHeight="1">
      <c r="A50" s="2" t="s">
        <v>68</v>
      </c>
      <c r="B50" s="2" t="s">
        <v>9</v>
      </c>
      <c r="C50" s="2" t="s">
        <v>10</v>
      </c>
      <c r="D50" s="2">
        <v>157</v>
      </c>
      <c r="E50" s="2">
        <v>6299</v>
      </c>
      <c r="F50" s="2">
        <v>166</v>
      </c>
      <c r="G50" s="2">
        <v>30.33</v>
      </c>
      <c r="H50" s="2">
        <v>38.64</v>
      </c>
      <c r="I50" s="2" t="s">
        <v>11</v>
      </c>
      <c r="J50" t="str">
        <f>IF(E50 &gt;500,"Qualified","Not Qualified")</f>
        <v>Qualified</v>
      </c>
      <c r="K50" t="str">
        <f>IF(C50="All-Rounder", IF(AND(E50&gt;300, F50&gt;10), "Star Performer","Need Improvement"),"")</f>
        <v/>
      </c>
      <c r="L50" t="str">
        <f>IF(OR(D50&gt;50, I50="Yes"), "Rest","Available")</f>
        <v>Rest</v>
      </c>
      <c r="M50" t="str">
        <f>IF(NOT(I50="Yes"),"Fit","Injured")</f>
        <v>Fit</v>
      </c>
      <c r="Y50">
        <f>IFERROR(E51/D51,"0")</f>
        <v>181.30188679245282</v>
      </c>
      <c r="AA50" t="b">
        <f>ISERROR(D51/E51)</f>
        <v>0</v>
      </c>
    </row>
    <row r="51" spans="1:27" ht="14.25" customHeight="1">
      <c r="A51" s="2" t="s">
        <v>69</v>
      </c>
      <c r="B51" s="2" t="s">
        <v>23</v>
      </c>
      <c r="C51" s="2" t="s">
        <v>14</v>
      </c>
      <c r="D51" s="2">
        <v>53</v>
      </c>
      <c r="E51" s="2">
        <v>9609</v>
      </c>
      <c r="F51" s="2">
        <v>90</v>
      </c>
      <c r="G51" s="2">
        <v>59.56</v>
      </c>
      <c r="H51" s="2">
        <v>47.28</v>
      </c>
      <c r="I51" s="2" t="s">
        <v>11</v>
      </c>
      <c r="J51" t="str">
        <f>IF(E51 &gt;500,"Qualified","Not Qualified")</f>
        <v>Qualified</v>
      </c>
      <c r="K51" t="str">
        <f>IF(C51="All-Rounder", IF(AND(E51&gt;300, F51&gt;10), "Star Performer","Need Improvement"),"")</f>
        <v>Star Performer</v>
      </c>
      <c r="L51" t="str">
        <f>IF(OR(D51&gt;50, I51="Yes"), "Rest","Available")</f>
        <v>Rest</v>
      </c>
      <c r="M51" t="str">
        <f>IF(NOT(I51="Yes"),"Fit","Injured")</f>
        <v>Fit</v>
      </c>
      <c r="Y51">
        <f>IFERROR(E52/D52,"0")</f>
        <v>58.383233532934135</v>
      </c>
      <c r="AA51" t="b">
        <f>ISERROR(D52/E52)</f>
        <v>0</v>
      </c>
    </row>
    <row r="52" spans="1:27" ht="14.25" customHeight="1">
      <c r="A52" s="2" t="s">
        <v>70</v>
      </c>
      <c r="B52" s="2" t="s">
        <v>23</v>
      </c>
      <c r="C52" s="2" t="s">
        <v>14</v>
      </c>
      <c r="D52" s="2">
        <v>167</v>
      </c>
      <c r="E52" s="2">
        <v>9750</v>
      </c>
      <c r="F52" s="2">
        <v>19</v>
      </c>
      <c r="G52" s="2">
        <v>61.05</v>
      </c>
      <c r="H52" s="2">
        <v>43.37</v>
      </c>
      <c r="I52" s="2" t="s">
        <v>11</v>
      </c>
      <c r="J52" t="str">
        <f>IF(E52 &gt;500,"Qualified","Not Qualified")</f>
        <v>Qualified</v>
      </c>
      <c r="K52" t="str">
        <f>IF(C52="All-Rounder", IF(AND(E52&gt;300, F52&gt;10), "Star Performer","Need Improvement"),"")</f>
        <v>Star Performer</v>
      </c>
      <c r="L52" t="str">
        <f>IF(OR(D52&gt;50, I52="Yes"), "Rest","Available")</f>
        <v>Rest</v>
      </c>
      <c r="M52" t="str">
        <f>IF(NOT(I52="Yes"),"Fit","Injured")</f>
        <v>Fit</v>
      </c>
      <c r="Y52">
        <f>IFERROR(E53/D53,"0")</f>
        <v>100.54545454545455</v>
      </c>
      <c r="AA52" t="b">
        <f>ISERROR(D53/E53)</f>
        <v>0</v>
      </c>
    </row>
    <row r="53" spans="1:27" ht="14.25" customHeight="1">
      <c r="A53" s="2" t="s">
        <v>71</v>
      </c>
      <c r="B53" s="2" t="s">
        <v>23</v>
      </c>
      <c r="C53" s="2" t="s">
        <v>14</v>
      </c>
      <c r="D53" s="2">
        <v>11</v>
      </c>
      <c r="E53" s="2">
        <v>1106</v>
      </c>
      <c r="F53" s="2">
        <v>269</v>
      </c>
      <c r="G53" s="2">
        <v>17.829999999999998</v>
      </c>
      <c r="H53" s="2">
        <v>37.869999999999997</v>
      </c>
      <c r="I53" s="2" t="s">
        <v>11</v>
      </c>
      <c r="J53" t="str">
        <f>IF(E53 &gt;500,"Qualified","Not Qualified")</f>
        <v>Qualified</v>
      </c>
      <c r="K53" t="str">
        <f>IF(C53="All-Rounder", IF(AND(E53&gt;300, F53&gt;10), "Star Performer","Need Improvement"),"")</f>
        <v>Star Performer</v>
      </c>
      <c r="L53" t="str">
        <f>IF(OR(D53&gt;50, I53="Yes"), "Rest","Available")</f>
        <v>Available</v>
      </c>
      <c r="M53" t="str">
        <f>IF(NOT(I53="Yes"),"Fit","Injured")</f>
        <v>Fit</v>
      </c>
      <c r="Y53">
        <f>IFERROR(E54/D54,"0")</f>
        <v>46.163265306122447</v>
      </c>
      <c r="AA53" t="b">
        <f>ISERROR(D54/E54)</f>
        <v>0</v>
      </c>
    </row>
    <row r="54" spans="1:27" ht="14.25" customHeight="1">
      <c r="A54" s="2" t="s">
        <v>72</v>
      </c>
      <c r="B54" s="2" t="s">
        <v>13</v>
      </c>
      <c r="C54" s="2" t="s">
        <v>14</v>
      </c>
      <c r="D54" s="2">
        <v>196</v>
      </c>
      <c r="E54" s="2">
        <v>9048</v>
      </c>
      <c r="F54" s="2">
        <v>303</v>
      </c>
      <c r="G54" s="2">
        <v>43.3</v>
      </c>
      <c r="H54" s="2">
        <v>35.619999999999997</v>
      </c>
      <c r="I54" s="2" t="s">
        <v>11</v>
      </c>
      <c r="J54" t="str">
        <f>IF(E54 &gt;500,"Qualified","Not Qualified")</f>
        <v>Qualified</v>
      </c>
      <c r="K54" t="str">
        <f>IF(C54="All-Rounder", IF(AND(E54&gt;300, F54&gt;10), "Star Performer","Need Improvement"),"")</f>
        <v>Star Performer</v>
      </c>
      <c r="L54" t="str">
        <f>IF(OR(D54&gt;50, I54="Yes"), "Rest","Available")</f>
        <v>Rest</v>
      </c>
      <c r="M54" t="str">
        <f>IF(NOT(I54="Yes"),"Fit","Injured")</f>
        <v>Fit</v>
      </c>
      <c r="Y54">
        <f>IFERROR(E55/D55,"0")</f>
        <v>47.358974358974358</v>
      </c>
      <c r="AA54" t="b">
        <f>ISERROR(D55/E55)</f>
        <v>0</v>
      </c>
    </row>
    <row r="55" spans="1:27" ht="14.25" customHeight="1">
      <c r="A55" s="2" t="s">
        <v>73</v>
      </c>
      <c r="B55" s="2" t="s">
        <v>23</v>
      </c>
      <c r="C55" s="2" t="s">
        <v>20</v>
      </c>
      <c r="D55" s="2">
        <v>39</v>
      </c>
      <c r="E55" s="2">
        <v>1847</v>
      </c>
      <c r="F55" s="2">
        <v>185</v>
      </c>
      <c r="G55" s="2">
        <v>11.23</v>
      </c>
      <c r="H55" s="2">
        <v>18.2</v>
      </c>
      <c r="I55" s="2" t="s">
        <v>11</v>
      </c>
      <c r="J55" t="str">
        <f>IF(E55 &gt;500,"Qualified","Not Qualified")</f>
        <v>Qualified</v>
      </c>
      <c r="K55" t="str">
        <f>IF(C55="All-Rounder", IF(AND(E55&gt;300, F55&gt;10), "Star Performer","Need Improvement"),"")</f>
        <v/>
      </c>
      <c r="L55" t="str">
        <f>IF(OR(D55&gt;50, I55="Yes"), "Rest","Available")</f>
        <v>Available</v>
      </c>
      <c r="M55" t="str">
        <f>IF(NOT(I55="Yes"),"Fit","Injured")</f>
        <v>Fit</v>
      </c>
      <c r="Y55">
        <f>IFERROR(E56/D56,"0")</f>
        <v>33.289940828402365</v>
      </c>
      <c r="AA55" t="b">
        <f>ISERROR(D56/E56)</f>
        <v>0</v>
      </c>
    </row>
    <row r="56" spans="1:27" ht="14.25" customHeight="1">
      <c r="A56" s="2" t="s">
        <v>74</v>
      </c>
      <c r="B56" s="2" t="s">
        <v>13</v>
      </c>
      <c r="C56" s="2" t="s">
        <v>20</v>
      </c>
      <c r="D56" s="2">
        <v>169</v>
      </c>
      <c r="E56" s="2">
        <v>5626</v>
      </c>
      <c r="F56" s="2">
        <v>199</v>
      </c>
      <c r="G56" s="2">
        <v>59.48</v>
      </c>
      <c r="H56" s="2">
        <v>47.32</v>
      </c>
      <c r="I56" s="2" t="s">
        <v>11</v>
      </c>
      <c r="J56" t="str">
        <f>IF(E56 &gt;500,"Qualified","Not Qualified")</f>
        <v>Qualified</v>
      </c>
      <c r="K56" t="str">
        <f>IF(C56="All-Rounder", IF(AND(E56&gt;300, F56&gt;10), "Star Performer","Need Improvement"),"")</f>
        <v/>
      </c>
      <c r="L56" t="str">
        <f>IF(OR(D56&gt;50, I56="Yes"), "Rest","Available")</f>
        <v>Rest</v>
      </c>
      <c r="M56" t="str">
        <f>IF(NOT(I56="Yes"),"Fit","Injured")</f>
        <v>Fit</v>
      </c>
      <c r="Y56">
        <f>IFERROR(E57/D57,"0")</f>
        <v>32.208556149732622</v>
      </c>
      <c r="AA56" t="b">
        <f>ISERROR(D57/E57)</f>
        <v>0</v>
      </c>
    </row>
    <row r="57" spans="1:27" ht="14.25" customHeight="1">
      <c r="A57" s="2" t="s">
        <v>75</v>
      </c>
      <c r="B57" s="2" t="s">
        <v>9</v>
      </c>
      <c r="C57" s="2" t="s">
        <v>24</v>
      </c>
      <c r="D57" s="2">
        <v>187</v>
      </c>
      <c r="E57" s="2">
        <v>6023</v>
      </c>
      <c r="F57" s="2">
        <v>208</v>
      </c>
      <c r="G57" s="2">
        <v>58.25</v>
      </c>
      <c r="H57" s="2">
        <v>49.75</v>
      </c>
      <c r="I57" s="2" t="s">
        <v>11</v>
      </c>
      <c r="J57" t="str">
        <f>IF(E57 &gt;500,"Qualified","Not Qualified")</f>
        <v>Qualified</v>
      </c>
      <c r="K57" t="str">
        <f>IF(C57="All-Rounder", IF(AND(E57&gt;300, F57&gt;10), "Star Performer","Need Improvement"),"")</f>
        <v/>
      </c>
      <c r="L57" t="str">
        <f>IF(OR(D57&gt;50, I57="Yes"), "Rest","Available")</f>
        <v>Rest</v>
      </c>
      <c r="M57" t="str">
        <f>IF(NOT(I57="Yes"),"Fit","Injured")</f>
        <v>Fit</v>
      </c>
      <c r="Y57">
        <f>IFERROR(E58/D58,"0")</f>
        <v>72.231884057971016</v>
      </c>
      <c r="AA57" t="b">
        <f>ISERROR(D58/E58)</f>
        <v>0</v>
      </c>
    </row>
    <row r="58" spans="1:27" ht="14.25" customHeight="1">
      <c r="A58" s="2" t="s">
        <v>77</v>
      </c>
      <c r="B58" s="2" t="s">
        <v>13</v>
      </c>
      <c r="C58" s="2" t="s">
        <v>24</v>
      </c>
      <c r="D58" s="2">
        <v>69</v>
      </c>
      <c r="E58" s="2">
        <v>4984</v>
      </c>
      <c r="F58" s="2">
        <v>284</v>
      </c>
      <c r="G58" s="2">
        <v>34.549999999999997</v>
      </c>
      <c r="H58" s="2">
        <v>25.12</v>
      </c>
      <c r="I58" s="2" t="s">
        <v>11</v>
      </c>
      <c r="J58" t="str">
        <f>IF(E58 &gt;500,"Qualified","Not Qualified")</f>
        <v>Qualified</v>
      </c>
      <c r="K58" t="str">
        <f>IF(C58="All-Rounder", IF(AND(E58&gt;300, F58&gt;10), "Star Performer","Need Improvement"),"")</f>
        <v/>
      </c>
      <c r="L58" t="str">
        <f>IF(OR(D58&gt;50, I58="Yes"), "Rest","Available")</f>
        <v>Rest</v>
      </c>
      <c r="M58" t="str">
        <f>IF(NOT(I58="Yes"),"Fit","Injured")</f>
        <v>Fit</v>
      </c>
      <c r="Y58">
        <f>IFERROR(E59/D59,"0")</f>
        <v>122.5</v>
      </c>
      <c r="AA58" t="b">
        <f>ISERROR(D59/E59)</f>
        <v>0</v>
      </c>
    </row>
    <row r="59" spans="1:27" ht="14.25" customHeight="1">
      <c r="A59" s="2" t="s">
        <v>78</v>
      </c>
      <c r="B59" s="2" t="s">
        <v>9</v>
      </c>
      <c r="C59" s="2" t="s">
        <v>10</v>
      </c>
      <c r="D59" s="2">
        <v>44</v>
      </c>
      <c r="E59" s="2">
        <v>5390</v>
      </c>
      <c r="F59" s="2">
        <v>225</v>
      </c>
      <c r="G59" s="2">
        <v>46.55</v>
      </c>
      <c r="H59" s="2">
        <v>42.38</v>
      </c>
      <c r="I59" s="2" t="s">
        <v>11</v>
      </c>
      <c r="J59" t="str">
        <f>IF(E59 &gt;500,"Qualified","Not Qualified")</f>
        <v>Qualified</v>
      </c>
      <c r="K59" t="str">
        <f>IF(C59="All-Rounder", IF(AND(E59&gt;300, F59&gt;10), "Star Performer","Need Improvement"),"")</f>
        <v/>
      </c>
      <c r="L59" t="str">
        <f>IF(OR(D59&gt;50, I59="Yes"), "Rest","Available")</f>
        <v>Available</v>
      </c>
      <c r="M59" t="str">
        <f>IF(NOT(I59="Yes"),"Fit","Injured")</f>
        <v>Fit</v>
      </c>
      <c r="Y59">
        <f>IFERROR(E60/D60,"0")</f>
        <v>1.0344827586206897</v>
      </c>
      <c r="AA59" t="b">
        <f>ISERROR(D60/E60)</f>
        <v>0</v>
      </c>
    </row>
    <row r="60" spans="1:27" ht="14.25" customHeight="1">
      <c r="A60" s="2" t="s">
        <v>79</v>
      </c>
      <c r="B60" s="2" t="s">
        <v>9</v>
      </c>
      <c r="C60" s="2" t="s">
        <v>14</v>
      </c>
      <c r="D60" s="2">
        <v>29</v>
      </c>
      <c r="E60" s="2">
        <v>30</v>
      </c>
      <c r="F60" s="2">
        <v>146</v>
      </c>
      <c r="G60" s="2">
        <v>73.61</v>
      </c>
      <c r="H60" s="2">
        <v>16.52</v>
      </c>
      <c r="I60" s="2" t="s">
        <v>11</v>
      </c>
      <c r="J60" t="str">
        <f>IF(E60 &gt;500,"Qualified","Not Qualified")</f>
        <v>Not Qualified</v>
      </c>
      <c r="K60" t="str">
        <f>IF(C60="All-Rounder", IF(AND(E60&gt;300, F60&gt;10), "Star Performer","Need Improvement"),"")</f>
        <v>Need Improvement</v>
      </c>
      <c r="L60" t="str">
        <f>IF(OR(D60&gt;50, I60="Yes"), "Rest","Available")</f>
        <v>Available</v>
      </c>
      <c r="M60" t="str">
        <f>IF(NOT(I60="Yes"),"Fit","Injured")</f>
        <v>Fit</v>
      </c>
      <c r="Y60">
        <f>IFERROR(E61/D61,"0")</f>
        <v>32.209944751381215</v>
      </c>
      <c r="AA60" t="b">
        <f>ISERROR(D61/E61)</f>
        <v>0</v>
      </c>
    </row>
    <row r="61" spans="1:27" ht="14.25" customHeight="1">
      <c r="A61" s="2" t="s">
        <v>80</v>
      </c>
      <c r="B61" s="2" t="s">
        <v>17</v>
      </c>
      <c r="C61" s="2" t="s">
        <v>20</v>
      </c>
      <c r="D61" s="2">
        <v>181</v>
      </c>
      <c r="E61" s="2">
        <v>5830</v>
      </c>
      <c r="F61" s="2">
        <v>24</v>
      </c>
      <c r="G61" s="2">
        <v>69.489999999999995</v>
      </c>
      <c r="H61" s="2">
        <v>44.11</v>
      </c>
      <c r="I61" s="2" t="s">
        <v>11</v>
      </c>
      <c r="J61" t="str">
        <f>IF(E61 &gt;500,"Qualified","Not Qualified")</f>
        <v>Qualified</v>
      </c>
      <c r="K61" t="str">
        <f>IF(C61="All-Rounder", IF(AND(E61&gt;300, F61&gt;10), "Star Performer","Need Improvement"),"")</f>
        <v/>
      </c>
      <c r="L61" t="str">
        <f>IF(OR(D61&gt;50, I61="Yes"), "Rest","Available")</f>
        <v>Rest</v>
      </c>
      <c r="M61" t="str">
        <f>IF(NOT(I61="Yes"),"Fit","Injured")</f>
        <v>Fit</v>
      </c>
      <c r="Y61">
        <f>IFERROR(E62/D62,"0")</f>
        <v>218.15789473684211</v>
      </c>
      <c r="AA61" t="b">
        <f>ISERROR(D62/E62)</f>
        <v>0</v>
      </c>
    </row>
    <row r="62" spans="1:27" ht="14.25" customHeight="1">
      <c r="A62" s="2" t="s">
        <v>81</v>
      </c>
      <c r="B62" s="2" t="s">
        <v>9</v>
      </c>
      <c r="C62" s="2" t="s">
        <v>20</v>
      </c>
      <c r="D62" s="2">
        <v>38</v>
      </c>
      <c r="E62" s="2">
        <v>8290</v>
      </c>
      <c r="F62" s="2">
        <v>80</v>
      </c>
      <c r="G62" s="2">
        <v>28.28</v>
      </c>
      <c r="H62" s="2">
        <v>36.5</v>
      </c>
      <c r="I62" s="2" t="s">
        <v>11</v>
      </c>
      <c r="J62" t="str">
        <f>IF(E62 &gt;500,"Qualified","Not Qualified")</f>
        <v>Qualified</v>
      </c>
      <c r="K62" t="str">
        <f>IF(C62="All-Rounder", IF(AND(E62&gt;300, F62&gt;10), "Star Performer","Need Improvement"),"")</f>
        <v/>
      </c>
      <c r="L62" t="str">
        <f>IF(OR(D62&gt;50, I62="Yes"), "Rest","Available")</f>
        <v>Available</v>
      </c>
      <c r="M62" t="str">
        <f>IF(NOT(I62="Yes"),"Fit","Injured")</f>
        <v>Fit</v>
      </c>
      <c r="Y62">
        <f>IFERROR(E63/D63,"0")</f>
        <v>127.7</v>
      </c>
      <c r="AA62" t="b">
        <f>ISERROR(D63/E63)</f>
        <v>0</v>
      </c>
    </row>
    <row r="63" spans="1:27" ht="14.25" customHeight="1">
      <c r="A63" s="2" t="s">
        <v>82</v>
      </c>
      <c r="B63" s="2" t="s">
        <v>23</v>
      </c>
      <c r="C63" s="2" t="s">
        <v>14</v>
      </c>
      <c r="D63" s="2">
        <v>40</v>
      </c>
      <c r="E63" s="2">
        <v>5108</v>
      </c>
      <c r="F63" s="2">
        <v>99</v>
      </c>
      <c r="G63" s="2">
        <v>69.87</v>
      </c>
      <c r="H63" s="2">
        <v>25.51</v>
      </c>
      <c r="I63" s="2" t="s">
        <v>11</v>
      </c>
      <c r="J63" t="str">
        <f>IF(E63 &gt;500,"Qualified","Not Qualified")</f>
        <v>Qualified</v>
      </c>
      <c r="K63" t="str">
        <f>IF(C63="All-Rounder", IF(AND(E63&gt;300, F63&gt;10), "Star Performer","Need Improvement"),"")</f>
        <v>Star Performer</v>
      </c>
      <c r="L63" t="str">
        <f>IF(OR(D63&gt;50, I63="Yes"), "Rest","Available")</f>
        <v>Available</v>
      </c>
      <c r="M63" t="str">
        <f>IF(NOT(I63="Yes"),"Fit","Injured")</f>
        <v>Fit</v>
      </c>
      <c r="Y63">
        <f>IFERROR(E64/D64,"0")</f>
        <v>0.85465116279069764</v>
      </c>
      <c r="AA63" t="b">
        <f>ISERROR(D64/E64)</f>
        <v>0</v>
      </c>
    </row>
    <row r="64" spans="1:27" ht="14.25" customHeight="1">
      <c r="A64" s="2" t="s">
        <v>83</v>
      </c>
      <c r="B64" s="2" t="s">
        <v>13</v>
      </c>
      <c r="C64" s="2" t="s">
        <v>14</v>
      </c>
      <c r="D64" s="2">
        <v>172</v>
      </c>
      <c r="E64" s="2">
        <v>147</v>
      </c>
      <c r="F64" s="2">
        <v>57</v>
      </c>
      <c r="G64" s="2">
        <v>53.64</v>
      </c>
      <c r="H64" s="2">
        <v>28.97</v>
      </c>
      <c r="I64" s="2" t="s">
        <v>11</v>
      </c>
      <c r="J64" t="str">
        <f>IF(E64 &gt;500,"Qualified","Not Qualified")</f>
        <v>Not Qualified</v>
      </c>
      <c r="K64" t="str">
        <f>IF(C64="All-Rounder", IF(AND(E64&gt;300, F64&gt;10), "Star Performer","Need Improvement"),"")</f>
        <v>Need Improvement</v>
      </c>
      <c r="L64" t="str">
        <f>IF(OR(D64&gt;50, I64="Yes"), "Rest","Available")</f>
        <v>Rest</v>
      </c>
      <c r="M64" t="str">
        <f>IF(NOT(I64="Yes"),"Fit","Injured")</f>
        <v>Fit</v>
      </c>
      <c r="Y64">
        <f>IFERROR(E65/D65,"0")</f>
        <v>76.317073170731703</v>
      </c>
      <c r="AA64" t="b">
        <f>ISERROR(D65/E65)</f>
        <v>0</v>
      </c>
    </row>
    <row r="65" spans="1:27" ht="14.25" customHeight="1">
      <c r="A65" s="2" t="s">
        <v>84</v>
      </c>
      <c r="B65" s="2" t="s">
        <v>17</v>
      </c>
      <c r="C65" s="2" t="s">
        <v>20</v>
      </c>
      <c r="D65" s="2">
        <v>41</v>
      </c>
      <c r="E65" s="2">
        <v>3129</v>
      </c>
      <c r="F65" s="2">
        <v>52</v>
      </c>
      <c r="G65" s="2">
        <v>22.34</v>
      </c>
      <c r="H65" s="2">
        <v>18.940000000000001</v>
      </c>
      <c r="I65" s="2" t="s">
        <v>11</v>
      </c>
      <c r="J65" t="str">
        <f>IF(E65 &gt;500,"Qualified","Not Qualified")</f>
        <v>Qualified</v>
      </c>
      <c r="K65" t="str">
        <f>IF(C65="All-Rounder", IF(AND(E65&gt;300, F65&gt;10), "Star Performer","Need Improvement"),"")</f>
        <v/>
      </c>
      <c r="L65" t="str">
        <f>IF(OR(D65&gt;50, I65="Yes"), "Rest","Available")</f>
        <v>Available</v>
      </c>
      <c r="M65" t="str">
        <f>IF(NOT(I65="Yes"),"Fit","Injured")</f>
        <v>Fit</v>
      </c>
      <c r="Y65">
        <f>IFERROR(E66/D66,"0")</f>
        <v>207.33333333333334</v>
      </c>
      <c r="AA65" t="b">
        <f>ISERROR(D66/E66)</f>
        <v>0</v>
      </c>
    </row>
    <row r="66" spans="1:27" ht="14.25" customHeight="1">
      <c r="A66" s="2" t="s">
        <v>86</v>
      </c>
      <c r="B66" s="2" t="s">
        <v>17</v>
      </c>
      <c r="C66" s="2" t="s">
        <v>24</v>
      </c>
      <c r="D66" s="2">
        <v>36</v>
      </c>
      <c r="E66" s="2">
        <v>7464</v>
      </c>
      <c r="F66" s="2">
        <v>77</v>
      </c>
      <c r="G66" s="2">
        <v>29.69</v>
      </c>
      <c r="H66" s="2">
        <v>44.17</v>
      </c>
      <c r="I66" s="2" t="s">
        <v>11</v>
      </c>
      <c r="J66" t="str">
        <f>IF(E66 &gt;500,"Qualified","Not Qualified")</f>
        <v>Qualified</v>
      </c>
      <c r="K66" t="str">
        <f>IF(C66="All-Rounder", IF(AND(E66&gt;300, F66&gt;10), "Star Performer","Need Improvement"),"")</f>
        <v/>
      </c>
      <c r="L66" t="str">
        <f>IF(OR(D66&gt;50, I66="Yes"), "Rest","Available")</f>
        <v>Available</v>
      </c>
      <c r="M66" t="str">
        <f>IF(NOT(I66="Yes"),"Fit","Injured")</f>
        <v>Fit</v>
      </c>
      <c r="Y66">
        <f>IFERROR(E67/D67,"0")</f>
        <v>89.246575342465746</v>
      </c>
      <c r="AA66" t="b">
        <f>ISERROR(D67/E67)</f>
        <v>0</v>
      </c>
    </row>
    <row r="67" spans="1:27" ht="14.25" customHeight="1">
      <c r="A67" s="2" t="s">
        <v>87</v>
      </c>
      <c r="B67" s="2" t="s">
        <v>17</v>
      </c>
      <c r="C67" s="2" t="s">
        <v>20</v>
      </c>
      <c r="D67" s="2">
        <v>73</v>
      </c>
      <c r="E67" s="2">
        <v>6515</v>
      </c>
      <c r="F67" s="2">
        <v>55</v>
      </c>
      <c r="G67" s="2">
        <v>31.76</v>
      </c>
      <c r="H67" s="2">
        <v>25.94</v>
      </c>
      <c r="I67" s="2" t="s">
        <v>11</v>
      </c>
      <c r="J67" t="str">
        <f>IF(E67 &gt;500,"Qualified","Not Qualified")</f>
        <v>Qualified</v>
      </c>
      <c r="K67" t="str">
        <f>IF(C67="All-Rounder", IF(AND(E67&gt;300, F67&gt;10), "Star Performer","Need Improvement"),"")</f>
        <v/>
      </c>
      <c r="L67" t="str">
        <f>IF(OR(D67&gt;50, I67="Yes"), "Rest","Available")</f>
        <v>Rest</v>
      </c>
      <c r="M67" t="str">
        <f>IF(NOT(I67="Yes"),"Fit","Injured")</f>
        <v>Fit</v>
      </c>
      <c r="Y67">
        <f>IFERROR(E68/D68,"0")</f>
        <v>13.905263157894737</v>
      </c>
      <c r="AA67" t="b">
        <f>ISERROR(D68/E68)</f>
        <v>0</v>
      </c>
    </row>
    <row r="68" spans="1:27" ht="14.25" customHeight="1">
      <c r="A68" s="2" t="s">
        <v>88</v>
      </c>
      <c r="B68" s="2" t="s">
        <v>17</v>
      </c>
      <c r="C68" s="2" t="s">
        <v>24</v>
      </c>
      <c r="D68" s="2">
        <v>190</v>
      </c>
      <c r="E68" s="2">
        <v>2642</v>
      </c>
      <c r="F68" s="2">
        <v>204</v>
      </c>
      <c r="G68" s="2">
        <v>38.92</v>
      </c>
      <c r="H68" s="2">
        <v>46.39</v>
      </c>
      <c r="I68" s="2" t="s">
        <v>11</v>
      </c>
      <c r="J68" t="str">
        <f>IF(E68 &gt;500,"Qualified","Not Qualified")</f>
        <v>Qualified</v>
      </c>
      <c r="K68" t="str">
        <f>IF(C68="All-Rounder", IF(AND(E68&gt;300, F68&gt;10), "Star Performer","Need Improvement"),"")</f>
        <v/>
      </c>
      <c r="L68" t="str">
        <f>IF(OR(D68&gt;50, I68="Yes"), "Rest","Available")</f>
        <v>Rest</v>
      </c>
      <c r="M68" t="str">
        <f>IF(NOT(I68="Yes"),"Fit","Injured")</f>
        <v>Fit</v>
      </c>
      <c r="Y68">
        <f>IFERROR(E69/D69,"0")</f>
        <v>77.537037037037038</v>
      </c>
      <c r="AA68" t="b">
        <f>ISERROR(D69/E69)</f>
        <v>0</v>
      </c>
    </row>
    <row r="69" spans="1:27" ht="14.25" customHeight="1">
      <c r="A69" s="2" t="s">
        <v>89</v>
      </c>
      <c r="B69" s="2" t="s">
        <v>13</v>
      </c>
      <c r="C69" s="2" t="s">
        <v>24</v>
      </c>
      <c r="D69" s="2">
        <v>108</v>
      </c>
      <c r="E69" s="2">
        <v>8374</v>
      </c>
      <c r="F69" s="2">
        <v>152</v>
      </c>
      <c r="G69" s="2">
        <v>13.15</v>
      </c>
      <c r="H69" s="2">
        <v>26.62</v>
      </c>
      <c r="I69" s="2" t="s">
        <v>11</v>
      </c>
      <c r="J69" t="str">
        <f>IF(E69 &gt;500,"Qualified","Not Qualified")</f>
        <v>Qualified</v>
      </c>
      <c r="K69" t="str">
        <f>IF(C69="All-Rounder", IF(AND(E69&gt;300, F69&gt;10), "Star Performer","Need Improvement"),"")</f>
        <v/>
      </c>
      <c r="L69" t="str">
        <f>IF(OR(D69&gt;50, I69="Yes"), "Rest","Available")</f>
        <v>Rest</v>
      </c>
      <c r="M69" t="str">
        <f>IF(NOT(I69="Yes"),"Fit","Injured")</f>
        <v>Fit</v>
      </c>
      <c r="Y69">
        <f>IFERROR(E70/D70,"0")</f>
        <v>115.88461538461539</v>
      </c>
      <c r="AA69" t="b">
        <f>ISERROR(D70/E70)</f>
        <v>0</v>
      </c>
    </row>
    <row r="70" spans="1:27" ht="14.25" customHeight="1">
      <c r="A70" s="2" t="s">
        <v>90</v>
      </c>
      <c r="B70" s="2" t="s">
        <v>9</v>
      </c>
      <c r="C70" s="2" t="s">
        <v>20</v>
      </c>
      <c r="D70" s="2">
        <v>26</v>
      </c>
      <c r="E70" s="2">
        <v>3013</v>
      </c>
      <c r="F70" s="2">
        <v>288</v>
      </c>
      <c r="G70" s="2">
        <v>13.1</v>
      </c>
      <c r="H70" s="2">
        <v>29.11</v>
      </c>
      <c r="I70" s="2" t="s">
        <v>11</v>
      </c>
      <c r="J70" t="str">
        <f>IF(E70 &gt;500,"Qualified","Not Qualified")</f>
        <v>Qualified</v>
      </c>
      <c r="K70" t="str">
        <f>IF(C70="All-Rounder", IF(AND(E70&gt;300, F70&gt;10), "Star Performer","Need Improvement"),"")</f>
        <v/>
      </c>
      <c r="L70" t="str">
        <f>IF(OR(D70&gt;50, I70="Yes"), "Rest","Available")</f>
        <v>Available</v>
      </c>
      <c r="M70" t="str">
        <f>IF(NOT(I70="Yes"),"Fit","Injured")</f>
        <v>Fit</v>
      </c>
      <c r="Y70">
        <f>IFERROR(E71/D71,"0")</f>
        <v>117.71428571428571</v>
      </c>
      <c r="AA70" t="b">
        <f>ISERROR(D71/E71)</f>
        <v>0</v>
      </c>
    </row>
    <row r="71" spans="1:27" ht="14.25" customHeight="1">
      <c r="A71" s="2" t="s">
        <v>91</v>
      </c>
      <c r="B71" s="2" t="s">
        <v>23</v>
      </c>
      <c r="C71" s="2" t="s">
        <v>14</v>
      </c>
      <c r="D71" s="2">
        <v>63</v>
      </c>
      <c r="E71" s="2">
        <v>7416</v>
      </c>
      <c r="F71" s="2">
        <v>390</v>
      </c>
      <c r="G71" s="2">
        <v>44.54</v>
      </c>
      <c r="H71" s="2">
        <v>23.32</v>
      </c>
      <c r="I71" s="2" t="s">
        <v>11</v>
      </c>
      <c r="J71" t="str">
        <f>IF(E71 &gt;500,"Qualified","Not Qualified")</f>
        <v>Qualified</v>
      </c>
      <c r="K71" t="str">
        <f>IF(C71="All-Rounder", IF(AND(E71&gt;300, F71&gt;10), "Star Performer","Need Improvement"),"")</f>
        <v>Star Performer</v>
      </c>
      <c r="L71" t="str">
        <f>IF(OR(D71&gt;50, I71="Yes"), "Rest","Available")</f>
        <v>Rest</v>
      </c>
      <c r="M71" t="str">
        <f>IF(NOT(I71="Yes"),"Fit","Injured")</f>
        <v>Fit</v>
      </c>
      <c r="Y71">
        <f>IFERROR(E72/D72,"0")</f>
        <v>303.38888888888891</v>
      </c>
      <c r="AA71" t="b">
        <f>ISERROR(D72/E72)</f>
        <v>0</v>
      </c>
    </row>
    <row r="72" spans="1:27" ht="14.25" customHeight="1">
      <c r="A72" s="2" t="s">
        <v>92</v>
      </c>
      <c r="B72" s="2" t="s">
        <v>9</v>
      </c>
      <c r="C72" s="2" t="s">
        <v>14</v>
      </c>
      <c r="D72" s="2">
        <v>18</v>
      </c>
      <c r="E72" s="2">
        <v>5461</v>
      </c>
      <c r="F72" s="2">
        <v>108</v>
      </c>
      <c r="G72" s="2">
        <v>49.31</v>
      </c>
      <c r="H72" s="2">
        <v>28.96</v>
      </c>
      <c r="I72" s="2" t="s">
        <v>11</v>
      </c>
      <c r="J72" t="str">
        <f>IF(E72 &gt;500,"Qualified","Not Qualified")</f>
        <v>Qualified</v>
      </c>
      <c r="K72" t="str">
        <f>IF(C72="All-Rounder", IF(AND(E72&gt;300, F72&gt;10), "Star Performer","Need Improvement"),"")</f>
        <v>Star Performer</v>
      </c>
      <c r="L72" t="str">
        <f>IF(OR(D72&gt;50, I72="Yes"), "Rest","Available")</f>
        <v>Available</v>
      </c>
      <c r="M72" t="str">
        <f>IF(NOT(I72="Yes"),"Fit","Injured")</f>
        <v>Fit</v>
      </c>
      <c r="Y72">
        <f>IFERROR(E73/D73,"0")</f>
        <v>315.42857142857144</v>
      </c>
      <c r="AA72" t="b">
        <f>ISERROR(D73/E73)</f>
        <v>0</v>
      </c>
    </row>
    <row r="73" spans="1:27" ht="14.25" customHeight="1">
      <c r="A73" s="2" t="s">
        <v>93</v>
      </c>
      <c r="B73" s="2" t="s">
        <v>13</v>
      </c>
      <c r="C73" s="2" t="s">
        <v>24</v>
      </c>
      <c r="D73" s="2">
        <v>14</v>
      </c>
      <c r="E73" s="2">
        <v>4416</v>
      </c>
      <c r="F73" s="2">
        <v>40</v>
      </c>
      <c r="G73" s="2">
        <v>32.880000000000003</v>
      </c>
      <c r="H73" s="2">
        <v>17.55</v>
      </c>
      <c r="I73" s="2" t="s">
        <v>11</v>
      </c>
      <c r="J73" t="str">
        <f>IF(E73 &gt;500,"Qualified","Not Qualified")</f>
        <v>Qualified</v>
      </c>
      <c r="K73" t="str">
        <f>IF(C73="All-Rounder", IF(AND(E73&gt;300, F73&gt;10), "Star Performer","Need Improvement"),"")</f>
        <v/>
      </c>
      <c r="L73" t="str">
        <f>IF(OR(D73&gt;50, I73="Yes"), "Rest","Available")</f>
        <v>Available</v>
      </c>
      <c r="M73" t="str">
        <f>IF(NOT(I73="Yes"),"Fit","Injured")</f>
        <v>Fit</v>
      </c>
      <c r="Y73">
        <f>IFERROR(E74/D74,"0")</f>
        <v>14.325581395348838</v>
      </c>
      <c r="AA73" t="b">
        <f>ISERROR(D74/E74)</f>
        <v>0</v>
      </c>
    </row>
    <row r="74" spans="1:27" ht="14.25" customHeight="1">
      <c r="A74" s="2" t="s">
        <v>94</v>
      </c>
      <c r="B74" s="2" t="s">
        <v>9</v>
      </c>
      <c r="C74" s="2" t="s">
        <v>20</v>
      </c>
      <c r="D74" s="2">
        <v>43</v>
      </c>
      <c r="E74" s="2">
        <v>616</v>
      </c>
      <c r="F74" s="2">
        <v>63</v>
      </c>
      <c r="G74" s="2">
        <v>79.89</v>
      </c>
      <c r="H74" s="2">
        <v>29.53</v>
      </c>
      <c r="I74" s="2" t="s">
        <v>11</v>
      </c>
      <c r="J74" t="str">
        <f>IF(E74 &gt;500,"Qualified","Not Qualified")</f>
        <v>Qualified</v>
      </c>
      <c r="K74" t="str">
        <f>IF(C74="All-Rounder", IF(AND(E74&gt;300, F74&gt;10), "Star Performer","Need Improvement"),"")</f>
        <v/>
      </c>
      <c r="L74" t="str">
        <f>IF(OR(D74&gt;50, I74="Yes"), "Rest","Available")</f>
        <v>Available</v>
      </c>
      <c r="M74" t="str">
        <f>IF(NOT(I74="Yes"),"Fit","Injured")</f>
        <v>Fit</v>
      </c>
      <c r="Y74">
        <f>IFERROR(E75/D75,"0")</f>
        <v>665</v>
      </c>
      <c r="AA74" t="b">
        <f>ISERROR(D75/E75)</f>
        <v>0</v>
      </c>
    </row>
    <row r="75" spans="1:27" ht="14.25" customHeight="1">
      <c r="A75" s="2" t="s">
        <v>95</v>
      </c>
      <c r="B75" s="2" t="s">
        <v>13</v>
      </c>
      <c r="C75" s="2" t="s">
        <v>24</v>
      </c>
      <c r="D75" s="2">
        <v>13</v>
      </c>
      <c r="E75" s="2">
        <v>8645</v>
      </c>
      <c r="F75" s="2">
        <v>228</v>
      </c>
      <c r="G75" s="2">
        <v>14.16</v>
      </c>
      <c r="H75" s="2">
        <v>37.51</v>
      </c>
      <c r="I75" s="2" t="s">
        <v>11</v>
      </c>
      <c r="J75" t="str">
        <f>IF(E75 &gt;500,"Qualified","Not Qualified")</f>
        <v>Qualified</v>
      </c>
      <c r="K75" t="str">
        <f>IF(C75="All-Rounder", IF(AND(E75&gt;300, F75&gt;10), "Star Performer","Need Improvement"),"")</f>
        <v/>
      </c>
      <c r="L75" t="str">
        <f>IF(OR(D75&gt;50, I75="Yes"), "Rest","Available")</f>
        <v>Available</v>
      </c>
      <c r="M75" t="str">
        <f>IF(NOT(I75="Yes"),"Fit","Injured")</f>
        <v>Fit</v>
      </c>
      <c r="Y75">
        <f>IFERROR(E76/D76,"0")</f>
        <v>60.579710144927539</v>
      </c>
      <c r="AA75" t="b">
        <f>ISERROR(D76/E76)</f>
        <v>0</v>
      </c>
    </row>
    <row r="76" spans="1:27" ht="14.25" customHeight="1">
      <c r="A76" s="2" t="s">
        <v>96</v>
      </c>
      <c r="B76" s="2" t="s">
        <v>23</v>
      </c>
      <c r="C76" s="2" t="s">
        <v>10</v>
      </c>
      <c r="D76" s="2">
        <v>69</v>
      </c>
      <c r="E76" s="2">
        <v>4180</v>
      </c>
      <c r="F76" s="2">
        <v>265</v>
      </c>
      <c r="G76" s="2">
        <v>73.16</v>
      </c>
      <c r="H76" s="2">
        <v>37.61</v>
      </c>
      <c r="I76" s="2" t="s">
        <v>11</v>
      </c>
      <c r="J76" t="str">
        <f>IF(E76 &gt;500,"Qualified","Not Qualified")</f>
        <v>Qualified</v>
      </c>
      <c r="K76" t="str">
        <f>IF(C76="All-Rounder", IF(AND(E76&gt;300, F76&gt;10), "Star Performer","Need Improvement"),"")</f>
        <v/>
      </c>
      <c r="L76" t="str">
        <f>IF(OR(D76&gt;50, I76="Yes"), "Rest","Available")</f>
        <v>Rest</v>
      </c>
      <c r="M76" t="str">
        <f>IF(NOT(I76="Yes"),"Fit","Injured")</f>
        <v>Fit</v>
      </c>
      <c r="Y76">
        <f>IFERROR(E77/D77,"0")</f>
        <v>181.52631578947367</v>
      </c>
      <c r="AA76" t="b">
        <f>ISERROR(D77/E77)</f>
        <v>0</v>
      </c>
    </row>
    <row r="77" spans="1:27" ht="14.25" customHeight="1">
      <c r="A77" s="2" t="s">
        <v>97</v>
      </c>
      <c r="B77" s="2" t="s">
        <v>13</v>
      </c>
      <c r="C77" s="2" t="s">
        <v>14</v>
      </c>
      <c r="D77" s="2">
        <v>19</v>
      </c>
      <c r="E77" s="2">
        <v>3449</v>
      </c>
      <c r="F77" s="2">
        <v>59</v>
      </c>
      <c r="G77" s="2">
        <v>70.900000000000006</v>
      </c>
      <c r="H77" s="2">
        <v>42.22</v>
      </c>
      <c r="I77" s="2" t="s">
        <v>11</v>
      </c>
      <c r="J77" t="str">
        <f>IF(E77 &gt;500,"Qualified","Not Qualified")</f>
        <v>Qualified</v>
      </c>
      <c r="K77" t="str">
        <f>IF(C77="All-Rounder", IF(AND(E77&gt;300, F77&gt;10), "Star Performer","Need Improvement"),"")</f>
        <v>Star Performer</v>
      </c>
      <c r="L77" t="str">
        <f>IF(OR(D77&gt;50, I77="Yes"), "Rest","Available")</f>
        <v>Available</v>
      </c>
      <c r="M77" t="str">
        <f>IF(NOT(I77="Yes"),"Fit","Injured")</f>
        <v>Fit</v>
      </c>
      <c r="Y77">
        <f>IFERROR(E78/D78,"0")</f>
        <v>47.141304347826086</v>
      </c>
      <c r="AA77" t="b">
        <f>ISERROR(D78/E78)</f>
        <v>0</v>
      </c>
    </row>
    <row r="78" spans="1:27" ht="14.25" customHeight="1">
      <c r="A78" s="2" t="s">
        <v>98</v>
      </c>
      <c r="B78" s="2" t="s">
        <v>23</v>
      </c>
      <c r="C78" s="2" t="s">
        <v>24</v>
      </c>
      <c r="D78" s="2">
        <v>92</v>
      </c>
      <c r="E78" s="2">
        <v>4337</v>
      </c>
      <c r="F78" s="2">
        <v>172</v>
      </c>
      <c r="G78" s="2">
        <v>67.23</v>
      </c>
      <c r="H78" s="2">
        <v>16.71</v>
      </c>
      <c r="I78" s="2" t="s">
        <v>11</v>
      </c>
      <c r="J78" t="str">
        <f>IF(E78 &gt;500,"Qualified","Not Qualified")</f>
        <v>Qualified</v>
      </c>
      <c r="K78" t="str">
        <f>IF(C78="All-Rounder", IF(AND(E78&gt;300, F78&gt;10), "Star Performer","Need Improvement"),"")</f>
        <v/>
      </c>
      <c r="L78" t="str">
        <f>IF(OR(D78&gt;50, I78="Yes"), "Rest","Available")</f>
        <v>Rest</v>
      </c>
      <c r="M78" t="str">
        <f>IF(NOT(I78="Yes"),"Fit","Injured")</f>
        <v>Fit</v>
      </c>
      <c r="Y78">
        <f>IFERROR(E79/D79,"0")</f>
        <v>35.49700598802395</v>
      </c>
      <c r="AA78" t="b">
        <f>ISERROR(D79/E79)</f>
        <v>0</v>
      </c>
    </row>
    <row r="79" spans="1:27" ht="14.25" customHeight="1">
      <c r="A79" s="2" t="s">
        <v>99</v>
      </c>
      <c r="B79" s="2" t="s">
        <v>9</v>
      </c>
      <c r="C79" s="2" t="s">
        <v>14</v>
      </c>
      <c r="D79" s="2">
        <v>167</v>
      </c>
      <c r="E79" s="2">
        <v>5928</v>
      </c>
      <c r="G79" s="2">
        <v>55.33</v>
      </c>
      <c r="H79" s="2">
        <v>21.31</v>
      </c>
      <c r="I79" s="2" t="s">
        <v>11</v>
      </c>
      <c r="J79" t="str">
        <f>IF(E79 &gt;500,"Qualified","Not Qualified")</f>
        <v>Qualified</v>
      </c>
      <c r="K79" t="str">
        <f>IF(C79="All-Rounder", IF(AND(E79&gt;300, F79&gt;10), "Star Performer","Need Improvement"),"")</f>
        <v>Need Improvement</v>
      </c>
      <c r="L79" t="str">
        <f>IF(OR(D79&gt;50, I79="Yes"), "Rest","Available")</f>
        <v>Rest</v>
      </c>
      <c r="M79" t="str">
        <f>IF(NOT(I79="Yes"),"Fit","Injured")</f>
        <v>Fit</v>
      </c>
      <c r="Y79">
        <f>IFERROR(E80/D80,"0")</f>
        <v>19.321428571428573</v>
      </c>
      <c r="AA79" t="b">
        <f>ISERROR(D80/E80)</f>
        <v>0</v>
      </c>
    </row>
    <row r="80" spans="1:27" ht="14.25" customHeight="1">
      <c r="A80" s="2" t="s">
        <v>100</v>
      </c>
      <c r="B80" s="2" t="s">
        <v>17</v>
      </c>
      <c r="C80" s="2" t="s">
        <v>14</v>
      </c>
      <c r="D80" s="2">
        <v>140</v>
      </c>
      <c r="E80" s="2">
        <v>2705</v>
      </c>
      <c r="F80" s="2">
        <v>61</v>
      </c>
      <c r="G80" s="2">
        <v>61.56</v>
      </c>
      <c r="H80" s="2">
        <v>27.68</v>
      </c>
      <c r="I80" s="2" t="s">
        <v>11</v>
      </c>
      <c r="J80" t="str">
        <f>IF(E80 &gt;500,"Qualified","Not Qualified")</f>
        <v>Qualified</v>
      </c>
      <c r="K80" t="str">
        <f>IF(C80="All-Rounder", IF(AND(E80&gt;300, F80&gt;10), "Star Performer","Need Improvement"),"")</f>
        <v>Star Performer</v>
      </c>
      <c r="L80" t="str">
        <f>IF(OR(D80&gt;50, I80="Yes"), "Rest","Available")</f>
        <v>Rest</v>
      </c>
      <c r="M80" t="str">
        <f>IF(NOT(I80="Yes"),"Fit","Injured")</f>
        <v>Fit</v>
      </c>
      <c r="Y80">
        <f>IFERROR(E81/D81,"0")</f>
        <v>101.2051282051282</v>
      </c>
      <c r="AA80" t="b">
        <f>ISERROR(D81/E81)</f>
        <v>0</v>
      </c>
    </row>
    <row r="81" spans="1:27" ht="14.25" customHeight="1">
      <c r="A81" s="2" t="s">
        <v>101</v>
      </c>
      <c r="B81" s="2" t="s">
        <v>13</v>
      </c>
      <c r="C81" s="2" t="s">
        <v>10</v>
      </c>
      <c r="D81" s="2">
        <v>78</v>
      </c>
      <c r="E81" s="2">
        <v>7894</v>
      </c>
      <c r="F81" s="2">
        <v>5</v>
      </c>
      <c r="G81" s="2">
        <v>23.31</v>
      </c>
      <c r="H81" s="2">
        <v>28.6</v>
      </c>
      <c r="I81" s="2" t="s">
        <v>11</v>
      </c>
      <c r="J81" t="str">
        <f>IF(E81 &gt;500,"Qualified","Not Qualified")</f>
        <v>Qualified</v>
      </c>
      <c r="K81" t="str">
        <f>IF(C81="All-Rounder", IF(AND(E81&gt;300, F81&gt;10), "Star Performer","Need Improvement"),"")</f>
        <v/>
      </c>
      <c r="L81" t="str">
        <f>IF(OR(D81&gt;50, I81="Yes"), "Rest","Available")</f>
        <v>Rest</v>
      </c>
      <c r="M81" t="str">
        <f>IF(NOT(I81="Yes"),"Fit","Injured")</f>
        <v>Fit</v>
      </c>
      <c r="Y81">
        <f>IFERROR(E82/D82,"0")</f>
        <v>22.407407407407408</v>
      </c>
      <c r="AA81" t="b">
        <f>ISERROR(D82/E82)</f>
        <v>0</v>
      </c>
    </row>
    <row r="82" spans="1:27" ht="14.25" customHeight="1">
      <c r="A82" s="2" t="s">
        <v>102</v>
      </c>
      <c r="B82" s="2" t="s">
        <v>13</v>
      </c>
      <c r="C82" s="2" t="s">
        <v>10</v>
      </c>
      <c r="D82" s="2">
        <v>54</v>
      </c>
      <c r="E82" s="2">
        <v>1210</v>
      </c>
      <c r="F82" s="2">
        <v>284</v>
      </c>
      <c r="G82" s="2">
        <v>79.14</v>
      </c>
      <c r="H82" s="2">
        <v>23.44</v>
      </c>
      <c r="I82" s="2" t="s">
        <v>11</v>
      </c>
      <c r="J82" t="str">
        <f>IF(E82 &gt;500,"Qualified","Not Qualified")</f>
        <v>Qualified</v>
      </c>
      <c r="K82" t="str">
        <f>IF(C82="All-Rounder", IF(AND(E82&gt;300, F82&gt;10), "Star Performer","Need Improvement"),"")</f>
        <v/>
      </c>
      <c r="L82" t="str">
        <f>IF(OR(D82&gt;50, I82="Yes"), "Rest","Available")</f>
        <v>Rest</v>
      </c>
      <c r="M82" t="str">
        <f>IF(NOT(I82="Yes"),"Fit","Injured")</f>
        <v>Fit</v>
      </c>
      <c r="Y82">
        <f>IFERROR(E83/D83,"0")</f>
        <v>3.9603960396039604</v>
      </c>
      <c r="AA82" t="b">
        <f>ISERROR(D83/E83)</f>
        <v>0</v>
      </c>
    </row>
    <row r="83" spans="1:27" ht="14.25" customHeight="1">
      <c r="A83" s="2" t="s">
        <v>103</v>
      </c>
      <c r="B83" s="2" t="s">
        <v>9</v>
      </c>
      <c r="C83" s="2" t="s">
        <v>20</v>
      </c>
      <c r="D83" s="2">
        <v>101</v>
      </c>
      <c r="E83" s="2">
        <v>400</v>
      </c>
      <c r="F83" s="2">
        <v>63</v>
      </c>
      <c r="G83" s="2">
        <v>12.97</v>
      </c>
      <c r="H83" s="2">
        <v>30.58</v>
      </c>
      <c r="I83" s="2" t="s">
        <v>11</v>
      </c>
      <c r="J83" t="str">
        <f>IF(E83 &gt;500,"Qualified","Not Qualified")</f>
        <v>Not Qualified</v>
      </c>
      <c r="K83" t="str">
        <f>IF(C83="All-Rounder", IF(AND(E83&gt;300, F83&gt;10), "Star Performer","Need Improvement"),"")</f>
        <v/>
      </c>
      <c r="L83" t="str">
        <f>IF(OR(D83&gt;50, I83="Yes"), "Rest","Available")</f>
        <v>Rest</v>
      </c>
      <c r="M83" t="str">
        <f>IF(NOT(I83="Yes"),"Fit","Injured")</f>
        <v>Fit</v>
      </c>
      <c r="Y83">
        <f>IFERROR(E84/D84,"0")</f>
        <v>22.777142857142856</v>
      </c>
      <c r="AA83" t="b">
        <f>ISERROR(D84/E84)</f>
        <v>0</v>
      </c>
    </row>
    <row r="84" spans="1:27" ht="14.25" customHeight="1">
      <c r="A84" s="2" t="s">
        <v>104</v>
      </c>
      <c r="B84" s="2" t="s">
        <v>23</v>
      </c>
      <c r="C84" s="2" t="s">
        <v>24</v>
      </c>
      <c r="D84" s="2">
        <v>175</v>
      </c>
      <c r="E84" s="2">
        <v>3986</v>
      </c>
      <c r="F84" s="2">
        <v>55</v>
      </c>
      <c r="G84" s="2">
        <v>46.38</v>
      </c>
      <c r="H84" s="2">
        <v>19.93</v>
      </c>
      <c r="I84" s="2" t="s">
        <v>11</v>
      </c>
      <c r="J84" t="str">
        <f>IF(E84 &gt;500,"Qualified","Not Qualified")</f>
        <v>Qualified</v>
      </c>
      <c r="K84" t="str">
        <f>IF(C84="All-Rounder", IF(AND(E84&gt;300, F84&gt;10), "Star Performer","Need Improvement"),"")</f>
        <v/>
      </c>
      <c r="L84" t="str">
        <f>IF(OR(D84&gt;50, I84="Yes"), "Rest","Available")</f>
        <v>Rest</v>
      </c>
      <c r="M84" t="str">
        <f>IF(NOT(I84="Yes"),"Fit","Injured")</f>
        <v>Fit</v>
      </c>
      <c r="Y84">
        <f>IFERROR(E85/D85,"0")</f>
        <v>99.175438596491233</v>
      </c>
      <c r="AA84" t="b">
        <f>ISERROR(D85/E85)</f>
        <v>0</v>
      </c>
    </row>
    <row r="85" spans="1:27" ht="14.25" customHeight="1">
      <c r="A85" s="2" t="s">
        <v>105</v>
      </c>
      <c r="B85" s="2" t="s">
        <v>23</v>
      </c>
      <c r="C85" s="2" t="s">
        <v>24</v>
      </c>
      <c r="D85" s="2">
        <v>57</v>
      </c>
      <c r="E85" s="2">
        <v>5653</v>
      </c>
      <c r="F85" s="2">
        <v>24</v>
      </c>
      <c r="G85" s="2">
        <v>70.930000000000007</v>
      </c>
      <c r="H85" s="2">
        <v>25.81</v>
      </c>
      <c r="I85" s="2" t="s">
        <v>11</v>
      </c>
      <c r="J85" t="str">
        <f>IF(E85 &gt;500,"Qualified","Not Qualified")</f>
        <v>Qualified</v>
      </c>
      <c r="K85" t="str">
        <f>IF(C85="All-Rounder", IF(AND(E85&gt;300, F85&gt;10), "Star Performer","Need Improvement"),"")</f>
        <v/>
      </c>
      <c r="L85" t="str">
        <f>IF(OR(D85&gt;50, I85="Yes"), "Rest","Available")</f>
        <v>Rest</v>
      </c>
      <c r="M85" t="str">
        <f>IF(NOT(I85="Yes"),"Fit","Injured")</f>
        <v>Fit</v>
      </c>
      <c r="Y85">
        <f>IFERROR(E86/D86,"0")</f>
        <v>50.912500000000001</v>
      </c>
      <c r="AA85" t="b">
        <f>ISERROR(D86/E86)</f>
        <v>0</v>
      </c>
    </row>
    <row r="86" spans="1:27" ht="14.25" customHeight="1">
      <c r="A86" s="2" t="s">
        <v>106</v>
      </c>
      <c r="B86" s="2" t="s">
        <v>9</v>
      </c>
      <c r="C86" s="2" t="s">
        <v>20</v>
      </c>
      <c r="D86" s="2">
        <v>160</v>
      </c>
      <c r="E86" s="2">
        <v>8146</v>
      </c>
      <c r="F86" s="2">
        <v>137</v>
      </c>
      <c r="G86" s="2">
        <v>55.63</v>
      </c>
      <c r="H86" s="2">
        <v>23.07</v>
      </c>
      <c r="I86" s="2" t="s">
        <v>11</v>
      </c>
      <c r="J86" t="str">
        <f>IF(E86 &gt;500,"Qualified","Not Qualified")</f>
        <v>Qualified</v>
      </c>
      <c r="K86" t="str">
        <f>IF(C86="All-Rounder", IF(AND(E86&gt;300, F86&gt;10), "Star Performer","Need Improvement"),"")</f>
        <v/>
      </c>
      <c r="L86" t="str">
        <f>IF(OR(D86&gt;50, I86="Yes"), "Rest","Available")</f>
        <v>Rest</v>
      </c>
      <c r="M86" t="str">
        <f>IF(NOT(I86="Yes"),"Fit","Injured")</f>
        <v>Fit</v>
      </c>
      <c r="Y86">
        <f>IFERROR(E87/D87,"0")</f>
        <v>45.06</v>
      </c>
      <c r="AA86" t="b">
        <f>ISERROR(D87/E87)</f>
        <v>0</v>
      </c>
    </row>
    <row r="87" spans="1:27" ht="14.25" customHeight="1">
      <c r="A87" s="2" t="s">
        <v>107</v>
      </c>
      <c r="B87" s="2" t="s">
        <v>13</v>
      </c>
      <c r="C87" s="2" t="s">
        <v>10</v>
      </c>
      <c r="D87" s="2">
        <v>150</v>
      </c>
      <c r="E87" s="2">
        <v>6759</v>
      </c>
      <c r="F87" s="2">
        <v>132</v>
      </c>
      <c r="G87" s="2">
        <v>44.94</v>
      </c>
      <c r="H87" s="2">
        <v>25.32</v>
      </c>
      <c r="I87" s="2" t="s">
        <v>11</v>
      </c>
      <c r="J87" t="str">
        <f>IF(E87 &gt;500,"Qualified","Not Qualified")</f>
        <v>Qualified</v>
      </c>
      <c r="K87" t="str">
        <f>IF(C87="All-Rounder", IF(AND(E87&gt;300, F87&gt;10), "Star Performer","Need Improvement"),"")</f>
        <v/>
      </c>
      <c r="L87" t="str">
        <f>IF(OR(D87&gt;50, I87="Yes"), "Rest","Available")</f>
        <v>Rest</v>
      </c>
      <c r="M87" t="str">
        <f>IF(NOT(I87="Yes"),"Fit","Injured")</f>
        <v>Fit</v>
      </c>
      <c r="Y87">
        <f>IFERROR(E88/D88,"0")</f>
        <v>66.730769230769226</v>
      </c>
      <c r="AA87" t="b">
        <f>ISERROR(D88/E88)</f>
        <v>0</v>
      </c>
    </row>
    <row r="88" spans="1:27" ht="14.25" customHeight="1">
      <c r="A88" s="2" t="s">
        <v>108</v>
      </c>
      <c r="B88" s="2" t="s">
        <v>13</v>
      </c>
      <c r="C88" s="2" t="s">
        <v>24</v>
      </c>
      <c r="D88" s="2">
        <v>52</v>
      </c>
      <c r="E88" s="2">
        <v>3470</v>
      </c>
      <c r="F88" s="2">
        <v>188</v>
      </c>
      <c r="G88" s="2">
        <v>67.95</v>
      </c>
      <c r="H88" s="2">
        <v>23.95</v>
      </c>
      <c r="I88" s="2" t="s">
        <v>11</v>
      </c>
      <c r="J88" t="str">
        <f>IF(E88 &gt;500,"Qualified","Not Qualified")</f>
        <v>Qualified</v>
      </c>
      <c r="K88" t="str">
        <f>IF(C88="All-Rounder", IF(AND(E88&gt;300, F88&gt;10), "Star Performer","Need Improvement"),"")</f>
        <v/>
      </c>
      <c r="L88" t="str">
        <f>IF(OR(D88&gt;50, I88="Yes"), "Rest","Available")</f>
        <v>Rest</v>
      </c>
      <c r="M88" t="str">
        <f>IF(NOT(I88="Yes"),"Fit","Injured")</f>
        <v>Fit</v>
      </c>
      <c r="Y88">
        <f>IFERROR(E89/D89,"0")</f>
        <v>35.283018867924525</v>
      </c>
      <c r="AA88" t="b">
        <f>ISERROR(D89/E89)</f>
        <v>0</v>
      </c>
    </row>
    <row r="89" spans="1:27" ht="14.25" customHeight="1">
      <c r="A89" s="2" t="s">
        <v>109</v>
      </c>
      <c r="B89" s="2" t="s">
        <v>9</v>
      </c>
      <c r="C89" s="2" t="s">
        <v>24</v>
      </c>
      <c r="D89" s="2">
        <v>106</v>
      </c>
      <c r="E89" s="2">
        <v>3740</v>
      </c>
      <c r="F89" s="2">
        <v>119</v>
      </c>
      <c r="G89" s="2">
        <v>75.83</v>
      </c>
      <c r="H89" s="2">
        <v>35.770000000000003</v>
      </c>
      <c r="I89" s="2" t="s">
        <v>11</v>
      </c>
      <c r="J89" t="str">
        <f>IF(E89 &gt;500,"Qualified","Not Qualified")</f>
        <v>Qualified</v>
      </c>
      <c r="K89" t="str">
        <f>IF(C89="All-Rounder", IF(AND(E89&gt;300, F89&gt;10), "Star Performer","Need Improvement"),"")</f>
        <v/>
      </c>
      <c r="L89" t="str">
        <f>IF(OR(D89&gt;50, I89="Yes"), "Rest","Available")</f>
        <v>Rest</v>
      </c>
      <c r="M89" t="str">
        <f>IF(NOT(I89="Yes"),"Fit","Injured")</f>
        <v>Fit</v>
      </c>
      <c r="Y89">
        <f>IFERROR(E90/D90,"0")</f>
        <v>179.57446808510639</v>
      </c>
      <c r="AA89" t="b">
        <f>ISERROR(D90/E90)</f>
        <v>0</v>
      </c>
    </row>
    <row r="90" spans="1:27" ht="14.25" customHeight="1">
      <c r="A90" s="2" t="s">
        <v>110</v>
      </c>
      <c r="B90" s="2" t="s">
        <v>23</v>
      </c>
      <c r="C90" s="2" t="s">
        <v>20</v>
      </c>
      <c r="D90" s="2">
        <v>47</v>
      </c>
      <c r="E90" s="2">
        <v>8440</v>
      </c>
      <c r="F90" s="2">
        <v>225</v>
      </c>
      <c r="G90" s="2">
        <v>78.849999999999994</v>
      </c>
      <c r="H90" s="2">
        <v>48.16</v>
      </c>
      <c r="I90" s="2" t="s">
        <v>11</v>
      </c>
      <c r="J90" t="str">
        <f>IF(E90 &gt;500,"Qualified","Not Qualified")</f>
        <v>Qualified</v>
      </c>
      <c r="K90" t="str">
        <f>IF(C90="All-Rounder", IF(AND(E90&gt;300, F90&gt;10), "Star Performer","Need Improvement"),"")</f>
        <v/>
      </c>
      <c r="L90" t="str">
        <f>IF(OR(D90&gt;50, I90="Yes"), "Rest","Available")</f>
        <v>Available</v>
      </c>
      <c r="M90" t="str">
        <f>IF(NOT(I90="Yes"),"Fit","Injured")</f>
        <v>Fit</v>
      </c>
      <c r="Y90">
        <f>IFERROR(E91/D91,"0")</f>
        <v>127.91780821917808</v>
      </c>
      <c r="AA90" t="b">
        <f>ISERROR(D91/E91)</f>
        <v>0</v>
      </c>
    </row>
    <row r="91" spans="1:27" ht="14.25" customHeight="1">
      <c r="A91" s="2" t="s">
        <v>111</v>
      </c>
      <c r="B91" s="2" t="s">
        <v>13</v>
      </c>
      <c r="C91" s="2" t="s">
        <v>20</v>
      </c>
      <c r="D91" s="2">
        <v>73</v>
      </c>
      <c r="E91" s="2">
        <v>9338</v>
      </c>
      <c r="F91" s="2">
        <v>249</v>
      </c>
      <c r="G91" s="2">
        <v>72.81</v>
      </c>
      <c r="H91" s="2">
        <v>47.87</v>
      </c>
      <c r="I91" s="2" t="s">
        <v>11</v>
      </c>
      <c r="J91" t="str">
        <f>IF(E91 &gt;500,"Qualified","Not Qualified")</f>
        <v>Qualified</v>
      </c>
      <c r="K91" t="str">
        <f>IF(C91="All-Rounder", IF(AND(E91&gt;300, F91&gt;10), "Star Performer","Need Improvement"),"")</f>
        <v/>
      </c>
      <c r="L91" t="str">
        <f>IF(OR(D91&gt;50, I91="Yes"), "Rest","Available")</f>
        <v>Rest</v>
      </c>
      <c r="M91" t="str">
        <f>IF(NOT(I91="Yes"),"Fit","Injured")</f>
        <v>Fit</v>
      </c>
      <c r="Y91">
        <f>IFERROR(E92/D92,"0")</f>
        <v>61.912280701754383</v>
      </c>
      <c r="AA91" t="b">
        <f>ISERROR(D92/E92)</f>
        <v>0</v>
      </c>
    </row>
    <row r="92" spans="1:27" ht="14.25" customHeight="1">
      <c r="A92" s="2" t="s">
        <v>112</v>
      </c>
      <c r="B92" s="2" t="s">
        <v>23</v>
      </c>
      <c r="C92" s="2" t="s">
        <v>24</v>
      </c>
      <c r="D92" s="2">
        <v>57</v>
      </c>
      <c r="E92" s="2">
        <v>3529</v>
      </c>
      <c r="F92" s="2">
        <v>49</v>
      </c>
      <c r="G92" s="2">
        <v>47.14</v>
      </c>
      <c r="H92" s="2">
        <v>48.89</v>
      </c>
      <c r="I92" s="2" t="s">
        <v>11</v>
      </c>
      <c r="J92" t="str">
        <f>IF(E92 &gt;500,"Qualified","Not Qualified")</f>
        <v>Qualified</v>
      </c>
      <c r="K92" t="str">
        <f>IF(C92="All-Rounder", IF(AND(E92&gt;300, F92&gt;10), "Star Performer","Need Improvement"),"")</f>
        <v/>
      </c>
      <c r="L92" t="str">
        <f>IF(OR(D92&gt;50, I92="Yes"), "Rest","Available")</f>
        <v>Rest</v>
      </c>
      <c r="M92" t="str">
        <f>IF(NOT(I92="Yes"),"Fit","Injured")</f>
        <v>Fit</v>
      </c>
      <c r="Y92">
        <f>IFERROR(E93/D93,"0")</f>
        <v>29.481012658227847</v>
      </c>
      <c r="AA92" t="b">
        <f>ISERROR(D93/E93)</f>
        <v>0</v>
      </c>
    </row>
    <row r="93" spans="1:27" ht="14.25" customHeight="1">
      <c r="A93" s="2" t="s">
        <v>113</v>
      </c>
      <c r="B93" s="2" t="s">
        <v>23</v>
      </c>
      <c r="C93" s="2" t="s">
        <v>24</v>
      </c>
      <c r="D93" s="2">
        <v>79</v>
      </c>
      <c r="E93" s="2">
        <v>2329</v>
      </c>
      <c r="F93" s="2">
        <v>16</v>
      </c>
      <c r="G93" s="2">
        <v>15.93</v>
      </c>
      <c r="H93" s="2">
        <v>44.66</v>
      </c>
      <c r="I93" s="2" t="s">
        <v>11</v>
      </c>
      <c r="J93" t="str">
        <f>IF(E93 &gt;500,"Qualified","Not Qualified")</f>
        <v>Qualified</v>
      </c>
      <c r="K93" t="str">
        <f>IF(C93="All-Rounder", IF(AND(E93&gt;300, F93&gt;10), "Star Performer","Need Improvement"),"")</f>
        <v/>
      </c>
      <c r="L93" t="str">
        <f>IF(OR(D93&gt;50, I93="Yes"), "Rest","Available")</f>
        <v>Rest</v>
      </c>
      <c r="M93" t="str">
        <f>IF(NOT(I93="Yes"),"Fit","Injured")</f>
        <v>Fit</v>
      </c>
      <c r="Y93">
        <f>IFERROR(E94/D94,"0")</f>
        <v>132.90243902439025</v>
      </c>
      <c r="AA93" t="b">
        <f>ISERROR(D94/E94)</f>
        <v>0</v>
      </c>
    </row>
    <row r="94" spans="1:27" ht="14.25" customHeight="1">
      <c r="A94" s="2" t="s">
        <v>114</v>
      </c>
      <c r="B94" s="2" t="s">
        <v>9</v>
      </c>
      <c r="C94" s="2" t="s">
        <v>24</v>
      </c>
      <c r="D94" s="2">
        <v>41</v>
      </c>
      <c r="E94" s="2">
        <v>5449</v>
      </c>
      <c r="F94" s="2">
        <v>323</v>
      </c>
      <c r="G94" s="2">
        <v>20.16</v>
      </c>
      <c r="H94" s="2">
        <v>33.29</v>
      </c>
      <c r="I94" s="2" t="s">
        <v>11</v>
      </c>
      <c r="J94" t="str">
        <f>IF(E94 &gt;500,"Qualified","Not Qualified")</f>
        <v>Qualified</v>
      </c>
      <c r="K94" t="str">
        <f>IF(C94="All-Rounder", IF(AND(E94&gt;300, F94&gt;10), "Star Performer","Need Improvement"),"")</f>
        <v/>
      </c>
      <c r="L94" t="str">
        <f>IF(OR(D94&gt;50, I94="Yes"), "Rest","Available")</f>
        <v>Available</v>
      </c>
      <c r="M94" t="str">
        <f>IF(NOT(I94="Yes"),"Fit","Injured")</f>
        <v>Fit</v>
      </c>
      <c r="Y94">
        <f>IFERROR(E95/D95,"0")</f>
        <v>29.26923076923077</v>
      </c>
      <c r="AA94" t="b">
        <f>ISERROR(D95/E95)</f>
        <v>0</v>
      </c>
    </row>
    <row r="95" spans="1:27" ht="14.25" customHeight="1">
      <c r="A95" s="2" t="s">
        <v>115</v>
      </c>
      <c r="B95" s="2" t="s">
        <v>9</v>
      </c>
      <c r="C95" s="2" t="s">
        <v>14</v>
      </c>
      <c r="D95" s="2">
        <v>78</v>
      </c>
      <c r="E95" s="2">
        <v>2283</v>
      </c>
      <c r="F95" s="2">
        <v>304</v>
      </c>
      <c r="G95" s="2">
        <v>26.41</v>
      </c>
      <c r="H95" s="2">
        <v>40.200000000000003</v>
      </c>
      <c r="I95" s="2" t="s">
        <v>11</v>
      </c>
      <c r="J95" t="str">
        <f>IF(E95 &gt;500,"Qualified","Not Qualified")</f>
        <v>Qualified</v>
      </c>
      <c r="K95" t="str">
        <f>IF(C95="All-Rounder", IF(AND(E95&gt;300, F95&gt;10), "Star Performer","Need Improvement"),"")</f>
        <v>Star Performer</v>
      </c>
      <c r="L95" t="str">
        <f>IF(OR(D95&gt;50, I95="Yes"), "Rest","Available")</f>
        <v>Rest</v>
      </c>
      <c r="M95" t="str">
        <f>IF(NOT(I95="Yes"),"Fit","Injured")</f>
        <v>Fit</v>
      </c>
      <c r="Y95">
        <f>IFERROR(E96/D96,"0")</f>
        <v>23.482517482517483</v>
      </c>
      <c r="AA95" t="b">
        <f>ISERROR(D96/E96)</f>
        <v>0</v>
      </c>
    </row>
    <row r="96" spans="1:27" ht="14.25" customHeight="1">
      <c r="A96" s="2" t="s">
        <v>116</v>
      </c>
      <c r="B96" s="2" t="s">
        <v>17</v>
      </c>
      <c r="C96" s="2" t="s">
        <v>20</v>
      </c>
      <c r="D96" s="2">
        <v>143</v>
      </c>
      <c r="E96" s="2">
        <v>3358</v>
      </c>
      <c r="F96" s="2">
        <v>76</v>
      </c>
      <c r="G96" s="2">
        <v>14.95</v>
      </c>
      <c r="H96" s="2">
        <v>47.76</v>
      </c>
      <c r="I96" s="2" t="s">
        <v>11</v>
      </c>
      <c r="J96" t="str">
        <f>IF(E96 &gt;500,"Qualified","Not Qualified")</f>
        <v>Qualified</v>
      </c>
      <c r="K96" t="str">
        <f>IF(C96="All-Rounder", IF(AND(E96&gt;300, F96&gt;10), "Star Performer","Need Improvement"),"")</f>
        <v/>
      </c>
      <c r="L96" t="str">
        <f>IF(OR(D96&gt;50, I96="Yes"), "Rest","Available")</f>
        <v>Rest</v>
      </c>
      <c r="M96" t="str">
        <f>IF(NOT(I96="Yes"),"Fit","Injured")</f>
        <v>Fit</v>
      </c>
      <c r="Y96">
        <f>IFERROR(E97/D97,"0")</f>
        <v>21.631578947368421</v>
      </c>
      <c r="AA96" t="b">
        <f>ISERROR(D97/E97)</f>
        <v>0</v>
      </c>
    </row>
    <row r="97" spans="1:27" ht="14.25" customHeight="1">
      <c r="A97" s="2" t="s">
        <v>117</v>
      </c>
      <c r="B97" s="2" t="s">
        <v>23</v>
      </c>
      <c r="C97" s="2" t="s">
        <v>10</v>
      </c>
      <c r="D97" s="2">
        <v>19</v>
      </c>
      <c r="E97" s="2">
        <v>411</v>
      </c>
      <c r="F97" s="2">
        <v>248</v>
      </c>
      <c r="G97" s="2">
        <v>21.83</v>
      </c>
      <c r="H97" s="2">
        <v>16.53</v>
      </c>
      <c r="I97" s="2" t="s">
        <v>11</v>
      </c>
      <c r="J97" t="str">
        <f>IF(E97 &gt;500,"Qualified","Not Qualified")</f>
        <v>Not Qualified</v>
      </c>
      <c r="K97" t="str">
        <f>IF(C97="All-Rounder", IF(AND(E97&gt;300, F97&gt;10), "Star Performer","Need Improvement"),"")</f>
        <v/>
      </c>
      <c r="L97" t="str">
        <f>IF(OR(D97&gt;50, I97="Yes"), "Rest","Available")</f>
        <v>Available</v>
      </c>
      <c r="M97" t="str">
        <f>IF(NOT(I97="Yes"),"Fit","Injured")</f>
        <v>Fit</v>
      </c>
      <c r="Y97">
        <f>IFERROR(E98/D98,"0")</f>
        <v>19.525862068965516</v>
      </c>
      <c r="AA97" t="b">
        <f>ISERROR(D98/E98)</f>
        <v>0</v>
      </c>
    </row>
    <row r="98" spans="1:27" ht="14.25" customHeight="1">
      <c r="A98" s="2" t="s">
        <v>118</v>
      </c>
      <c r="B98" s="2" t="s">
        <v>13</v>
      </c>
      <c r="C98" s="2" t="s">
        <v>14</v>
      </c>
      <c r="D98" s="2">
        <v>116</v>
      </c>
      <c r="E98" s="2">
        <v>2265</v>
      </c>
      <c r="F98" s="2">
        <v>284</v>
      </c>
      <c r="G98" s="2">
        <v>11.1</v>
      </c>
      <c r="H98" s="2">
        <v>36.119999999999997</v>
      </c>
      <c r="I98" s="2" t="s">
        <v>11</v>
      </c>
      <c r="J98" t="str">
        <f>IF(E98 &gt;500,"Qualified","Not Qualified")</f>
        <v>Qualified</v>
      </c>
      <c r="K98" t="str">
        <f>IF(C98="All-Rounder", IF(AND(E98&gt;300, F98&gt;10), "Star Performer","Need Improvement"),"")</f>
        <v>Star Performer</v>
      </c>
      <c r="L98" t="str">
        <f>IF(OR(D98&gt;50, I98="Yes"), "Rest","Available")</f>
        <v>Rest</v>
      </c>
      <c r="M98" t="str">
        <f>IF(NOT(I98="Yes"),"Fit","Injured")</f>
        <v>Fit</v>
      </c>
      <c r="Y98">
        <f>IFERROR(E99/D99,"0")</f>
        <v>65.688405797101453</v>
      </c>
      <c r="AA98" t="b">
        <f>ISERROR(D99/E99)</f>
        <v>0</v>
      </c>
    </row>
    <row r="99" spans="1:27" ht="14.25" customHeight="1">
      <c r="A99" s="2" t="s">
        <v>119</v>
      </c>
      <c r="B99" s="2" t="s">
        <v>9</v>
      </c>
      <c r="C99" s="2" t="s">
        <v>24</v>
      </c>
      <c r="D99" s="2">
        <v>138</v>
      </c>
      <c r="E99" s="2">
        <v>9065</v>
      </c>
      <c r="F99" s="2">
        <v>79</v>
      </c>
      <c r="G99" s="2">
        <v>63.79</v>
      </c>
      <c r="H99" s="2">
        <v>32.36</v>
      </c>
      <c r="I99" s="2" t="s">
        <v>11</v>
      </c>
      <c r="J99" t="str">
        <f>IF(E99 &gt;500,"Qualified","Not Qualified")</f>
        <v>Qualified</v>
      </c>
      <c r="K99" t="str">
        <f>IF(C99="All-Rounder", IF(AND(E99&gt;300, F99&gt;10), "Star Performer","Need Improvement"),"")</f>
        <v/>
      </c>
      <c r="L99" t="str">
        <f>IF(OR(D99&gt;50, I99="Yes"), "Rest","Available")</f>
        <v>Rest</v>
      </c>
      <c r="M99" t="str">
        <f>IF(NOT(I99="Yes"),"Fit","Injured")</f>
        <v>Fit</v>
      </c>
      <c r="Y99">
        <f>IFERROR(E100/D100,"0")</f>
        <v>26.672131147540984</v>
      </c>
      <c r="AA99" t="b">
        <f>ISERROR(D100/E100)</f>
        <v>0</v>
      </c>
    </row>
    <row r="100" spans="1:27" ht="14.25" customHeight="1">
      <c r="A100" s="2" t="s">
        <v>120</v>
      </c>
      <c r="B100" s="2" t="s">
        <v>13</v>
      </c>
      <c r="C100" s="2" t="s">
        <v>10</v>
      </c>
      <c r="D100" s="2">
        <v>61</v>
      </c>
      <c r="E100" s="2">
        <v>1627</v>
      </c>
      <c r="F100" s="2">
        <v>1</v>
      </c>
      <c r="G100" s="2">
        <v>77.94</v>
      </c>
      <c r="H100" s="2">
        <v>31.89</v>
      </c>
      <c r="I100" s="2" t="s">
        <v>11</v>
      </c>
      <c r="J100" t="str">
        <f>IF(E100 &gt;500,"Qualified","Not Qualified")</f>
        <v>Qualified</v>
      </c>
      <c r="K100" t="str">
        <f>IF(C100="All-Rounder", IF(AND(E100&gt;300, F100&gt;10), "Star Performer","Need Improvement"),"")</f>
        <v/>
      </c>
      <c r="L100" t="str">
        <f>IF(OR(D100&gt;50, I100="Yes"), "Rest","Available")</f>
        <v>Rest</v>
      </c>
      <c r="M100" t="str">
        <f>IF(NOT(I100="Yes"),"Fit","Injured")</f>
        <v>Fit</v>
      </c>
      <c r="Y100">
        <f>IFERROR(E101/D101,"0")</f>
        <v>24.480916030534353</v>
      </c>
      <c r="AA100" t="b">
        <f>ISERROR(D101/E101)</f>
        <v>0</v>
      </c>
    </row>
    <row r="101" spans="1:27" ht="14.25" customHeight="1">
      <c r="A101" s="2" t="s">
        <v>122</v>
      </c>
      <c r="B101" s="2" t="s">
        <v>23</v>
      </c>
      <c r="C101" s="2" t="s">
        <v>20</v>
      </c>
      <c r="D101" s="2">
        <v>131</v>
      </c>
      <c r="E101" s="2">
        <v>3207</v>
      </c>
      <c r="F101" s="2">
        <v>91</v>
      </c>
      <c r="G101" s="2">
        <v>79.849999999999994</v>
      </c>
      <c r="H101" s="2">
        <v>38.36</v>
      </c>
      <c r="I101" s="2" t="s">
        <v>11</v>
      </c>
      <c r="J101" t="str">
        <f>IF(E101 &gt;500,"Qualified","Not Qualified")</f>
        <v>Qualified</v>
      </c>
      <c r="K101" t="str">
        <f>IF(C101="All-Rounder", IF(AND(E101&gt;300, F101&gt;10), "Star Performer","Need Improvement"),"")</f>
        <v/>
      </c>
      <c r="L101" t="str">
        <f>IF(OR(D101&gt;50, I101="Yes"), "Rest","Available")</f>
        <v>Rest</v>
      </c>
      <c r="M101" t="str">
        <f>IF(NOT(I101="Yes"),"Fit","Injured")</f>
        <v>Fit</v>
      </c>
      <c r="Y101">
        <f>IFERROR(E102/D102,"0")</f>
        <v>272.71875</v>
      </c>
      <c r="AA101" t="b">
        <f>ISERROR(D102/E102)</f>
        <v>0</v>
      </c>
    </row>
    <row r="102" spans="1:27" ht="14.25" customHeight="1">
      <c r="A102" s="2" t="s">
        <v>123</v>
      </c>
      <c r="B102" s="2" t="s">
        <v>17</v>
      </c>
      <c r="C102" s="2" t="s">
        <v>14</v>
      </c>
      <c r="D102" s="2">
        <v>32</v>
      </c>
      <c r="E102" s="2">
        <v>8727</v>
      </c>
      <c r="F102" s="2">
        <v>283</v>
      </c>
      <c r="G102" s="2">
        <v>30.54</v>
      </c>
      <c r="H102" s="2">
        <v>33.56</v>
      </c>
      <c r="I102" s="2" t="s">
        <v>11</v>
      </c>
      <c r="J102" t="str">
        <f>IF(E102 &gt;500,"Qualified","Not Qualified")</f>
        <v>Qualified</v>
      </c>
      <c r="K102" t="str">
        <f>IF(C102="All-Rounder", IF(AND(E102&gt;300, F102&gt;10), "Star Performer","Need Improvement"),"")</f>
        <v>Star Performer</v>
      </c>
      <c r="L102" t="str">
        <f>IF(OR(D102&gt;50, I102="Yes"), "Rest","Available")</f>
        <v>Available</v>
      </c>
      <c r="M102" t="str">
        <f>IF(NOT(I102="Yes"),"Fit","Injured")</f>
        <v>Fit</v>
      </c>
      <c r="Y102">
        <f>IFERROR(E103/D103,"0")</f>
        <v>44.572289156626503</v>
      </c>
      <c r="AA102" t="b">
        <f>ISERROR(D103/E103)</f>
        <v>0</v>
      </c>
    </row>
    <row r="103" spans="1:27" ht="14.25" customHeight="1">
      <c r="A103" s="2" t="s">
        <v>124</v>
      </c>
      <c r="B103" s="2" t="s">
        <v>13</v>
      </c>
      <c r="C103" s="2" t="s">
        <v>10</v>
      </c>
      <c r="D103" s="2">
        <v>166</v>
      </c>
      <c r="E103" s="2">
        <v>7399</v>
      </c>
      <c r="F103" s="2">
        <v>7</v>
      </c>
      <c r="G103" s="2">
        <v>31.59</v>
      </c>
      <c r="H103" s="2">
        <v>45.96</v>
      </c>
      <c r="I103" s="2" t="s">
        <v>11</v>
      </c>
      <c r="J103" t="str">
        <f>IF(E103 &gt;500,"Qualified","Not Qualified")</f>
        <v>Qualified</v>
      </c>
      <c r="K103" t="str">
        <f>IF(C103="All-Rounder", IF(AND(E103&gt;300, F103&gt;10), "Star Performer","Need Improvement"),"")</f>
        <v/>
      </c>
      <c r="L103" t="str">
        <f>IF(OR(D103&gt;50, I103="Yes"), "Rest","Available")</f>
        <v>Rest</v>
      </c>
      <c r="M103" t="str">
        <f>IF(NOT(I103="Yes"),"Fit","Injured")</f>
        <v>Fit</v>
      </c>
      <c r="Y103">
        <f>IFERROR(E104/D104,"0")</f>
        <v>27.605504587155963</v>
      </c>
      <c r="AA103" t="b">
        <f>ISERROR(D104/E104)</f>
        <v>0</v>
      </c>
    </row>
    <row r="104" spans="1:27" ht="14.25" customHeight="1">
      <c r="A104" s="2" t="s">
        <v>125</v>
      </c>
      <c r="B104" s="2" t="s">
        <v>23</v>
      </c>
      <c r="C104" s="2" t="s">
        <v>20</v>
      </c>
      <c r="D104" s="2">
        <v>109</v>
      </c>
      <c r="E104" s="2">
        <v>3009</v>
      </c>
      <c r="F104" s="2">
        <v>116</v>
      </c>
      <c r="G104" s="2">
        <v>67.180000000000007</v>
      </c>
      <c r="H104" s="2">
        <v>34.58</v>
      </c>
      <c r="I104" s="2" t="s">
        <v>11</v>
      </c>
      <c r="J104" t="str">
        <f>IF(E104 &gt;500,"Qualified","Not Qualified")</f>
        <v>Qualified</v>
      </c>
      <c r="K104" t="str">
        <f>IF(C104="All-Rounder", IF(AND(E104&gt;300, F104&gt;10), "Star Performer","Need Improvement"),"")</f>
        <v/>
      </c>
      <c r="L104" t="str">
        <f>IF(OR(D104&gt;50, I104="Yes"), "Rest","Available")</f>
        <v>Rest</v>
      </c>
      <c r="M104" t="str">
        <f>IF(NOT(I104="Yes"),"Fit","Injured")</f>
        <v>Fit</v>
      </c>
      <c r="Y104">
        <f>IFERROR(E105/D105,"0")</f>
        <v>23.614173228346456</v>
      </c>
      <c r="AA104" t="b">
        <f>ISERROR(D105/E105)</f>
        <v>0</v>
      </c>
    </row>
    <row r="105" spans="1:27" ht="14.25" customHeight="1">
      <c r="A105" s="2" t="s">
        <v>126</v>
      </c>
      <c r="B105" s="2" t="s">
        <v>9</v>
      </c>
      <c r="C105" s="2" t="s">
        <v>20</v>
      </c>
      <c r="D105" s="2">
        <v>127</v>
      </c>
      <c r="E105" s="2">
        <v>2999</v>
      </c>
      <c r="F105" s="2">
        <v>323</v>
      </c>
      <c r="G105" s="2">
        <v>71.03</v>
      </c>
      <c r="H105" s="2">
        <v>15.66</v>
      </c>
      <c r="I105" s="2" t="s">
        <v>11</v>
      </c>
      <c r="J105" t="str">
        <f>IF(E105 &gt;500,"Qualified","Not Qualified")</f>
        <v>Qualified</v>
      </c>
      <c r="K105" t="str">
        <f>IF(C105="All-Rounder", IF(AND(E105&gt;300, F105&gt;10), "Star Performer","Need Improvement"),"")</f>
        <v/>
      </c>
      <c r="L105" t="str">
        <f>IF(OR(D105&gt;50, I105="Yes"), "Rest","Available")</f>
        <v>Rest</v>
      </c>
      <c r="M105" t="str">
        <f>IF(NOT(I105="Yes"),"Fit","Injured")</f>
        <v>Fit</v>
      </c>
      <c r="Y105">
        <f>IFERROR(E106/D106,"0")</f>
        <v>147.12820512820514</v>
      </c>
      <c r="AA105" t="b">
        <f>ISERROR(D106/E106)</f>
        <v>0</v>
      </c>
    </row>
    <row r="106" spans="1:27" ht="14.25" customHeight="1">
      <c r="A106" s="2" t="s">
        <v>127</v>
      </c>
      <c r="B106" s="2" t="s">
        <v>23</v>
      </c>
      <c r="C106" s="2" t="s">
        <v>20</v>
      </c>
      <c r="D106" s="2">
        <v>39</v>
      </c>
      <c r="E106" s="2">
        <v>5738</v>
      </c>
      <c r="F106" s="2">
        <v>14</v>
      </c>
      <c r="G106" s="2">
        <v>49.15</v>
      </c>
      <c r="H106" s="2">
        <v>43.61</v>
      </c>
      <c r="I106" s="2" t="s">
        <v>11</v>
      </c>
      <c r="J106" t="str">
        <f>IF(E106 &gt;500,"Qualified","Not Qualified")</f>
        <v>Qualified</v>
      </c>
      <c r="K106" t="str">
        <f>IF(C106="All-Rounder", IF(AND(E106&gt;300, F106&gt;10), "Star Performer","Need Improvement"),"")</f>
        <v/>
      </c>
      <c r="L106" t="str">
        <f>IF(OR(D106&gt;50, I106="Yes"), "Rest","Available")</f>
        <v>Available</v>
      </c>
      <c r="M106" t="str">
        <f>IF(NOT(I106="Yes"),"Fit","Injured")</f>
        <v>Fit</v>
      </c>
      <c r="Y106">
        <f>IFERROR(E107/D107,"0")</f>
        <v>28.405797101449274</v>
      </c>
      <c r="AA106" t="b">
        <f>ISERROR(D107/E107)</f>
        <v>0</v>
      </c>
    </row>
    <row r="107" spans="1:27" ht="14.25" customHeight="1">
      <c r="A107" s="2" t="s">
        <v>128</v>
      </c>
      <c r="B107" s="2" t="s">
        <v>17</v>
      </c>
      <c r="C107" s="2" t="s">
        <v>14</v>
      </c>
      <c r="D107" s="2">
        <v>69</v>
      </c>
      <c r="E107" s="2">
        <v>1960</v>
      </c>
      <c r="F107" s="2">
        <v>91</v>
      </c>
      <c r="G107" s="2">
        <v>70.94</v>
      </c>
      <c r="H107" s="2">
        <v>48.91</v>
      </c>
      <c r="I107" s="2" t="s">
        <v>11</v>
      </c>
      <c r="J107" t="str">
        <f>IF(E107 &gt;500,"Qualified","Not Qualified")</f>
        <v>Qualified</v>
      </c>
      <c r="K107" t="str">
        <f>IF(C107="All-Rounder", IF(AND(E107&gt;300, F107&gt;10), "Star Performer","Need Improvement"),"")</f>
        <v>Star Performer</v>
      </c>
      <c r="L107" t="str">
        <f>IF(OR(D107&gt;50, I107="Yes"), "Rest","Available")</f>
        <v>Rest</v>
      </c>
      <c r="M107" t="str">
        <f>IF(NOT(I107="Yes"),"Fit","Injured")</f>
        <v>Fit</v>
      </c>
      <c r="Y107">
        <f>IFERROR(E108/D108,"0")</f>
        <v>20.410714285714285</v>
      </c>
      <c r="AA107" t="b">
        <f>ISERROR(D108/E108)</f>
        <v>0</v>
      </c>
    </row>
    <row r="108" spans="1:27" ht="14.25" customHeight="1">
      <c r="A108" s="2" t="s">
        <v>129</v>
      </c>
      <c r="B108" s="2" t="s">
        <v>9</v>
      </c>
      <c r="C108" s="2" t="s">
        <v>20</v>
      </c>
      <c r="D108" s="2">
        <v>168</v>
      </c>
      <c r="E108" s="2">
        <v>3429</v>
      </c>
      <c r="F108" s="2">
        <v>91</v>
      </c>
      <c r="G108" s="2">
        <v>12.13</v>
      </c>
      <c r="H108" s="2">
        <v>46.94</v>
      </c>
      <c r="I108" s="2" t="s">
        <v>11</v>
      </c>
      <c r="J108" t="str">
        <f>IF(E108 &gt;500,"Qualified","Not Qualified")</f>
        <v>Qualified</v>
      </c>
      <c r="K108" t="str">
        <f>IF(C108="All-Rounder", IF(AND(E108&gt;300, F108&gt;10), "Star Performer","Need Improvement"),"")</f>
        <v/>
      </c>
      <c r="L108" t="str">
        <f>IF(OR(D108&gt;50, I108="Yes"), "Rest","Available")</f>
        <v>Rest</v>
      </c>
      <c r="M108" t="str">
        <f>IF(NOT(I108="Yes"),"Fit","Injured")</f>
        <v>Fit</v>
      </c>
      <c r="Y108">
        <f>IFERROR(E109/D109,"0")</f>
        <v>48.602564102564102</v>
      </c>
      <c r="AA108" t="b">
        <f>ISERROR(D109/E109)</f>
        <v>0</v>
      </c>
    </row>
    <row r="109" spans="1:27" ht="14.25" customHeight="1">
      <c r="A109" s="2" t="s">
        <v>130</v>
      </c>
      <c r="B109" s="2" t="s">
        <v>23</v>
      </c>
      <c r="C109" s="2" t="s">
        <v>24</v>
      </c>
      <c r="D109" s="2">
        <v>156</v>
      </c>
      <c r="E109" s="2">
        <v>7582</v>
      </c>
      <c r="F109" s="2">
        <v>192</v>
      </c>
      <c r="G109" s="2">
        <v>36.630000000000003</v>
      </c>
      <c r="H109" s="2">
        <v>39.479999999999997</v>
      </c>
      <c r="I109" s="2" t="s">
        <v>11</v>
      </c>
      <c r="J109" t="str">
        <f>IF(E109 &gt;500,"Qualified","Not Qualified")</f>
        <v>Qualified</v>
      </c>
      <c r="K109" t="str">
        <f>IF(C109="All-Rounder", IF(AND(E109&gt;300, F109&gt;10), "Star Performer","Need Improvement"),"")</f>
        <v/>
      </c>
      <c r="L109" t="str">
        <f>IF(OR(D109&gt;50, I109="Yes"), "Rest","Available")</f>
        <v>Rest</v>
      </c>
      <c r="M109" t="str">
        <f>IF(NOT(I109="Yes"),"Fit","Injured")</f>
        <v>Fit</v>
      </c>
      <c r="Y109">
        <f>IFERROR(E110/D110,"0")</f>
        <v>88.64</v>
      </c>
      <c r="AA109" t="b">
        <f>ISERROR(D110/E110)</f>
        <v>0</v>
      </c>
    </row>
    <row r="110" spans="1:27" ht="14.25" customHeight="1">
      <c r="A110" s="2" t="s">
        <v>131</v>
      </c>
      <c r="B110" s="2" t="s">
        <v>9</v>
      </c>
      <c r="C110" s="2" t="s">
        <v>24</v>
      </c>
      <c r="D110" s="2">
        <v>25</v>
      </c>
      <c r="E110" s="2">
        <v>2216</v>
      </c>
      <c r="F110" s="2">
        <v>154</v>
      </c>
      <c r="G110" s="2">
        <v>73.17</v>
      </c>
      <c r="H110" s="2">
        <v>37.9</v>
      </c>
      <c r="I110" s="2" t="s">
        <v>11</v>
      </c>
      <c r="J110" t="str">
        <f>IF(E110 &gt;500,"Qualified","Not Qualified")</f>
        <v>Qualified</v>
      </c>
      <c r="K110" t="str">
        <f>IF(C110="All-Rounder", IF(AND(E110&gt;300, F110&gt;10), "Star Performer","Need Improvement"),"")</f>
        <v/>
      </c>
      <c r="L110" t="str">
        <f>IF(OR(D110&gt;50, I110="Yes"), "Rest","Available")</f>
        <v>Available</v>
      </c>
      <c r="M110" t="str">
        <f>IF(NOT(I110="Yes"),"Fit","Injured")</f>
        <v>Fit</v>
      </c>
      <c r="Y110">
        <f>IFERROR(E111/D111,"0")</f>
        <v>140.80769230769232</v>
      </c>
      <c r="AA110" t="b">
        <f>ISERROR(D111/E111)</f>
        <v>0</v>
      </c>
    </row>
    <row r="111" spans="1:27" ht="14.25" customHeight="1">
      <c r="A111" s="2" t="s">
        <v>132</v>
      </c>
      <c r="B111" s="2" t="s">
        <v>9</v>
      </c>
      <c r="C111" s="2" t="s">
        <v>24</v>
      </c>
      <c r="D111" s="2">
        <v>26</v>
      </c>
      <c r="E111" s="2">
        <v>3661</v>
      </c>
      <c r="F111" s="2">
        <v>23</v>
      </c>
      <c r="G111" s="2">
        <v>66.760000000000005</v>
      </c>
      <c r="H111" s="2">
        <v>30</v>
      </c>
      <c r="I111" s="2" t="s">
        <v>11</v>
      </c>
      <c r="J111" t="str">
        <f>IF(E111 &gt;500,"Qualified","Not Qualified")</f>
        <v>Qualified</v>
      </c>
      <c r="K111" t="str">
        <f>IF(C111="All-Rounder", IF(AND(E111&gt;300, F111&gt;10), "Star Performer","Need Improvement"),"")</f>
        <v/>
      </c>
      <c r="L111" t="str">
        <f>IF(OR(D111&gt;50, I111="Yes"), "Rest","Available")</f>
        <v>Available</v>
      </c>
      <c r="M111" t="str">
        <f>IF(NOT(I111="Yes"),"Fit","Injured")</f>
        <v>Fit</v>
      </c>
      <c r="Y111">
        <f>IFERROR(E112/D112,"0")</f>
        <v>1.84375</v>
      </c>
      <c r="AA111" t="b">
        <f>ISERROR(D112/E112)</f>
        <v>0</v>
      </c>
    </row>
    <row r="112" spans="1:27" ht="14.25" customHeight="1">
      <c r="A112" s="2" t="s">
        <v>133</v>
      </c>
      <c r="B112" s="2" t="s">
        <v>13</v>
      </c>
      <c r="C112" s="2" t="s">
        <v>24</v>
      </c>
      <c r="D112" s="2">
        <v>32</v>
      </c>
      <c r="E112" s="2">
        <v>59</v>
      </c>
      <c r="F112" s="2">
        <v>225</v>
      </c>
      <c r="G112" s="2">
        <v>31.81</v>
      </c>
      <c r="H112" s="2">
        <v>34.79</v>
      </c>
      <c r="I112" s="2" t="s">
        <v>11</v>
      </c>
      <c r="J112" t="str">
        <f>IF(E112 &gt;500,"Qualified","Not Qualified")</f>
        <v>Not Qualified</v>
      </c>
      <c r="K112" t="str">
        <f>IF(C112="All-Rounder", IF(AND(E112&gt;300, F112&gt;10), "Star Performer","Need Improvement"),"")</f>
        <v/>
      </c>
      <c r="L112" t="str">
        <f>IF(OR(D112&gt;50, I112="Yes"), "Rest","Available")</f>
        <v>Available</v>
      </c>
      <c r="M112" t="str">
        <f>IF(NOT(I112="Yes"),"Fit","Injured")</f>
        <v>Fit</v>
      </c>
      <c r="Y112">
        <f>IFERROR(E113/D113,"0")</f>
        <v>152.6046511627907</v>
      </c>
      <c r="AA112" t="b">
        <f>ISERROR(D113/E113)</f>
        <v>0</v>
      </c>
    </row>
    <row r="113" spans="1:27" ht="14.25" customHeight="1">
      <c r="A113" s="2" t="s">
        <v>134</v>
      </c>
      <c r="B113" s="2" t="s">
        <v>17</v>
      </c>
      <c r="C113" s="2" t="s">
        <v>14</v>
      </c>
      <c r="D113" s="2">
        <v>43</v>
      </c>
      <c r="E113" s="2">
        <v>6562</v>
      </c>
      <c r="F113" s="2">
        <v>381</v>
      </c>
      <c r="G113" s="2">
        <v>54.65</v>
      </c>
      <c r="H113" s="2">
        <v>18.329999999999998</v>
      </c>
      <c r="I113" s="2" t="s">
        <v>11</v>
      </c>
      <c r="J113" t="str">
        <f>IF(E113 &gt;500,"Qualified","Not Qualified")</f>
        <v>Qualified</v>
      </c>
      <c r="K113" t="str">
        <f>IF(C113="All-Rounder", IF(AND(E113&gt;300, F113&gt;10), "Star Performer","Need Improvement"),"")</f>
        <v>Star Performer</v>
      </c>
      <c r="L113" t="str">
        <f>IF(OR(D113&gt;50, I113="Yes"), "Rest","Available")</f>
        <v>Available</v>
      </c>
      <c r="M113" t="str">
        <f>IF(NOT(I113="Yes"),"Fit","Injured")</f>
        <v>Fit</v>
      </c>
      <c r="Y113">
        <f>IFERROR(E114/D114,"0")</f>
        <v>79</v>
      </c>
      <c r="AA113" t="b">
        <f>ISERROR(D114/E114)</f>
        <v>0</v>
      </c>
    </row>
    <row r="114" spans="1:27" ht="14.25" customHeight="1">
      <c r="A114" s="2" t="s">
        <v>135</v>
      </c>
      <c r="B114" s="2" t="s">
        <v>17</v>
      </c>
      <c r="C114" s="2" t="s">
        <v>10</v>
      </c>
      <c r="D114" s="2">
        <v>47</v>
      </c>
      <c r="E114" s="2">
        <v>3713</v>
      </c>
      <c r="F114" s="2">
        <v>235</v>
      </c>
      <c r="G114" s="2">
        <v>23.44</v>
      </c>
      <c r="H114" s="2">
        <v>26.04</v>
      </c>
      <c r="I114" s="2" t="s">
        <v>11</v>
      </c>
      <c r="J114" t="str">
        <f>IF(E114 &gt;500,"Qualified","Not Qualified")</f>
        <v>Qualified</v>
      </c>
      <c r="K114" t="str">
        <f>IF(C114="All-Rounder", IF(AND(E114&gt;300, F114&gt;10), "Star Performer","Need Improvement"),"")</f>
        <v/>
      </c>
      <c r="L114" t="str">
        <f>IF(OR(D114&gt;50, I114="Yes"), "Rest","Available")</f>
        <v>Available</v>
      </c>
      <c r="M114" t="str">
        <f>IF(NOT(I114="Yes"),"Fit","Injured")</f>
        <v>Fit</v>
      </c>
      <c r="Y114">
        <f>IFERROR(E115/D115,"0")</f>
        <v>96.773809523809518</v>
      </c>
      <c r="AA114" t="b">
        <f>ISERROR(D115/E115)</f>
        <v>0</v>
      </c>
    </row>
    <row r="115" spans="1:27" ht="14.25" customHeight="1">
      <c r="A115" s="2" t="s">
        <v>136</v>
      </c>
      <c r="B115" s="2" t="s">
        <v>23</v>
      </c>
      <c r="C115" s="2" t="s">
        <v>10</v>
      </c>
      <c r="D115" s="2">
        <v>84</v>
      </c>
      <c r="E115" s="2">
        <v>8129</v>
      </c>
      <c r="F115" s="2">
        <v>316</v>
      </c>
      <c r="G115" s="2">
        <v>18.079999999999998</v>
      </c>
      <c r="H115" s="2">
        <v>42.76</v>
      </c>
      <c r="I115" s="2" t="s">
        <v>11</v>
      </c>
      <c r="J115" t="str">
        <f>IF(E115 &gt;500,"Qualified","Not Qualified")</f>
        <v>Qualified</v>
      </c>
      <c r="K115" t="str">
        <f>IF(C115="All-Rounder", IF(AND(E115&gt;300, F115&gt;10), "Star Performer","Need Improvement"),"")</f>
        <v/>
      </c>
      <c r="L115" t="str">
        <f>IF(OR(D115&gt;50, I115="Yes"), "Rest","Available")</f>
        <v>Rest</v>
      </c>
      <c r="M115" t="str">
        <f>IF(NOT(I115="Yes"),"Fit","Injured")</f>
        <v>Fit</v>
      </c>
      <c r="Y115">
        <f>IFERROR(E116/D116,"0")</f>
        <v>3.7589285714285716</v>
      </c>
      <c r="AA115" t="b">
        <f>ISERROR(D116/E116)</f>
        <v>0</v>
      </c>
    </row>
    <row r="116" spans="1:27" ht="14.25" customHeight="1">
      <c r="A116" s="2" t="s">
        <v>138</v>
      </c>
      <c r="B116" s="2" t="s">
        <v>9</v>
      </c>
      <c r="C116" s="2" t="s">
        <v>20</v>
      </c>
      <c r="D116" s="2">
        <v>112</v>
      </c>
      <c r="E116" s="2">
        <v>421</v>
      </c>
      <c r="F116" s="2">
        <v>63</v>
      </c>
      <c r="G116" s="2">
        <v>33.06</v>
      </c>
      <c r="H116" s="2">
        <v>20.18</v>
      </c>
      <c r="I116" s="2" t="s">
        <v>11</v>
      </c>
      <c r="J116" t="str">
        <f>IF(E116 &gt;500,"Qualified","Not Qualified")</f>
        <v>Not Qualified</v>
      </c>
      <c r="K116" t="str">
        <f>IF(C116="All-Rounder", IF(AND(E116&gt;300, F116&gt;10), "Star Performer","Need Improvement"),"")</f>
        <v/>
      </c>
      <c r="L116" t="str">
        <f>IF(OR(D116&gt;50, I116="Yes"), "Rest","Available")</f>
        <v>Rest</v>
      </c>
      <c r="M116" t="str">
        <f>IF(NOT(I116="Yes"),"Fit","Injured")</f>
        <v>Fit</v>
      </c>
      <c r="Y116">
        <f>IFERROR(E117/D117,"0")</f>
        <v>97.965116279069761</v>
      </c>
      <c r="AA116" t="b">
        <f>ISERROR(D117/E117)</f>
        <v>0</v>
      </c>
    </row>
    <row r="117" spans="1:27" ht="14.25" customHeight="1">
      <c r="A117" s="2" t="s">
        <v>139</v>
      </c>
      <c r="B117" s="2" t="s">
        <v>9</v>
      </c>
      <c r="C117" s="2" t="s">
        <v>10</v>
      </c>
      <c r="D117" s="2">
        <v>86</v>
      </c>
      <c r="E117" s="2">
        <v>8425</v>
      </c>
      <c r="F117" s="2">
        <v>376</v>
      </c>
      <c r="G117" s="2">
        <v>55.58</v>
      </c>
      <c r="H117" s="2">
        <v>36.68</v>
      </c>
      <c r="I117" s="2" t="s">
        <v>11</v>
      </c>
      <c r="J117" t="str">
        <f>IF(E117 &gt;500,"Qualified","Not Qualified")</f>
        <v>Qualified</v>
      </c>
      <c r="K117" t="str">
        <f>IF(C117="All-Rounder", IF(AND(E117&gt;300, F117&gt;10), "Star Performer","Need Improvement"),"")</f>
        <v/>
      </c>
      <c r="L117" t="str">
        <f>IF(OR(D117&gt;50, I117="Yes"), "Rest","Available")</f>
        <v>Rest</v>
      </c>
      <c r="M117" t="str">
        <f>IF(NOT(I117="Yes"),"Fit","Injured")</f>
        <v>Fit</v>
      </c>
      <c r="Y117">
        <f>IFERROR(E118/D118,"0")</f>
        <v>15.36046511627907</v>
      </c>
      <c r="AA117" t="b">
        <f>ISERROR(D118/E118)</f>
        <v>0</v>
      </c>
    </row>
    <row r="118" spans="1:27" ht="14.25" customHeight="1">
      <c r="A118" s="2" t="s">
        <v>140</v>
      </c>
      <c r="B118" s="2" t="s">
        <v>9</v>
      </c>
      <c r="C118" s="2" t="s">
        <v>20</v>
      </c>
      <c r="D118" s="2">
        <v>86</v>
      </c>
      <c r="E118" s="2">
        <v>1321</v>
      </c>
      <c r="F118" s="2">
        <v>207</v>
      </c>
      <c r="G118" s="2">
        <v>72.84</v>
      </c>
      <c r="H118" s="2">
        <v>28.04</v>
      </c>
      <c r="I118" s="2" t="s">
        <v>11</v>
      </c>
      <c r="J118" t="str">
        <f>IF(E118 &gt;500,"Qualified","Not Qualified")</f>
        <v>Qualified</v>
      </c>
      <c r="K118" t="str">
        <f>IF(C118="All-Rounder", IF(AND(E118&gt;300, F118&gt;10), "Star Performer","Need Improvement"),"")</f>
        <v/>
      </c>
      <c r="L118" t="str">
        <f>IF(OR(D118&gt;50, I118="Yes"), "Rest","Available")</f>
        <v>Rest</v>
      </c>
      <c r="M118" t="str">
        <f>IF(NOT(I118="Yes"),"Fit","Injured")</f>
        <v>Fit</v>
      </c>
      <c r="Y118">
        <f>IFERROR(E119/D119,"0")</f>
        <v>84.310344827586206</v>
      </c>
      <c r="AA118" t="b">
        <f>ISERROR(D119/E119)</f>
        <v>0</v>
      </c>
    </row>
    <row r="119" spans="1:27" ht="14.25" customHeight="1">
      <c r="A119" s="2" t="s">
        <v>141</v>
      </c>
      <c r="B119" s="2" t="s">
        <v>13</v>
      </c>
      <c r="C119" s="2" t="s">
        <v>14</v>
      </c>
      <c r="D119" s="2">
        <v>87</v>
      </c>
      <c r="E119" s="2">
        <v>7335</v>
      </c>
      <c r="F119" s="2">
        <v>314</v>
      </c>
      <c r="G119" s="2">
        <v>31.96</v>
      </c>
      <c r="H119" s="2">
        <v>19.82</v>
      </c>
      <c r="I119" s="2" t="s">
        <v>11</v>
      </c>
      <c r="J119" t="str">
        <f>IF(E119 &gt;500,"Qualified","Not Qualified")</f>
        <v>Qualified</v>
      </c>
      <c r="K119" t="str">
        <f>IF(C119="All-Rounder", IF(AND(E119&gt;300, F119&gt;10), "Star Performer","Need Improvement"),"")</f>
        <v>Star Performer</v>
      </c>
      <c r="L119" t="str">
        <f>IF(OR(D119&gt;50, I119="Yes"), "Rest","Available")</f>
        <v>Rest</v>
      </c>
      <c r="M119" t="str">
        <f>IF(NOT(I119="Yes"),"Fit","Injured")</f>
        <v>Fit</v>
      </c>
      <c r="Y119">
        <f>IFERROR(E120/D120,"0")</f>
        <v>149.54545454545453</v>
      </c>
      <c r="AA119" t="b">
        <f>ISERROR(D120/E120)</f>
        <v>0</v>
      </c>
    </row>
    <row r="120" spans="1:27" ht="14.25" customHeight="1">
      <c r="A120" s="2" t="s">
        <v>142</v>
      </c>
      <c r="B120" s="2" t="s">
        <v>23</v>
      </c>
      <c r="C120" s="2" t="s">
        <v>14</v>
      </c>
      <c r="D120" s="2">
        <v>11</v>
      </c>
      <c r="E120" s="2">
        <v>1645</v>
      </c>
      <c r="F120" s="2">
        <v>98</v>
      </c>
      <c r="G120" s="2">
        <v>73.92</v>
      </c>
      <c r="H120" s="2">
        <v>40.36</v>
      </c>
      <c r="I120" s="2" t="s">
        <v>11</v>
      </c>
      <c r="J120" t="str">
        <f>IF(E120 &gt;500,"Qualified","Not Qualified")</f>
        <v>Qualified</v>
      </c>
      <c r="K120" t="str">
        <f>IF(C120="All-Rounder", IF(AND(E120&gt;300, F120&gt;10), "Star Performer","Need Improvement"),"")</f>
        <v>Star Performer</v>
      </c>
      <c r="L120" t="str">
        <f>IF(OR(D120&gt;50, I120="Yes"), "Rest","Available")</f>
        <v>Available</v>
      </c>
      <c r="M120" t="str">
        <f>IF(NOT(I120="Yes"),"Fit","Injured")</f>
        <v>Fit</v>
      </c>
      <c r="Y120">
        <f>IFERROR(E121/D121,"0")</f>
        <v>45.309210526315788</v>
      </c>
      <c r="AA120" t="b">
        <f>ISERROR(D121/E121)</f>
        <v>0</v>
      </c>
    </row>
    <row r="121" spans="1:27" ht="14.25" customHeight="1">
      <c r="A121" s="2" t="s">
        <v>143</v>
      </c>
      <c r="B121" s="2" t="s">
        <v>9</v>
      </c>
      <c r="C121" s="2" t="s">
        <v>24</v>
      </c>
      <c r="D121" s="2">
        <v>152</v>
      </c>
      <c r="E121" s="2">
        <v>6887</v>
      </c>
      <c r="F121" s="2">
        <v>323</v>
      </c>
      <c r="G121" s="2">
        <v>23.74</v>
      </c>
      <c r="H121" s="2">
        <v>47.02</v>
      </c>
      <c r="I121" s="2" t="s">
        <v>11</v>
      </c>
      <c r="J121" t="str">
        <f>IF(E121 &gt;500,"Qualified","Not Qualified")</f>
        <v>Qualified</v>
      </c>
      <c r="K121" t="str">
        <f>IF(C121="All-Rounder", IF(AND(E121&gt;300, F121&gt;10), "Star Performer","Need Improvement"),"")</f>
        <v/>
      </c>
      <c r="L121" t="str">
        <f>IF(OR(D121&gt;50, I121="Yes"), "Rest","Available")</f>
        <v>Rest</v>
      </c>
      <c r="M121" t="str">
        <f>IF(NOT(I121="Yes"),"Fit","Injured")</f>
        <v>Fit</v>
      </c>
      <c r="Y121">
        <f>IFERROR(E122/D122,"0")</f>
        <v>12.777777777777779</v>
      </c>
      <c r="AA121" t="b">
        <f>ISERROR(D122/E122)</f>
        <v>0</v>
      </c>
    </row>
    <row r="122" spans="1:27" ht="14.25" customHeight="1">
      <c r="A122" s="2" t="s">
        <v>144</v>
      </c>
      <c r="B122" s="2" t="s">
        <v>17</v>
      </c>
      <c r="C122" s="2" t="s">
        <v>10</v>
      </c>
      <c r="D122" s="2">
        <v>54</v>
      </c>
      <c r="E122" s="2">
        <v>690</v>
      </c>
      <c r="F122" s="2">
        <v>394</v>
      </c>
      <c r="G122" s="2">
        <v>48.64</v>
      </c>
      <c r="H122" s="2">
        <v>36.630000000000003</v>
      </c>
      <c r="I122" s="2" t="s">
        <v>11</v>
      </c>
      <c r="J122" t="str">
        <f>IF(E122 &gt;500,"Qualified","Not Qualified")</f>
        <v>Qualified</v>
      </c>
      <c r="K122" t="str">
        <f>IF(C122="All-Rounder", IF(AND(E122&gt;300, F122&gt;10), "Star Performer","Need Improvement"),"")</f>
        <v/>
      </c>
      <c r="L122" t="str">
        <f>IF(OR(D122&gt;50, I122="Yes"), "Rest","Available")</f>
        <v>Rest</v>
      </c>
      <c r="M122" t="str">
        <f>IF(NOT(I122="Yes"),"Fit","Injured")</f>
        <v>Fit</v>
      </c>
      <c r="Y122">
        <f>IFERROR(E123/D123,"0")</f>
        <v>47.793969849246231</v>
      </c>
      <c r="AA122" t="b">
        <f>ISERROR(D123/E123)</f>
        <v>0</v>
      </c>
    </row>
    <row r="123" spans="1:27" ht="14.25" customHeight="1">
      <c r="A123" s="2" t="s">
        <v>145</v>
      </c>
      <c r="B123" s="2" t="s">
        <v>9</v>
      </c>
      <c r="C123" s="2" t="s">
        <v>10</v>
      </c>
      <c r="D123" s="2">
        <v>199</v>
      </c>
      <c r="E123" s="2">
        <v>9511</v>
      </c>
      <c r="F123" s="2">
        <v>49</v>
      </c>
      <c r="G123" s="2">
        <v>73.959999999999994</v>
      </c>
      <c r="H123" s="2">
        <v>16.21</v>
      </c>
      <c r="I123" s="2" t="s">
        <v>11</v>
      </c>
      <c r="J123" t="str">
        <f>IF(E123 &gt;500,"Qualified","Not Qualified")</f>
        <v>Qualified</v>
      </c>
      <c r="K123" t="str">
        <f>IF(C123="All-Rounder", IF(AND(E123&gt;300, F123&gt;10), "Star Performer","Need Improvement"),"")</f>
        <v/>
      </c>
      <c r="L123" t="str">
        <f>IF(OR(D123&gt;50, I123="Yes"), "Rest","Available")</f>
        <v>Rest</v>
      </c>
      <c r="M123" t="str">
        <f>IF(NOT(I123="Yes"),"Fit","Injured")</f>
        <v>Fit</v>
      </c>
      <c r="Y123">
        <f>IFERROR(E124/D124,"0")</f>
        <v>230.20689655172413</v>
      </c>
      <c r="AA123" t="b">
        <f>ISERROR(D124/E124)</f>
        <v>0</v>
      </c>
    </row>
    <row r="124" spans="1:27" ht="14.25" customHeight="1">
      <c r="A124" s="2" t="s">
        <v>146</v>
      </c>
      <c r="B124" s="2" t="s">
        <v>23</v>
      </c>
      <c r="C124" s="2" t="s">
        <v>24</v>
      </c>
      <c r="D124" s="2">
        <v>29</v>
      </c>
      <c r="E124" s="2">
        <v>6676</v>
      </c>
      <c r="F124" s="2">
        <v>225</v>
      </c>
      <c r="G124" s="2">
        <v>17.38</v>
      </c>
      <c r="H124" s="2">
        <v>16.670000000000002</v>
      </c>
      <c r="I124" s="2" t="s">
        <v>11</v>
      </c>
      <c r="J124" t="str">
        <f>IF(E124 &gt;500,"Qualified","Not Qualified")</f>
        <v>Qualified</v>
      </c>
      <c r="K124" t="str">
        <f>IF(C124="All-Rounder", IF(AND(E124&gt;300, F124&gt;10), "Star Performer","Need Improvement"),"")</f>
        <v/>
      </c>
      <c r="L124" t="str">
        <f>IF(OR(D124&gt;50, I124="Yes"), "Rest","Available")</f>
        <v>Available</v>
      </c>
      <c r="M124" t="str">
        <f>IF(NOT(I124="Yes"),"Fit","Injured")</f>
        <v>Fit</v>
      </c>
      <c r="Y124">
        <f>IFERROR(E125/D125,"0")</f>
        <v>51.5</v>
      </c>
      <c r="AA124" t="b">
        <f>ISERROR(D125/E125)</f>
        <v>0</v>
      </c>
    </row>
    <row r="125" spans="1:27" ht="14.25" customHeight="1">
      <c r="A125" s="2" t="s">
        <v>147</v>
      </c>
      <c r="B125" s="2" t="s">
        <v>13</v>
      </c>
      <c r="C125" s="2" t="s">
        <v>10</v>
      </c>
      <c r="D125" s="2">
        <v>158</v>
      </c>
      <c r="E125" s="2">
        <v>8137</v>
      </c>
      <c r="F125" s="2">
        <v>192</v>
      </c>
      <c r="G125" s="2">
        <v>44.4</v>
      </c>
      <c r="H125" s="2">
        <v>48.74</v>
      </c>
      <c r="I125" s="2" t="s">
        <v>11</v>
      </c>
      <c r="J125" t="str">
        <f>IF(E125 &gt;500,"Qualified","Not Qualified")</f>
        <v>Qualified</v>
      </c>
      <c r="K125" t="str">
        <f>IF(C125="All-Rounder", IF(AND(E125&gt;300, F125&gt;10), "Star Performer","Need Improvement"),"")</f>
        <v/>
      </c>
      <c r="L125" t="str">
        <f>IF(OR(D125&gt;50, I125="Yes"), "Rest","Available")</f>
        <v>Rest</v>
      </c>
      <c r="M125" t="str">
        <f>IF(NOT(I125="Yes"),"Fit","Injured")</f>
        <v>Fit</v>
      </c>
      <c r="Y125">
        <f>IFERROR(E126/D126,"0")</f>
        <v>53.916666666666664</v>
      </c>
      <c r="AA125" t="b">
        <f>ISERROR(D126/E126)</f>
        <v>0</v>
      </c>
    </row>
    <row r="126" spans="1:27" ht="14.25" customHeight="1">
      <c r="A126" s="2" t="s">
        <v>148</v>
      </c>
      <c r="B126" s="2" t="s">
        <v>13</v>
      </c>
      <c r="C126" s="2" t="s">
        <v>10</v>
      </c>
      <c r="D126" s="2">
        <v>168</v>
      </c>
      <c r="E126" s="2">
        <v>9058</v>
      </c>
      <c r="F126" s="2">
        <v>179</v>
      </c>
      <c r="G126" s="2">
        <v>45.28</v>
      </c>
      <c r="H126" s="2">
        <v>24.1</v>
      </c>
      <c r="I126" s="2" t="s">
        <v>11</v>
      </c>
      <c r="J126" t="str">
        <f>IF(E126 &gt;500,"Qualified","Not Qualified")</f>
        <v>Qualified</v>
      </c>
      <c r="K126" t="str">
        <f>IF(C126="All-Rounder", IF(AND(E126&gt;300, F126&gt;10), "Star Performer","Need Improvement"),"")</f>
        <v/>
      </c>
      <c r="L126" t="str">
        <f>IF(OR(D126&gt;50, I126="Yes"), "Rest","Available")</f>
        <v>Rest</v>
      </c>
      <c r="M126" t="str">
        <f>IF(NOT(I126="Yes"),"Fit","Injured")</f>
        <v>Fit</v>
      </c>
      <c r="Y126">
        <f>IFERROR(E127/D127,"0")</f>
        <v>42.396946564885496</v>
      </c>
      <c r="AA126" t="b">
        <f>ISERROR(D127/E127)</f>
        <v>0</v>
      </c>
    </row>
    <row r="127" spans="1:27" ht="14.25" customHeight="1">
      <c r="A127" s="2" t="s">
        <v>149</v>
      </c>
      <c r="B127" s="2" t="s">
        <v>17</v>
      </c>
      <c r="C127" s="2" t="s">
        <v>24</v>
      </c>
      <c r="D127" s="2">
        <v>131</v>
      </c>
      <c r="E127" s="2">
        <v>5554</v>
      </c>
      <c r="F127" s="2">
        <v>225</v>
      </c>
      <c r="G127" s="2">
        <v>79.760000000000005</v>
      </c>
      <c r="H127" s="2">
        <v>27.15</v>
      </c>
      <c r="I127" s="2" t="s">
        <v>11</v>
      </c>
      <c r="J127" t="str">
        <f>IF(E127 &gt;500,"Qualified","Not Qualified")</f>
        <v>Qualified</v>
      </c>
      <c r="K127" t="str">
        <f>IF(C127="All-Rounder", IF(AND(E127&gt;300, F127&gt;10), "Star Performer","Need Improvement"),"")</f>
        <v/>
      </c>
      <c r="L127" t="str">
        <f>IF(OR(D127&gt;50, I127="Yes"), "Rest","Available")</f>
        <v>Rest</v>
      </c>
      <c r="M127" t="str">
        <f>IF(NOT(I127="Yes"),"Fit","Injured")</f>
        <v>Fit</v>
      </c>
      <c r="Y127">
        <f>IFERROR(E128/D128,"0")</f>
        <v>69.9921875</v>
      </c>
      <c r="AA127" t="b">
        <f>ISERROR(D128/E128)</f>
        <v>0</v>
      </c>
    </row>
    <row r="128" spans="1:27" ht="14.25" customHeight="1">
      <c r="A128" s="2" t="s">
        <v>150</v>
      </c>
      <c r="B128" s="2" t="s">
        <v>9</v>
      </c>
      <c r="C128" s="2" t="s">
        <v>10</v>
      </c>
      <c r="D128" s="2">
        <v>128</v>
      </c>
      <c r="E128" s="2">
        <v>8959</v>
      </c>
      <c r="F128" s="2">
        <v>49</v>
      </c>
      <c r="G128" s="2">
        <v>52.33</v>
      </c>
      <c r="H128" s="2">
        <v>39.5</v>
      </c>
      <c r="I128" s="2" t="s">
        <v>11</v>
      </c>
      <c r="J128" t="str">
        <f>IF(E128 &gt;500,"Qualified","Not Qualified")</f>
        <v>Qualified</v>
      </c>
      <c r="K128" t="str">
        <f>IF(C128="All-Rounder", IF(AND(E128&gt;300, F128&gt;10), "Star Performer","Need Improvement"),"")</f>
        <v/>
      </c>
      <c r="L128" t="str">
        <f>IF(OR(D128&gt;50, I128="Yes"), "Rest","Available")</f>
        <v>Rest</v>
      </c>
      <c r="M128" t="str">
        <f>IF(NOT(I128="Yes"),"Fit","Injured")</f>
        <v>Fit</v>
      </c>
      <c r="Y128">
        <f>IFERROR(E129/D129,"0")</f>
        <v>43.438596491228068</v>
      </c>
      <c r="AA128" t="b">
        <f>ISERROR(D129/E129)</f>
        <v>0</v>
      </c>
    </row>
    <row r="129" spans="1:27" ht="14.25" customHeight="1">
      <c r="A129" s="2" t="s">
        <v>151</v>
      </c>
      <c r="B129" s="2" t="s">
        <v>23</v>
      </c>
      <c r="C129" s="2" t="s">
        <v>20</v>
      </c>
      <c r="D129" s="2">
        <v>171</v>
      </c>
      <c r="E129" s="2">
        <v>7428</v>
      </c>
      <c r="F129" s="2">
        <v>143</v>
      </c>
      <c r="G129" s="2">
        <v>45.33</v>
      </c>
      <c r="H129" s="2">
        <v>29.65</v>
      </c>
      <c r="I129" s="2" t="s">
        <v>11</v>
      </c>
      <c r="J129" t="str">
        <f>IF(E129 &gt;500,"Qualified","Not Qualified")</f>
        <v>Qualified</v>
      </c>
      <c r="K129" t="str">
        <f>IF(C129="All-Rounder", IF(AND(E129&gt;300, F129&gt;10), "Star Performer","Need Improvement"),"")</f>
        <v/>
      </c>
      <c r="L129" t="str">
        <f>IF(OR(D129&gt;50, I129="Yes"), "Rest","Available")</f>
        <v>Rest</v>
      </c>
      <c r="M129" t="str">
        <f>IF(NOT(I129="Yes"),"Fit","Injured")</f>
        <v>Fit</v>
      </c>
      <c r="Y129">
        <f>IFERROR(E130/D130,"0")</f>
        <v>217.08333333333334</v>
      </c>
      <c r="AA129" t="b">
        <f>ISERROR(D130/E130)</f>
        <v>0</v>
      </c>
    </row>
    <row r="130" spans="1:27" ht="14.25" customHeight="1">
      <c r="A130" s="2" t="s">
        <v>152</v>
      </c>
      <c r="B130" s="2" t="s">
        <v>9</v>
      </c>
      <c r="C130" s="2" t="s">
        <v>24</v>
      </c>
      <c r="D130" s="2">
        <v>12</v>
      </c>
      <c r="E130" s="2">
        <v>2605</v>
      </c>
      <c r="F130" s="2">
        <v>41</v>
      </c>
      <c r="G130" s="2">
        <v>33.020000000000003</v>
      </c>
      <c r="H130" s="2">
        <v>19.96</v>
      </c>
      <c r="I130" s="2" t="s">
        <v>11</v>
      </c>
      <c r="J130" t="str">
        <f>IF(E130 &gt;500,"Qualified","Not Qualified")</f>
        <v>Qualified</v>
      </c>
      <c r="K130" t="str">
        <f>IF(C130="All-Rounder", IF(AND(E130&gt;300, F130&gt;10), "Star Performer","Need Improvement"),"")</f>
        <v/>
      </c>
      <c r="L130" t="str">
        <f>IF(OR(D130&gt;50, I130="Yes"), "Rest","Available")</f>
        <v>Available</v>
      </c>
      <c r="M130" t="str">
        <f>IF(NOT(I130="Yes"),"Fit","Injured")</f>
        <v>Fit</v>
      </c>
      <c r="Y130">
        <f>IFERROR(E131/D131,"0")</f>
        <v>146.26153846153846</v>
      </c>
      <c r="AA130" t="b">
        <f>ISERROR(D131/E131)</f>
        <v>0</v>
      </c>
    </row>
    <row r="131" spans="1:27" ht="14.25" customHeight="1">
      <c r="A131" s="2" t="s">
        <v>153</v>
      </c>
      <c r="B131" s="2" t="s">
        <v>23</v>
      </c>
      <c r="C131" s="2" t="s">
        <v>20</v>
      </c>
      <c r="D131" s="2">
        <v>65</v>
      </c>
      <c r="E131" s="2">
        <v>9507</v>
      </c>
      <c r="F131" s="2">
        <v>248</v>
      </c>
      <c r="G131" s="2">
        <v>37.57</v>
      </c>
      <c r="H131" s="2">
        <v>47.3</v>
      </c>
      <c r="I131" s="2" t="s">
        <v>11</v>
      </c>
      <c r="J131" t="str">
        <f>IF(E131 &gt;500,"Qualified","Not Qualified")</f>
        <v>Qualified</v>
      </c>
      <c r="K131" t="str">
        <f>IF(C131="All-Rounder", IF(AND(E131&gt;300, F131&gt;10), "Star Performer","Need Improvement"),"")</f>
        <v/>
      </c>
      <c r="L131" t="str">
        <f>IF(OR(D131&gt;50, I131="Yes"), "Rest","Available")</f>
        <v>Rest</v>
      </c>
      <c r="M131" t="str">
        <f>IF(NOT(I131="Yes"),"Fit","Injured")</f>
        <v>Fit</v>
      </c>
      <c r="Y131">
        <f>IFERROR(E132/D132,"0")</f>
        <v>12.627906976744185</v>
      </c>
      <c r="AA131" t="b">
        <f>ISERROR(D132/E132)</f>
        <v>0</v>
      </c>
    </row>
    <row r="132" spans="1:27" ht="14.25" customHeight="1">
      <c r="A132" s="2" t="s">
        <v>154</v>
      </c>
      <c r="B132" s="2" t="s">
        <v>17</v>
      </c>
      <c r="C132" s="2" t="s">
        <v>24</v>
      </c>
      <c r="D132" s="2">
        <v>43</v>
      </c>
      <c r="E132" s="2">
        <v>543</v>
      </c>
      <c r="F132" s="2">
        <v>235</v>
      </c>
      <c r="G132" s="2">
        <v>54.49</v>
      </c>
      <c r="H132" s="2">
        <v>21.67</v>
      </c>
      <c r="I132" s="2" t="s">
        <v>11</v>
      </c>
      <c r="J132" t="str">
        <f>IF(E132 &gt;500,"Qualified","Not Qualified")</f>
        <v>Qualified</v>
      </c>
      <c r="K132" t="str">
        <f>IF(C132="All-Rounder", IF(AND(E132&gt;300, F132&gt;10), "Star Performer","Need Improvement"),"")</f>
        <v/>
      </c>
      <c r="L132" t="str">
        <f>IF(OR(D132&gt;50, I132="Yes"), "Rest","Available")</f>
        <v>Available</v>
      </c>
      <c r="M132" t="str">
        <f>IF(NOT(I132="Yes"),"Fit","Injured")</f>
        <v>Fit</v>
      </c>
      <c r="Y132">
        <f>IFERROR(E133/D133,"0")</f>
        <v>268.64705882352939</v>
      </c>
      <c r="AA132" t="b">
        <f>ISERROR(D133/E133)</f>
        <v>0</v>
      </c>
    </row>
    <row r="133" spans="1:27" ht="14.25" customHeight="1">
      <c r="A133" s="2" t="s">
        <v>155</v>
      </c>
      <c r="B133" s="2" t="s">
        <v>9</v>
      </c>
      <c r="C133" s="2" t="s">
        <v>20</v>
      </c>
      <c r="D133" s="2">
        <v>17</v>
      </c>
      <c r="E133" s="2">
        <v>4567</v>
      </c>
      <c r="F133" s="2">
        <v>260</v>
      </c>
      <c r="G133" s="2">
        <v>39.97</v>
      </c>
      <c r="H133" s="2">
        <v>48.65</v>
      </c>
      <c r="I133" s="2" t="s">
        <v>11</v>
      </c>
      <c r="J133" t="str">
        <f>IF(E133 &gt;500,"Qualified","Not Qualified")</f>
        <v>Qualified</v>
      </c>
      <c r="K133" t="str">
        <f>IF(C133="All-Rounder", IF(AND(E133&gt;300, F133&gt;10), "Star Performer","Need Improvement"),"")</f>
        <v/>
      </c>
      <c r="L133" t="str">
        <f>IF(OR(D133&gt;50, I133="Yes"), "Rest","Available")</f>
        <v>Available</v>
      </c>
      <c r="M133" t="str">
        <f>IF(NOT(I133="Yes"),"Fit","Injured")</f>
        <v>Fit</v>
      </c>
      <c r="Y133">
        <f>IFERROR(E134/D134,"0")</f>
        <v>43.4</v>
      </c>
      <c r="AA133" t="b">
        <f>ISERROR(D134/E134)</f>
        <v>0</v>
      </c>
    </row>
    <row r="134" spans="1:27" ht="14.25" customHeight="1">
      <c r="A134" s="2" t="s">
        <v>156</v>
      </c>
      <c r="B134" s="2" t="s">
        <v>17</v>
      </c>
      <c r="C134" s="2" t="s">
        <v>20</v>
      </c>
      <c r="D134" s="2">
        <v>120</v>
      </c>
      <c r="E134" s="2">
        <v>5208</v>
      </c>
      <c r="F134" s="2">
        <v>49</v>
      </c>
      <c r="G134" s="2">
        <v>76.73</v>
      </c>
      <c r="H134" s="2">
        <v>39.33</v>
      </c>
      <c r="I134" s="2" t="s">
        <v>11</v>
      </c>
      <c r="J134" t="str">
        <f>IF(E134 &gt;500,"Qualified","Not Qualified")</f>
        <v>Qualified</v>
      </c>
      <c r="K134" t="str">
        <f>IF(C134="All-Rounder", IF(AND(E134&gt;300, F134&gt;10), "Star Performer","Need Improvement"),"")</f>
        <v/>
      </c>
      <c r="L134" t="str">
        <f>IF(OR(D134&gt;50, I134="Yes"), "Rest","Available")</f>
        <v>Rest</v>
      </c>
      <c r="M134" t="str">
        <f>IF(NOT(I134="Yes"),"Fit","Injured")</f>
        <v>Fit</v>
      </c>
      <c r="Y134">
        <f>IFERROR(E135/D135,"0")</f>
        <v>81.977272727272734</v>
      </c>
      <c r="AA134" t="b">
        <f>ISERROR(D135/E135)</f>
        <v>0</v>
      </c>
    </row>
    <row r="135" spans="1:27" ht="14.25" customHeight="1">
      <c r="A135" s="2" t="s">
        <v>157</v>
      </c>
      <c r="B135" s="2" t="s">
        <v>13</v>
      </c>
      <c r="C135" s="2" t="s">
        <v>14</v>
      </c>
      <c r="D135" s="2">
        <v>88</v>
      </c>
      <c r="E135" s="2">
        <v>7214</v>
      </c>
      <c r="F135" s="2">
        <v>35</v>
      </c>
      <c r="G135" s="2">
        <v>65.739999999999995</v>
      </c>
      <c r="H135" s="2">
        <v>35.29</v>
      </c>
      <c r="I135" s="2" t="s">
        <v>11</v>
      </c>
      <c r="J135" t="str">
        <f>IF(E135 &gt;500,"Qualified","Not Qualified")</f>
        <v>Qualified</v>
      </c>
      <c r="K135" t="str">
        <f>IF(C135="All-Rounder", IF(AND(E135&gt;300, F135&gt;10), "Star Performer","Need Improvement"),"")</f>
        <v>Star Performer</v>
      </c>
      <c r="L135" t="str">
        <f>IF(OR(D135&gt;50, I135="Yes"), "Rest","Available")</f>
        <v>Rest</v>
      </c>
      <c r="M135" t="str">
        <f>IF(NOT(I135="Yes"),"Fit","Injured")</f>
        <v>Fit</v>
      </c>
      <c r="Y135">
        <f>IFERROR(E136/D136,"0")</f>
        <v>117.85135135135135</v>
      </c>
      <c r="AA135" t="b">
        <f>ISERROR(D136/E136)</f>
        <v>0</v>
      </c>
    </row>
    <row r="136" spans="1:27" ht="14.25" customHeight="1">
      <c r="A136" s="2" t="s">
        <v>158</v>
      </c>
      <c r="B136" s="2" t="s">
        <v>9</v>
      </c>
      <c r="C136" s="2" t="s">
        <v>14</v>
      </c>
      <c r="D136" s="2">
        <v>74</v>
      </c>
      <c r="E136" s="2">
        <v>8721</v>
      </c>
      <c r="F136" s="2">
        <v>254</v>
      </c>
      <c r="G136" s="2">
        <v>43.54</v>
      </c>
      <c r="H136" s="2">
        <v>39.86</v>
      </c>
      <c r="I136" s="2" t="s">
        <v>11</v>
      </c>
      <c r="J136" t="str">
        <f>IF(E136 &gt;500,"Qualified","Not Qualified")</f>
        <v>Qualified</v>
      </c>
      <c r="K136" t="str">
        <f>IF(C136="All-Rounder", IF(AND(E136&gt;300, F136&gt;10), "Star Performer","Need Improvement"),"")</f>
        <v>Star Performer</v>
      </c>
      <c r="L136" t="str">
        <f>IF(OR(D136&gt;50, I136="Yes"), "Rest","Available")</f>
        <v>Rest</v>
      </c>
      <c r="M136" t="str">
        <f>IF(NOT(I136="Yes"),"Fit","Injured")</f>
        <v>Fit</v>
      </c>
      <c r="Y136">
        <f>IFERROR(E137/D137,"0")</f>
        <v>496.75</v>
      </c>
      <c r="AA136" t="b">
        <f>ISERROR(D137/E137)</f>
        <v>0</v>
      </c>
    </row>
    <row r="137" spans="1:27" ht="14.25" customHeight="1">
      <c r="A137" s="2" t="s">
        <v>159</v>
      </c>
      <c r="B137" s="2" t="s">
        <v>17</v>
      </c>
      <c r="C137" s="2" t="s">
        <v>14</v>
      </c>
      <c r="D137" s="2">
        <v>12</v>
      </c>
      <c r="E137" s="2">
        <v>5961</v>
      </c>
      <c r="F137" s="2">
        <v>125</v>
      </c>
      <c r="G137" s="2">
        <v>48.13</v>
      </c>
      <c r="H137" s="2">
        <v>27.73</v>
      </c>
      <c r="I137" s="2" t="s">
        <v>11</v>
      </c>
      <c r="J137" t="str">
        <f>IF(E137 &gt;500,"Qualified","Not Qualified")</f>
        <v>Qualified</v>
      </c>
      <c r="K137" t="str">
        <f>IF(C137="All-Rounder", IF(AND(E137&gt;300, F137&gt;10), "Star Performer","Need Improvement"),"")</f>
        <v>Star Performer</v>
      </c>
      <c r="L137" t="str">
        <f>IF(OR(D137&gt;50, I137="Yes"), "Rest","Available")</f>
        <v>Available</v>
      </c>
      <c r="M137" t="str">
        <f>IF(NOT(I137="Yes"),"Fit","Injured")</f>
        <v>Fit</v>
      </c>
      <c r="Y137">
        <f>IFERROR(E138/D138,"0")</f>
        <v>53.476190476190474</v>
      </c>
      <c r="AA137" t="b">
        <f>ISERROR(D138/E138)</f>
        <v>0</v>
      </c>
    </row>
    <row r="138" spans="1:27" ht="14.25" customHeight="1">
      <c r="A138" s="2" t="s">
        <v>160</v>
      </c>
      <c r="B138" s="2" t="s">
        <v>23</v>
      </c>
      <c r="C138" s="2" t="s">
        <v>24</v>
      </c>
      <c r="D138" s="2">
        <v>21</v>
      </c>
      <c r="E138" s="2">
        <v>1123</v>
      </c>
      <c r="F138" s="2">
        <v>2</v>
      </c>
      <c r="G138" s="2">
        <v>40.729999999999997</v>
      </c>
      <c r="H138" s="2">
        <v>18.05</v>
      </c>
      <c r="I138" s="2" t="s">
        <v>11</v>
      </c>
      <c r="J138" t="str">
        <f>IF(E138 &gt;500,"Qualified","Not Qualified")</f>
        <v>Qualified</v>
      </c>
      <c r="K138" t="str">
        <f>IF(C138="All-Rounder", IF(AND(E138&gt;300, F138&gt;10), "Star Performer","Need Improvement"),"")</f>
        <v/>
      </c>
      <c r="L138" t="str">
        <f>IF(OR(D138&gt;50, I138="Yes"), "Rest","Available")</f>
        <v>Available</v>
      </c>
      <c r="M138" t="str">
        <f>IF(NOT(I138="Yes"),"Fit","Injured")</f>
        <v>Fit</v>
      </c>
      <c r="Y138">
        <f>IFERROR(E139/D139,"0")</f>
        <v>128.55263157894737</v>
      </c>
      <c r="AA138" t="b">
        <f>ISERROR(D139/E139)</f>
        <v>0</v>
      </c>
    </row>
    <row r="139" spans="1:27" ht="14.25" customHeight="1">
      <c r="A139" s="2" t="s">
        <v>161</v>
      </c>
      <c r="B139" s="2" t="s">
        <v>17</v>
      </c>
      <c r="C139" s="2" t="s">
        <v>14</v>
      </c>
      <c r="D139" s="2">
        <v>38</v>
      </c>
      <c r="E139" s="2">
        <v>4885</v>
      </c>
      <c r="F139" s="2">
        <v>128</v>
      </c>
      <c r="G139" s="2">
        <v>19.61</v>
      </c>
      <c r="H139" s="2">
        <v>41.62</v>
      </c>
      <c r="I139" s="2" t="s">
        <v>11</v>
      </c>
      <c r="J139" t="str">
        <f>IF(E139 &gt;500,"Qualified","Not Qualified")</f>
        <v>Qualified</v>
      </c>
      <c r="K139" t="str">
        <f>IF(C139="All-Rounder", IF(AND(E139&gt;300, F139&gt;10), "Star Performer","Need Improvement"),"")</f>
        <v>Star Performer</v>
      </c>
      <c r="L139" t="str">
        <f>IF(OR(D139&gt;50, I139="Yes"), "Rest","Available")</f>
        <v>Available</v>
      </c>
      <c r="M139" t="str">
        <f>IF(NOT(I139="Yes"),"Fit","Injured")</f>
        <v>Fit</v>
      </c>
      <c r="Y139">
        <f>IFERROR(E140/D140,"0")</f>
        <v>31.568181818181817</v>
      </c>
      <c r="AA139" t="b">
        <f>ISERROR(D140/E140)</f>
        <v>0</v>
      </c>
    </row>
    <row r="140" spans="1:27" ht="14.25" customHeight="1">
      <c r="A140" s="2" t="s">
        <v>163</v>
      </c>
      <c r="B140" s="2" t="s">
        <v>9</v>
      </c>
      <c r="C140" s="2" t="s">
        <v>14</v>
      </c>
      <c r="D140" s="2">
        <v>88</v>
      </c>
      <c r="E140" s="2">
        <v>2778</v>
      </c>
      <c r="F140" s="2">
        <v>312</v>
      </c>
      <c r="G140" s="2">
        <v>29.92</v>
      </c>
      <c r="H140" s="2">
        <v>34.520000000000003</v>
      </c>
      <c r="I140" s="2" t="s">
        <v>11</v>
      </c>
      <c r="J140" t="str">
        <f>IF(E140 &gt;500,"Qualified","Not Qualified")</f>
        <v>Qualified</v>
      </c>
      <c r="K140" t="str">
        <f>IF(C140="All-Rounder", IF(AND(E140&gt;300, F140&gt;10), "Star Performer","Need Improvement"),"")</f>
        <v>Star Performer</v>
      </c>
      <c r="L140" t="str">
        <f>IF(OR(D140&gt;50, I140="Yes"), "Rest","Available")</f>
        <v>Rest</v>
      </c>
      <c r="M140" t="str">
        <f>IF(NOT(I140="Yes"),"Fit","Injured")</f>
        <v>Fit</v>
      </c>
      <c r="Y140">
        <f>IFERROR(E141/D141,"0")</f>
        <v>6.9069767441860463</v>
      </c>
      <c r="AA140" t="b">
        <f>ISERROR(D141/E141)</f>
        <v>0</v>
      </c>
    </row>
    <row r="141" spans="1:27" ht="14.25" customHeight="1">
      <c r="A141" s="2" t="s">
        <v>164</v>
      </c>
      <c r="B141" s="2" t="s">
        <v>13</v>
      </c>
      <c r="C141" s="2" t="s">
        <v>10</v>
      </c>
      <c r="D141" s="2">
        <v>172</v>
      </c>
      <c r="E141" s="2">
        <v>1188</v>
      </c>
      <c r="F141" s="2">
        <v>297</v>
      </c>
      <c r="G141" s="2">
        <v>66.87</v>
      </c>
      <c r="H141" s="2">
        <v>47.08</v>
      </c>
      <c r="I141" s="2" t="s">
        <v>11</v>
      </c>
      <c r="J141" t="str">
        <f>IF(E141 &gt;500,"Qualified","Not Qualified")</f>
        <v>Qualified</v>
      </c>
      <c r="K141" t="str">
        <f>IF(C141="All-Rounder", IF(AND(E141&gt;300, F141&gt;10), "Star Performer","Need Improvement"),"")</f>
        <v/>
      </c>
      <c r="L141" t="str">
        <f>IF(OR(D141&gt;50, I141="Yes"), "Rest","Available")</f>
        <v>Rest</v>
      </c>
      <c r="M141" t="str">
        <f>IF(NOT(I141="Yes"),"Fit","Injured")</f>
        <v>Fit</v>
      </c>
      <c r="Y141">
        <f>IFERROR(E142/D142,"0")</f>
        <v>33.160493827160494</v>
      </c>
      <c r="AA141" t="b">
        <f>ISERROR(D142/E142)</f>
        <v>0</v>
      </c>
    </row>
    <row r="142" spans="1:27" ht="14.25" customHeight="1">
      <c r="A142" s="2" t="s">
        <v>165</v>
      </c>
      <c r="B142" s="2" t="s">
        <v>13</v>
      </c>
      <c r="C142" s="2" t="s">
        <v>20</v>
      </c>
      <c r="D142" s="2">
        <v>162</v>
      </c>
      <c r="E142" s="2">
        <v>5372</v>
      </c>
      <c r="F142" s="2">
        <v>252</v>
      </c>
      <c r="G142" s="2">
        <v>50.71</v>
      </c>
      <c r="H142" s="2">
        <v>21.55</v>
      </c>
      <c r="I142" s="2" t="s">
        <v>11</v>
      </c>
      <c r="J142" t="str">
        <f>IF(E142 &gt;500,"Qualified","Not Qualified")</f>
        <v>Qualified</v>
      </c>
      <c r="K142" t="str">
        <f>IF(C142="All-Rounder", IF(AND(E142&gt;300, F142&gt;10), "Star Performer","Need Improvement"),"")</f>
        <v/>
      </c>
      <c r="L142" t="str">
        <f>IF(OR(D142&gt;50, I142="Yes"), "Rest","Available")</f>
        <v>Rest</v>
      </c>
      <c r="M142" t="str">
        <f>IF(NOT(I142="Yes"),"Fit","Injured")</f>
        <v>Fit</v>
      </c>
      <c r="Y142">
        <f>IFERROR(E143/D143,"0")</f>
        <v>15.308823529411764</v>
      </c>
      <c r="AA142" t="b">
        <f>ISERROR(D143/E143)</f>
        <v>0</v>
      </c>
    </row>
    <row r="143" spans="1:27" ht="14.25" customHeight="1">
      <c r="A143" s="2" t="s">
        <v>166</v>
      </c>
      <c r="B143" s="2" t="s">
        <v>23</v>
      </c>
      <c r="C143" s="2" t="s">
        <v>10</v>
      </c>
      <c r="D143" s="2">
        <v>68</v>
      </c>
      <c r="E143" s="2">
        <v>1041</v>
      </c>
      <c r="F143" s="2">
        <v>386</v>
      </c>
      <c r="G143" s="2">
        <v>68.709999999999994</v>
      </c>
      <c r="H143" s="2">
        <v>16.05</v>
      </c>
      <c r="I143" s="2" t="s">
        <v>11</v>
      </c>
      <c r="J143" t="str">
        <f>IF(E143 &gt;500,"Qualified","Not Qualified")</f>
        <v>Qualified</v>
      </c>
      <c r="K143" t="str">
        <f>IF(C143="All-Rounder", IF(AND(E143&gt;300, F143&gt;10), "Star Performer","Need Improvement"),"")</f>
        <v/>
      </c>
      <c r="L143" t="str">
        <f>IF(OR(D143&gt;50, I143="Yes"), "Rest","Available")</f>
        <v>Rest</v>
      </c>
      <c r="M143" t="str">
        <f>IF(NOT(I143="Yes"),"Fit","Injured")</f>
        <v>Fit</v>
      </c>
      <c r="Y143">
        <f>IFERROR(E144/D144,"0")</f>
        <v>6.6524822695035457</v>
      </c>
      <c r="AA143" t="b">
        <f>ISERROR(D144/E144)</f>
        <v>0</v>
      </c>
    </row>
    <row r="144" spans="1:27" ht="14.25" customHeight="1">
      <c r="A144" s="2" t="s">
        <v>167</v>
      </c>
      <c r="B144" s="2" t="s">
        <v>13</v>
      </c>
      <c r="C144" s="2" t="s">
        <v>10</v>
      </c>
      <c r="D144" s="2">
        <v>141</v>
      </c>
      <c r="E144" s="2">
        <v>938</v>
      </c>
      <c r="G144" s="2">
        <v>21.12</v>
      </c>
      <c r="H144" s="2">
        <v>24.71</v>
      </c>
      <c r="I144" s="2" t="s">
        <v>11</v>
      </c>
      <c r="J144" t="str">
        <f>IF(E144 &gt;500,"Qualified","Not Qualified")</f>
        <v>Qualified</v>
      </c>
      <c r="K144" t="str">
        <f>IF(C144="All-Rounder", IF(AND(E144&gt;300, F144&gt;10), "Star Performer","Need Improvement"),"")</f>
        <v/>
      </c>
      <c r="L144" t="str">
        <f>IF(OR(D144&gt;50, I144="Yes"), "Rest","Available")</f>
        <v>Rest</v>
      </c>
      <c r="M144" t="str">
        <f>IF(NOT(I144="Yes"),"Fit","Injured")</f>
        <v>Fit</v>
      </c>
      <c r="Y144">
        <f>IFERROR(E145/D145,"0")</f>
        <v>8.2705882352941185</v>
      </c>
      <c r="AA144" t="b">
        <f>ISERROR(D145/E145)</f>
        <v>0</v>
      </c>
    </row>
    <row r="145" spans="1:27" ht="14.25" customHeight="1">
      <c r="A145" s="2" t="s">
        <v>168</v>
      </c>
      <c r="B145" s="2" t="s">
        <v>23</v>
      </c>
      <c r="C145" s="2" t="s">
        <v>24</v>
      </c>
      <c r="D145" s="2">
        <v>85</v>
      </c>
      <c r="E145" s="2">
        <v>703</v>
      </c>
      <c r="F145" s="2">
        <v>140</v>
      </c>
      <c r="G145" s="2">
        <v>72.56</v>
      </c>
      <c r="H145" s="2">
        <v>22.95</v>
      </c>
      <c r="I145" s="2" t="s">
        <v>11</v>
      </c>
      <c r="J145" t="str">
        <f>IF(E145 &gt;500,"Qualified","Not Qualified")</f>
        <v>Qualified</v>
      </c>
      <c r="K145" t="str">
        <f>IF(C145="All-Rounder", IF(AND(E145&gt;300, F145&gt;10), "Star Performer","Need Improvement"),"")</f>
        <v/>
      </c>
      <c r="L145" t="str">
        <f>IF(OR(D145&gt;50, I145="Yes"), "Rest","Available")</f>
        <v>Rest</v>
      </c>
      <c r="M145" t="str">
        <f>IF(NOT(I145="Yes"),"Fit","Injured")</f>
        <v>Fit</v>
      </c>
      <c r="Y145">
        <f>IFERROR(E146/D146,"0")</f>
        <v>14.40566037735849</v>
      </c>
      <c r="AA145" t="b">
        <f>ISERROR(D146/E146)</f>
        <v>0</v>
      </c>
    </row>
    <row r="146" spans="1:27" ht="14.25" customHeight="1">
      <c r="A146" s="2" t="s">
        <v>169</v>
      </c>
      <c r="B146" s="2" t="s">
        <v>23</v>
      </c>
      <c r="C146" s="2" t="s">
        <v>24</v>
      </c>
      <c r="D146" s="2">
        <v>106</v>
      </c>
      <c r="E146" s="2">
        <v>1527</v>
      </c>
      <c r="F146" s="2">
        <v>119</v>
      </c>
      <c r="G146" s="2">
        <v>59.9</v>
      </c>
      <c r="H146" s="2">
        <v>23.08</v>
      </c>
      <c r="I146" s="2" t="s">
        <v>11</v>
      </c>
      <c r="J146" t="str">
        <f>IF(E146 &gt;500,"Qualified","Not Qualified")</f>
        <v>Qualified</v>
      </c>
      <c r="K146" t="str">
        <f>IF(C146="All-Rounder", IF(AND(E146&gt;300, F146&gt;10), "Star Performer","Need Improvement"),"")</f>
        <v/>
      </c>
      <c r="L146" t="str">
        <f>IF(OR(D146&gt;50, I146="Yes"), "Rest","Available")</f>
        <v>Rest</v>
      </c>
      <c r="M146" t="str">
        <f>IF(NOT(I146="Yes"),"Fit","Injured")</f>
        <v>Fit</v>
      </c>
      <c r="Y146">
        <f>IFERROR(E147/D147,"0")</f>
        <v>33.563380281690144</v>
      </c>
      <c r="AA146" t="b">
        <f>ISERROR(D147/E147)</f>
        <v>0</v>
      </c>
    </row>
    <row r="147" spans="1:27" ht="14.25" customHeight="1">
      <c r="A147" s="2" t="s">
        <v>170</v>
      </c>
      <c r="B147" s="2" t="s">
        <v>13</v>
      </c>
      <c r="C147" s="2" t="s">
        <v>20</v>
      </c>
      <c r="D147" s="2">
        <v>142</v>
      </c>
      <c r="E147" s="2">
        <v>4766</v>
      </c>
      <c r="F147" s="2">
        <v>392</v>
      </c>
      <c r="G147" s="2">
        <v>71.819999999999993</v>
      </c>
      <c r="H147" s="2">
        <v>18.600000000000001</v>
      </c>
      <c r="I147" s="2" t="s">
        <v>11</v>
      </c>
      <c r="J147" t="str">
        <f>IF(E147 &gt;500,"Qualified","Not Qualified")</f>
        <v>Qualified</v>
      </c>
      <c r="K147" t="str">
        <f>IF(C147="All-Rounder", IF(AND(E147&gt;300, F147&gt;10), "Star Performer","Need Improvement"),"")</f>
        <v/>
      </c>
      <c r="L147" t="str">
        <f>IF(OR(D147&gt;50, I147="Yes"), "Rest","Available")</f>
        <v>Rest</v>
      </c>
      <c r="M147" t="str">
        <f>IF(NOT(I147="Yes"),"Fit","Injured")</f>
        <v>Fit</v>
      </c>
      <c r="Y147">
        <f>IFERROR(E148/D148,"0")</f>
        <v>53.491525423728817</v>
      </c>
      <c r="AA147" t="b">
        <f>ISERROR(D148/E148)</f>
        <v>0</v>
      </c>
    </row>
    <row r="148" spans="1:27" ht="14.25" customHeight="1">
      <c r="A148" s="2" t="s">
        <v>171</v>
      </c>
      <c r="B148" s="2" t="s">
        <v>13</v>
      </c>
      <c r="C148" s="2" t="s">
        <v>20</v>
      </c>
      <c r="D148" s="2">
        <v>118</v>
      </c>
      <c r="E148" s="2">
        <v>6312</v>
      </c>
      <c r="F148" s="2">
        <v>383</v>
      </c>
      <c r="G148" s="2">
        <v>53.37</v>
      </c>
      <c r="H148" s="2">
        <v>45.62</v>
      </c>
      <c r="I148" s="2" t="s">
        <v>11</v>
      </c>
      <c r="J148" t="str">
        <f>IF(E148 &gt;500,"Qualified","Not Qualified")</f>
        <v>Qualified</v>
      </c>
      <c r="K148" t="str">
        <f>IF(C148="All-Rounder", IF(AND(E148&gt;300, F148&gt;10), "Star Performer","Need Improvement"),"")</f>
        <v/>
      </c>
      <c r="L148" t="str">
        <f>IF(OR(D148&gt;50, I148="Yes"), "Rest","Available")</f>
        <v>Rest</v>
      </c>
      <c r="M148" t="str">
        <f>IF(NOT(I148="Yes"),"Fit","Injured")</f>
        <v>Fit</v>
      </c>
      <c r="Y148">
        <f>IFERROR(E149/D149,"0")</f>
        <v>63.624113475177303</v>
      </c>
      <c r="AA148" t="b">
        <f>ISERROR(D149/E149)</f>
        <v>0</v>
      </c>
    </row>
    <row r="149" spans="1:27" ht="14.25" customHeight="1">
      <c r="A149" s="2" t="s">
        <v>172</v>
      </c>
      <c r="B149" s="2" t="s">
        <v>13</v>
      </c>
      <c r="C149" s="2" t="s">
        <v>20</v>
      </c>
      <c r="D149" s="2">
        <v>141</v>
      </c>
      <c r="E149" s="2">
        <v>8971</v>
      </c>
      <c r="F149" s="2">
        <v>62</v>
      </c>
      <c r="G149" s="2">
        <v>34.03</v>
      </c>
      <c r="H149" s="2">
        <v>40.19</v>
      </c>
      <c r="I149" s="2" t="s">
        <v>11</v>
      </c>
      <c r="J149" t="str">
        <f>IF(E149 &gt;500,"Qualified","Not Qualified")</f>
        <v>Qualified</v>
      </c>
      <c r="K149" t="str">
        <f>IF(C149="All-Rounder", IF(AND(E149&gt;300, F149&gt;10), "Star Performer","Need Improvement"),"")</f>
        <v/>
      </c>
      <c r="L149" t="str">
        <f>IF(OR(D149&gt;50, I149="Yes"), "Rest","Available")</f>
        <v>Rest</v>
      </c>
      <c r="M149" t="str">
        <f>IF(NOT(I149="Yes"),"Fit","Injured")</f>
        <v>Fit</v>
      </c>
      <c r="Y149">
        <f>IFERROR(E150/D150,"0")</f>
        <v>360.47826086956519</v>
      </c>
      <c r="AA149" t="b">
        <f>ISERROR(D150/E150)</f>
        <v>0</v>
      </c>
    </row>
    <row r="150" spans="1:27" ht="14.25" customHeight="1">
      <c r="A150" s="2" t="s">
        <v>173</v>
      </c>
      <c r="B150" s="2" t="s">
        <v>23</v>
      </c>
      <c r="C150" s="2" t="s">
        <v>20</v>
      </c>
      <c r="D150" s="2">
        <v>23</v>
      </c>
      <c r="E150" s="2">
        <v>8291</v>
      </c>
      <c r="F150" s="2">
        <v>265</v>
      </c>
      <c r="G150" s="2">
        <v>29.08</v>
      </c>
      <c r="H150" s="2">
        <v>17.190000000000001</v>
      </c>
      <c r="I150" s="2" t="s">
        <v>11</v>
      </c>
      <c r="J150" t="str">
        <f>IF(E150 &gt;500,"Qualified","Not Qualified")</f>
        <v>Qualified</v>
      </c>
      <c r="K150" t="str">
        <f>IF(C150="All-Rounder", IF(AND(E150&gt;300, F150&gt;10), "Star Performer","Need Improvement"),"")</f>
        <v/>
      </c>
      <c r="L150" t="str">
        <f>IF(OR(D150&gt;50, I150="Yes"), "Rest","Available")</f>
        <v>Available</v>
      </c>
      <c r="M150" t="str">
        <f>IF(NOT(I150="Yes"),"Fit","Injured")</f>
        <v>Fit</v>
      </c>
      <c r="Y150">
        <f>IFERROR(E151/D151,"0")</f>
        <v>38.103626943005182</v>
      </c>
      <c r="AA150" t="b">
        <f>ISERROR(D151/E151)</f>
        <v>0</v>
      </c>
    </row>
    <row r="151" spans="1:27" ht="14.25" customHeight="1">
      <c r="A151" s="2" t="s">
        <v>174</v>
      </c>
      <c r="B151" s="2" t="s">
        <v>17</v>
      </c>
      <c r="C151" s="2" t="s">
        <v>24</v>
      </c>
      <c r="D151" s="2">
        <v>193</v>
      </c>
      <c r="E151" s="2">
        <v>7354</v>
      </c>
      <c r="F151" s="2">
        <v>376</v>
      </c>
      <c r="G151" s="2">
        <v>25.7</v>
      </c>
      <c r="H151" s="2">
        <v>48.02</v>
      </c>
      <c r="I151" s="2" t="s">
        <v>11</v>
      </c>
      <c r="J151" t="str">
        <f>IF(E151 &gt;500,"Qualified","Not Qualified")</f>
        <v>Qualified</v>
      </c>
      <c r="K151" t="str">
        <f>IF(C151="All-Rounder", IF(AND(E151&gt;300, F151&gt;10), "Star Performer","Need Improvement"),"")</f>
        <v/>
      </c>
      <c r="L151" t="str">
        <f>IF(OR(D151&gt;50, I151="Yes"), "Rest","Available")</f>
        <v>Rest</v>
      </c>
      <c r="M151" t="str">
        <f>IF(NOT(I151="Yes"),"Fit","Injured")</f>
        <v>Fit</v>
      </c>
      <c r="Y151">
        <f>IFERROR(E152/D152,"0")</f>
        <v>82.463768115942031</v>
      </c>
      <c r="AA151" t="b">
        <f>ISERROR(D152/E152)</f>
        <v>0</v>
      </c>
    </row>
    <row r="152" spans="1:27" ht="14.25" customHeight="1">
      <c r="A152" s="2" t="s">
        <v>175</v>
      </c>
      <c r="B152" s="2" t="s">
        <v>9</v>
      </c>
      <c r="C152" s="2" t="s">
        <v>20</v>
      </c>
      <c r="D152" s="2">
        <v>69</v>
      </c>
      <c r="E152" s="2">
        <v>5690</v>
      </c>
      <c r="F152" s="2">
        <v>321</v>
      </c>
      <c r="G152" s="2">
        <v>28.26</v>
      </c>
      <c r="H152" s="2">
        <v>41.3</v>
      </c>
      <c r="I152" s="2" t="s">
        <v>11</v>
      </c>
      <c r="J152" t="str">
        <f>IF(E152 &gt;500,"Qualified","Not Qualified")</f>
        <v>Qualified</v>
      </c>
      <c r="K152" t="str">
        <f>IF(C152="All-Rounder", IF(AND(E152&gt;300, F152&gt;10), "Star Performer","Need Improvement"),"")</f>
        <v/>
      </c>
      <c r="L152" t="str">
        <f>IF(OR(D152&gt;50, I152="Yes"), "Rest","Available")</f>
        <v>Rest</v>
      </c>
      <c r="M152" t="str">
        <f>IF(NOT(I152="Yes"),"Fit","Injured")</f>
        <v>Fit</v>
      </c>
      <c r="Y152">
        <f>IFERROR(E153/D153,"0")</f>
        <v>35.333333333333336</v>
      </c>
      <c r="AA152" t="b">
        <f>ISERROR(D153/E153)</f>
        <v>0</v>
      </c>
    </row>
    <row r="153" spans="1:27" ht="14.25" customHeight="1">
      <c r="A153" s="2" t="s">
        <v>176</v>
      </c>
      <c r="B153" s="2" t="s">
        <v>13</v>
      </c>
      <c r="C153" s="2" t="s">
        <v>10</v>
      </c>
      <c r="D153" s="2">
        <v>30</v>
      </c>
      <c r="E153" s="2">
        <v>1060</v>
      </c>
      <c r="F153" s="2">
        <v>391</v>
      </c>
      <c r="G153" s="2">
        <v>76.08</v>
      </c>
      <c r="H153" s="2">
        <v>47.64</v>
      </c>
      <c r="I153" s="2" t="s">
        <v>11</v>
      </c>
      <c r="J153" t="str">
        <f>IF(E153 &gt;500,"Qualified","Not Qualified")</f>
        <v>Qualified</v>
      </c>
      <c r="K153" t="str">
        <f>IF(C153="All-Rounder", IF(AND(E153&gt;300, F153&gt;10), "Star Performer","Need Improvement"),"")</f>
        <v/>
      </c>
      <c r="L153" t="str">
        <f>IF(OR(D153&gt;50, I153="Yes"), "Rest","Available")</f>
        <v>Available</v>
      </c>
      <c r="M153" t="str">
        <f>IF(NOT(I153="Yes"),"Fit","Injured")</f>
        <v>Fit</v>
      </c>
      <c r="Y153">
        <f>IFERROR(E154/D154,"0")</f>
        <v>41.775956284153004</v>
      </c>
      <c r="AA153" t="b">
        <f>ISERROR(D154/E154)</f>
        <v>0</v>
      </c>
    </row>
    <row r="154" spans="1:27" ht="14.25" customHeight="1">
      <c r="A154" s="2" t="s">
        <v>177</v>
      </c>
      <c r="B154" s="2" t="s">
        <v>9</v>
      </c>
      <c r="C154" s="2" t="s">
        <v>20</v>
      </c>
      <c r="D154" s="2">
        <v>183</v>
      </c>
      <c r="E154" s="2">
        <v>7645</v>
      </c>
      <c r="F154" s="2">
        <v>214</v>
      </c>
      <c r="G154" s="2">
        <v>43.21</v>
      </c>
      <c r="H154" s="2">
        <v>18.27</v>
      </c>
      <c r="I154" s="2" t="s">
        <v>11</v>
      </c>
      <c r="J154" t="str">
        <f>IF(E154 &gt;500,"Qualified","Not Qualified")</f>
        <v>Qualified</v>
      </c>
      <c r="K154" t="str">
        <f>IF(C154="All-Rounder", IF(AND(E154&gt;300, F154&gt;10), "Star Performer","Need Improvement"),"")</f>
        <v/>
      </c>
      <c r="L154" t="str">
        <f>IF(OR(D154&gt;50, I154="Yes"), "Rest","Available")</f>
        <v>Rest</v>
      </c>
      <c r="M154" t="str">
        <f>IF(NOT(I154="Yes"),"Fit","Injured")</f>
        <v>Fit</v>
      </c>
      <c r="Y154">
        <f>IFERROR(E155/D155,"0")</f>
        <v>127.34210526315789</v>
      </c>
      <c r="AA154" t="b">
        <f>ISERROR(D155/E155)</f>
        <v>0</v>
      </c>
    </row>
    <row r="155" spans="1:27" ht="14.25" customHeight="1">
      <c r="A155" s="2" t="s">
        <v>178</v>
      </c>
      <c r="B155" s="2" t="s">
        <v>17</v>
      </c>
      <c r="C155" s="2" t="s">
        <v>24</v>
      </c>
      <c r="D155" s="2">
        <v>76</v>
      </c>
      <c r="E155" s="2">
        <v>9678</v>
      </c>
      <c r="F155" s="2">
        <v>118</v>
      </c>
      <c r="G155" s="2">
        <v>47.32</v>
      </c>
      <c r="H155" s="2">
        <v>23.13</v>
      </c>
      <c r="I155" s="2" t="s">
        <v>11</v>
      </c>
      <c r="J155" t="str">
        <f>IF(E155 &gt;500,"Qualified","Not Qualified")</f>
        <v>Qualified</v>
      </c>
      <c r="K155" t="str">
        <f>IF(C155="All-Rounder", IF(AND(E155&gt;300, F155&gt;10), "Star Performer","Need Improvement"),"")</f>
        <v/>
      </c>
      <c r="L155" t="str">
        <f>IF(OR(D155&gt;50, I155="Yes"), "Rest","Available")</f>
        <v>Rest</v>
      </c>
      <c r="M155" t="str">
        <f>IF(NOT(I155="Yes"),"Fit","Injured")</f>
        <v>Fit</v>
      </c>
      <c r="Y155">
        <f>IFERROR(E156/D156,"0")</f>
        <v>35.192307692307693</v>
      </c>
      <c r="AA155" t="b">
        <f>ISERROR(D156/E156)</f>
        <v>0</v>
      </c>
    </row>
    <row r="156" spans="1:27" ht="14.25" customHeight="1">
      <c r="A156" s="2" t="s">
        <v>180</v>
      </c>
      <c r="B156" s="2" t="s">
        <v>23</v>
      </c>
      <c r="C156" s="2" t="s">
        <v>24</v>
      </c>
      <c r="D156" s="2">
        <v>52</v>
      </c>
      <c r="E156" s="2">
        <v>1830</v>
      </c>
      <c r="F156" s="2">
        <v>62</v>
      </c>
      <c r="G156" s="2">
        <v>18.96</v>
      </c>
      <c r="H156" s="2">
        <v>28.84</v>
      </c>
      <c r="I156" s="2" t="s">
        <v>11</v>
      </c>
      <c r="J156" t="str">
        <f>IF(E156 &gt;500,"Qualified","Not Qualified")</f>
        <v>Qualified</v>
      </c>
      <c r="K156" t="str">
        <f>IF(C156="All-Rounder", IF(AND(E156&gt;300, F156&gt;10), "Star Performer","Need Improvement"),"")</f>
        <v/>
      </c>
      <c r="L156" t="str">
        <f>IF(OR(D156&gt;50, I156="Yes"), "Rest","Available")</f>
        <v>Rest</v>
      </c>
      <c r="M156" t="str">
        <f>IF(NOT(I156="Yes"),"Fit","Injured")</f>
        <v>Fit</v>
      </c>
      <c r="Y156">
        <f>IFERROR(E157/D157,"0")</f>
        <v>520.38888888888891</v>
      </c>
      <c r="AA156" t="b">
        <f>ISERROR(D157/E157)</f>
        <v>0</v>
      </c>
    </row>
    <row r="157" spans="1:27" ht="14.25" customHeight="1">
      <c r="A157" s="2" t="s">
        <v>181</v>
      </c>
      <c r="B157" s="2" t="s">
        <v>13</v>
      </c>
      <c r="C157" s="2" t="s">
        <v>14</v>
      </c>
      <c r="D157" s="2">
        <v>18</v>
      </c>
      <c r="E157" s="2">
        <v>9367</v>
      </c>
      <c r="F157" s="2">
        <v>118</v>
      </c>
      <c r="G157" s="2">
        <v>77.150000000000006</v>
      </c>
      <c r="H157" s="2">
        <v>41.29</v>
      </c>
      <c r="I157" s="2" t="s">
        <v>11</v>
      </c>
      <c r="J157" t="str">
        <f>IF(E157 &gt;500,"Qualified","Not Qualified")</f>
        <v>Qualified</v>
      </c>
      <c r="K157" t="str">
        <f>IF(C157="All-Rounder", IF(AND(E157&gt;300, F157&gt;10), "Star Performer","Need Improvement"),"")</f>
        <v>Star Performer</v>
      </c>
      <c r="L157" t="str">
        <f>IF(OR(D157&gt;50, I157="Yes"), "Rest","Available")</f>
        <v>Available</v>
      </c>
      <c r="M157" t="str">
        <f>IF(NOT(I157="Yes"),"Fit","Injured")</f>
        <v>Fit</v>
      </c>
      <c r="Y157">
        <f>IFERROR(E158/D158,"0")</f>
        <v>6.7029702970297027</v>
      </c>
      <c r="AA157" t="b">
        <f>ISERROR(D158/E158)</f>
        <v>0</v>
      </c>
    </row>
    <row r="158" spans="1:27" ht="14.25" customHeight="1">
      <c r="A158" s="2" t="s">
        <v>182</v>
      </c>
      <c r="B158" s="2" t="s">
        <v>17</v>
      </c>
      <c r="C158" s="2" t="s">
        <v>14</v>
      </c>
      <c r="D158" s="2">
        <v>101</v>
      </c>
      <c r="E158" s="2">
        <v>677</v>
      </c>
      <c r="F158" s="2">
        <v>367</v>
      </c>
      <c r="G158" s="2">
        <v>56.33</v>
      </c>
      <c r="H158" s="2">
        <v>15.37</v>
      </c>
      <c r="I158" s="2" t="s">
        <v>11</v>
      </c>
      <c r="J158" t="str">
        <f>IF(E158 &gt;500,"Qualified","Not Qualified")</f>
        <v>Qualified</v>
      </c>
      <c r="K158" t="str">
        <f>IF(C158="All-Rounder", IF(AND(E158&gt;300, F158&gt;10), "Star Performer","Need Improvement"),"")</f>
        <v>Star Performer</v>
      </c>
      <c r="L158" t="str">
        <f>IF(OR(D158&gt;50, I158="Yes"), "Rest","Available")</f>
        <v>Rest</v>
      </c>
      <c r="M158" t="str">
        <f>IF(NOT(I158="Yes"),"Fit","Injured")</f>
        <v>Fit</v>
      </c>
      <c r="Y158">
        <f>IFERROR(E159/D159,"0")</f>
        <v>132.51428571428571</v>
      </c>
      <c r="AA158" t="b">
        <f>ISERROR(D159/E159)</f>
        <v>0</v>
      </c>
    </row>
    <row r="159" spans="1:27" ht="14.25" customHeight="1">
      <c r="A159" s="2" t="s">
        <v>183</v>
      </c>
      <c r="B159" s="2" t="s">
        <v>17</v>
      </c>
      <c r="C159" s="2" t="s">
        <v>20</v>
      </c>
      <c r="D159" s="2">
        <v>70</v>
      </c>
      <c r="E159" s="2">
        <v>9276</v>
      </c>
      <c r="F159" s="2">
        <v>87</v>
      </c>
      <c r="G159" s="2">
        <v>64.89</v>
      </c>
      <c r="H159" s="2">
        <v>45.65</v>
      </c>
      <c r="I159" s="2" t="s">
        <v>11</v>
      </c>
      <c r="J159" t="str">
        <f>IF(E159 &gt;500,"Qualified","Not Qualified")</f>
        <v>Qualified</v>
      </c>
      <c r="K159" t="str">
        <f>IF(C159="All-Rounder", IF(AND(E159&gt;300, F159&gt;10), "Star Performer","Need Improvement"),"")</f>
        <v/>
      </c>
      <c r="L159" t="str">
        <f>IF(OR(D159&gt;50, I159="Yes"), "Rest","Available")</f>
        <v>Rest</v>
      </c>
      <c r="M159" t="str">
        <f>IF(NOT(I159="Yes"),"Fit","Injured")</f>
        <v>Fit</v>
      </c>
      <c r="Y159">
        <f>IFERROR(E160/D160,"0")</f>
        <v>57.451127819548873</v>
      </c>
      <c r="AA159" t="b">
        <f>ISERROR(D160/E160)</f>
        <v>0</v>
      </c>
    </row>
    <row r="160" spans="1:27" ht="14.25" customHeight="1">
      <c r="A160" s="2" t="s">
        <v>184</v>
      </c>
      <c r="B160" s="2" t="s">
        <v>17</v>
      </c>
      <c r="C160" s="2" t="s">
        <v>24</v>
      </c>
      <c r="D160" s="2">
        <v>133</v>
      </c>
      <c r="E160" s="2">
        <v>7641</v>
      </c>
      <c r="F160" s="2">
        <v>78</v>
      </c>
      <c r="G160" s="2">
        <v>41.21</v>
      </c>
      <c r="H160" s="2">
        <v>27.86</v>
      </c>
      <c r="I160" s="2" t="s">
        <v>11</v>
      </c>
      <c r="J160" t="str">
        <f>IF(E160 &gt;500,"Qualified","Not Qualified")</f>
        <v>Qualified</v>
      </c>
      <c r="K160" t="str">
        <f>IF(C160="All-Rounder", IF(AND(E160&gt;300, F160&gt;10), "Star Performer","Need Improvement"),"")</f>
        <v/>
      </c>
      <c r="L160" t="str">
        <f>IF(OR(D160&gt;50, I160="Yes"), "Rest","Available")</f>
        <v>Rest</v>
      </c>
      <c r="M160" t="str">
        <f>IF(NOT(I160="Yes"),"Fit","Injured")</f>
        <v>Fit</v>
      </c>
      <c r="Y160">
        <f>IFERROR(E161/D161,"0")</f>
        <v>38.989010989010985</v>
      </c>
      <c r="AA160" t="b">
        <f>ISERROR(D161/E161)</f>
        <v>0</v>
      </c>
    </row>
    <row r="161" spans="1:27" ht="14.25" customHeight="1">
      <c r="A161" s="2" t="s">
        <v>185</v>
      </c>
      <c r="B161" s="2" t="s">
        <v>23</v>
      </c>
      <c r="C161" s="2" t="s">
        <v>14</v>
      </c>
      <c r="D161" s="2">
        <v>182</v>
      </c>
      <c r="E161" s="2">
        <v>7096</v>
      </c>
      <c r="F161" s="2">
        <v>197</v>
      </c>
      <c r="G161" s="2">
        <v>12.24</v>
      </c>
      <c r="H161" s="2">
        <v>27.21</v>
      </c>
      <c r="I161" s="2" t="s">
        <v>11</v>
      </c>
      <c r="J161" t="str">
        <f>IF(E161 &gt;500,"Qualified","Not Qualified")</f>
        <v>Qualified</v>
      </c>
      <c r="K161" t="str">
        <f>IF(C161="All-Rounder", IF(AND(E161&gt;300, F161&gt;10), "Star Performer","Need Improvement"),"")</f>
        <v>Star Performer</v>
      </c>
      <c r="L161" t="str">
        <f>IF(OR(D161&gt;50, I161="Yes"), "Rest","Available")</f>
        <v>Rest</v>
      </c>
      <c r="M161" t="str">
        <f>IF(NOT(I161="Yes"),"Fit","Injured")</f>
        <v>Fit</v>
      </c>
      <c r="Y161">
        <f>IFERROR(E162/D162,"0")</f>
        <v>122.91428571428571</v>
      </c>
      <c r="AA161" t="b">
        <f>ISERROR(D162/E162)</f>
        <v>0</v>
      </c>
    </row>
    <row r="162" spans="1:27" ht="14.25" customHeight="1">
      <c r="A162" s="2" t="s">
        <v>186</v>
      </c>
      <c r="B162" s="2" t="s">
        <v>23</v>
      </c>
      <c r="C162" s="2" t="s">
        <v>24</v>
      </c>
      <c r="D162" s="2">
        <v>35</v>
      </c>
      <c r="E162" s="2">
        <v>4302</v>
      </c>
      <c r="F162" s="2">
        <v>253</v>
      </c>
      <c r="G162" s="2">
        <v>49.45</v>
      </c>
      <c r="H162" s="2">
        <v>35.369999999999997</v>
      </c>
      <c r="I162" s="2" t="s">
        <v>11</v>
      </c>
      <c r="J162" t="str">
        <f>IF(E162 &gt;500,"Qualified","Not Qualified")</f>
        <v>Qualified</v>
      </c>
      <c r="K162" t="str">
        <f>IF(C162="All-Rounder", IF(AND(E162&gt;300, F162&gt;10), "Star Performer","Need Improvement"),"")</f>
        <v/>
      </c>
      <c r="L162" t="str">
        <f>IF(OR(D162&gt;50, I162="Yes"), "Rest","Available")</f>
        <v>Available</v>
      </c>
      <c r="M162" t="str">
        <f>IF(NOT(I162="Yes"),"Fit","Injured")</f>
        <v>Fit</v>
      </c>
      <c r="Y162">
        <f>IFERROR(E163/D163,"0")</f>
        <v>41.99465240641711</v>
      </c>
      <c r="AA162" t="b">
        <f>ISERROR(D163/E163)</f>
        <v>0</v>
      </c>
    </row>
    <row r="163" spans="1:27" ht="14.25" customHeight="1">
      <c r="A163" s="2" t="s">
        <v>188</v>
      </c>
      <c r="B163" s="2" t="s">
        <v>13</v>
      </c>
      <c r="C163" s="2" t="s">
        <v>10</v>
      </c>
      <c r="D163" s="2">
        <v>187</v>
      </c>
      <c r="E163" s="2">
        <v>7853</v>
      </c>
      <c r="F163" s="2">
        <v>181</v>
      </c>
      <c r="G163" s="2">
        <v>37.450000000000003</v>
      </c>
      <c r="H163" s="2">
        <v>45.15</v>
      </c>
      <c r="I163" s="2" t="s">
        <v>11</v>
      </c>
      <c r="J163" t="str">
        <f>IF(E163 &gt;500,"Qualified","Not Qualified")</f>
        <v>Qualified</v>
      </c>
      <c r="K163" t="str">
        <f>IF(C163="All-Rounder", IF(AND(E163&gt;300, F163&gt;10), "Star Performer","Need Improvement"),"")</f>
        <v/>
      </c>
      <c r="L163" t="str">
        <f>IF(OR(D163&gt;50, I163="Yes"), "Rest","Available")</f>
        <v>Rest</v>
      </c>
      <c r="M163" t="str">
        <f>IF(NOT(I163="Yes"),"Fit","Injured")</f>
        <v>Fit</v>
      </c>
      <c r="Y163">
        <f>IFERROR(E164/D164,"0")</f>
        <v>263.74285714285713</v>
      </c>
      <c r="AA163" t="b">
        <f>ISERROR(D164/E164)</f>
        <v>0</v>
      </c>
    </row>
    <row r="164" spans="1:27" ht="14.25" customHeight="1">
      <c r="A164" s="2" t="s">
        <v>189</v>
      </c>
      <c r="B164" s="2" t="s">
        <v>23</v>
      </c>
      <c r="C164" s="2" t="s">
        <v>10</v>
      </c>
      <c r="D164" s="2">
        <v>35</v>
      </c>
      <c r="E164" s="2">
        <v>9231</v>
      </c>
      <c r="G164" s="2">
        <v>25.69</v>
      </c>
      <c r="H164" s="2">
        <v>24.95</v>
      </c>
      <c r="I164" s="2" t="s">
        <v>11</v>
      </c>
      <c r="J164" t="str">
        <f>IF(E164 &gt;500,"Qualified","Not Qualified")</f>
        <v>Qualified</v>
      </c>
      <c r="K164" t="str">
        <f>IF(C164="All-Rounder", IF(AND(E164&gt;300, F164&gt;10), "Star Performer","Need Improvement"),"")</f>
        <v/>
      </c>
      <c r="L164" t="str">
        <f>IF(OR(D164&gt;50, I164="Yes"), "Rest","Available")</f>
        <v>Available</v>
      </c>
      <c r="M164" t="str">
        <f>IF(NOT(I164="Yes"),"Fit","Injured")</f>
        <v>Fit</v>
      </c>
      <c r="Y164">
        <f>IFERROR(E165/D165,"0")</f>
        <v>90.291666666666671</v>
      </c>
      <c r="AA164" t="b">
        <f>ISERROR(D165/E165)</f>
        <v>0</v>
      </c>
    </row>
    <row r="165" spans="1:27" ht="14.25" customHeight="1">
      <c r="A165" s="2" t="s">
        <v>190</v>
      </c>
      <c r="B165" s="2" t="s">
        <v>13</v>
      </c>
      <c r="C165" s="2" t="s">
        <v>10</v>
      </c>
      <c r="D165" s="2">
        <v>48</v>
      </c>
      <c r="E165" s="2">
        <v>4334</v>
      </c>
      <c r="F165" s="2">
        <v>297</v>
      </c>
      <c r="G165" s="2">
        <v>18.190000000000001</v>
      </c>
      <c r="H165" s="2">
        <v>21.32</v>
      </c>
      <c r="I165" s="2" t="s">
        <v>11</v>
      </c>
      <c r="J165" t="str">
        <f>IF(E165 &gt;500,"Qualified","Not Qualified")</f>
        <v>Qualified</v>
      </c>
      <c r="K165" t="str">
        <f>IF(C165="All-Rounder", IF(AND(E165&gt;300, F165&gt;10), "Star Performer","Need Improvement"),"")</f>
        <v/>
      </c>
      <c r="L165" t="str">
        <f>IF(OR(D165&gt;50, I165="Yes"), "Rest","Available")</f>
        <v>Available</v>
      </c>
      <c r="M165" t="str">
        <f>IF(NOT(I165="Yes"),"Fit","Injured")</f>
        <v>Fit</v>
      </c>
      <c r="Y165">
        <f>IFERROR(E166/D166,"0")</f>
        <v>77.776785714285708</v>
      </c>
      <c r="AA165" t="b">
        <f>ISERROR(D166/E166)</f>
        <v>0</v>
      </c>
    </row>
    <row r="166" spans="1:27" ht="14.25" customHeight="1">
      <c r="A166" s="2" t="s">
        <v>192</v>
      </c>
      <c r="B166" s="2" t="s">
        <v>23</v>
      </c>
      <c r="C166" s="2" t="s">
        <v>14</v>
      </c>
      <c r="D166" s="2">
        <v>112</v>
      </c>
      <c r="E166" s="2">
        <v>8711</v>
      </c>
      <c r="F166" s="2">
        <v>111</v>
      </c>
      <c r="G166" s="2">
        <v>48.76</v>
      </c>
      <c r="H166" s="2">
        <v>19.46</v>
      </c>
      <c r="I166" s="2" t="s">
        <v>11</v>
      </c>
      <c r="J166" t="str">
        <f>IF(E166 &gt;500,"Qualified","Not Qualified")</f>
        <v>Qualified</v>
      </c>
      <c r="K166" t="str">
        <f>IF(C166="All-Rounder", IF(AND(E166&gt;300, F166&gt;10), "Star Performer","Need Improvement"),"")</f>
        <v>Star Performer</v>
      </c>
      <c r="L166" t="str">
        <f>IF(OR(D166&gt;50, I166="Yes"), "Rest","Available")</f>
        <v>Rest</v>
      </c>
      <c r="M166" t="str">
        <f>IF(NOT(I166="Yes"),"Fit","Injured")</f>
        <v>Fit</v>
      </c>
      <c r="Y166">
        <f>IFERROR(E167/D167,"0")</f>
        <v>43.326086956521742</v>
      </c>
      <c r="AA166" t="b">
        <f>ISERROR(D167/E167)</f>
        <v>0</v>
      </c>
    </row>
    <row r="167" spans="1:27" ht="14.25" customHeight="1">
      <c r="A167" s="2" t="s">
        <v>193</v>
      </c>
      <c r="B167" s="2" t="s">
        <v>13</v>
      </c>
      <c r="C167" s="2" t="s">
        <v>24</v>
      </c>
      <c r="D167" s="2">
        <v>46</v>
      </c>
      <c r="E167" s="2">
        <v>1993</v>
      </c>
      <c r="F167" s="2">
        <v>57</v>
      </c>
      <c r="G167" s="2">
        <v>46.63</v>
      </c>
      <c r="H167" s="2">
        <v>41.17</v>
      </c>
      <c r="I167" s="2" t="s">
        <v>11</v>
      </c>
      <c r="J167" t="str">
        <f>IF(E167 &gt;500,"Qualified","Not Qualified")</f>
        <v>Qualified</v>
      </c>
      <c r="K167" t="str">
        <f>IF(C167="All-Rounder", IF(AND(E167&gt;300, F167&gt;10), "Star Performer","Need Improvement"),"")</f>
        <v/>
      </c>
      <c r="L167" t="str">
        <f>IF(OR(D167&gt;50, I167="Yes"), "Rest","Available")</f>
        <v>Available</v>
      </c>
      <c r="M167" t="str">
        <f>IF(NOT(I167="Yes"),"Fit","Injured")</f>
        <v>Fit</v>
      </c>
      <c r="Y167">
        <f>IFERROR(E168/D168,"0")</f>
        <v>7.6966292134831464</v>
      </c>
      <c r="AA167" t="b">
        <f>ISERROR(D168/E168)</f>
        <v>0</v>
      </c>
    </row>
    <row r="168" spans="1:27" ht="14.25" customHeight="1">
      <c r="A168" s="2" t="s">
        <v>194</v>
      </c>
      <c r="B168" s="2" t="s">
        <v>23</v>
      </c>
      <c r="C168" s="2" t="s">
        <v>24</v>
      </c>
      <c r="D168" s="2">
        <v>178</v>
      </c>
      <c r="E168" s="2">
        <v>1370</v>
      </c>
      <c r="F168" s="2">
        <v>388</v>
      </c>
      <c r="G168" s="2">
        <v>13.3</v>
      </c>
      <c r="H168" s="2">
        <v>23.93</v>
      </c>
      <c r="I168" s="2" t="s">
        <v>11</v>
      </c>
      <c r="J168" t="str">
        <f>IF(E168 &gt;500,"Qualified","Not Qualified")</f>
        <v>Qualified</v>
      </c>
      <c r="K168" t="str">
        <f>IF(C168="All-Rounder", IF(AND(E168&gt;300, F168&gt;10), "Star Performer","Need Improvement"),"")</f>
        <v/>
      </c>
      <c r="L168" t="str">
        <f>IF(OR(D168&gt;50, I168="Yes"), "Rest","Available")</f>
        <v>Rest</v>
      </c>
      <c r="M168" t="str">
        <f>IF(NOT(I168="Yes"),"Fit","Injured")</f>
        <v>Fit</v>
      </c>
      <c r="Y168">
        <f>IFERROR(E169/D169,"0")</f>
        <v>67.854961832061065</v>
      </c>
      <c r="AA168" t="b">
        <f>ISERROR(D169/E169)</f>
        <v>0</v>
      </c>
    </row>
    <row r="169" spans="1:27" ht="14.25" customHeight="1">
      <c r="A169" s="2" t="s">
        <v>195</v>
      </c>
      <c r="B169" s="2" t="s">
        <v>23</v>
      </c>
      <c r="C169" s="2" t="s">
        <v>24</v>
      </c>
      <c r="D169" s="2">
        <v>131</v>
      </c>
      <c r="E169" s="2">
        <v>8889</v>
      </c>
      <c r="F169" s="2">
        <v>365</v>
      </c>
      <c r="G169" s="2">
        <v>79.819999999999993</v>
      </c>
      <c r="H169" s="2">
        <v>33.950000000000003</v>
      </c>
      <c r="I169" s="2" t="s">
        <v>11</v>
      </c>
      <c r="J169" t="str">
        <f>IF(E169 &gt;500,"Qualified","Not Qualified")</f>
        <v>Qualified</v>
      </c>
      <c r="K169" t="str">
        <f>IF(C169="All-Rounder", IF(AND(E169&gt;300, F169&gt;10), "Star Performer","Need Improvement"),"")</f>
        <v/>
      </c>
      <c r="L169" t="str">
        <f>IF(OR(D169&gt;50, I169="Yes"), "Rest","Available")</f>
        <v>Rest</v>
      </c>
      <c r="M169" t="str">
        <f>IF(NOT(I169="Yes"),"Fit","Injured")</f>
        <v>Fit</v>
      </c>
      <c r="Y169">
        <f>IFERROR(E170/D170,"0")</f>
        <v>9</v>
      </c>
      <c r="AA169" t="b">
        <f>ISERROR(D170/E170)</f>
        <v>0</v>
      </c>
    </row>
    <row r="170" spans="1:27" ht="14.25" customHeight="1">
      <c r="A170" s="2" t="s">
        <v>196</v>
      </c>
      <c r="B170" s="2" t="s">
        <v>23</v>
      </c>
      <c r="C170" s="2" t="s">
        <v>24</v>
      </c>
      <c r="D170" s="2">
        <v>78</v>
      </c>
      <c r="E170" s="2">
        <v>702</v>
      </c>
      <c r="F170" s="2">
        <v>146</v>
      </c>
      <c r="G170" s="2">
        <v>47.84</v>
      </c>
      <c r="H170" s="2">
        <v>43.28</v>
      </c>
      <c r="I170" s="2" t="s">
        <v>11</v>
      </c>
      <c r="J170" t="str">
        <f>IF(E170 &gt;500,"Qualified","Not Qualified")</f>
        <v>Qualified</v>
      </c>
      <c r="K170" t="str">
        <f>IF(C170="All-Rounder", IF(AND(E170&gt;300, F170&gt;10), "Star Performer","Need Improvement"),"")</f>
        <v/>
      </c>
      <c r="L170" t="str">
        <f>IF(OR(D170&gt;50, I170="Yes"), "Rest","Available")</f>
        <v>Rest</v>
      </c>
      <c r="M170" t="str">
        <f>IF(NOT(I170="Yes"),"Fit","Injured")</f>
        <v>Fit</v>
      </c>
      <c r="Y170">
        <f>IFERROR(E171/D171,"0")</f>
        <v>21.530612244897959</v>
      </c>
      <c r="AA170" t="b">
        <f>ISERROR(D171/E171)</f>
        <v>0</v>
      </c>
    </row>
    <row r="171" spans="1:27" ht="14.25" customHeight="1">
      <c r="A171" s="2" t="s">
        <v>197</v>
      </c>
      <c r="B171" s="2" t="s">
        <v>23</v>
      </c>
      <c r="C171" s="2" t="s">
        <v>24</v>
      </c>
      <c r="D171" s="2">
        <v>147</v>
      </c>
      <c r="E171" s="2">
        <v>3165</v>
      </c>
      <c r="F171" s="2">
        <v>393</v>
      </c>
      <c r="G171" s="2">
        <v>68.12</v>
      </c>
      <c r="H171" s="2">
        <v>27.9</v>
      </c>
      <c r="I171" s="2" t="s">
        <v>11</v>
      </c>
      <c r="J171" t="str">
        <f>IF(E171 &gt;500,"Qualified","Not Qualified")</f>
        <v>Qualified</v>
      </c>
      <c r="K171" t="str">
        <f>IF(C171="All-Rounder", IF(AND(E171&gt;300, F171&gt;10), "Star Performer","Need Improvement"),"")</f>
        <v/>
      </c>
      <c r="L171" t="str">
        <f>IF(OR(D171&gt;50, I171="Yes"), "Rest","Available")</f>
        <v>Rest</v>
      </c>
      <c r="M171" t="str">
        <f>IF(NOT(I171="Yes"),"Fit","Injured")</f>
        <v>Fit</v>
      </c>
      <c r="Y171">
        <f>IFERROR(E172/D172,"0")</f>
        <v>47.57</v>
      </c>
      <c r="AA171" t="b">
        <f>ISERROR(D172/E172)</f>
        <v>0</v>
      </c>
    </row>
    <row r="172" spans="1:27" ht="14.25" customHeight="1">
      <c r="A172" s="2" t="s">
        <v>198</v>
      </c>
      <c r="B172" s="2" t="s">
        <v>9</v>
      </c>
      <c r="C172" s="2" t="s">
        <v>10</v>
      </c>
      <c r="D172" s="2">
        <v>200</v>
      </c>
      <c r="E172" s="2">
        <v>9514</v>
      </c>
      <c r="F172" s="2">
        <v>340</v>
      </c>
      <c r="G172" s="2">
        <v>35.21</v>
      </c>
      <c r="H172" s="2">
        <v>30.72</v>
      </c>
      <c r="I172" s="2" t="s">
        <v>11</v>
      </c>
      <c r="J172" t="str">
        <f>IF(E172 &gt;500,"Qualified","Not Qualified")</f>
        <v>Qualified</v>
      </c>
      <c r="K172" t="str">
        <f>IF(C172="All-Rounder", IF(AND(E172&gt;300, F172&gt;10), "Star Performer","Need Improvement"),"")</f>
        <v/>
      </c>
      <c r="L172" t="str">
        <f>IF(OR(D172&gt;50, I172="Yes"), "Rest","Available")</f>
        <v>Rest</v>
      </c>
      <c r="M172" t="str">
        <f>IF(NOT(I172="Yes"),"Fit","Injured")</f>
        <v>Fit</v>
      </c>
      <c r="Y172">
        <f>IFERROR(E173/D173,"0")</f>
        <v>67.099290780141843</v>
      </c>
      <c r="AA172" t="b">
        <f>ISERROR(D173/E173)</f>
        <v>0</v>
      </c>
    </row>
    <row r="173" spans="1:27" ht="14.25" customHeight="1">
      <c r="A173" s="2" t="s">
        <v>199</v>
      </c>
      <c r="B173" s="2" t="s">
        <v>9</v>
      </c>
      <c r="C173" s="2" t="s">
        <v>24</v>
      </c>
      <c r="D173" s="2">
        <v>141</v>
      </c>
      <c r="E173" s="2">
        <v>9461</v>
      </c>
      <c r="F173" s="2">
        <v>6</v>
      </c>
      <c r="G173" s="2">
        <v>47.48</v>
      </c>
      <c r="H173" s="2">
        <v>42.73</v>
      </c>
      <c r="I173" s="2" t="s">
        <v>11</v>
      </c>
      <c r="J173" t="str">
        <f>IF(E173 &gt;500,"Qualified","Not Qualified")</f>
        <v>Qualified</v>
      </c>
      <c r="K173" t="str">
        <f>IF(C173="All-Rounder", IF(AND(E173&gt;300, F173&gt;10), "Star Performer","Need Improvement"),"")</f>
        <v/>
      </c>
      <c r="L173" t="str">
        <f>IF(OR(D173&gt;50, I173="Yes"), "Rest","Available")</f>
        <v>Rest</v>
      </c>
      <c r="M173" t="str">
        <f>IF(NOT(I173="Yes"),"Fit","Injured")</f>
        <v>Fit</v>
      </c>
      <c r="Y173">
        <f>IFERROR(E174/D174,"0")</f>
        <v>248.70588235294119</v>
      </c>
      <c r="AA173" t="b">
        <f>ISERROR(D174/E174)</f>
        <v>0</v>
      </c>
    </row>
    <row r="174" spans="1:27" ht="14.25" customHeight="1">
      <c r="A174" s="2" t="s">
        <v>201</v>
      </c>
      <c r="B174" s="2" t="s">
        <v>17</v>
      </c>
      <c r="C174" s="2" t="s">
        <v>20</v>
      </c>
      <c r="D174" s="2">
        <v>17</v>
      </c>
      <c r="E174" s="2">
        <v>4228</v>
      </c>
      <c r="F174" s="2">
        <v>5</v>
      </c>
      <c r="G174" s="2">
        <v>26.96</v>
      </c>
      <c r="H174" s="2">
        <v>42.68</v>
      </c>
      <c r="I174" s="2" t="s">
        <v>11</v>
      </c>
      <c r="J174" t="str">
        <f>IF(E174 &gt;500,"Qualified","Not Qualified")</f>
        <v>Qualified</v>
      </c>
      <c r="K174" t="str">
        <f>IF(C174="All-Rounder", IF(AND(E174&gt;300, F174&gt;10), "Star Performer","Need Improvement"),"")</f>
        <v/>
      </c>
      <c r="L174" t="str">
        <f>IF(OR(D174&gt;50, I174="Yes"), "Rest","Available")</f>
        <v>Available</v>
      </c>
      <c r="M174" t="str">
        <f>IF(NOT(I174="Yes"),"Fit","Injured")</f>
        <v>Fit</v>
      </c>
      <c r="Y174">
        <f>IFERROR(E175/D175,"0")</f>
        <v>47.52</v>
      </c>
      <c r="AA174" t="b">
        <f>ISERROR(D175/E175)</f>
        <v>0</v>
      </c>
    </row>
    <row r="175" spans="1:27" ht="14.25" customHeight="1">
      <c r="A175" s="2" t="s">
        <v>203</v>
      </c>
      <c r="B175" s="2" t="s">
        <v>17</v>
      </c>
      <c r="C175" s="2" t="s">
        <v>24</v>
      </c>
      <c r="D175" s="2">
        <v>150</v>
      </c>
      <c r="E175" s="2">
        <v>7128</v>
      </c>
      <c r="F175" s="2">
        <v>172</v>
      </c>
      <c r="G175" s="2">
        <v>71.36</v>
      </c>
      <c r="H175" s="2">
        <v>26.92</v>
      </c>
      <c r="I175" s="2" t="s">
        <v>11</v>
      </c>
      <c r="J175" t="str">
        <f>IF(E175 &gt;500,"Qualified","Not Qualified")</f>
        <v>Qualified</v>
      </c>
      <c r="K175" t="str">
        <f>IF(C175="All-Rounder", IF(AND(E175&gt;300, F175&gt;10), "Star Performer","Need Improvement"),"")</f>
        <v/>
      </c>
      <c r="L175" t="str">
        <f>IF(OR(D175&gt;50, I175="Yes"), "Rest","Available")</f>
        <v>Rest</v>
      </c>
      <c r="M175" t="str">
        <f>IF(NOT(I175="Yes"),"Fit","Injured")</f>
        <v>Fit</v>
      </c>
      <c r="Y175">
        <f>IFERROR(E176/D176,"0")</f>
        <v>26.265060240963855</v>
      </c>
      <c r="AA175" t="b">
        <f>ISERROR(D176/E176)</f>
        <v>0</v>
      </c>
    </row>
    <row r="176" spans="1:27" ht="14.25" customHeight="1">
      <c r="A176" s="2" t="s">
        <v>204</v>
      </c>
      <c r="B176" s="2" t="s">
        <v>13</v>
      </c>
      <c r="C176" s="2" t="s">
        <v>20</v>
      </c>
      <c r="D176" s="2">
        <v>166</v>
      </c>
      <c r="E176" s="2">
        <v>4360</v>
      </c>
      <c r="F176" s="2">
        <v>388</v>
      </c>
      <c r="G176" s="2">
        <v>18.23</v>
      </c>
      <c r="H176" s="2">
        <v>24.19</v>
      </c>
      <c r="I176" s="2" t="s">
        <v>11</v>
      </c>
      <c r="J176" t="str">
        <f>IF(E176 &gt;500,"Qualified","Not Qualified")</f>
        <v>Qualified</v>
      </c>
      <c r="K176" t="str">
        <f>IF(C176="All-Rounder", IF(AND(E176&gt;300, F176&gt;10), "Star Performer","Need Improvement"),"")</f>
        <v/>
      </c>
      <c r="L176" t="str">
        <f>IF(OR(D176&gt;50, I176="Yes"), "Rest","Available")</f>
        <v>Rest</v>
      </c>
      <c r="M176" t="str">
        <f>IF(NOT(I176="Yes"),"Fit","Injured")</f>
        <v>Fit</v>
      </c>
      <c r="Y176">
        <f>IFERROR(E177/D177,"0")</f>
        <v>212.1875</v>
      </c>
      <c r="AA176" t="b">
        <f>ISERROR(D177/E177)</f>
        <v>0</v>
      </c>
    </row>
    <row r="177" spans="1:27" ht="14.25" customHeight="1">
      <c r="A177" s="2" t="s">
        <v>205</v>
      </c>
      <c r="B177" s="2" t="s">
        <v>9</v>
      </c>
      <c r="C177" s="2" t="s">
        <v>14</v>
      </c>
      <c r="D177" s="2">
        <v>16</v>
      </c>
      <c r="E177" s="2">
        <v>3395</v>
      </c>
      <c r="F177" s="2">
        <v>252</v>
      </c>
      <c r="G177" s="2">
        <v>47.06</v>
      </c>
      <c r="H177" s="2">
        <v>31.52</v>
      </c>
      <c r="I177" s="2" t="s">
        <v>11</v>
      </c>
      <c r="J177" t="str">
        <f>IF(E177 &gt;500,"Qualified","Not Qualified")</f>
        <v>Qualified</v>
      </c>
      <c r="K177" t="str">
        <f>IF(C177="All-Rounder", IF(AND(E177&gt;300, F177&gt;10), "Star Performer","Need Improvement"),"")</f>
        <v>Star Performer</v>
      </c>
      <c r="L177" t="str">
        <f>IF(OR(D177&gt;50, I177="Yes"), "Rest","Available")</f>
        <v>Available</v>
      </c>
      <c r="M177" t="str">
        <f>IF(NOT(I177="Yes"),"Fit","Injured")</f>
        <v>Fit</v>
      </c>
      <c r="Y177">
        <f>IFERROR(E178/D178,"0")</f>
        <v>46.765000000000001</v>
      </c>
      <c r="AA177" t="b">
        <f>ISERROR(D178/E178)</f>
        <v>0</v>
      </c>
    </row>
    <row r="178" spans="1:27" ht="14.25" customHeight="1">
      <c r="A178" s="2" t="s">
        <v>206</v>
      </c>
      <c r="B178" s="2" t="s">
        <v>17</v>
      </c>
      <c r="C178" s="2" t="s">
        <v>10</v>
      </c>
      <c r="D178" s="2">
        <v>200</v>
      </c>
      <c r="E178" s="2">
        <v>9353</v>
      </c>
      <c r="F178" s="2">
        <v>197</v>
      </c>
      <c r="G178" s="2">
        <v>64.569999999999993</v>
      </c>
      <c r="H178" s="2">
        <v>24.42</v>
      </c>
      <c r="I178" s="2" t="s">
        <v>11</v>
      </c>
      <c r="J178" t="str">
        <f>IF(E178 &gt;500,"Qualified","Not Qualified")</f>
        <v>Qualified</v>
      </c>
      <c r="K178" t="str">
        <f>IF(C178="All-Rounder", IF(AND(E178&gt;300, F178&gt;10), "Star Performer","Need Improvement"),"")</f>
        <v/>
      </c>
      <c r="L178" t="str">
        <f>IF(OR(D178&gt;50, I178="Yes"), "Rest","Available")</f>
        <v>Rest</v>
      </c>
      <c r="M178" t="str">
        <f>IF(NOT(I178="Yes"),"Fit","Injured")</f>
        <v>Fit</v>
      </c>
      <c r="Y178">
        <f>IFERROR(E179/D179,"0")</f>
        <v>20.847826086956523</v>
      </c>
      <c r="AA178" t="b">
        <f>ISERROR(D179/E179)</f>
        <v>0</v>
      </c>
    </row>
    <row r="179" spans="1:27" ht="14.25" customHeight="1">
      <c r="A179" s="2" t="s">
        <v>207</v>
      </c>
      <c r="B179" s="2" t="s">
        <v>13</v>
      </c>
      <c r="C179" s="2" t="s">
        <v>10</v>
      </c>
      <c r="D179" s="2">
        <v>184</v>
      </c>
      <c r="E179" s="2">
        <v>3836</v>
      </c>
      <c r="F179" s="2">
        <v>21</v>
      </c>
      <c r="G179" s="2">
        <v>18.8</v>
      </c>
      <c r="H179" s="2">
        <v>21.38</v>
      </c>
      <c r="I179" s="2" t="s">
        <v>11</v>
      </c>
      <c r="J179" t="str">
        <f>IF(E179 &gt;500,"Qualified","Not Qualified")</f>
        <v>Qualified</v>
      </c>
      <c r="K179" t="str">
        <f>IF(C179="All-Rounder", IF(AND(E179&gt;300, F179&gt;10), "Star Performer","Need Improvement"),"")</f>
        <v/>
      </c>
      <c r="L179" t="str">
        <f>IF(OR(D179&gt;50, I179="Yes"), "Rest","Available")</f>
        <v>Rest</v>
      </c>
      <c r="M179" t="str">
        <f>IF(NOT(I179="Yes"),"Fit","Injured")</f>
        <v>Fit</v>
      </c>
      <c r="Y179">
        <f>IFERROR(E180/D180,"0")</f>
        <v>13.253968253968255</v>
      </c>
      <c r="AA179" t="b">
        <f>ISERROR(D180/E180)</f>
        <v>0</v>
      </c>
    </row>
    <row r="180" spans="1:27" ht="14.25" customHeight="1">
      <c r="A180" s="2" t="s">
        <v>208</v>
      </c>
      <c r="B180" s="2" t="s">
        <v>9</v>
      </c>
      <c r="C180" s="2" t="s">
        <v>24</v>
      </c>
      <c r="D180" s="2">
        <v>126</v>
      </c>
      <c r="E180" s="2">
        <v>1670</v>
      </c>
      <c r="F180" s="2">
        <v>262</v>
      </c>
      <c r="G180" s="2">
        <v>40.93</v>
      </c>
      <c r="H180" s="2">
        <v>15.03</v>
      </c>
      <c r="I180" s="2" t="s">
        <v>11</v>
      </c>
      <c r="J180" t="str">
        <f>IF(E180 &gt;500,"Qualified","Not Qualified")</f>
        <v>Qualified</v>
      </c>
      <c r="K180" t="str">
        <f>IF(C180="All-Rounder", IF(AND(E180&gt;300, F180&gt;10), "Star Performer","Need Improvement"),"")</f>
        <v/>
      </c>
      <c r="L180" t="str">
        <f>IF(OR(D180&gt;50, I180="Yes"), "Rest","Available")</f>
        <v>Rest</v>
      </c>
      <c r="M180" t="str">
        <f>IF(NOT(I180="Yes"),"Fit","Injured")</f>
        <v>Fit</v>
      </c>
      <c r="Y180">
        <f>IFERROR(E181/D181,"0")</f>
        <v>4.4120603015075375</v>
      </c>
      <c r="AA180" t="b">
        <f>ISERROR(D181/E181)</f>
        <v>0</v>
      </c>
    </row>
    <row r="181" spans="1:27" ht="14.25" customHeight="1">
      <c r="A181" s="2" t="s">
        <v>209</v>
      </c>
      <c r="B181" s="2" t="s">
        <v>23</v>
      </c>
      <c r="C181" s="2" t="s">
        <v>14</v>
      </c>
      <c r="D181" s="2">
        <v>199</v>
      </c>
      <c r="E181" s="2">
        <v>878</v>
      </c>
      <c r="F181" s="2">
        <v>172</v>
      </c>
      <c r="G181" s="2">
        <v>11.05</v>
      </c>
      <c r="H181" s="2">
        <v>19.940000000000001</v>
      </c>
      <c r="I181" s="2" t="s">
        <v>11</v>
      </c>
      <c r="J181" t="str">
        <f>IF(E181 &gt;500,"Qualified","Not Qualified")</f>
        <v>Qualified</v>
      </c>
      <c r="K181" t="str">
        <f>IF(C181="All-Rounder", IF(AND(E181&gt;300, F181&gt;10), "Star Performer","Need Improvement"),"")</f>
        <v>Star Performer</v>
      </c>
      <c r="L181" t="str">
        <f>IF(OR(D181&gt;50, I181="Yes"), "Rest","Available")</f>
        <v>Rest</v>
      </c>
      <c r="M181" t="str">
        <f>IF(NOT(I181="Yes"),"Fit","Injured")</f>
        <v>Fit</v>
      </c>
      <c r="Y181">
        <f>IFERROR(E182/D182,"0")</f>
        <v>9.5192307692307701</v>
      </c>
      <c r="AA181" t="b">
        <f>ISERROR(D182/E182)</f>
        <v>0</v>
      </c>
    </row>
    <row r="182" spans="1:27" ht="14.25" customHeight="1">
      <c r="A182" s="2" t="s">
        <v>210</v>
      </c>
      <c r="B182" s="2" t="s">
        <v>13</v>
      </c>
      <c r="C182" s="2" t="s">
        <v>24</v>
      </c>
      <c r="D182" s="2">
        <v>156</v>
      </c>
      <c r="E182" s="2">
        <v>1485</v>
      </c>
      <c r="F182" s="2">
        <v>108</v>
      </c>
      <c r="G182" s="2">
        <v>43.84</v>
      </c>
      <c r="H182" s="2">
        <v>44.66</v>
      </c>
      <c r="I182" s="2" t="s">
        <v>11</v>
      </c>
      <c r="J182" t="str">
        <f>IF(E182 &gt;500,"Qualified","Not Qualified")</f>
        <v>Qualified</v>
      </c>
      <c r="K182" t="str">
        <f>IF(C182="All-Rounder", IF(AND(E182&gt;300, F182&gt;10), "Star Performer","Need Improvement"),"")</f>
        <v/>
      </c>
      <c r="L182" t="str">
        <f>IF(OR(D182&gt;50, I182="Yes"), "Rest","Available")</f>
        <v>Rest</v>
      </c>
      <c r="M182" t="str">
        <f>IF(NOT(I182="Yes"),"Fit","Injured")</f>
        <v>Fit</v>
      </c>
      <c r="Y182">
        <f>IFERROR(E183/D183,"0")</f>
        <v>48.733333333333334</v>
      </c>
      <c r="AA182" t="b">
        <f>ISERROR(D183/E183)</f>
        <v>0</v>
      </c>
    </row>
    <row r="183" spans="1:27" ht="14.25" customHeight="1">
      <c r="A183" s="2" t="s">
        <v>211</v>
      </c>
      <c r="B183" s="2" t="s">
        <v>17</v>
      </c>
      <c r="C183" s="2" t="s">
        <v>24</v>
      </c>
      <c r="D183" s="2">
        <v>90</v>
      </c>
      <c r="E183" s="2">
        <v>4386</v>
      </c>
      <c r="F183" s="2">
        <v>41</v>
      </c>
      <c r="G183" s="2">
        <v>32.119999999999997</v>
      </c>
      <c r="H183" s="2">
        <v>42.81</v>
      </c>
      <c r="I183" s="2" t="s">
        <v>11</v>
      </c>
      <c r="J183" t="str">
        <f>IF(E183 &gt;500,"Qualified","Not Qualified")</f>
        <v>Qualified</v>
      </c>
      <c r="K183" t="str">
        <f>IF(C183="All-Rounder", IF(AND(E183&gt;300, F183&gt;10), "Star Performer","Need Improvement"),"")</f>
        <v/>
      </c>
      <c r="L183" t="str">
        <f>IF(OR(D183&gt;50, I183="Yes"), "Rest","Available")</f>
        <v>Rest</v>
      </c>
      <c r="M183" t="str">
        <f>IF(NOT(I183="Yes"),"Fit","Injured")</f>
        <v>Fit</v>
      </c>
      <c r="Y183">
        <f>IFERROR(E184/D184,"0")</f>
        <v>13.846846846846846</v>
      </c>
      <c r="AA183" t="b">
        <f>ISERROR(D184/E184)</f>
        <v>0</v>
      </c>
    </row>
    <row r="184" spans="1:27" ht="14.25" customHeight="1">
      <c r="A184" s="2" t="s">
        <v>212</v>
      </c>
      <c r="B184" s="2" t="s">
        <v>9</v>
      </c>
      <c r="C184" s="2" t="s">
        <v>14</v>
      </c>
      <c r="D184" s="2">
        <v>111</v>
      </c>
      <c r="E184" s="2">
        <v>1537</v>
      </c>
      <c r="F184" s="2">
        <v>99</v>
      </c>
      <c r="G184" s="2">
        <v>64.25</v>
      </c>
      <c r="H184" s="2">
        <v>26.75</v>
      </c>
      <c r="I184" s="2" t="s">
        <v>11</v>
      </c>
      <c r="J184" t="str">
        <f>IF(E184 &gt;500,"Qualified","Not Qualified")</f>
        <v>Qualified</v>
      </c>
      <c r="K184" t="str">
        <f>IF(C184="All-Rounder", IF(AND(E184&gt;300, F184&gt;10), "Star Performer","Need Improvement"),"")</f>
        <v>Star Performer</v>
      </c>
      <c r="L184" t="str">
        <f>IF(OR(D184&gt;50, I184="Yes"), "Rest","Available")</f>
        <v>Rest</v>
      </c>
      <c r="M184" t="str">
        <f>IF(NOT(I184="Yes"),"Fit","Injured")</f>
        <v>Fit</v>
      </c>
      <c r="Y184">
        <f>IFERROR(E185/D185,"0")</f>
        <v>63.080882352941174</v>
      </c>
      <c r="AA184" t="b">
        <f>ISERROR(D185/E185)</f>
        <v>0</v>
      </c>
    </row>
    <row r="185" spans="1:27" ht="14.25" customHeight="1">
      <c r="A185" s="2" t="s">
        <v>213</v>
      </c>
      <c r="B185" s="2" t="s">
        <v>23</v>
      </c>
      <c r="C185" s="2" t="s">
        <v>24</v>
      </c>
      <c r="D185" s="2">
        <v>136</v>
      </c>
      <c r="E185" s="2">
        <v>8579</v>
      </c>
      <c r="F185" s="2">
        <v>392</v>
      </c>
      <c r="G185" s="2">
        <v>21.03</v>
      </c>
      <c r="H185" s="2">
        <v>24.78</v>
      </c>
      <c r="I185" s="2" t="s">
        <v>11</v>
      </c>
      <c r="J185" t="str">
        <f>IF(E185 &gt;500,"Qualified","Not Qualified")</f>
        <v>Qualified</v>
      </c>
      <c r="K185" t="str">
        <f>IF(C185="All-Rounder", IF(AND(E185&gt;300, F185&gt;10), "Star Performer","Need Improvement"),"")</f>
        <v/>
      </c>
      <c r="L185" t="str">
        <f>IF(OR(D185&gt;50, I185="Yes"), "Rest","Available")</f>
        <v>Rest</v>
      </c>
      <c r="M185" t="str">
        <f>IF(NOT(I185="Yes"),"Fit","Injured")</f>
        <v>Fit</v>
      </c>
      <c r="Y185">
        <f>IFERROR(E186/D186,"0")</f>
        <v>104.66666666666667</v>
      </c>
      <c r="AA185" t="b">
        <f>ISERROR(D186/E186)</f>
        <v>0</v>
      </c>
    </row>
    <row r="186" spans="1:27" ht="14.25" customHeight="1">
      <c r="A186" s="2" t="s">
        <v>214</v>
      </c>
      <c r="B186" s="2" t="s">
        <v>17</v>
      </c>
      <c r="C186" s="2" t="s">
        <v>24</v>
      </c>
      <c r="D186" s="2">
        <v>36</v>
      </c>
      <c r="E186" s="2">
        <v>3768</v>
      </c>
      <c r="F186" s="2">
        <v>208</v>
      </c>
      <c r="G186" s="2">
        <v>62.76</v>
      </c>
      <c r="H186" s="2">
        <v>27.1</v>
      </c>
      <c r="I186" s="2" t="s">
        <v>11</v>
      </c>
      <c r="J186" t="str">
        <f>IF(E186 &gt;500,"Qualified","Not Qualified")</f>
        <v>Qualified</v>
      </c>
      <c r="K186" t="str">
        <f>IF(C186="All-Rounder", IF(AND(E186&gt;300, F186&gt;10), "Star Performer","Need Improvement"),"")</f>
        <v/>
      </c>
      <c r="L186" t="str">
        <f>IF(OR(D186&gt;50, I186="Yes"), "Rest","Available")</f>
        <v>Available</v>
      </c>
      <c r="M186" t="str">
        <f>IF(NOT(I186="Yes"),"Fit","Injured")</f>
        <v>Fit</v>
      </c>
      <c r="Y186">
        <f>IFERROR(E187/D187,"0")</f>
        <v>17.077348066298342</v>
      </c>
      <c r="AA186" t="b">
        <f>ISERROR(D187/E187)</f>
        <v>0</v>
      </c>
    </row>
    <row r="187" spans="1:27" ht="14.25" customHeight="1">
      <c r="A187" s="2" t="s">
        <v>217</v>
      </c>
      <c r="B187" s="2" t="s">
        <v>17</v>
      </c>
      <c r="C187" s="2" t="s">
        <v>24</v>
      </c>
      <c r="D187" s="2">
        <v>181</v>
      </c>
      <c r="E187" s="2">
        <v>3091</v>
      </c>
      <c r="F187" s="2">
        <v>119</v>
      </c>
      <c r="G187" s="2">
        <v>55.26</v>
      </c>
      <c r="H187" s="2">
        <v>29.22</v>
      </c>
      <c r="I187" s="2" t="s">
        <v>11</v>
      </c>
      <c r="J187" t="str">
        <f>IF(E187 &gt;500,"Qualified","Not Qualified")</f>
        <v>Qualified</v>
      </c>
      <c r="K187" t="str">
        <f>IF(C187="All-Rounder", IF(AND(E187&gt;300, F187&gt;10), "Star Performer","Need Improvement"),"")</f>
        <v/>
      </c>
      <c r="L187" t="str">
        <f>IF(OR(D187&gt;50, I187="Yes"), "Rest","Available")</f>
        <v>Rest</v>
      </c>
      <c r="M187" t="str">
        <f>IF(NOT(I187="Yes"),"Fit","Injured")</f>
        <v>Fit</v>
      </c>
      <c r="Y187">
        <f>IFERROR(E188/D188,"0")</f>
        <v>17.353448275862068</v>
      </c>
      <c r="AA187" t="b">
        <f>ISERROR(D188/E188)</f>
        <v>0</v>
      </c>
    </row>
    <row r="188" spans="1:27" ht="14.25" customHeight="1">
      <c r="A188" s="2" t="s">
        <v>218</v>
      </c>
      <c r="B188" s="2" t="s">
        <v>17</v>
      </c>
      <c r="C188" s="2" t="s">
        <v>24</v>
      </c>
      <c r="D188" s="2">
        <v>116</v>
      </c>
      <c r="E188" s="2">
        <v>2013</v>
      </c>
      <c r="F188" s="2">
        <v>63</v>
      </c>
      <c r="G188" s="2">
        <v>14.16</v>
      </c>
      <c r="H188" s="2">
        <v>17.27</v>
      </c>
      <c r="I188" s="2" t="s">
        <v>11</v>
      </c>
      <c r="J188" t="str">
        <f>IF(E188 &gt;500,"Qualified","Not Qualified")</f>
        <v>Qualified</v>
      </c>
      <c r="K188" t="str">
        <f>IF(C188="All-Rounder", IF(AND(E188&gt;300, F188&gt;10), "Star Performer","Need Improvement"),"")</f>
        <v/>
      </c>
      <c r="L188" t="str">
        <f>IF(OR(D188&gt;50, I188="Yes"), "Rest","Available")</f>
        <v>Rest</v>
      </c>
      <c r="M188" t="str">
        <f>IF(NOT(I188="Yes"),"Fit","Injured")</f>
        <v>Fit</v>
      </c>
      <c r="Y188">
        <f>IFERROR(E189/D189,"0")</f>
        <v>212.48780487804879</v>
      </c>
      <c r="AA188" t="b">
        <f>ISERROR(D189/E189)</f>
        <v>0</v>
      </c>
    </row>
    <row r="189" spans="1:27" ht="14.25" customHeight="1">
      <c r="A189" s="2" t="s">
        <v>219</v>
      </c>
      <c r="B189" s="2" t="s">
        <v>17</v>
      </c>
      <c r="C189" s="2" t="s">
        <v>24</v>
      </c>
      <c r="D189" s="2">
        <v>41</v>
      </c>
      <c r="E189" s="2">
        <v>8712</v>
      </c>
      <c r="F189" s="2">
        <v>167</v>
      </c>
      <c r="G189" s="2">
        <v>72.7</v>
      </c>
      <c r="H189" s="2">
        <v>16.36</v>
      </c>
      <c r="I189" s="2" t="s">
        <v>11</v>
      </c>
      <c r="J189" t="str">
        <f>IF(E189 &gt;500,"Qualified","Not Qualified")</f>
        <v>Qualified</v>
      </c>
      <c r="K189" t="str">
        <f>IF(C189="All-Rounder", IF(AND(E189&gt;300, F189&gt;10), "Star Performer","Need Improvement"),"")</f>
        <v/>
      </c>
      <c r="L189" t="str">
        <f>IF(OR(D189&gt;50, I189="Yes"), "Rest","Available")</f>
        <v>Available</v>
      </c>
      <c r="M189" t="str">
        <f>IF(NOT(I189="Yes"),"Fit","Injured")</f>
        <v>Fit</v>
      </c>
      <c r="Y189">
        <f>IFERROR(E190/D190,"0")</f>
        <v>41</v>
      </c>
      <c r="AA189" t="b">
        <f>ISERROR(D190/E190)</f>
        <v>0</v>
      </c>
    </row>
    <row r="190" spans="1:27" ht="14.25" customHeight="1">
      <c r="A190" s="2" t="s">
        <v>220</v>
      </c>
      <c r="B190" s="2" t="s">
        <v>9</v>
      </c>
      <c r="C190" s="2" t="s">
        <v>24</v>
      </c>
      <c r="D190" s="2">
        <v>157</v>
      </c>
      <c r="E190" s="2">
        <v>6437</v>
      </c>
      <c r="F190" s="2">
        <v>14</v>
      </c>
      <c r="G190" s="2">
        <v>76.87</v>
      </c>
      <c r="H190" s="2">
        <v>26.74</v>
      </c>
      <c r="I190" s="2" t="s">
        <v>11</v>
      </c>
      <c r="J190" t="str">
        <f>IF(E190 &gt;500,"Qualified","Not Qualified")</f>
        <v>Qualified</v>
      </c>
      <c r="K190" t="str">
        <f>IF(C190="All-Rounder", IF(AND(E190&gt;300, F190&gt;10), "Star Performer","Need Improvement"),"")</f>
        <v/>
      </c>
      <c r="L190" t="str">
        <f>IF(OR(D190&gt;50, I190="Yes"), "Rest","Available")</f>
        <v>Rest</v>
      </c>
      <c r="M190" t="str">
        <f>IF(NOT(I190="Yes"),"Fit","Injured")</f>
        <v>Fit</v>
      </c>
      <c r="Y190">
        <f>IFERROR(E191/D191,"0")</f>
        <v>43.69832402234637</v>
      </c>
      <c r="AA190" t="b">
        <f>ISERROR(D191/E191)</f>
        <v>0</v>
      </c>
    </row>
    <row r="191" spans="1:27" ht="14.25" customHeight="1">
      <c r="A191" s="2" t="s">
        <v>221</v>
      </c>
      <c r="B191" s="2" t="s">
        <v>17</v>
      </c>
      <c r="C191" s="2" t="s">
        <v>20</v>
      </c>
      <c r="D191" s="2">
        <v>179</v>
      </c>
      <c r="E191" s="2">
        <v>7822</v>
      </c>
      <c r="F191" s="2">
        <v>172</v>
      </c>
      <c r="G191" s="2">
        <v>19.760000000000002</v>
      </c>
      <c r="H191" s="2">
        <v>36.36</v>
      </c>
      <c r="I191" s="2" t="s">
        <v>11</v>
      </c>
      <c r="J191" t="str">
        <f>IF(E191 &gt;500,"Qualified","Not Qualified")</f>
        <v>Qualified</v>
      </c>
      <c r="K191" t="str">
        <f>IF(C191="All-Rounder", IF(AND(E191&gt;300, F191&gt;10), "Star Performer","Need Improvement"),"")</f>
        <v/>
      </c>
      <c r="L191" t="str">
        <f>IF(OR(D191&gt;50, I191="Yes"), "Rest","Available")</f>
        <v>Rest</v>
      </c>
      <c r="M191" t="str">
        <f>IF(NOT(I191="Yes"),"Fit","Injured")</f>
        <v>Fit</v>
      </c>
      <c r="Y191">
        <f>IFERROR(E192/D192,"0")</f>
        <v>100.95238095238095</v>
      </c>
      <c r="AA191" t="b">
        <f>ISERROR(D192/E192)</f>
        <v>0</v>
      </c>
    </row>
    <row r="192" spans="1:27" ht="14.25" customHeight="1">
      <c r="A192" s="2" t="s">
        <v>222</v>
      </c>
      <c r="B192" s="2" t="s">
        <v>13</v>
      </c>
      <c r="C192" s="2" t="s">
        <v>24</v>
      </c>
      <c r="D192" s="2">
        <v>42</v>
      </c>
      <c r="E192" s="2">
        <v>4240</v>
      </c>
      <c r="F192" s="2">
        <v>91</v>
      </c>
      <c r="G192" s="2">
        <v>27.75</v>
      </c>
      <c r="H192" s="2">
        <v>32.54</v>
      </c>
      <c r="I192" s="2" t="s">
        <v>11</v>
      </c>
      <c r="J192" t="str">
        <f>IF(E192 &gt;500,"Qualified","Not Qualified")</f>
        <v>Qualified</v>
      </c>
      <c r="K192" t="str">
        <f>IF(C192="All-Rounder", IF(AND(E192&gt;300, F192&gt;10), "Star Performer","Need Improvement"),"")</f>
        <v/>
      </c>
      <c r="L192" t="str">
        <f>IF(OR(D192&gt;50, I192="Yes"), "Rest","Available")</f>
        <v>Available</v>
      </c>
      <c r="M192" t="str">
        <f>IF(NOT(I192="Yes"),"Fit","Injured")</f>
        <v>Fit</v>
      </c>
      <c r="Y192">
        <f>IFERROR(E193/D193,"0")</f>
        <v>81.252747252747255</v>
      </c>
      <c r="AA192" t="b">
        <f>ISERROR(D193/E193)</f>
        <v>0</v>
      </c>
    </row>
    <row r="193" spans="1:27" ht="14.25" customHeight="1">
      <c r="A193" s="2" t="s">
        <v>223</v>
      </c>
      <c r="B193" s="2" t="s">
        <v>23</v>
      </c>
      <c r="C193" s="2" t="s">
        <v>24</v>
      </c>
      <c r="D193" s="2">
        <v>91</v>
      </c>
      <c r="E193" s="2">
        <v>7394</v>
      </c>
      <c r="F193" s="2">
        <v>67</v>
      </c>
      <c r="G193" s="2">
        <v>15.31</v>
      </c>
      <c r="H193" s="2">
        <v>29.67</v>
      </c>
      <c r="I193" s="2" t="s">
        <v>11</v>
      </c>
      <c r="J193" t="str">
        <f>IF(E193 &gt;500,"Qualified","Not Qualified")</f>
        <v>Qualified</v>
      </c>
      <c r="K193" t="str">
        <f>IF(C193="All-Rounder", IF(AND(E193&gt;300, F193&gt;10), "Star Performer","Need Improvement"),"")</f>
        <v/>
      </c>
      <c r="L193" t="str">
        <f>IF(OR(D193&gt;50, I193="Yes"), "Rest","Available")</f>
        <v>Rest</v>
      </c>
      <c r="M193" t="str">
        <f>IF(NOT(I193="Yes"),"Fit","Injured")</f>
        <v>Fit</v>
      </c>
      <c r="Y193">
        <f>IFERROR(E194/D194,"0")</f>
        <v>87.633802816901408</v>
      </c>
      <c r="AA193" t="b">
        <f>ISERROR(D194/E194)</f>
        <v>0</v>
      </c>
    </row>
    <row r="194" spans="1:27" ht="14.25" customHeight="1">
      <c r="A194" s="2" t="s">
        <v>224</v>
      </c>
      <c r="B194" s="2" t="s">
        <v>23</v>
      </c>
      <c r="C194" s="2" t="s">
        <v>10</v>
      </c>
      <c r="D194" s="2">
        <v>71</v>
      </c>
      <c r="E194" s="2">
        <v>6222</v>
      </c>
      <c r="F194" s="2">
        <v>79</v>
      </c>
      <c r="G194" s="2">
        <v>79.8</v>
      </c>
      <c r="H194" s="2">
        <v>28.99</v>
      </c>
      <c r="I194" s="2" t="s">
        <v>11</v>
      </c>
      <c r="J194" t="str">
        <f>IF(E194 &gt;500,"Qualified","Not Qualified")</f>
        <v>Qualified</v>
      </c>
      <c r="K194" t="str">
        <f>IF(C194="All-Rounder", IF(AND(E194&gt;300, F194&gt;10), "Star Performer","Need Improvement"),"")</f>
        <v/>
      </c>
      <c r="L194" t="str">
        <f>IF(OR(D194&gt;50, I194="Yes"), "Rest","Available")</f>
        <v>Rest</v>
      </c>
      <c r="M194" t="str">
        <f>IF(NOT(I194="Yes"),"Fit","Injured")</f>
        <v>Fit</v>
      </c>
      <c r="Y194">
        <f>IFERROR(E195/D195,"0")</f>
        <v>90.681159420289859</v>
      </c>
      <c r="AA194" t="b">
        <f>ISERROR(D195/E195)</f>
        <v>0</v>
      </c>
    </row>
    <row r="195" spans="1:27" ht="14.25" customHeight="1">
      <c r="A195" s="2" t="s">
        <v>225</v>
      </c>
      <c r="B195" s="2" t="s">
        <v>9</v>
      </c>
      <c r="C195" s="2" t="s">
        <v>24</v>
      </c>
      <c r="D195" s="2">
        <v>69</v>
      </c>
      <c r="E195" s="2">
        <v>6257</v>
      </c>
      <c r="F195" s="2">
        <v>199</v>
      </c>
      <c r="G195" s="2">
        <v>27.93</v>
      </c>
      <c r="H195" s="2">
        <v>31.43</v>
      </c>
      <c r="I195" s="2" t="s">
        <v>11</v>
      </c>
      <c r="J195" t="str">
        <f>IF(E195 &gt;500,"Qualified","Not Qualified")</f>
        <v>Qualified</v>
      </c>
      <c r="K195" t="str">
        <f>IF(C195="All-Rounder", IF(AND(E195&gt;300, F195&gt;10), "Star Performer","Need Improvement"),"")</f>
        <v/>
      </c>
      <c r="L195" t="str">
        <f>IF(OR(D195&gt;50, I195="Yes"), "Rest","Available")</f>
        <v>Rest</v>
      </c>
      <c r="M195" t="str">
        <f>IF(NOT(I195="Yes"),"Fit","Injured")</f>
        <v>Fit</v>
      </c>
      <c r="Y195">
        <f>IFERROR(E196/D196,"0")</f>
        <v>58.153153153153156</v>
      </c>
      <c r="AA195" t="b">
        <f>ISERROR(D196/E196)</f>
        <v>0</v>
      </c>
    </row>
    <row r="196" spans="1:27" ht="14.25" customHeight="1">
      <c r="A196" s="2" t="s">
        <v>227</v>
      </c>
      <c r="B196" s="2" t="s">
        <v>9</v>
      </c>
      <c r="C196" s="2" t="s">
        <v>10</v>
      </c>
      <c r="D196" s="2">
        <v>111</v>
      </c>
      <c r="E196" s="2">
        <v>6455</v>
      </c>
      <c r="G196" s="2">
        <v>79.03</v>
      </c>
      <c r="H196" s="2">
        <v>43.74</v>
      </c>
      <c r="I196" s="2" t="s">
        <v>11</v>
      </c>
      <c r="J196" t="str">
        <f>IF(E196 &gt;500,"Qualified","Not Qualified")</f>
        <v>Qualified</v>
      </c>
      <c r="K196" t="str">
        <f>IF(C196="All-Rounder", IF(AND(E196&gt;300, F196&gt;10), "Star Performer","Need Improvement"),"")</f>
        <v/>
      </c>
      <c r="L196" t="str">
        <f>IF(OR(D196&gt;50, I196="Yes"), "Rest","Available")</f>
        <v>Rest</v>
      </c>
      <c r="M196" t="str">
        <f>IF(NOT(I196="Yes"),"Fit","Injured")</f>
        <v>Fit</v>
      </c>
      <c r="Y196">
        <f>IFERROR(E197/D197,"0")</f>
        <v>40.972972972972975</v>
      </c>
      <c r="AA196" t="b">
        <f>ISERROR(D197/E197)</f>
        <v>0</v>
      </c>
    </row>
    <row r="197" spans="1:27" ht="14.25" customHeight="1">
      <c r="A197" s="2" t="s">
        <v>228</v>
      </c>
      <c r="B197" s="2" t="s">
        <v>9</v>
      </c>
      <c r="C197" s="2" t="s">
        <v>20</v>
      </c>
      <c r="D197" s="2">
        <v>148</v>
      </c>
      <c r="E197" s="2">
        <v>6064</v>
      </c>
      <c r="F197" s="2">
        <v>225</v>
      </c>
      <c r="G197" s="2">
        <v>20.07</v>
      </c>
      <c r="H197" s="2">
        <v>26.26</v>
      </c>
      <c r="I197" s="2" t="s">
        <v>11</v>
      </c>
      <c r="J197" t="str">
        <f>IF(E197 &gt;500,"Qualified","Not Qualified")</f>
        <v>Qualified</v>
      </c>
      <c r="K197" t="str">
        <f>IF(C197="All-Rounder", IF(AND(E197&gt;300, F197&gt;10), "Star Performer","Need Improvement"),"")</f>
        <v/>
      </c>
      <c r="L197" t="str">
        <f>IF(OR(D197&gt;50, I197="Yes"), "Rest","Available")</f>
        <v>Rest</v>
      </c>
      <c r="M197" t="str">
        <f>IF(NOT(I197="Yes"),"Fit","Injured")</f>
        <v>Fit</v>
      </c>
      <c r="Y197">
        <f>IFERROR(E198/D198,"0")</f>
        <v>410.73684210526318</v>
      </c>
      <c r="AA197" t="b">
        <f>ISERROR(D198/E198)</f>
        <v>0</v>
      </c>
    </row>
    <row r="198" spans="1:27" ht="14.25" customHeight="1">
      <c r="A198" s="2" t="s">
        <v>229</v>
      </c>
      <c r="B198" s="2" t="s">
        <v>23</v>
      </c>
      <c r="C198" s="2" t="s">
        <v>20</v>
      </c>
      <c r="D198" s="2">
        <v>19</v>
      </c>
      <c r="E198" s="2">
        <v>7804</v>
      </c>
      <c r="F198" s="2">
        <v>253</v>
      </c>
      <c r="G198" s="2">
        <v>43.36</v>
      </c>
      <c r="H198" s="2">
        <v>16.27</v>
      </c>
      <c r="I198" s="2" t="s">
        <v>11</v>
      </c>
      <c r="J198" t="str">
        <f>IF(E198 &gt;500,"Qualified","Not Qualified")</f>
        <v>Qualified</v>
      </c>
      <c r="K198" t="str">
        <f>IF(C198="All-Rounder", IF(AND(E198&gt;300, F198&gt;10), "Star Performer","Need Improvement"),"")</f>
        <v/>
      </c>
      <c r="L198" t="str">
        <f>IF(OR(D198&gt;50, I198="Yes"), "Rest","Available")</f>
        <v>Available</v>
      </c>
      <c r="M198" t="str">
        <f>IF(NOT(I198="Yes"),"Fit","Injured")</f>
        <v>Fit</v>
      </c>
      <c r="Y198">
        <f>IFERROR(E199/D199,"0")</f>
        <v>30.994535519125684</v>
      </c>
      <c r="AA198" t="b">
        <f>ISERROR(D199/E199)</f>
        <v>0</v>
      </c>
    </row>
    <row r="199" spans="1:27" ht="14.25" customHeight="1">
      <c r="A199" s="2" t="s">
        <v>230</v>
      </c>
      <c r="B199" s="2" t="s">
        <v>13</v>
      </c>
      <c r="C199" s="2" t="s">
        <v>24</v>
      </c>
      <c r="D199" s="2">
        <v>183</v>
      </c>
      <c r="E199" s="2">
        <v>5672</v>
      </c>
      <c r="F199" s="2">
        <v>349</v>
      </c>
      <c r="G199" s="2">
        <v>66.12</v>
      </c>
      <c r="H199" s="2">
        <v>41.35</v>
      </c>
      <c r="I199" s="2" t="s">
        <v>11</v>
      </c>
      <c r="J199" t="str">
        <f>IF(E199 &gt;500,"Qualified","Not Qualified")</f>
        <v>Qualified</v>
      </c>
      <c r="K199" t="str">
        <f>IF(C199="All-Rounder", IF(AND(E199&gt;300, F199&gt;10), "Star Performer","Need Improvement"),"")</f>
        <v/>
      </c>
      <c r="L199" t="str">
        <f>IF(OR(D199&gt;50, I199="Yes"), "Rest","Available")</f>
        <v>Rest</v>
      </c>
      <c r="M199" t="str">
        <f>IF(NOT(I199="Yes"),"Fit","Injured")</f>
        <v>Fit</v>
      </c>
      <c r="Y199">
        <f>IFERROR(E200/D200,"0")</f>
        <v>398.36363636363637</v>
      </c>
      <c r="AA199" t="b">
        <f>ISERROR(D200/E200)</f>
        <v>0</v>
      </c>
    </row>
    <row r="200" spans="1:27" ht="14.25" customHeight="1">
      <c r="A200" s="2" t="s">
        <v>231</v>
      </c>
      <c r="B200" s="2" t="s">
        <v>13</v>
      </c>
      <c r="C200" s="2" t="s">
        <v>10</v>
      </c>
      <c r="D200" s="2">
        <v>22</v>
      </c>
      <c r="E200" s="2">
        <v>8764</v>
      </c>
      <c r="F200" s="2">
        <v>235</v>
      </c>
      <c r="G200" s="2">
        <v>12.91</v>
      </c>
      <c r="H200" s="2">
        <v>31.07</v>
      </c>
      <c r="I200" s="2" t="s">
        <v>11</v>
      </c>
      <c r="J200" t="str">
        <f>IF(E200 &gt;500,"Qualified","Not Qualified")</f>
        <v>Qualified</v>
      </c>
      <c r="K200" t="str">
        <f>IF(C200="All-Rounder", IF(AND(E200&gt;300, F200&gt;10), "Star Performer","Need Improvement"),"")</f>
        <v/>
      </c>
      <c r="L200" t="str">
        <f>IF(OR(D200&gt;50, I200="Yes"), "Rest","Available")</f>
        <v>Available</v>
      </c>
      <c r="M200" t="str">
        <f>IF(NOT(I200="Yes"),"Fit","Injured")</f>
        <v>Fit</v>
      </c>
      <c r="Y200">
        <f>IFERROR(E201/D201,"0")</f>
        <v>35.587912087912088</v>
      </c>
      <c r="AA200" t="b">
        <f>ISERROR(D201/E201)</f>
        <v>0</v>
      </c>
    </row>
    <row r="201" spans="1:27" ht="14.25" customHeight="1">
      <c r="A201" s="2" t="s">
        <v>233</v>
      </c>
      <c r="B201" s="2" t="s">
        <v>23</v>
      </c>
      <c r="C201" s="2" t="s">
        <v>14</v>
      </c>
      <c r="D201" s="2">
        <v>182</v>
      </c>
      <c r="E201" s="2">
        <v>6477</v>
      </c>
      <c r="F201" s="2">
        <v>315</v>
      </c>
      <c r="G201" s="2">
        <v>67.3</v>
      </c>
      <c r="H201" s="2">
        <v>35.75</v>
      </c>
      <c r="I201" s="2" t="s">
        <v>11</v>
      </c>
      <c r="J201" t="str">
        <f>IF(E201 &gt;500,"Qualified","Not Qualified")</f>
        <v>Qualified</v>
      </c>
      <c r="K201" t="str">
        <f>IF(C201="All-Rounder", IF(AND(E201&gt;300, F201&gt;10), "Star Performer","Need Improvement"),"")</f>
        <v>Star Performer</v>
      </c>
      <c r="L201" t="str">
        <f>IF(OR(D201&gt;50, I201="Yes"), "Rest","Available")</f>
        <v>Rest</v>
      </c>
      <c r="M201" t="str">
        <f>IF(NOT(I201="Yes"),"Fit","Injured")</f>
        <v>Fit</v>
      </c>
      <c r="Y201">
        <f>IFERROR(E202/D202,"0")</f>
        <v>31.414473684210527</v>
      </c>
      <c r="AA201" t="b">
        <f>ISERROR(D202/E202)</f>
        <v>0</v>
      </c>
    </row>
    <row r="202" spans="1:27" ht="14.25" customHeight="1">
      <c r="A202" s="2" t="s">
        <v>234</v>
      </c>
      <c r="B202" s="2" t="s">
        <v>17</v>
      </c>
      <c r="C202" s="2" t="s">
        <v>20</v>
      </c>
      <c r="D202" s="2">
        <v>152</v>
      </c>
      <c r="E202" s="2">
        <v>4775</v>
      </c>
      <c r="F202" s="2">
        <v>16</v>
      </c>
      <c r="G202" s="2">
        <v>61.05</v>
      </c>
      <c r="H202" s="2">
        <v>48.64</v>
      </c>
      <c r="I202" s="2" t="s">
        <v>11</v>
      </c>
      <c r="J202" t="str">
        <f>IF(E202 &gt;500,"Qualified","Not Qualified")</f>
        <v>Qualified</v>
      </c>
      <c r="K202" t="str">
        <f>IF(C202="All-Rounder", IF(AND(E202&gt;300, F202&gt;10), "Star Performer","Need Improvement"),"")</f>
        <v/>
      </c>
      <c r="L202" t="str">
        <f>IF(OR(D202&gt;50, I202="Yes"), "Rest","Available")</f>
        <v>Rest</v>
      </c>
      <c r="M202" t="str">
        <f>IF(NOT(I202="Yes"),"Fit","Injured")</f>
        <v>Fit</v>
      </c>
      <c r="Y202">
        <f>IFERROR(E203/D203,"0")</f>
        <v>165.55769230769232</v>
      </c>
      <c r="AA202" t="b">
        <f>ISERROR(D203/E203)</f>
        <v>0</v>
      </c>
    </row>
    <row r="203" spans="1:27" ht="14.25" customHeight="1">
      <c r="A203" s="2" t="s">
        <v>235</v>
      </c>
      <c r="B203" s="2" t="s">
        <v>17</v>
      </c>
      <c r="C203" s="2" t="s">
        <v>24</v>
      </c>
      <c r="D203" s="2">
        <v>52</v>
      </c>
      <c r="E203" s="2">
        <v>8609</v>
      </c>
      <c r="F203" s="2">
        <v>283</v>
      </c>
      <c r="G203" s="2">
        <v>10.130000000000001</v>
      </c>
      <c r="H203" s="2">
        <v>42.82</v>
      </c>
      <c r="I203" s="2" t="s">
        <v>11</v>
      </c>
      <c r="J203" t="str">
        <f>IF(E203 &gt;500,"Qualified","Not Qualified")</f>
        <v>Qualified</v>
      </c>
      <c r="K203" t="str">
        <f>IF(C203="All-Rounder", IF(AND(E203&gt;300, F203&gt;10), "Star Performer","Need Improvement"),"")</f>
        <v/>
      </c>
      <c r="L203" t="str">
        <f>IF(OR(D203&gt;50, I203="Yes"), "Rest","Available")</f>
        <v>Rest</v>
      </c>
      <c r="M203" t="str">
        <f>IF(NOT(I203="Yes"),"Fit","Injured")</f>
        <v>Fit</v>
      </c>
      <c r="Y203">
        <f>IFERROR(E204/D204,"0")</f>
        <v>52.638297872340424</v>
      </c>
      <c r="AA203" t="b">
        <f>ISERROR(D204/E204)</f>
        <v>0</v>
      </c>
    </row>
    <row r="204" spans="1:27" ht="14.25" customHeight="1">
      <c r="A204" s="2" t="s">
        <v>236</v>
      </c>
      <c r="B204" s="2" t="s">
        <v>17</v>
      </c>
      <c r="C204" s="2" t="s">
        <v>24</v>
      </c>
      <c r="D204" s="2">
        <v>94</v>
      </c>
      <c r="E204" s="2">
        <v>4948</v>
      </c>
      <c r="F204" s="2">
        <v>63</v>
      </c>
      <c r="G204" s="2">
        <v>19.899999999999999</v>
      </c>
      <c r="H204" s="2">
        <v>29.16</v>
      </c>
      <c r="I204" s="2" t="s">
        <v>11</v>
      </c>
      <c r="J204" t="str">
        <f>IF(E204 &gt;500,"Qualified","Not Qualified")</f>
        <v>Qualified</v>
      </c>
      <c r="K204" t="str">
        <f>IF(C204="All-Rounder", IF(AND(E204&gt;300, F204&gt;10), "Star Performer","Need Improvement"),"")</f>
        <v/>
      </c>
      <c r="L204" t="str">
        <f>IF(OR(D204&gt;50, I204="Yes"), "Rest","Available")</f>
        <v>Rest</v>
      </c>
      <c r="M204" t="str">
        <f>IF(NOT(I204="Yes"),"Fit","Injured")</f>
        <v>Fit</v>
      </c>
      <c r="Y204">
        <f>IFERROR(E205/D205,"0")</f>
        <v>33.27683615819209</v>
      </c>
      <c r="AA204" t="b">
        <f>ISERROR(D205/E205)</f>
        <v>0</v>
      </c>
    </row>
    <row r="205" spans="1:27" ht="14.25" customHeight="1">
      <c r="A205" s="2" t="s">
        <v>237</v>
      </c>
      <c r="B205" s="2" t="s">
        <v>17</v>
      </c>
      <c r="C205" s="2" t="s">
        <v>14</v>
      </c>
      <c r="D205" s="2">
        <v>177</v>
      </c>
      <c r="E205" s="2">
        <v>5890</v>
      </c>
      <c r="F205" s="2">
        <v>99</v>
      </c>
      <c r="G205" s="2">
        <v>37.29</v>
      </c>
      <c r="H205" s="2">
        <v>35.92</v>
      </c>
      <c r="I205" s="2" t="s">
        <v>11</v>
      </c>
      <c r="J205" t="str">
        <f>IF(E205 &gt;500,"Qualified","Not Qualified")</f>
        <v>Qualified</v>
      </c>
      <c r="K205" t="str">
        <f>IF(C205="All-Rounder", IF(AND(E205&gt;300, F205&gt;10), "Star Performer","Need Improvement"),"")</f>
        <v>Star Performer</v>
      </c>
      <c r="L205" t="str">
        <f>IF(OR(D205&gt;50, I205="Yes"), "Rest","Available")</f>
        <v>Rest</v>
      </c>
      <c r="M205" t="str">
        <f>IF(NOT(I205="Yes"),"Fit","Injured")</f>
        <v>Fit</v>
      </c>
      <c r="Y205">
        <f>IFERROR(E206/D206,"0")</f>
        <v>7.4754098360655741</v>
      </c>
      <c r="AA205" t="b">
        <f>ISERROR(D206/E206)</f>
        <v>0</v>
      </c>
    </row>
    <row r="206" spans="1:27" ht="14.25" customHeight="1">
      <c r="A206" s="2" t="s">
        <v>238</v>
      </c>
      <c r="B206" s="2" t="s">
        <v>13</v>
      </c>
      <c r="C206" s="2" t="s">
        <v>10</v>
      </c>
      <c r="D206" s="2">
        <v>183</v>
      </c>
      <c r="E206" s="2">
        <v>1368</v>
      </c>
      <c r="F206" s="2">
        <v>84</v>
      </c>
      <c r="G206" s="2">
        <v>54.78</v>
      </c>
      <c r="H206" s="2">
        <v>24.29</v>
      </c>
      <c r="I206" s="2" t="s">
        <v>11</v>
      </c>
      <c r="J206" t="str">
        <f>IF(E206 &gt;500,"Qualified","Not Qualified")</f>
        <v>Qualified</v>
      </c>
      <c r="K206" t="str">
        <f>IF(C206="All-Rounder", IF(AND(E206&gt;300, F206&gt;10), "Star Performer","Need Improvement"),"")</f>
        <v/>
      </c>
      <c r="L206" t="str">
        <f>IF(OR(D206&gt;50, I206="Yes"), "Rest","Available")</f>
        <v>Rest</v>
      </c>
      <c r="M206" t="str">
        <f>IF(NOT(I206="Yes"),"Fit","Injured")</f>
        <v>Fit</v>
      </c>
      <c r="Y206">
        <f>IFERROR(E207/D207,"0")</f>
        <v>22.905000000000001</v>
      </c>
      <c r="AA206" t="b">
        <f>ISERROR(D207/E207)</f>
        <v>0</v>
      </c>
    </row>
    <row r="207" spans="1:27" ht="14.25" customHeight="1">
      <c r="A207" s="2" t="s">
        <v>239</v>
      </c>
      <c r="B207" s="2" t="s">
        <v>9</v>
      </c>
      <c r="C207" s="2" t="s">
        <v>24</v>
      </c>
      <c r="D207" s="2">
        <v>200</v>
      </c>
      <c r="E207" s="2">
        <v>4581</v>
      </c>
      <c r="F207" s="2">
        <v>155</v>
      </c>
      <c r="G207" s="2">
        <v>13.94</v>
      </c>
      <c r="H207" s="2">
        <v>31.77</v>
      </c>
      <c r="I207" s="2" t="s">
        <v>11</v>
      </c>
      <c r="J207" t="str">
        <f>IF(E207 &gt;500,"Qualified","Not Qualified")</f>
        <v>Qualified</v>
      </c>
      <c r="K207" t="str">
        <f>IF(C207="All-Rounder", IF(AND(E207&gt;300, F207&gt;10), "Star Performer","Need Improvement"),"")</f>
        <v/>
      </c>
      <c r="L207" t="str">
        <f>IF(OR(D207&gt;50, I207="Yes"), "Rest","Available")</f>
        <v>Rest</v>
      </c>
      <c r="M207" t="str">
        <f>IF(NOT(I207="Yes"),"Fit","Injured")</f>
        <v>Fit</v>
      </c>
      <c r="Y207">
        <f>IFERROR(E208/D208,"0")</f>
        <v>83.879629629629633</v>
      </c>
      <c r="AA207" t="b">
        <f>ISERROR(D208/E208)</f>
        <v>0</v>
      </c>
    </row>
    <row r="208" spans="1:27" ht="14.25" customHeight="1">
      <c r="A208" s="2" t="s">
        <v>240</v>
      </c>
      <c r="B208" s="2" t="s">
        <v>23</v>
      </c>
      <c r="C208" s="2" t="s">
        <v>24</v>
      </c>
      <c r="D208" s="2">
        <v>108</v>
      </c>
      <c r="E208" s="2">
        <v>9059</v>
      </c>
      <c r="F208" s="2">
        <v>42</v>
      </c>
      <c r="G208" s="2">
        <v>35.979999999999997</v>
      </c>
      <c r="H208" s="2">
        <v>23.04</v>
      </c>
      <c r="I208" s="2" t="s">
        <v>11</v>
      </c>
      <c r="J208" t="str">
        <f>IF(E208 &gt;500,"Qualified","Not Qualified")</f>
        <v>Qualified</v>
      </c>
      <c r="K208" t="str">
        <f>IF(C208="All-Rounder", IF(AND(E208&gt;300, F208&gt;10), "Star Performer","Need Improvement"),"")</f>
        <v/>
      </c>
      <c r="L208" t="str">
        <f>IF(OR(D208&gt;50, I208="Yes"), "Rest","Available")</f>
        <v>Rest</v>
      </c>
      <c r="M208" t="str">
        <f>IF(NOT(I208="Yes"),"Fit","Injured")</f>
        <v>Fit</v>
      </c>
      <c r="Y208">
        <f>IFERROR(E209/D209,"0")</f>
        <v>37.142857142857146</v>
      </c>
      <c r="AA208" t="b">
        <f>ISERROR(D209/E209)</f>
        <v>0</v>
      </c>
    </row>
    <row r="209" spans="1:27" ht="14.25" customHeight="1">
      <c r="A209" s="2" t="s">
        <v>241</v>
      </c>
      <c r="B209" s="2" t="s">
        <v>9</v>
      </c>
      <c r="C209" s="2" t="s">
        <v>24</v>
      </c>
      <c r="D209" s="2">
        <v>112</v>
      </c>
      <c r="E209" s="2">
        <v>4160</v>
      </c>
      <c r="F209" s="2">
        <v>119</v>
      </c>
      <c r="G209" s="2">
        <v>69.290000000000006</v>
      </c>
      <c r="H209" s="2">
        <v>29.26</v>
      </c>
      <c r="I209" s="2" t="s">
        <v>11</v>
      </c>
      <c r="J209" t="str">
        <f>IF(E209 &gt;500,"Qualified","Not Qualified")</f>
        <v>Qualified</v>
      </c>
      <c r="K209" t="str">
        <f>IF(C209="All-Rounder", IF(AND(E209&gt;300, F209&gt;10), "Star Performer","Need Improvement"),"")</f>
        <v/>
      </c>
      <c r="L209" t="str">
        <f>IF(OR(D209&gt;50, I209="Yes"), "Rest","Available")</f>
        <v>Rest</v>
      </c>
      <c r="M209" t="str">
        <f>IF(NOT(I209="Yes"),"Fit","Injured")</f>
        <v>Fit</v>
      </c>
      <c r="Y209">
        <f>IFERROR(E210/D210,"0")</f>
        <v>62.085106382978722</v>
      </c>
      <c r="AA209" t="b">
        <f>ISERROR(D210/E210)</f>
        <v>0</v>
      </c>
    </row>
    <row r="210" spans="1:27" ht="14.25" customHeight="1">
      <c r="A210" s="2" t="s">
        <v>242</v>
      </c>
      <c r="B210" s="2" t="s">
        <v>13</v>
      </c>
      <c r="C210" s="2" t="s">
        <v>10</v>
      </c>
      <c r="D210" s="2">
        <v>94</v>
      </c>
      <c r="E210" s="2">
        <v>5836</v>
      </c>
      <c r="F210" s="2">
        <v>118</v>
      </c>
      <c r="G210" s="2">
        <v>20.18</v>
      </c>
      <c r="H210" s="2">
        <v>33.520000000000003</v>
      </c>
      <c r="I210" s="2" t="s">
        <v>11</v>
      </c>
      <c r="J210" t="str">
        <f>IF(E210 &gt;500,"Qualified","Not Qualified")</f>
        <v>Qualified</v>
      </c>
      <c r="K210" t="str">
        <f>IF(C210="All-Rounder", IF(AND(E210&gt;300, F210&gt;10), "Star Performer","Need Improvement"),"")</f>
        <v/>
      </c>
      <c r="L210" t="str">
        <f>IF(OR(D210&gt;50, I210="Yes"), "Rest","Available")</f>
        <v>Rest</v>
      </c>
      <c r="M210" t="str">
        <f>IF(NOT(I210="Yes"),"Fit","Injured")</f>
        <v>Fit</v>
      </c>
      <c r="Y210">
        <f>IFERROR(E211/D211,"0")</f>
        <v>57.096969696969694</v>
      </c>
      <c r="AA210" t="b">
        <f>ISERROR(D211/E211)</f>
        <v>0</v>
      </c>
    </row>
    <row r="211" spans="1:27" ht="14.25" customHeight="1">
      <c r="A211" s="2" t="s">
        <v>244</v>
      </c>
      <c r="B211" s="2" t="s">
        <v>13</v>
      </c>
      <c r="C211" s="2" t="s">
        <v>24</v>
      </c>
      <c r="D211" s="2">
        <v>165</v>
      </c>
      <c r="E211" s="2">
        <v>9421</v>
      </c>
      <c r="F211" s="2">
        <v>167</v>
      </c>
      <c r="G211" s="2">
        <v>54.08</v>
      </c>
      <c r="H211" s="2">
        <v>30.67</v>
      </c>
      <c r="I211" s="2" t="s">
        <v>11</v>
      </c>
      <c r="J211" t="str">
        <f>IF(E211 &gt;500,"Qualified","Not Qualified")</f>
        <v>Qualified</v>
      </c>
      <c r="K211" t="str">
        <f>IF(C211="All-Rounder", IF(AND(E211&gt;300, F211&gt;10), "Star Performer","Need Improvement"),"")</f>
        <v/>
      </c>
      <c r="L211" t="str">
        <f>IF(OR(D211&gt;50, I211="Yes"), "Rest","Available")</f>
        <v>Rest</v>
      </c>
      <c r="M211" t="str">
        <f>IF(NOT(I211="Yes"),"Fit","Injured")</f>
        <v>Fit</v>
      </c>
      <c r="Y211">
        <f>IFERROR(E212/D212,"0")</f>
        <v>324.70588235294116</v>
      </c>
      <c r="AA211" t="b">
        <f>ISERROR(D212/E212)</f>
        <v>0</v>
      </c>
    </row>
    <row r="212" spans="1:27" ht="14.25" customHeight="1">
      <c r="A212" s="2" t="s">
        <v>245</v>
      </c>
      <c r="B212" s="2" t="s">
        <v>13</v>
      </c>
      <c r="C212" s="2" t="s">
        <v>10</v>
      </c>
      <c r="D212" s="2">
        <v>17</v>
      </c>
      <c r="E212" s="2">
        <v>5520</v>
      </c>
      <c r="F212" s="2">
        <v>151</v>
      </c>
      <c r="G212" s="2">
        <v>61.01</v>
      </c>
      <c r="H212" s="2">
        <v>27.17</v>
      </c>
      <c r="I212" s="2" t="s">
        <v>11</v>
      </c>
      <c r="J212" t="str">
        <f>IF(E212 &gt;500,"Qualified","Not Qualified")</f>
        <v>Qualified</v>
      </c>
      <c r="K212" t="str">
        <f>IF(C212="All-Rounder", IF(AND(E212&gt;300, F212&gt;10), "Star Performer","Need Improvement"),"")</f>
        <v/>
      </c>
      <c r="L212" t="str">
        <f>IF(OR(D212&gt;50, I212="Yes"), "Rest","Available")</f>
        <v>Available</v>
      </c>
      <c r="M212" t="str">
        <f>IF(NOT(I212="Yes"),"Fit","Injured")</f>
        <v>Fit</v>
      </c>
      <c r="Y212">
        <f>IFERROR(E213/D213,"0")</f>
        <v>35.873563218390807</v>
      </c>
      <c r="AA212" t="b">
        <f>ISERROR(D213/E213)</f>
        <v>0</v>
      </c>
    </row>
    <row r="213" spans="1:27" ht="14.25" customHeight="1">
      <c r="A213" s="2" t="s">
        <v>246</v>
      </c>
      <c r="B213" s="2" t="s">
        <v>13</v>
      </c>
      <c r="C213" s="2" t="s">
        <v>24</v>
      </c>
      <c r="D213" s="2">
        <v>87</v>
      </c>
      <c r="E213" s="2">
        <v>3121</v>
      </c>
      <c r="F213" s="2">
        <v>199</v>
      </c>
      <c r="G213" s="2">
        <v>61.68</v>
      </c>
      <c r="H213" s="2">
        <v>38.79</v>
      </c>
      <c r="I213" s="2" t="s">
        <v>11</v>
      </c>
      <c r="J213" t="str">
        <f>IF(E213 &gt;500,"Qualified","Not Qualified")</f>
        <v>Qualified</v>
      </c>
      <c r="K213" t="str">
        <f>IF(C213="All-Rounder", IF(AND(E213&gt;300, F213&gt;10), "Star Performer","Need Improvement"),"")</f>
        <v/>
      </c>
      <c r="L213" t="str">
        <f>IF(OR(D213&gt;50, I213="Yes"), "Rest","Available")</f>
        <v>Rest</v>
      </c>
      <c r="M213" t="str">
        <f>IF(NOT(I213="Yes"),"Fit","Injured")</f>
        <v>Fit</v>
      </c>
      <c r="Y213">
        <f>IFERROR(E214/D214,"0")</f>
        <v>0.55102040816326525</v>
      </c>
      <c r="AA213" t="b">
        <f>ISERROR(D214/E214)</f>
        <v>0</v>
      </c>
    </row>
    <row r="214" spans="1:27" ht="14.25" customHeight="1">
      <c r="A214" s="2" t="s">
        <v>247</v>
      </c>
      <c r="B214" s="2" t="s">
        <v>17</v>
      </c>
      <c r="C214" s="2" t="s">
        <v>10</v>
      </c>
      <c r="D214" s="2">
        <v>98</v>
      </c>
      <c r="E214" s="2">
        <v>54</v>
      </c>
      <c r="F214" s="2">
        <v>228</v>
      </c>
      <c r="G214" s="2">
        <v>51.28</v>
      </c>
      <c r="H214" s="2">
        <v>26.8</v>
      </c>
      <c r="I214" s="2" t="s">
        <v>11</v>
      </c>
      <c r="J214" t="str">
        <f>IF(E214 &gt;500,"Qualified","Not Qualified")</f>
        <v>Not Qualified</v>
      </c>
      <c r="K214" t="str">
        <f>IF(C214="All-Rounder", IF(AND(E214&gt;300, F214&gt;10), "Star Performer","Need Improvement"),"")</f>
        <v/>
      </c>
      <c r="L214" t="str">
        <f>IF(OR(D214&gt;50, I214="Yes"), "Rest","Available")</f>
        <v>Rest</v>
      </c>
      <c r="M214" t="str">
        <f>IF(NOT(I214="Yes"),"Fit","Injured")</f>
        <v>Fit</v>
      </c>
      <c r="Y214">
        <f>IFERROR(E215/D215,"0")</f>
        <v>117.24</v>
      </c>
      <c r="AA214" t="b">
        <f>ISERROR(D215/E215)</f>
        <v>0</v>
      </c>
    </row>
    <row r="215" spans="1:27" ht="14.25" customHeight="1">
      <c r="A215" s="2" t="s">
        <v>248</v>
      </c>
      <c r="B215" s="2" t="s">
        <v>17</v>
      </c>
      <c r="C215" s="2" t="s">
        <v>24</v>
      </c>
      <c r="D215" s="2">
        <v>25</v>
      </c>
      <c r="E215" s="2">
        <v>2931</v>
      </c>
      <c r="F215" s="2">
        <v>41</v>
      </c>
      <c r="G215" s="2">
        <v>38.24</v>
      </c>
      <c r="H215" s="2">
        <v>48.48</v>
      </c>
      <c r="I215" s="2" t="s">
        <v>11</v>
      </c>
      <c r="J215" t="str">
        <f>IF(E215 &gt;500,"Qualified","Not Qualified")</f>
        <v>Qualified</v>
      </c>
      <c r="K215" t="str">
        <f>IF(C215="All-Rounder", IF(AND(E215&gt;300, F215&gt;10), "Star Performer","Need Improvement"),"")</f>
        <v/>
      </c>
      <c r="L215" t="str">
        <f>IF(OR(D215&gt;50, I215="Yes"), "Rest","Available")</f>
        <v>Available</v>
      </c>
      <c r="M215" t="str">
        <f>IF(NOT(I215="Yes"),"Fit","Injured")</f>
        <v>Fit</v>
      </c>
      <c r="Y215">
        <f>IFERROR(E216/D216,"0")</f>
        <v>312.03125</v>
      </c>
      <c r="AA215" t="b">
        <f>ISERROR(D216/E216)</f>
        <v>0</v>
      </c>
    </row>
    <row r="216" spans="1:27" ht="14.25" customHeight="1">
      <c r="A216" s="2" t="s">
        <v>250</v>
      </c>
      <c r="B216" s="2" t="s">
        <v>17</v>
      </c>
      <c r="C216" s="2" t="s">
        <v>24</v>
      </c>
      <c r="D216" s="2">
        <v>32</v>
      </c>
      <c r="E216" s="2">
        <v>9985</v>
      </c>
      <c r="F216" s="2">
        <v>288</v>
      </c>
      <c r="G216" s="2">
        <v>39.909999999999997</v>
      </c>
      <c r="H216" s="2">
        <v>32.22</v>
      </c>
      <c r="I216" s="2" t="s">
        <v>11</v>
      </c>
      <c r="J216" t="str">
        <f>IF(E216 &gt;500,"Qualified","Not Qualified")</f>
        <v>Qualified</v>
      </c>
      <c r="K216" t="str">
        <f>IF(C216="All-Rounder", IF(AND(E216&gt;300, F216&gt;10), "Star Performer","Need Improvement"),"")</f>
        <v/>
      </c>
      <c r="L216" t="str">
        <f>IF(OR(D216&gt;50, I216="Yes"), "Rest","Available")</f>
        <v>Available</v>
      </c>
      <c r="M216" t="str">
        <f>IF(NOT(I216="Yes"),"Fit","Injured")</f>
        <v>Fit</v>
      </c>
      <c r="Y216">
        <f>IFERROR(E217/D217,"0")</f>
        <v>22.725274725274726</v>
      </c>
      <c r="AA216" t="b">
        <f>ISERROR(D217/E217)</f>
        <v>0</v>
      </c>
    </row>
    <row r="217" spans="1:27" ht="14.25" customHeight="1">
      <c r="A217" s="2" t="s">
        <v>252</v>
      </c>
      <c r="B217" s="2" t="s">
        <v>13</v>
      </c>
      <c r="C217" s="2" t="s">
        <v>24</v>
      </c>
      <c r="D217" s="2">
        <v>182</v>
      </c>
      <c r="E217" s="2">
        <v>4136</v>
      </c>
      <c r="F217" s="2">
        <v>228</v>
      </c>
      <c r="G217" s="2">
        <v>52.25</v>
      </c>
      <c r="H217" s="2">
        <v>16.14</v>
      </c>
      <c r="I217" s="2" t="s">
        <v>11</v>
      </c>
      <c r="J217" t="str">
        <f>IF(E217 &gt;500,"Qualified","Not Qualified")</f>
        <v>Qualified</v>
      </c>
      <c r="K217" t="str">
        <f>IF(C217="All-Rounder", IF(AND(E217&gt;300, F217&gt;10), "Star Performer","Need Improvement"),"")</f>
        <v/>
      </c>
      <c r="L217" t="str">
        <f>IF(OR(D217&gt;50, I217="Yes"), "Rest","Available")</f>
        <v>Rest</v>
      </c>
      <c r="M217" t="str">
        <f>IF(NOT(I217="Yes"),"Fit","Injured")</f>
        <v>Fit</v>
      </c>
      <c r="Y217">
        <f>IFERROR(E218/D218,"0")</f>
        <v>32.542483660130721</v>
      </c>
      <c r="AA217" t="b">
        <f>ISERROR(D218/E218)</f>
        <v>0</v>
      </c>
    </row>
    <row r="218" spans="1:27" ht="14.25" customHeight="1">
      <c r="A218" s="2" t="s">
        <v>255</v>
      </c>
      <c r="B218" s="2" t="s">
        <v>9</v>
      </c>
      <c r="C218" s="2" t="s">
        <v>24</v>
      </c>
      <c r="D218" s="2">
        <v>153</v>
      </c>
      <c r="E218" s="2">
        <v>4979</v>
      </c>
      <c r="F218" s="2">
        <v>51</v>
      </c>
      <c r="G218" s="2">
        <v>63.96</v>
      </c>
      <c r="H218" s="2">
        <v>24.86</v>
      </c>
      <c r="I218" s="2" t="s">
        <v>11</v>
      </c>
      <c r="J218" t="str">
        <f>IF(E218 &gt;500,"Qualified","Not Qualified")</f>
        <v>Qualified</v>
      </c>
      <c r="K218" t="str">
        <f>IF(C218="All-Rounder", IF(AND(E218&gt;300, F218&gt;10), "Star Performer","Need Improvement"),"")</f>
        <v/>
      </c>
      <c r="L218" t="str">
        <f>IF(OR(D218&gt;50, I218="Yes"), "Rest","Available")</f>
        <v>Rest</v>
      </c>
      <c r="M218" t="str">
        <f>IF(NOT(I218="Yes"),"Fit","Injured")</f>
        <v>Fit</v>
      </c>
      <c r="Y218">
        <f>IFERROR(E219/D219,"0")</f>
        <v>4.8888888888888893</v>
      </c>
      <c r="AA218" t="b">
        <f>ISERROR(D219/E219)</f>
        <v>0</v>
      </c>
    </row>
    <row r="219" spans="1:27" ht="14.25" customHeight="1">
      <c r="A219" s="2" t="s">
        <v>256</v>
      </c>
      <c r="B219" s="2" t="s">
        <v>17</v>
      </c>
      <c r="C219" s="2" t="s">
        <v>14</v>
      </c>
      <c r="D219" s="2">
        <v>117</v>
      </c>
      <c r="E219" s="2">
        <v>572</v>
      </c>
      <c r="F219" s="2">
        <v>303</v>
      </c>
      <c r="G219" s="2">
        <v>55.79</v>
      </c>
      <c r="H219" s="2">
        <v>48.02</v>
      </c>
      <c r="I219" s="2" t="s">
        <v>11</v>
      </c>
      <c r="J219" t="str">
        <f>IF(E219 &gt;500,"Qualified","Not Qualified")</f>
        <v>Qualified</v>
      </c>
      <c r="K219" t="str">
        <f>IF(C219="All-Rounder", IF(AND(E219&gt;300, F219&gt;10), "Star Performer","Need Improvement"),"")</f>
        <v>Star Performer</v>
      </c>
      <c r="L219" t="str">
        <f>IF(OR(D219&gt;50, I219="Yes"), "Rest","Available")</f>
        <v>Rest</v>
      </c>
      <c r="M219" t="str">
        <f>IF(NOT(I219="Yes"),"Fit","Injured")</f>
        <v>Fit</v>
      </c>
      <c r="Y219">
        <f>IFERROR(E220/D220,"0")</f>
        <v>43.917808219178085</v>
      </c>
      <c r="AA219" t="b">
        <f>ISERROR(D220/E220)</f>
        <v>0</v>
      </c>
    </row>
    <row r="220" spans="1:27" ht="14.25" customHeight="1">
      <c r="A220" s="2" t="s">
        <v>257</v>
      </c>
      <c r="B220" s="2" t="s">
        <v>23</v>
      </c>
      <c r="C220" s="2" t="s">
        <v>20</v>
      </c>
      <c r="D220" s="2">
        <v>146</v>
      </c>
      <c r="E220" s="2">
        <v>6412</v>
      </c>
      <c r="F220" s="2">
        <v>220</v>
      </c>
      <c r="G220" s="2">
        <v>54.83</v>
      </c>
      <c r="H220" s="2">
        <v>30.46</v>
      </c>
      <c r="I220" s="2" t="s">
        <v>11</v>
      </c>
      <c r="J220" t="str">
        <f>IF(E220 &gt;500,"Qualified","Not Qualified")</f>
        <v>Qualified</v>
      </c>
      <c r="K220" t="str">
        <f>IF(C220="All-Rounder", IF(AND(E220&gt;300, F220&gt;10), "Star Performer","Need Improvement"),"")</f>
        <v/>
      </c>
      <c r="L220" t="str">
        <f>IF(OR(D220&gt;50, I220="Yes"), "Rest","Available")</f>
        <v>Rest</v>
      </c>
      <c r="M220" t="str">
        <f>IF(NOT(I220="Yes"),"Fit","Injured")</f>
        <v>Fit</v>
      </c>
      <c r="Y220">
        <f>IFERROR(E221/D221,"0")</f>
        <v>203.83333333333334</v>
      </c>
      <c r="AA220" t="b">
        <f>ISERROR(D221/E221)</f>
        <v>0</v>
      </c>
    </row>
    <row r="221" spans="1:27" ht="14.25" customHeight="1">
      <c r="A221" s="2" t="s">
        <v>258</v>
      </c>
      <c r="B221" s="2" t="s">
        <v>13</v>
      </c>
      <c r="C221" s="2" t="s">
        <v>14</v>
      </c>
      <c r="D221" s="2">
        <v>24</v>
      </c>
      <c r="E221" s="2">
        <v>4892</v>
      </c>
      <c r="F221" s="2">
        <v>5</v>
      </c>
      <c r="G221" s="2">
        <v>35.69</v>
      </c>
      <c r="H221" s="2">
        <v>31.28</v>
      </c>
      <c r="I221" s="2" t="s">
        <v>11</v>
      </c>
      <c r="J221" t="str">
        <f>IF(E221 &gt;500,"Qualified","Not Qualified")</f>
        <v>Qualified</v>
      </c>
      <c r="K221" t="str">
        <f>IF(C221="All-Rounder", IF(AND(E221&gt;300, F221&gt;10), "Star Performer","Need Improvement"),"")</f>
        <v>Need Improvement</v>
      </c>
      <c r="L221" t="str">
        <f>IF(OR(D221&gt;50, I221="Yes"), "Rest","Available")</f>
        <v>Available</v>
      </c>
      <c r="M221" t="str">
        <f>IF(NOT(I221="Yes"),"Fit","Injured")</f>
        <v>Fit</v>
      </c>
      <c r="Y221">
        <f>IFERROR(E222/D222,"0")</f>
        <v>29.777777777777779</v>
      </c>
      <c r="AA221" t="b">
        <f>ISERROR(D222/E222)</f>
        <v>0</v>
      </c>
    </row>
    <row r="222" spans="1:27" ht="14.25" customHeight="1">
      <c r="A222" s="2" t="s">
        <v>259</v>
      </c>
      <c r="B222" s="2" t="s">
        <v>9</v>
      </c>
      <c r="C222" s="2" t="s">
        <v>20</v>
      </c>
      <c r="D222" s="2">
        <v>45</v>
      </c>
      <c r="E222" s="2">
        <v>1340</v>
      </c>
      <c r="F222" s="2">
        <v>82</v>
      </c>
      <c r="G222" s="2">
        <v>72.97</v>
      </c>
      <c r="H222" s="2">
        <v>25.01</v>
      </c>
      <c r="I222" s="2" t="s">
        <v>11</v>
      </c>
      <c r="J222" t="str">
        <f>IF(E222 &gt;500,"Qualified","Not Qualified")</f>
        <v>Qualified</v>
      </c>
      <c r="K222" t="str">
        <f>IF(C222="All-Rounder", IF(AND(E222&gt;300, F222&gt;10), "Star Performer","Need Improvement"),"")</f>
        <v/>
      </c>
      <c r="L222" t="str">
        <f>IF(OR(D222&gt;50, I222="Yes"), "Rest","Available")</f>
        <v>Available</v>
      </c>
      <c r="M222" t="str">
        <f>IF(NOT(I222="Yes"),"Fit","Injured")</f>
        <v>Fit</v>
      </c>
      <c r="Y222">
        <f>IFERROR(E223/D223,"0")</f>
        <v>22.100591715976332</v>
      </c>
      <c r="AA222" t="b">
        <f>ISERROR(D223/E223)</f>
        <v>0</v>
      </c>
    </row>
    <row r="223" spans="1:27" ht="14.25" customHeight="1">
      <c r="A223" s="2" t="s">
        <v>260</v>
      </c>
      <c r="B223" s="2" t="s">
        <v>13</v>
      </c>
      <c r="C223" s="2" t="s">
        <v>24</v>
      </c>
      <c r="D223" s="2">
        <v>169</v>
      </c>
      <c r="E223" s="2">
        <v>3735</v>
      </c>
      <c r="F223" s="2">
        <v>269</v>
      </c>
      <c r="G223" s="2">
        <v>55.07</v>
      </c>
      <c r="H223" s="2">
        <v>44.33</v>
      </c>
      <c r="I223" s="2" t="s">
        <v>11</v>
      </c>
      <c r="J223" t="str">
        <f>IF(E223 &gt;500,"Qualified","Not Qualified")</f>
        <v>Qualified</v>
      </c>
      <c r="K223" t="str">
        <f>IF(C223="All-Rounder", IF(AND(E223&gt;300, F223&gt;10), "Star Performer","Need Improvement"),"")</f>
        <v/>
      </c>
      <c r="L223" t="str">
        <f>IF(OR(D223&gt;50, I223="Yes"), "Rest","Available")</f>
        <v>Rest</v>
      </c>
      <c r="M223" t="str">
        <f>IF(NOT(I223="Yes"),"Fit","Injured")</f>
        <v>Fit</v>
      </c>
      <c r="Y223">
        <f>IFERROR(E224/D224,"0")</f>
        <v>59.425925925925924</v>
      </c>
      <c r="AA223" t="b">
        <f>ISERROR(D224/E224)</f>
        <v>0</v>
      </c>
    </row>
    <row r="224" spans="1:27" ht="14.25" customHeight="1">
      <c r="A224" s="2" t="s">
        <v>262</v>
      </c>
      <c r="B224" s="2" t="s">
        <v>13</v>
      </c>
      <c r="C224" s="2" t="s">
        <v>24</v>
      </c>
      <c r="D224" s="2">
        <v>54</v>
      </c>
      <c r="E224" s="2">
        <v>3209</v>
      </c>
      <c r="F224" s="2">
        <v>128</v>
      </c>
      <c r="G224" s="2">
        <v>59.91</v>
      </c>
      <c r="H224" s="2">
        <v>47.85</v>
      </c>
      <c r="I224" s="2" t="s">
        <v>11</v>
      </c>
      <c r="J224" t="str">
        <f>IF(E224 &gt;500,"Qualified","Not Qualified")</f>
        <v>Qualified</v>
      </c>
      <c r="K224" t="str">
        <f>IF(C224="All-Rounder", IF(AND(E224&gt;300, F224&gt;10), "Star Performer","Need Improvement"),"")</f>
        <v/>
      </c>
      <c r="L224" t="str">
        <f>IF(OR(D224&gt;50, I224="Yes"), "Rest","Available")</f>
        <v>Rest</v>
      </c>
      <c r="M224" t="str">
        <f>IF(NOT(I224="Yes"),"Fit","Injured")</f>
        <v>Fit</v>
      </c>
      <c r="Y224">
        <f>IFERROR(E225/D225,"0")</f>
        <v>41.982558139534881</v>
      </c>
      <c r="AA224" t="b">
        <f>ISERROR(D225/E225)</f>
        <v>0</v>
      </c>
    </row>
    <row r="225" spans="1:27" ht="14.25" customHeight="1">
      <c r="A225" s="2" t="s">
        <v>263</v>
      </c>
      <c r="B225" s="2" t="s">
        <v>13</v>
      </c>
      <c r="C225" s="2" t="s">
        <v>20</v>
      </c>
      <c r="D225" s="2">
        <v>172</v>
      </c>
      <c r="E225" s="2">
        <v>7221</v>
      </c>
      <c r="F225" s="2">
        <v>358</v>
      </c>
      <c r="G225" s="2">
        <v>65.349999999999994</v>
      </c>
      <c r="H225" s="2">
        <v>28.32</v>
      </c>
      <c r="I225" s="2" t="s">
        <v>11</v>
      </c>
      <c r="J225" t="str">
        <f>IF(E225 &gt;500,"Qualified","Not Qualified")</f>
        <v>Qualified</v>
      </c>
      <c r="K225" t="str">
        <f>IF(C225="All-Rounder", IF(AND(E225&gt;300, F225&gt;10), "Star Performer","Need Improvement"),"")</f>
        <v/>
      </c>
      <c r="L225" t="str">
        <f>IF(OR(D225&gt;50, I225="Yes"), "Rest","Available")</f>
        <v>Rest</v>
      </c>
      <c r="M225" t="str">
        <f>IF(NOT(I225="Yes"),"Fit","Injured")</f>
        <v>Fit</v>
      </c>
      <c r="Y225">
        <f>IFERROR(E226/D226,"0")</f>
        <v>30.445378151260503</v>
      </c>
      <c r="AA225" t="b">
        <f>ISERROR(D226/E226)</f>
        <v>0</v>
      </c>
    </row>
    <row r="226" spans="1:27" ht="14.25" customHeight="1">
      <c r="A226" s="2" t="s">
        <v>264</v>
      </c>
      <c r="B226" s="2" t="s">
        <v>9</v>
      </c>
      <c r="C226" s="2" t="s">
        <v>14</v>
      </c>
      <c r="D226" s="2">
        <v>119</v>
      </c>
      <c r="E226" s="2">
        <v>3623</v>
      </c>
      <c r="F226" s="2">
        <v>6</v>
      </c>
      <c r="G226" s="2">
        <v>11.96</v>
      </c>
      <c r="H226" s="2">
        <v>27.78</v>
      </c>
      <c r="I226" s="2" t="s">
        <v>11</v>
      </c>
      <c r="J226" t="str">
        <f>IF(E226 &gt;500,"Qualified","Not Qualified")</f>
        <v>Qualified</v>
      </c>
      <c r="K226" t="str">
        <f>IF(C226="All-Rounder", IF(AND(E226&gt;300, F226&gt;10), "Star Performer","Need Improvement"),"")</f>
        <v>Need Improvement</v>
      </c>
      <c r="L226" t="str">
        <f>IF(OR(D226&gt;50, I226="Yes"), "Rest","Available")</f>
        <v>Rest</v>
      </c>
      <c r="M226" t="str">
        <f>IF(NOT(I226="Yes"),"Fit","Injured")</f>
        <v>Fit</v>
      </c>
      <c r="Y226">
        <f>IFERROR(E227/D227,"0")</f>
        <v>33.555555555555557</v>
      </c>
      <c r="AA226" t="b">
        <f>ISERROR(D227/E227)</f>
        <v>0</v>
      </c>
    </row>
    <row r="227" spans="1:27" ht="14.25" customHeight="1">
      <c r="A227" s="2" t="s">
        <v>265</v>
      </c>
      <c r="B227" s="2" t="s">
        <v>9</v>
      </c>
      <c r="C227" s="2" t="s">
        <v>24</v>
      </c>
      <c r="D227" s="2">
        <v>144</v>
      </c>
      <c r="E227" s="2">
        <v>4832</v>
      </c>
      <c r="F227" s="2">
        <v>391</v>
      </c>
      <c r="G227" s="2">
        <v>44.84</v>
      </c>
      <c r="H227" s="2">
        <v>45.71</v>
      </c>
      <c r="I227" s="2" t="s">
        <v>11</v>
      </c>
      <c r="J227" t="str">
        <f>IF(E227 &gt;500,"Qualified","Not Qualified")</f>
        <v>Qualified</v>
      </c>
      <c r="K227" t="str">
        <f>IF(C227="All-Rounder", IF(AND(E227&gt;300, F227&gt;10), "Star Performer","Need Improvement"),"")</f>
        <v/>
      </c>
      <c r="L227" t="str">
        <f>IF(OR(D227&gt;50, I227="Yes"), "Rest","Available")</f>
        <v>Rest</v>
      </c>
      <c r="M227" t="str">
        <f>IF(NOT(I227="Yes"),"Fit","Injured")</f>
        <v>Fit</v>
      </c>
      <c r="Y227">
        <f>IFERROR(E228/D228,"0")</f>
        <v>24.544973544973544</v>
      </c>
      <c r="AA227" t="b">
        <f>ISERROR(D228/E228)</f>
        <v>0</v>
      </c>
    </row>
    <row r="228" spans="1:27" ht="14.25" customHeight="1">
      <c r="A228" s="2" t="s">
        <v>266</v>
      </c>
      <c r="B228" s="2" t="s">
        <v>9</v>
      </c>
      <c r="C228" s="2" t="s">
        <v>10</v>
      </c>
      <c r="D228" s="2">
        <v>189</v>
      </c>
      <c r="E228" s="2">
        <v>4639</v>
      </c>
      <c r="F228" s="2">
        <v>316</v>
      </c>
      <c r="G228" s="2">
        <v>59.93</v>
      </c>
      <c r="H228" s="2">
        <v>37.86</v>
      </c>
      <c r="I228" s="2" t="s">
        <v>11</v>
      </c>
      <c r="J228" t="str">
        <f>IF(E228 &gt;500,"Qualified","Not Qualified")</f>
        <v>Qualified</v>
      </c>
      <c r="K228" t="str">
        <f>IF(C228="All-Rounder", IF(AND(E228&gt;300, F228&gt;10), "Star Performer","Need Improvement"),"")</f>
        <v/>
      </c>
      <c r="L228" t="str">
        <f>IF(OR(D228&gt;50, I228="Yes"), "Rest","Available")</f>
        <v>Rest</v>
      </c>
      <c r="M228" t="str">
        <f>IF(NOT(I228="Yes"),"Fit","Injured")</f>
        <v>Fit</v>
      </c>
      <c r="Y228">
        <f>IFERROR(E229/D229,"0")</f>
        <v>15.906976744186046</v>
      </c>
      <c r="AA228" t="b">
        <f>ISERROR(D229/E229)</f>
        <v>0</v>
      </c>
    </row>
    <row r="229" spans="1:27" ht="14.25" customHeight="1">
      <c r="A229" s="2" t="s">
        <v>267</v>
      </c>
      <c r="B229" s="2" t="s">
        <v>23</v>
      </c>
      <c r="C229" s="2" t="s">
        <v>20</v>
      </c>
      <c r="D229" s="2">
        <v>172</v>
      </c>
      <c r="E229" s="2">
        <v>2736</v>
      </c>
      <c r="F229" s="2">
        <v>307</v>
      </c>
      <c r="G229" s="2">
        <v>67.260000000000005</v>
      </c>
      <c r="H229" s="2">
        <v>49.21</v>
      </c>
      <c r="I229" s="2" t="s">
        <v>11</v>
      </c>
      <c r="J229" t="str">
        <f>IF(E229 &gt;500,"Qualified","Not Qualified")</f>
        <v>Qualified</v>
      </c>
      <c r="K229" t="str">
        <f>IF(C229="All-Rounder", IF(AND(E229&gt;300, F229&gt;10), "Star Performer","Need Improvement"),"")</f>
        <v/>
      </c>
      <c r="L229" t="str">
        <f>IF(OR(D229&gt;50, I229="Yes"), "Rest","Available")</f>
        <v>Rest</v>
      </c>
      <c r="M229" t="str">
        <f>IF(NOT(I229="Yes"),"Fit","Injured")</f>
        <v>Fit</v>
      </c>
      <c r="Y229">
        <f>IFERROR(E230/D230,"0")</f>
        <v>165.23076923076923</v>
      </c>
      <c r="AA229" t="b">
        <f>ISERROR(D230/E230)</f>
        <v>0</v>
      </c>
    </row>
    <row r="230" spans="1:27" ht="14.25" customHeight="1">
      <c r="A230" s="2" t="s">
        <v>268</v>
      </c>
      <c r="B230" s="2" t="s">
        <v>9</v>
      </c>
      <c r="C230" s="2" t="s">
        <v>14</v>
      </c>
      <c r="D230" s="2">
        <v>26</v>
      </c>
      <c r="E230" s="2">
        <v>4296</v>
      </c>
      <c r="F230" s="2">
        <v>130</v>
      </c>
      <c r="G230" s="2">
        <v>64.19</v>
      </c>
      <c r="H230" s="2">
        <v>30.66</v>
      </c>
      <c r="I230" s="2" t="s">
        <v>11</v>
      </c>
      <c r="J230" t="str">
        <f>IF(E230 &gt;500,"Qualified","Not Qualified")</f>
        <v>Qualified</v>
      </c>
      <c r="K230" t="str">
        <f>IF(C230="All-Rounder", IF(AND(E230&gt;300, F230&gt;10), "Star Performer","Need Improvement"),"")</f>
        <v>Star Performer</v>
      </c>
      <c r="L230" t="str">
        <f>IF(OR(D230&gt;50, I230="Yes"), "Rest","Available")</f>
        <v>Available</v>
      </c>
      <c r="M230" t="str">
        <f>IF(NOT(I230="Yes"),"Fit","Injured")</f>
        <v>Fit</v>
      </c>
      <c r="Y230">
        <f>IFERROR(E231/D231,"0")</f>
        <v>53.755434782608695</v>
      </c>
      <c r="AA230" t="b">
        <f>ISERROR(D231/E231)</f>
        <v>0</v>
      </c>
    </row>
    <row r="231" spans="1:27" ht="14.25" customHeight="1">
      <c r="A231" s="2" t="s">
        <v>269</v>
      </c>
      <c r="B231" s="2" t="s">
        <v>17</v>
      </c>
      <c r="C231" s="2" t="s">
        <v>20</v>
      </c>
      <c r="D231" s="2">
        <v>184</v>
      </c>
      <c r="E231" s="2">
        <v>9891</v>
      </c>
      <c r="F231" s="2">
        <v>390</v>
      </c>
      <c r="G231" s="2">
        <v>39</v>
      </c>
      <c r="H231" s="2">
        <v>26.34</v>
      </c>
      <c r="I231" s="2" t="s">
        <v>11</v>
      </c>
      <c r="J231" t="str">
        <f>IF(E231 &gt;500,"Qualified","Not Qualified")</f>
        <v>Qualified</v>
      </c>
      <c r="K231" t="str">
        <f>IF(C231="All-Rounder", IF(AND(E231&gt;300, F231&gt;10), "Star Performer","Need Improvement"),"")</f>
        <v/>
      </c>
      <c r="L231" t="str">
        <f>IF(OR(D231&gt;50, I231="Yes"), "Rest","Available")</f>
        <v>Rest</v>
      </c>
      <c r="M231" t="str">
        <f>IF(NOT(I231="Yes"),"Fit","Injured")</f>
        <v>Fit</v>
      </c>
      <c r="Y231">
        <f>IFERROR(E232/D232,"0")</f>
        <v>44.577464788732392</v>
      </c>
      <c r="AA231" t="b">
        <f>ISERROR(D232/E232)</f>
        <v>0</v>
      </c>
    </row>
    <row r="232" spans="1:27" ht="14.25" customHeight="1">
      <c r="A232" s="2" t="s">
        <v>270</v>
      </c>
      <c r="B232" s="2" t="s">
        <v>17</v>
      </c>
      <c r="C232" s="2" t="s">
        <v>24</v>
      </c>
      <c r="D232" s="2">
        <v>142</v>
      </c>
      <c r="E232" s="2">
        <v>6330</v>
      </c>
      <c r="F232" s="2">
        <v>78</v>
      </c>
      <c r="G232" s="2">
        <v>51.47</v>
      </c>
      <c r="H232" s="2">
        <v>42.26</v>
      </c>
      <c r="I232" s="2" t="s">
        <v>11</v>
      </c>
      <c r="J232" t="str">
        <f>IF(E232 &gt;500,"Qualified","Not Qualified")</f>
        <v>Qualified</v>
      </c>
      <c r="K232" t="str">
        <f>IF(C232="All-Rounder", IF(AND(E232&gt;300, F232&gt;10), "Star Performer","Need Improvement"),"")</f>
        <v/>
      </c>
      <c r="L232" t="str">
        <f>IF(OR(D232&gt;50, I232="Yes"), "Rest","Available")</f>
        <v>Rest</v>
      </c>
      <c r="M232" t="str">
        <f>IF(NOT(I232="Yes"),"Fit","Injured")</f>
        <v>Fit</v>
      </c>
      <c r="Y232">
        <f>IFERROR(E233/D233,"0")</f>
        <v>104.71578947368421</v>
      </c>
      <c r="AA232" t="b">
        <f>ISERROR(D233/E233)</f>
        <v>0</v>
      </c>
    </row>
    <row r="233" spans="1:27" ht="14.25" customHeight="1">
      <c r="A233" s="2" t="s">
        <v>271</v>
      </c>
      <c r="B233" s="2" t="s">
        <v>13</v>
      </c>
      <c r="C233" s="2" t="s">
        <v>10</v>
      </c>
      <c r="D233" s="2">
        <v>95</v>
      </c>
      <c r="E233" s="2">
        <v>9948</v>
      </c>
      <c r="F233" s="2">
        <v>248</v>
      </c>
      <c r="G233" s="2">
        <v>49.75</v>
      </c>
      <c r="H233" s="2">
        <v>44.71</v>
      </c>
      <c r="I233" s="2" t="s">
        <v>11</v>
      </c>
      <c r="J233" t="str">
        <f>IF(E233 &gt;500,"Qualified","Not Qualified")</f>
        <v>Qualified</v>
      </c>
      <c r="K233" t="str">
        <f>IF(C233="All-Rounder", IF(AND(E233&gt;300, F233&gt;10), "Star Performer","Need Improvement"),"")</f>
        <v/>
      </c>
      <c r="L233" t="str">
        <f>IF(OR(D233&gt;50, I233="Yes"), "Rest","Available")</f>
        <v>Rest</v>
      </c>
      <c r="M233" t="str">
        <f>IF(NOT(I233="Yes"),"Fit","Injured")</f>
        <v>Fit</v>
      </c>
      <c r="Y233">
        <f>IFERROR(E234/D234,"0")</f>
        <v>17.845360824742269</v>
      </c>
      <c r="AA233" t="b">
        <f>ISERROR(D234/E234)</f>
        <v>0</v>
      </c>
    </row>
    <row r="234" spans="1:27" ht="14.25" customHeight="1">
      <c r="A234" s="2" t="s">
        <v>272</v>
      </c>
      <c r="B234" s="2" t="s">
        <v>13</v>
      </c>
      <c r="C234" s="2" t="s">
        <v>20</v>
      </c>
      <c r="D234" s="2">
        <v>97</v>
      </c>
      <c r="E234" s="2">
        <v>1731</v>
      </c>
      <c r="F234" s="2">
        <v>354</v>
      </c>
      <c r="G234" s="2">
        <v>12.48</v>
      </c>
      <c r="H234" s="2">
        <v>21.51</v>
      </c>
      <c r="I234" s="2" t="s">
        <v>11</v>
      </c>
      <c r="J234" t="str">
        <f>IF(E234 &gt;500,"Qualified","Not Qualified")</f>
        <v>Qualified</v>
      </c>
      <c r="K234" t="str">
        <f>IF(C234="All-Rounder", IF(AND(E234&gt;300, F234&gt;10), "Star Performer","Need Improvement"),"")</f>
        <v/>
      </c>
      <c r="L234" t="str">
        <f>IF(OR(D234&gt;50, I234="Yes"), "Rest","Available")</f>
        <v>Rest</v>
      </c>
      <c r="M234" t="str">
        <f>IF(NOT(I234="Yes"),"Fit","Injured")</f>
        <v>Fit</v>
      </c>
      <c r="Y234">
        <f>IFERROR(E235/D235,"0")</f>
        <v>37.845588235294116</v>
      </c>
      <c r="AA234" t="b">
        <f>ISERROR(D235/E235)</f>
        <v>0</v>
      </c>
    </row>
    <row r="235" spans="1:27" ht="14.25" customHeight="1">
      <c r="A235" s="2" t="s">
        <v>273</v>
      </c>
      <c r="B235" s="2" t="s">
        <v>9</v>
      </c>
      <c r="C235" s="2" t="s">
        <v>14</v>
      </c>
      <c r="D235" s="2">
        <v>136</v>
      </c>
      <c r="E235" s="2">
        <v>5147</v>
      </c>
      <c r="F235" s="2">
        <v>211</v>
      </c>
      <c r="G235" s="2">
        <v>30.22</v>
      </c>
      <c r="H235" s="2">
        <v>44.87</v>
      </c>
      <c r="I235" s="2" t="s">
        <v>11</v>
      </c>
      <c r="J235" t="str">
        <f>IF(E235 &gt;500,"Qualified","Not Qualified")</f>
        <v>Qualified</v>
      </c>
      <c r="K235" t="str">
        <f>IF(C235="All-Rounder", IF(AND(E235&gt;300, F235&gt;10), "Star Performer","Need Improvement"),"")</f>
        <v>Star Performer</v>
      </c>
      <c r="L235" t="str">
        <f>IF(OR(D235&gt;50, I235="Yes"), "Rest","Available")</f>
        <v>Rest</v>
      </c>
      <c r="M235" t="str">
        <f>IF(NOT(I235="Yes"),"Fit","Injured")</f>
        <v>Fit</v>
      </c>
      <c r="Y235">
        <f>IFERROR(E236/D236,"0")</f>
        <v>58.91</v>
      </c>
      <c r="AA235" t="b">
        <f>ISERROR(D236/E236)</f>
        <v>0</v>
      </c>
    </row>
    <row r="236" spans="1:27" ht="14.25" customHeight="1">
      <c r="A236" s="2" t="s">
        <v>274</v>
      </c>
      <c r="B236" s="2" t="s">
        <v>9</v>
      </c>
      <c r="C236" s="2" t="s">
        <v>10</v>
      </c>
      <c r="D236" s="2">
        <v>100</v>
      </c>
      <c r="E236" s="2">
        <v>5891</v>
      </c>
      <c r="F236" s="2">
        <v>251</v>
      </c>
      <c r="G236" s="2">
        <v>35.950000000000003</v>
      </c>
      <c r="H236" s="2">
        <v>35.9</v>
      </c>
      <c r="I236" s="2" t="s">
        <v>11</v>
      </c>
      <c r="J236" t="str">
        <f>IF(E236 &gt;500,"Qualified","Not Qualified")</f>
        <v>Qualified</v>
      </c>
      <c r="K236" t="str">
        <f>IF(C236="All-Rounder", IF(AND(E236&gt;300, F236&gt;10), "Star Performer","Need Improvement"),"")</f>
        <v/>
      </c>
      <c r="L236" t="str">
        <f>IF(OR(D236&gt;50, I236="Yes"), "Rest","Available")</f>
        <v>Rest</v>
      </c>
      <c r="M236" t="str">
        <f>IF(NOT(I236="Yes"),"Fit","Injured")</f>
        <v>Fit</v>
      </c>
      <c r="Y236">
        <f>IFERROR(E237/D237,"0")</f>
        <v>31.727272727272727</v>
      </c>
      <c r="AA236" t="b">
        <f>ISERROR(D237/E237)</f>
        <v>0</v>
      </c>
    </row>
    <row r="237" spans="1:27" ht="14.25" customHeight="1">
      <c r="A237" s="2" t="s">
        <v>275</v>
      </c>
      <c r="B237" s="2" t="s">
        <v>23</v>
      </c>
      <c r="C237" s="2" t="s">
        <v>24</v>
      </c>
      <c r="D237" s="2">
        <v>33</v>
      </c>
      <c r="E237" s="2">
        <v>1047</v>
      </c>
      <c r="F237" s="2">
        <v>321</v>
      </c>
      <c r="G237" s="2">
        <v>70.34</v>
      </c>
      <c r="H237" s="2">
        <v>35.82</v>
      </c>
      <c r="I237" s="2" t="s">
        <v>11</v>
      </c>
      <c r="J237" t="str">
        <f>IF(E237 &gt;500,"Qualified","Not Qualified")</f>
        <v>Qualified</v>
      </c>
      <c r="K237" t="str">
        <f>IF(C237="All-Rounder", IF(AND(E237&gt;300, F237&gt;10), "Star Performer","Need Improvement"),"")</f>
        <v/>
      </c>
      <c r="L237" t="str">
        <f>IF(OR(D237&gt;50, I237="Yes"), "Rest","Available")</f>
        <v>Available</v>
      </c>
      <c r="M237" t="str">
        <f>IF(NOT(I237="Yes"),"Fit","Injured")</f>
        <v>Fit</v>
      </c>
      <c r="Y237">
        <f>IFERROR(E238/D238,"0")</f>
        <v>108.40909090909091</v>
      </c>
      <c r="AA237" t="b">
        <f>ISERROR(D238/E238)</f>
        <v>0</v>
      </c>
    </row>
    <row r="238" spans="1:27" ht="14.25" customHeight="1">
      <c r="A238" s="2" t="s">
        <v>276</v>
      </c>
      <c r="B238" s="2" t="s">
        <v>23</v>
      </c>
      <c r="C238" s="2" t="s">
        <v>24</v>
      </c>
      <c r="D238" s="2">
        <v>66</v>
      </c>
      <c r="E238" s="2">
        <v>7155</v>
      </c>
      <c r="F238" s="2">
        <v>344</v>
      </c>
      <c r="G238" s="2">
        <v>19.920000000000002</v>
      </c>
      <c r="H238" s="2">
        <v>22.53</v>
      </c>
      <c r="I238" s="2" t="s">
        <v>11</v>
      </c>
      <c r="J238" t="str">
        <f>IF(E238 &gt;500,"Qualified","Not Qualified")</f>
        <v>Qualified</v>
      </c>
      <c r="K238" t="str">
        <f>IF(C238="All-Rounder", IF(AND(E238&gt;300, F238&gt;10), "Star Performer","Need Improvement"),"")</f>
        <v/>
      </c>
      <c r="L238" t="str">
        <f>IF(OR(D238&gt;50, I238="Yes"), "Rest","Available")</f>
        <v>Rest</v>
      </c>
      <c r="M238" t="str">
        <f>IF(NOT(I238="Yes"),"Fit","Injured")</f>
        <v>Fit</v>
      </c>
      <c r="Y238">
        <f>IFERROR(E239/D239,"0")</f>
        <v>48.644067796610166</v>
      </c>
      <c r="AA238" t="b">
        <f>ISERROR(D239/E239)</f>
        <v>0</v>
      </c>
    </row>
    <row r="239" spans="1:27" ht="14.25" customHeight="1">
      <c r="A239" s="2" t="s">
        <v>277</v>
      </c>
      <c r="B239" s="2" t="s">
        <v>23</v>
      </c>
      <c r="C239" s="2" t="s">
        <v>20</v>
      </c>
      <c r="D239" s="2">
        <v>59</v>
      </c>
      <c r="E239" s="2">
        <v>2870</v>
      </c>
      <c r="F239" s="2">
        <v>340</v>
      </c>
      <c r="G239" s="2">
        <v>11.52</v>
      </c>
      <c r="H239" s="2">
        <v>44.25</v>
      </c>
      <c r="I239" s="2" t="s">
        <v>11</v>
      </c>
      <c r="J239" t="str">
        <f>IF(E239 &gt;500,"Qualified","Not Qualified")</f>
        <v>Qualified</v>
      </c>
      <c r="K239" t="str">
        <f>IF(C239="All-Rounder", IF(AND(E239&gt;300, F239&gt;10), "Star Performer","Need Improvement"),"")</f>
        <v/>
      </c>
      <c r="L239" t="str">
        <f>IF(OR(D239&gt;50, I239="Yes"), "Rest","Available")</f>
        <v>Rest</v>
      </c>
      <c r="M239" t="str">
        <f>IF(NOT(I239="Yes"),"Fit","Injured")</f>
        <v>Fit</v>
      </c>
      <c r="Y239">
        <f>IFERROR(E240/D240,"0")</f>
        <v>3.4848484848484849</v>
      </c>
      <c r="AA239" t="b">
        <f>ISERROR(D240/E240)</f>
        <v>0</v>
      </c>
    </row>
    <row r="240" spans="1:27" ht="14.25" customHeight="1">
      <c r="A240" s="2" t="s">
        <v>278</v>
      </c>
      <c r="B240" s="2" t="s">
        <v>13</v>
      </c>
      <c r="C240" s="2" t="s">
        <v>20</v>
      </c>
      <c r="D240" s="2">
        <v>132</v>
      </c>
      <c r="E240" s="2">
        <v>460</v>
      </c>
      <c r="F240" s="2">
        <v>228</v>
      </c>
      <c r="G240" s="2">
        <v>78.180000000000007</v>
      </c>
      <c r="H240" s="2">
        <v>41.58</v>
      </c>
      <c r="I240" s="2" t="s">
        <v>11</v>
      </c>
      <c r="J240" t="str">
        <f>IF(E240 &gt;500,"Qualified","Not Qualified")</f>
        <v>Not Qualified</v>
      </c>
      <c r="K240" t="str">
        <f>IF(C240="All-Rounder", IF(AND(E240&gt;300, F240&gt;10), "Star Performer","Need Improvement"),"")</f>
        <v/>
      </c>
      <c r="L240" t="str">
        <f>IF(OR(D240&gt;50, I240="Yes"), "Rest","Available")</f>
        <v>Rest</v>
      </c>
      <c r="M240" t="str">
        <f>IF(NOT(I240="Yes"),"Fit","Injured")</f>
        <v>Fit</v>
      </c>
      <c r="Y240">
        <f>IFERROR(E241/D241,"0")</f>
        <v>45.748427672955977</v>
      </c>
      <c r="AA240" t="b">
        <f>ISERROR(D241/E241)</f>
        <v>0</v>
      </c>
    </row>
    <row r="241" spans="1:27" ht="14.25" customHeight="1">
      <c r="A241" s="2" t="s">
        <v>279</v>
      </c>
      <c r="B241" s="2" t="s">
        <v>13</v>
      </c>
      <c r="C241" s="2" t="s">
        <v>20</v>
      </c>
      <c r="D241" s="2">
        <v>159</v>
      </c>
      <c r="E241" s="2">
        <v>7274</v>
      </c>
      <c r="F241" s="2">
        <v>64</v>
      </c>
      <c r="G241" s="2">
        <v>79.400000000000006</v>
      </c>
      <c r="H241" s="2">
        <v>16.489999999999998</v>
      </c>
      <c r="I241" s="2" t="s">
        <v>11</v>
      </c>
      <c r="J241" t="str">
        <f>IF(E241 &gt;500,"Qualified","Not Qualified")</f>
        <v>Qualified</v>
      </c>
      <c r="K241" t="str">
        <f>IF(C241="All-Rounder", IF(AND(E241&gt;300, F241&gt;10), "Star Performer","Need Improvement"),"")</f>
        <v/>
      </c>
      <c r="L241" t="str">
        <f>IF(OR(D241&gt;50, I241="Yes"), "Rest","Available")</f>
        <v>Rest</v>
      </c>
      <c r="M241" t="str">
        <f>IF(NOT(I241="Yes"),"Fit","Injured")</f>
        <v>Fit</v>
      </c>
      <c r="Y241">
        <f>IFERROR(E242/D242,"0")</f>
        <v>48.315384615384616</v>
      </c>
      <c r="AA241" t="b">
        <f>ISERROR(D242/E242)</f>
        <v>0</v>
      </c>
    </row>
    <row r="242" spans="1:27" ht="14.25" customHeight="1">
      <c r="A242" s="2" t="s">
        <v>281</v>
      </c>
      <c r="B242" s="2" t="s">
        <v>13</v>
      </c>
      <c r="C242" s="2" t="s">
        <v>20</v>
      </c>
      <c r="D242" s="2">
        <v>130</v>
      </c>
      <c r="E242" s="2">
        <v>6281</v>
      </c>
      <c r="F242" s="2">
        <v>288</v>
      </c>
      <c r="G242" s="2">
        <v>75.73</v>
      </c>
      <c r="H242" s="2">
        <v>37.659999999999997</v>
      </c>
      <c r="I242" s="2" t="s">
        <v>11</v>
      </c>
      <c r="J242" t="str">
        <f>IF(E242 &gt;500,"Qualified","Not Qualified")</f>
        <v>Qualified</v>
      </c>
      <c r="K242" t="str">
        <f>IF(C242="All-Rounder", IF(AND(E242&gt;300, F242&gt;10), "Star Performer","Need Improvement"),"")</f>
        <v/>
      </c>
      <c r="L242" t="str">
        <f>IF(OR(D242&gt;50, I242="Yes"), "Rest","Available")</f>
        <v>Rest</v>
      </c>
      <c r="M242" t="str">
        <f>IF(NOT(I242="Yes"),"Fit","Injured")</f>
        <v>Fit</v>
      </c>
      <c r="Y242">
        <f>IFERROR(E243/D243,"0")</f>
        <v>28.158163265306122</v>
      </c>
      <c r="AA242" t="b">
        <f>ISERROR(D243/E243)</f>
        <v>0</v>
      </c>
    </row>
    <row r="243" spans="1:27" ht="14.25" customHeight="1">
      <c r="A243" s="2" t="s">
        <v>282</v>
      </c>
      <c r="B243" s="2" t="s">
        <v>13</v>
      </c>
      <c r="C243" s="2" t="s">
        <v>20</v>
      </c>
      <c r="D243" s="2">
        <v>196</v>
      </c>
      <c r="E243" s="2">
        <v>5519</v>
      </c>
      <c r="F243" s="2">
        <v>84</v>
      </c>
      <c r="G243" s="2">
        <v>15.25</v>
      </c>
      <c r="H243" s="2">
        <v>15.83</v>
      </c>
      <c r="I243" s="2" t="s">
        <v>11</v>
      </c>
      <c r="J243" t="str">
        <f>IF(E243 &gt;500,"Qualified","Not Qualified")</f>
        <v>Qualified</v>
      </c>
      <c r="K243" t="str">
        <f>IF(C243="All-Rounder", IF(AND(E243&gt;300, F243&gt;10), "Star Performer","Need Improvement"),"")</f>
        <v/>
      </c>
      <c r="L243" t="str">
        <f>IF(OR(D243&gt;50, I243="Yes"), "Rest","Available")</f>
        <v>Rest</v>
      </c>
      <c r="M243" t="str">
        <f>IF(NOT(I243="Yes"),"Fit","Injured")</f>
        <v>Fit</v>
      </c>
      <c r="Y243">
        <f>IFERROR(E244/D244,"0")</f>
        <v>51.934782608695649</v>
      </c>
      <c r="AA243" t="b">
        <f>ISERROR(D244/E244)</f>
        <v>0</v>
      </c>
    </row>
    <row r="244" spans="1:27" ht="14.25" customHeight="1">
      <c r="A244" s="2" t="s">
        <v>283</v>
      </c>
      <c r="B244" s="2" t="s">
        <v>13</v>
      </c>
      <c r="C244" s="2" t="s">
        <v>14</v>
      </c>
      <c r="D244" s="2">
        <v>46</v>
      </c>
      <c r="E244" s="2">
        <v>2389</v>
      </c>
      <c r="F244" s="2">
        <v>23</v>
      </c>
      <c r="G244" s="2">
        <v>47.62</v>
      </c>
      <c r="H244" s="2">
        <v>22.96</v>
      </c>
      <c r="I244" s="2" t="s">
        <v>11</v>
      </c>
      <c r="J244" t="str">
        <f>IF(E244 &gt;500,"Qualified","Not Qualified")</f>
        <v>Qualified</v>
      </c>
      <c r="K244" t="str">
        <f>IF(C244="All-Rounder", IF(AND(E244&gt;300, F244&gt;10), "Star Performer","Need Improvement"),"")</f>
        <v>Star Performer</v>
      </c>
      <c r="L244" t="str">
        <f>IF(OR(D244&gt;50, I244="Yes"), "Rest","Available")</f>
        <v>Available</v>
      </c>
      <c r="M244" t="str">
        <f>IF(NOT(I244="Yes"),"Fit","Injured")</f>
        <v>Fit</v>
      </c>
      <c r="Y244">
        <f>IFERROR(E245/D245,"0")</f>
        <v>56.65269461077844</v>
      </c>
      <c r="AA244" t="b">
        <f>ISERROR(D245/E245)</f>
        <v>0</v>
      </c>
    </row>
    <row r="245" spans="1:27" ht="14.25" customHeight="1">
      <c r="A245" s="2" t="s">
        <v>284</v>
      </c>
      <c r="B245" s="2" t="s">
        <v>23</v>
      </c>
      <c r="C245" s="2" t="s">
        <v>10</v>
      </c>
      <c r="D245" s="2">
        <v>167</v>
      </c>
      <c r="E245" s="2">
        <v>9461</v>
      </c>
      <c r="F245" s="2">
        <v>125</v>
      </c>
      <c r="G245" s="2">
        <v>19.64</v>
      </c>
      <c r="H245" s="2">
        <v>30.65</v>
      </c>
      <c r="I245" s="2" t="s">
        <v>11</v>
      </c>
      <c r="J245" t="str">
        <f>IF(E245 &gt;500,"Qualified","Not Qualified")</f>
        <v>Qualified</v>
      </c>
      <c r="K245" t="str">
        <f>IF(C245="All-Rounder", IF(AND(E245&gt;300, F245&gt;10), "Star Performer","Need Improvement"),"")</f>
        <v/>
      </c>
      <c r="L245" t="str">
        <f>IF(OR(D245&gt;50, I245="Yes"), "Rest","Available")</f>
        <v>Rest</v>
      </c>
      <c r="M245" t="str">
        <f>IF(NOT(I245="Yes"),"Fit","Injured")</f>
        <v>Fit</v>
      </c>
      <c r="Y245">
        <f>IFERROR(E246/D246,"0")</f>
        <v>141.82608695652175</v>
      </c>
      <c r="AA245" t="b">
        <f>ISERROR(D246/E246)</f>
        <v>0</v>
      </c>
    </row>
    <row r="246" spans="1:27" ht="14.25" customHeight="1">
      <c r="A246" s="2" t="s">
        <v>285</v>
      </c>
      <c r="B246" s="2" t="s">
        <v>17</v>
      </c>
      <c r="C246" s="2" t="s">
        <v>24</v>
      </c>
      <c r="D246" s="2">
        <v>69</v>
      </c>
      <c r="E246" s="2">
        <v>9786</v>
      </c>
      <c r="F246" s="2">
        <v>215</v>
      </c>
      <c r="G246" s="2">
        <v>33.479999999999997</v>
      </c>
      <c r="H246" s="2">
        <v>16.05</v>
      </c>
      <c r="I246" s="2" t="s">
        <v>11</v>
      </c>
      <c r="J246" t="str">
        <f>IF(E246 &gt;500,"Qualified","Not Qualified")</f>
        <v>Qualified</v>
      </c>
      <c r="K246" t="str">
        <f>IF(C246="All-Rounder", IF(AND(E246&gt;300, F246&gt;10), "Star Performer","Need Improvement"),"")</f>
        <v/>
      </c>
      <c r="L246" t="str">
        <f>IF(OR(D246&gt;50, I246="Yes"), "Rest","Available")</f>
        <v>Rest</v>
      </c>
      <c r="M246" t="str">
        <f>IF(NOT(I246="Yes"),"Fit","Injured")</f>
        <v>Fit</v>
      </c>
      <c r="Y246">
        <f>IFERROR(E247/D247,"0")</f>
        <v>39.672131147540981</v>
      </c>
      <c r="AA246" t="b">
        <f>ISERROR(D247/E247)</f>
        <v>0</v>
      </c>
    </row>
    <row r="247" spans="1:27" ht="14.25" customHeight="1">
      <c r="A247" s="2" t="s">
        <v>287</v>
      </c>
      <c r="B247" s="2" t="s">
        <v>23</v>
      </c>
      <c r="C247" s="2" t="s">
        <v>14</v>
      </c>
      <c r="D247" s="2">
        <v>183</v>
      </c>
      <c r="E247" s="2">
        <v>7260</v>
      </c>
      <c r="F247" s="2">
        <v>192</v>
      </c>
      <c r="G247" s="2">
        <v>79.790000000000006</v>
      </c>
      <c r="H247" s="2">
        <v>43.82</v>
      </c>
      <c r="I247" s="2" t="s">
        <v>11</v>
      </c>
      <c r="J247" t="str">
        <f>IF(E247 &gt;500,"Qualified","Not Qualified")</f>
        <v>Qualified</v>
      </c>
      <c r="K247" t="str">
        <f>IF(C247="All-Rounder", IF(AND(E247&gt;300, F247&gt;10), "Star Performer","Need Improvement"),"")</f>
        <v>Star Performer</v>
      </c>
      <c r="L247" t="str">
        <f>IF(OR(D247&gt;50, I247="Yes"), "Rest","Available")</f>
        <v>Rest</v>
      </c>
      <c r="M247" t="str">
        <f>IF(NOT(I247="Yes"),"Fit","Injured")</f>
        <v>Fit</v>
      </c>
      <c r="Y247">
        <f>IFERROR(E248/D248,"0")</f>
        <v>24.836734693877553</v>
      </c>
      <c r="AA247" t="b">
        <f>ISERROR(D248/E248)</f>
        <v>0</v>
      </c>
    </row>
    <row r="248" spans="1:27" ht="14.25" customHeight="1">
      <c r="A248" s="2" t="s">
        <v>289</v>
      </c>
      <c r="B248" s="2" t="s">
        <v>9</v>
      </c>
      <c r="C248" s="2" t="s">
        <v>20</v>
      </c>
      <c r="D248" s="2">
        <v>196</v>
      </c>
      <c r="E248" s="2">
        <v>4868</v>
      </c>
      <c r="F248" s="2">
        <v>168</v>
      </c>
      <c r="G248" s="2">
        <v>74.8</v>
      </c>
      <c r="H248" s="2">
        <v>49.91</v>
      </c>
      <c r="I248" s="2" t="s">
        <v>11</v>
      </c>
      <c r="J248" t="str">
        <f>IF(E248 &gt;500,"Qualified","Not Qualified")</f>
        <v>Qualified</v>
      </c>
      <c r="K248" t="str">
        <f>IF(C248="All-Rounder", IF(AND(E248&gt;300, F248&gt;10), "Star Performer","Need Improvement"),"")</f>
        <v/>
      </c>
      <c r="L248" t="str">
        <f>IF(OR(D248&gt;50, I248="Yes"), "Rest","Available")</f>
        <v>Rest</v>
      </c>
      <c r="M248" t="str">
        <f>IF(NOT(I248="Yes"),"Fit","Injured")</f>
        <v>Fit</v>
      </c>
      <c r="Y248">
        <f>IFERROR(E249/D249,"0")</f>
        <v>42.856410256410257</v>
      </c>
      <c r="AA248" t="b">
        <f>ISERROR(D249/E249)</f>
        <v>0</v>
      </c>
    </row>
    <row r="249" spans="1:27" ht="14.25" customHeight="1">
      <c r="A249" s="2" t="s">
        <v>290</v>
      </c>
      <c r="B249" s="2" t="s">
        <v>13</v>
      </c>
      <c r="C249" s="2" t="s">
        <v>24</v>
      </c>
      <c r="D249" s="2">
        <v>195</v>
      </c>
      <c r="E249" s="2">
        <v>8357</v>
      </c>
      <c r="F249" s="2">
        <v>62</v>
      </c>
      <c r="G249" s="2">
        <v>45.98</v>
      </c>
      <c r="H249" s="2">
        <v>23.6</v>
      </c>
      <c r="I249" s="2" t="s">
        <v>11</v>
      </c>
      <c r="J249" t="str">
        <f>IF(E249 &gt;500,"Qualified","Not Qualified")</f>
        <v>Qualified</v>
      </c>
      <c r="K249" t="str">
        <f>IF(C249="All-Rounder", IF(AND(E249&gt;300, F249&gt;10), "Star Performer","Need Improvement"),"")</f>
        <v/>
      </c>
      <c r="L249" t="str">
        <f>IF(OR(D249&gt;50, I249="Yes"), "Rest","Available")</f>
        <v>Rest</v>
      </c>
      <c r="M249" t="str">
        <f>IF(NOT(I249="Yes"),"Fit","Injured")</f>
        <v>Fit</v>
      </c>
      <c r="Y249">
        <f>IFERROR(E250/D250,"0")</f>
        <v>72.241935483870961</v>
      </c>
      <c r="AA249" t="b">
        <f>ISERROR(D250/E250)</f>
        <v>0</v>
      </c>
    </row>
    <row r="250" spans="1:27" ht="14.25" customHeight="1">
      <c r="A250" s="2" t="s">
        <v>291</v>
      </c>
      <c r="B250" s="2" t="s">
        <v>9</v>
      </c>
      <c r="C250" s="2" t="s">
        <v>20</v>
      </c>
      <c r="D250" s="2">
        <v>62</v>
      </c>
      <c r="E250" s="2">
        <v>4479</v>
      </c>
      <c r="F250" s="2">
        <v>321</v>
      </c>
      <c r="G250" s="2">
        <v>29.85</v>
      </c>
      <c r="H250" s="2">
        <v>24.35</v>
      </c>
      <c r="I250" s="2" t="s">
        <v>11</v>
      </c>
      <c r="J250" t="str">
        <f>IF(E250 &gt;500,"Qualified","Not Qualified")</f>
        <v>Qualified</v>
      </c>
      <c r="K250" t="str">
        <f>IF(C250="All-Rounder", IF(AND(E250&gt;300, F250&gt;10), "Star Performer","Need Improvement"),"")</f>
        <v/>
      </c>
      <c r="L250" t="str">
        <f>IF(OR(D250&gt;50, I250="Yes"), "Rest","Available")</f>
        <v>Rest</v>
      </c>
      <c r="M250" t="str">
        <f>IF(NOT(I250="Yes"),"Fit","Injured")</f>
        <v>Fit</v>
      </c>
      <c r="Y250">
        <f>IFERROR(E251/D251,"0")</f>
        <v>67.675675675675677</v>
      </c>
      <c r="AA250" t="b">
        <f>ISERROR(D251/E251)</f>
        <v>0</v>
      </c>
    </row>
    <row r="251" spans="1:27" ht="14.25" customHeight="1">
      <c r="A251" s="2" t="s">
        <v>292</v>
      </c>
      <c r="B251" s="2" t="s">
        <v>23</v>
      </c>
      <c r="C251" s="2" t="s">
        <v>10</v>
      </c>
      <c r="D251" s="2">
        <v>37</v>
      </c>
      <c r="E251" s="2">
        <v>2504</v>
      </c>
      <c r="F251" s="2">
        <v>40</v>
      </c>
      <c r="G251" s="2">
        <v>28.37</v>
      </c>
      <c r="H251" s="2">
        <v>18.739999999999998</v>
      </c>
      <c r="I251" s="2" t="s">
        <v>11</v>
      </c>
      <c r="J251" t="str">
        <f>IF(E251 &gt;500,"Qualified","Not Qualified")</f>
        <v>Qualified</v>
      </c>
      <c r="K251" t="str">
        <f>IF(C251="All-Rounder", IF(AND(E251&gt;300, F251&gt;10), "Star Performer","Need Improvement"),"")</f>
        <v/>
      </c>
      <c r="L251" t="str">
        <f>IF(OR(D251&gt;50, I251="Yes"), "Rest","Available")</f>
        <v>Available</v>
      </c>
      <c r="M251" t="str">
        <f>IF(NOT(I251="Yes"),"Fit","Injured")</f>
        <v>Fit</v>
      </c>
      <c r="Y251">
        <f>IFERROR(E252/D252,"0")</f>
        <v>35.928571428571431</v>
      </c>
      <c r="AA251" t="b">
        <f>ISERROR(D252/E252)</f>
        <v>0</v>
      </c>
    </row>
    <row r="252" spans="1:27" ht="14.25" customHeight="1">
      <c r="A252" s="2" t="s">
        <v>293</v>
      </c>
      <c r="B252" s="2" t="s">
        <v>23</v>
      </c>
      <c r="C252" s="2" t="s">
        <v>10</v>
      </c>
      <c r="D252" s="2">
        <v>98</v>
      </c>
      <c r="E252" s="2">
        <v>3521</v>
      </c>
      <c r="F252" s="2">
        <v>79</v>
      </c>
      <c r="G252" s="2">
        <v>36.729999999999997</v>
      </c>
      <c r="H252" s="2">
        <v>44.69</v>
      </c>
      <c r="I252" s="2" t="s">
        <v>11</v>
      </c>
      <c r="J252" t="str">
        <f>IF(E252 &gt;500,"Qualified","Not Qualified")</f>
        <v>Qualified</v>
      </c>
      <c r="K252" t="str">
        <f>IF(C252="All-Rounder", IF(AND(E252&gt;300, F252&gt;10), "Star Performer","Need Improvement"),"")</f>
        <v/>
      </c>
      <c r="L252" t="str">
        <f>IF(OR(D252&gt;50, I252="Yes"), "Rest","Available")</f>
        <v>Rest</v>
      </c>
      <c r="M252" t="str">
        <f>IF(NOT(I252="Yes"),"Fit","Injured")</f>
        <v>Fit</v>
      </c>
      <c r="Y252">
        <f>IFERROR(E253/D253,"0")</f>
        <v>20.976047904191617</v>
      </c>
      <c r="AA252" t="b">
        <f>ISERROR(D253/E253)</f>
        <v>0</v>
      </c>
    </row>
    <row r="253" spans="1:27" ht="14.25" customHeight="1">
      <c r="A253" s="2" t="s">
        <v>294</v>
      </c>
      <c r="B253" s="2" t="s">
        <v>23</v>
      </c>
      <c r="C253" s="2" t="s">
        <v>20</v>
      </c>
      <c r="D253" s="2">
        <v>167</v>
      </c>
      <c r="E253" s="2">
        <v>3503</v>
      </c>
      <c r="F253" s="2">
        <v>265</v>
      </c>
      <c r="G253" s="2">
        <v>55.56</v>
      </c>
      <c r="H253" s="2">
        <v>49.06</v>
      </c>
      <c r="I253" s="2" t="s">
        <v>11</v>
      </c>
      <c r="J253" t="str">
        <f>IF(E253 &gt;500,"Qualified","Not Qualified")</f>
        <v>Qualified</v>
      </c>
      <c r="K253" t="str">
        <f>IF(C253="All-Rounder", IF(AND(E253&gt;300, F253&gt;10), "Star Performer","Need Improvement"),"")</f>
        <v/>
      </c>
      <c r="L253" t="str">
        <f>IF(OR(D253&gt;50, I253="Yes"), "Rest","Available")</f>
        <v>Rest</v>
      </c>
      <c r="M253" t="str">
        <f>IF(NOT(I253="Yes"),"Fit","Injured")</f>
        <v>Fit</v>
      </c>
      <c r="Y253">
        <f>IFERROR(E254/D254,"0")</f>
        <v>35.96551724137931</v>
      </c>
      <c r="AA253" t="b">
        <f>ISERROR(D254/E254)</f>
        <v>0</v>
      </c>
    </row>
    <row r="254" spans="1:27" ht="14.25" customHeight="1">
      <c r="A254" s="2" t="s">
        <v>295</v>
      </c>
      <c r="B254" s="2" t="s">
        <v>17</v>
      </c>
      <c r="C254" s="2" t="s">
        <v>10</v>
      </c>
      <c r="D254" s="2">
        <v>145</v>
      </c>
      <c r="E254" s="2">
        <v>5215</v>
      </c>
      <c r="F254" s="2">
        <v>16</v>
      </c>
      <c r="G254" s="2">
        <v>79.959999999999994</v>
      </c>
      <c r="H254" s="2">
        <v>33.03</v>
      </c>
      <c r="I254" s="2" t="s">
        <v>11</v>
      </c>
      <c r="J254" t="str">
        <f>IF(E254 &gt;500,"Qualified","Not Qualified")</f>
        <v>Qualified</v>
      </c>
      <c r="K254" t="str">
        <f>IF(C254="All-Rounder", IF(AND(E254&gt;300, F254&gt;10), "Star Performer","Need Improvement"),"")</f>
        <v/>
      </c>
      <c r="L254" t="str">
        <f>IF(OR(D254&gt;50, I254="Yes"), "Rest","Available")</f>
        <v>Rest</v>
      </c>
      <c r="M254" t="str">
        <f>IF(NOT(I254="Yes"),"Fit","Injured")</f>
        <v>Fit</v>
      </c>
      <c r="Y254">
        <f>IFERROR(E255/D255,"0")</f>
        <v>131.48979591836735</v>
      </c>
      <c r="AA254" t="b">
        <f>ISERROR(D255/E255)</f>
        <v>0</v>
      </c>
    </row>
    <row r="255" spans="1:27" ht="14.25" customHeight="1">
      <c r="A255" s="2" t="s">
        <v>296</v>
      </c>
      <c r="B255" s="2" t="s">
        <v>17</v>
      </c>
      <c r="C255" s="2" t="s">
        <v>24</v>
      </c>
      <c r="D255" s="2">
        <v>49</v>
      </c>
      <c r="E255" s="2">
        <v>6443</v>
      </c>
      <c r="F255" s="2">
        <v>288</v>
      </c>
      <c r="G255" s="2">
        <v>75.63</v>
      </c>
      <c r="H255" s="2">
        <v>21.24</v>
      </c>
      <c r="I255" s="2" t="s">
        <v>11</v>
      </c>
      <c r="J255" t="str">
        <f>IF(E255 &gt;500,"Qualified","Not Qualified")</f>
        <v>Qualified</v>
      </c>
      <c r="K255" t="str">
        <f>IF(C255="All-Rounder", IF(AND(E255&gt;300, F255&gt;10), "Star Performer","Need Improvement"),"")</f>
        <v/>
      </c>
      <c r="L255" t="str">
        <f>IF(OR(D255&gt;50, I255="Yes"), "Rest","Available")</f>
        <v>Available</v>
      </c>
      <c r="M255" t="str">
        <f>IF(NOT(I255="Yes"),"Fit","Injured")</f>
        <v>Fit</v>
      </c>
      <c r="Y255">
        <f>IFERROR(E256/D256,"0")</f>
        <v>48.679611650485434</v>
      </c>
      <c r="AA255" t="b">
        <f>ISERROR(D256/E256)</f>
        <v>0</v>
      </c>
    </row>
    <row r="256" spans="1:27" ht="14.25" customHeight="1">
      <c r="A256" s="2" t="s">
        <v>297</v>
      </c>
      <c r="B256" s="2" t="s">
        <v>9</v>
      </c>
      <c r="C256" s="2" t="s">
        <v>14</v>
      </c>
      <c r="D256" s="2">
        <v>103</v>
      </c>
      <c r="E256" s="2">
        <v>5014</v>
      </c>
      <c r="F256" s="2">
        <v>335</v>
      </c>
      <c r="G256" s="2">
        <v>14.46</v>
      </c>
      <c r="H256" s="2">
        <v>46.08</v>
      </c>
      <c r="I256" s="2" t="s">
        <v>11</v>
      </c>
      <c r="J256" t="str">
        <f>IF(E256 &gt;500,"Qualified","Not Qualified")</f>
        <v>Qualified</v>
      </c>
      <c r="K256" t="str">
        <f>IF(C256="All-Rounder", IF(AND(E256&gt;300, F256&gt;10), "Star Performer","Need Improvement"),"")</f>
        <v>Star Performer</v>
      </c>
      <c r="L256" t="str">
        <f>IF(OR(D256&gt;50, I256="Yes"), "Rest","Available")</f>
        <v>Rest</v>
      </c>
      <c r="M256" t="str">
        <f>IF(NOT(I256="Yes"),"Fit","Injured")</f>
        <v>Fit</v>
      </c>
      <c r="Y256">
        <f>IFERROR(E257/D257,"0")</f>
        <v>123.43589743589743</v>
      </c>
      <c r="AA256" t="b">
        <f>ISERROR(D257/E257)</f>
        <v>0</v>
      </c>
    </row>
    <row r="257" spans="1:27" ht="14.25" customHeight="1">
      <c r="A257" s="2" t="s">
        <v>298</v>
      </c>
      <c r="B257" s="2" t="s">
        <v>9</v>
      </c>
      <c r="C257" s="2" t="s">
        <v>24</v>
      </c>
      <c r="D257" s="2">
        <v>78</v>
      </c>
      <c r="E257" s="2">
        <v>9628</v>
      </c>
      <c r="F257" s="2">
        <v>210</v>
      </c>
      <c r="G257" s="2">
        <v>62.24</v>
      </c>
      <c r="H257" s="2">
        <v>46.5</v>
      </c>
      <c r="I257" s="2" t="s">
        <v>11</v>
      </c>
      <c r="J257" t="str">
        <f>IF(E257 &gt;500,"Qualified","Not Qualified")</f>
        <v>Qualified</v>
      </c>
      <c r="K257" t="str">
        <f>IF(C257="All-Rounder", IF(AND(E257&gt;300, F257&gt;10), "Star Performer","Need Improvement"),"")</f>
        <v/>
      </c>
      <c r="L257" t="str">
        <f>IF(OR(D257&gt;50, I257="Yes"), "Rest","Available")</f>
        <v>Rest</v>
      </c>
      <c r="M257" t="str">
        <f>IF(NOT(I257="Yes"),"Fit","Injured")</f>
        <v>Fit</v>
      </c>
      <c r="Y257">
        <f>IFERROR(E258/D258,"0")</f>
        <v>145.35185185185185</v>
      </c>
      <c r="AA257" t="b">
        <f>ISERROR(D258/E258)</f>
        <v>0</v>
      </c>
    </row>
    <row r="258" spans="1:27" ht="14.25" customHeight="1">
      <c r="A258" s="2" t="s">
        <v>299</v>
      </c>
      <c r="B258" s="2" t="s">
        <v>13</v>
      </c>
      <c r="C258" s="2" t="s">
        <v>14</v>
      </c>
      <c r="D258" s="2">
        <v>54</v>
      </c>
      <c r="E258" s="2">
        <v>7849</v>
      </c>
      <c r="F258" s="2">
        <v>290</v>
      </c>
      <c r="G258" s="2">
        <v>77.62</v>
      </c>
      <c r="H258" s="2">
        <v>18.02</v>
      </c>
      <c r="I258" s="2" t="s">
        <v>11</v>
      </c>
      <c r="J258" t="str">
        <f>IF(E258 &gt;500,"Qualified","Not Qualified")</f>
        <v>Qualified</v>
      </c>
      <c r="K258" t="str">
        <f>IF(C258="All-Rounder", IF(AND(E258&gt;300, F258&gt;10), "Star Performer","Need Improvement"),"")</f>
        <v>Star Performer</v>
      </c>
      <c r="L258" t="str">
        <f>IF(OR(D258&gt;50, I258="Yes"), "Rest","Available")</f>
        <v>Rest</v>
      </c>
      <c r="M258" t="str">
        <f>IF(NOT(I258="Yes"),"Fit","Injured")</f>
        <v>Fit</v>
      </c>
      <c r="Y258">
        <f>IFERROR(E259/D259,"0")</f>
        <v>43.712765957446805</v>
      </c>
      <c r="AA258" t="b">
        <f>ISERROR(D259/E259)</f>
        <v>0</v>
      </c>
    </row>
    <row r="259" spans="1:27" ht="14.25" customHeight="1">
      <c r="A259" s="2" t="s">
        <v>300</v>
      </c>
      <c r="B259" s="2" t="s">
        <v>23</v>
      </c>
      <c r="C259" s="2" t="s">
        <v>24</v>
      </c>
      <c r="D259" s="2">
        <v>188</v>
      </c>
      <c r="E259" s="2">
        <v>8218</v>
      </c>
      <c r="F259" s="2">
        <v>253</v>
      </c>
      <c r="G259" s="2">
        <v>40.270000000000003</v>
      </c>
      <c r="H259" s="2">
        <v>16.53</v>
      </c>
      <c r="I259" s="2" t="s">
        <v>11</v>
      </c>
      <c r="J259" t="str">
        <f>IF(E259 &gt;500,"Qualified","Not Qualified")</f>
        <v>Qualified</v>
      </c>
      <c r="K259" t="str">
        <f>IF(C259="All-Rounder", IF(AND(E259&gt;300, F259&gt;10), "Star Performer","Need Improvement"),"")</f>
        <v/>
      </c>
      <c r="L259" t="str">
        <f>IF(OR(D259&gt;50, I259="Yes"), "Rest","Available")</f>
        <v>Rest</v>
      </c>
      <c r="M259" t="str">
        <f>IF(NOT(I259="Yes"),"Fit","Injured")</f>
        <v>Fit</v>
      </c>
      <c r="Y259">
        <f>IFERROR(E260/D260,"0")</f>
        <v>48.305699481865283</v>
      </c>
      <c r="AA259" t="b">
        <f>ISERROR(D260/E260)</f>
        <v>0</v>
      </c>
    </row>
    <row r="260" spans="1:27" ht="14.25" customHeight="1">
      <c r="A260" s="2" t="s">
        <v>303</v>
      </c>
      <c r="B260" s="2" t="s">
        <v>9</v>
      </c>
      <c r="C260" s="2" t="s">
        <v>24</v>
      </c>
      <c r="D260" s="2">
        <v>193</v>
      </c>
      <c r="E260" s="2">
        <v>9323</v>
      </c>
      <c r="F260" s="2">
        <v>172</v>
      </c>
      <c r="G260" s="2">
        <v>58.95</v>
      </c>
      <c r="H260" s="2">
        <v>25.52</v>
      </c>
      <c r="I260" s="2" t="s">
        <v>11</v>
      </c>
      <c r="J260" t="str">
        <f>IF(E260 &gt;500,"Qualified","Not Qualified")</f>
        <v>Qualified</v>
      </c>
      <c r="K260" t="str">
        <f>IF(C260="All-Rounder", IF(AND(E260&gt;300, F260&gt;10), "Star Performer","Need Improvement"),"")</f>
        <v/>
      </c>
      <c r="L260" t="str">
        <f>IF(OR(D260&gt;50, I260="Yes"), "Rest","Available")</f>
        <v>Rest</v>
      </c>
      <c r="M260" t="str">
        <f>IF(NOT(I260="Yes"),"Fit","Injured")</f>
        <v>Fit</v>
      </c>
      <c r="Y260">
        <f>IFERROR(E261/D261,"0")</f>
        <v>199.33333333333334</v>
      </c>
      <c r="AA260" t="b">
        <f>ISERROR(D261/E261)</f>
        <v>0</v>
      </c>
    </row>
    <row r="261" spans="1:27" ht="14.25" customHeight="1">
      <c r="A261" s="2" t="s">
        <v>304</v>
      </c>
      <c r="B261" s="2" t="s">
        <v>17</v>
      </c>
      <c r="C261" s="2" t="s">
        <v>20</v>
      </c>
      <c r="D261" s="2">
        <v>36</v>
      </c>
      <c r="E261" s="2">
        <v>7176</v>
      </c>
      <c r="F261" s="2">
        <v>269</v>
      </c>
      <c r="G261" s="2">
        <v>55.58</v>
      </c>
      <c r="H261" s="2">
        <v>37.28</v>
      </c>
      <c r="I261" s="2" t="s">
        <v>11</v>
      </c>
      <c r="J261" t="str">
        <f>IF(E261 &gt;500,"Qualified","Not Qualified")</f>
        <v>Qualified</v>
      </c>
      <c r="K261" t="str">
        <f>IF(C261="All-Rounder", IF(AND(E261&gt;300, F261&gt;10), "Star Performer","Need Improvement"),"")</f>
        <v/>
      </c>
      <c r="L261" t="str">
        <f>IF(OR(D261&gt;50, I261="Yes"), "Rest","Available")</f>
        <v>Available</v>
      </c>
      <c r="M261" t="str">
        <f>IF(NOT(I261="Yes"),"Fit","Injured")</f>
        <v>Fit</v>
      </c>
      <c r="Y261">
        <f>IFERROR(E262/D262,"0")</f>
        <v>64.80263157894737</v>
      </c>
      <c r="AA261" t="b">
        <f>ISERROR(D262/E262)</f>
        <v>0</v>
      </c>
    </row>
    <row r="262" spans="1:27" ht="14.25" customHeight="1">
      <c r="A262" s="2" t="s">
        <v>305</v>
      </c>
      <c r="B262" s="2" t="s">
        <v>23</v>
      </c>
      <c r="C262" s="2" t="s">
        <v>24</v>
      </c>
      <c r="D262" s="2">
        <v>152</v>
      </c>
      <c r="E262" s="2">
        <v>9850</v>
      </c>
      <c r="F262" s="2">
        <v>252</v>
      </c>
      <c r="G262" s="2">
        <v>62.16</v>
      </c>
      <c r="H262" s="2">
        <v>35.729999999999997</v>
      </c>
      <c r="I262" s="2" t="s">
        <v>11</v>
      </c>
      <c r="J262" t="str">
        <f>IF(E262 &gt;500,"Qualified","Not Qualified")</f>
        <v>Qualified</v>
      </c>
      <c r="K262" t="str">
        <f>IF(C262="All-Rounder", IF(AND(E262&gt;300, F262&gt;10), "Star Performer","Need Improvement"),"")</f>
        <v/>
      </c>
      <c r="L262" t="str">
        <f>IF(OR(D262&gt;50, I262="Yes"), "Rest","Available")</f>
        <v>Rest</v>
      </c>
      <c r="M262" t="str">
        <f>IF(NOT(I262="Yes"),"Fit","Injured")</f>
        <v>Fit</v>
      </c>
      <c r="Y262">
        <f>IFERROR(E263/D263,"0")</f>
        <v>20.025806451612905</v>
      </c>
      <c r="AA262" t="b">
        <f>ISERROR(D263/E263)</f>
        <v>0</v>
      </c>
    </row>
    <row r="263" spans="1:27" ht="14.25" customHeight="1">
      <c r="A263" s="2" t="s">
        <v>306</v>
      </c>
      <c r="B263" s="2" t="s">
        <v>23</v>
      </c>
      <c r="C263" s="2" t="s">
        <v>10</v>
      </c>
      <c r="D263" s="2">
        <v>155</v>
      </c>
      <c r="E263" s="2">
        <v>3104</v>
      </c>
      <c r="F263" s="2">
        <v>143</v>
      </c>
      <c r="G263" s="2">
        <v>71.52</v>
      </c>
      <c r="H263" s="2">
        <v>42.19</v>
      </c>
      <c r="I263" s="2" t="s">
        <v>11</v>
      </c>
      <c r="J263" t="str">
        <f>IF(E263 &gt;500,"Qualified","Not Qualified")</f>
        <v>Qualified</v>
      </c>
      <c r="K263" t="str">
        <f>IF(C263="All-Rounder", IF(AND(E263&gt;300, F263&gt;10), "Star Performer","Need Improvement"),"")</f>
        <v/>
      </c>
      <c r="L263" t="str">
        <f>IF(OR(D263&gt;50, I263="Yes"), "Rest","Available")</f>
        <v>Rest</v>
      </c>
      <c r="M263" t="str">
        <f>IF(NOT(I263="Yes"),"Fit","Injured")</f>
        <v>Fit</v>
      </c>
      <c r="Y263">
        <f>IFERROR(E264/D264,"0")</f>
        <v>54.421875</v>
      </c>
      <c r="AA263" t="b">
        <f>ISERROR(D264/E264)</f>
        <v>0</v>
      </c>
    </row>
    <row r="264" spans="1:27" ht="14.25" customHeight="1">
      <c r="A264" s="2" t="s">
        <v>307</v>
      </c>
      <c r="B264" s="2" t="s">
        <v>13</v>
      </c>
      <c r="C264" s="2" t="s">
        <v>20</v>
      </c>
      <c r="D264" s="2">
        <v>64</v>
      </c>
      <c r="E264" s="2">
        <v>3483</v>
      </c>
      <c r="F264" s="2">
        <v>316</v>
      </c>
      <c r="G264" s="2">
        <v>76.42</v>
      </c>
      <c r="H264" s="2">
        <v>39.61</v>
      </c>
      <c r="I264" s="2" t="s">
        <v>11</v>
      </c>
      <c r="J264" t="str">
        <f>IF(E264 &gt;500,"Qualified","Not Qualified")</f>
        <v>Qualified</v>
      </c>
      <c r="K264" t="str">
        <f>IF(C264="All-Rounder", IF(AND(E264&gt;300, F264&gt;10), "Star Performer","Need Improvement"),"")</f>
        <v/>
      </c>
      <c r="L264" t="str">
        <f>IF(OR(D264&gt;50, I264="Yes"), "Rest","Available")</f>
        <v>Rest</v>
      </c>
      <c r="M264" t="str">
        <f>IF(NOT(I264="Yes"),"Fit","Injured")</f>
        <v>Fit</v>
      </c>
      <c r="Y264">
        <f>IFERROR(E265/D265,"0")</f>
        <v>24.018018018018019</v>
      </c>
      <c r="AA264" t="b">
        <f>ISERROR(D265/E265)</f>
        <v>0</v>
      </c>
    </row>
    <row r="265" spans="1:27" ht="14.25" customHeight="1">
      <c r="A265" s="2" t="s">
        <v>308</v>
      </c>
      <c r="B265" s="2" t="s">
        <v>13</v>
      </c>
      <c r="C265" s="2" t="s">
        <v>20</v>
      </c>
      <c r="D265" s="2">
        <v>111</v>
      </c>
      <c r="E265" s="2">
        <v>2666</v>
      </c>
      <c r="F265" s="2">
        <v>365</v>
      </c>
      <c r="G265" s="2">
        <v>42.6</v>
      </c>
      <c r="H265" s="2">
        <v>30.54</v>
      </c>
      <c r="I265" s="2" t="s">
        <v>11</v>
      </c>
      <c r="J265" t="str">
        <f>IF(E265 &gt;500,"Qualified","Not Qualified")</f>
        <v>Qualified</v>
      </c>
      <c r="K265" t="str">
        <f>IF(C265="All-Rounder", IF(AND(E265&gt;300, F265&gt;10), "Star Performer","Need Improvement"),"")</f>
        <v/>
      </c>
      <c r="L265" t="str">
        <f>IF(OR(D265&gt;50, I265="Yes"), "Rest","Available")</f>
        <v>Rest</v>
      </c>
      <c r="M265" t="str">
        <f>IF(NOT(I265="Yes"),"Fit","Injured")</f>
        <v>Fit</v>
      </c>
      <c r="Y265">
        <f>IFERROR(E266/D266,"0")</f>
        <v>20.495934959349594</v>
      </c>
      <c r="AA265" t="b">
        <f>ISERROR(D266/E266)</f>
        <v>0</v>
      </c>
    </row>
    <row r="266" spans="1:27" ht="14.25" customHeight="1">
      <c r="A266" s="2" t="s">
        <v>309</v>
      </c>
      <c r="B266" s="2" t="s">
        <v>17</v>
      </c>
      <c r="C266" s="2" t="s">
        <v>24</v>
      </c>
      <c r="D266" s="2">
        <v>123</v>
      </c>
      <c r="E266" s="2">
        <v>2521</v>
      </c>
      <c r="F266" s="2">
        <v>125</v>
      </c>
      <c r="G266" s="2">
        <v>55.65</v>
      </c>
      <c r="H266" s="2">
        <v>18.5</v>
      </c>
      <c r="I266" s="2" t="s">
        <v>11</v>
      </c>
      <c r="J266" t="str">
        <f>IF(E266 &gt;500,"Qualified","Not Qualified")</f>
        <v>Qualified</v>
      </c>
      <c r="K266" t="str">
        <f>IF(C266="All-Rounder", IF(AND(E266&gt;300, F266&gt;10), "Star Performer","Need Improvement"),"")</f>
        <v/>
      </c>
      <c r="L266" t="str">
        <f>IF(OR(D266&gt;50, I266="Yes"), "Rest","Available")</f>
        <v>Rest</v>
      </c>
      <c r="M266" t="str">
        <f>IF(NOT(I266="Yes"),"Fit","Injured")</f>
        <v>Fit</v>
      </c>
      <c r="Y266">
        <f>IFERROR(E267/D267,"0")</f>
        <v>24.902097902097903</v>
      </c>
      <c r="AA266" t="b">
        <f>ISERROR(D267/E267)</f>
        <v>0</v>
      </c>
    </row>
    <row r="267" spans="1:27" ht="14.25" customHeight="1">
      <c r="A267" s="2" t="s">
        <v>310</v>
      </c>
      <c r="B267" s="2" t="s">
        <v>9</v>
      </c>
      <c r="C267" s="2" t="s">
        <v>20</v>
      </c>
      <c r="D267" s="2">
        <v>143</v>
      </c>
      <c r="E267" s="2">
        <v>3561</v>
      </c>
      <c r="F267" s="2">
        <v>6</v>
      </c>
      <c r="G267" s="2">
        <v>65.28</v>
      </c>
      <c r="H267" s="2">
        <v>44.83</v>
      </c>
      <c r="I267" s="2" t="s">
        <v>11</v>
      </c>
      <c r="J267" t="str">
        <f>IF(E267 &gt;500,"Qualified","Not Qualified")</f>
        <v>Qualified</v>
      </c>
      <c r="K267" t="str">
        <f>IF(C267="All-Rounder", IF(AND(E267&gt;300, F267&gt;10), "Star Performer","Need Improvement"),"")</f>
        <v/>
      </c>
      <c r="L267" t="str">
        <f>IF(OR(D267&gt;50, I267="Yes"), "Rest","Available")</f>
        <v>Rest</v>
      </c>
      <c r="M267" t="str">
        <f>IF(NOT(I267="Yes"),"Fit","Injured")</f>
        <v>Fit</v>
      </c>
      <c r="Y267">
        <f>IFERROR(E268/D268,"0")</f>
        <v>37.841269841269842</v>
      </c>
      <c r="AA267" t="b">
        <f>ISERROR(D268/E268)</f>
        <v>0</v>
      </c>
    </row>
    <row r="268" spans="1:27" ht="14.25" customHeight="1">
      <c r="A268" s="2" t="s">
        <v>312</v>
      </c>
      <c r="B268" s="2" t="s">
        <v>17</v>
      </c>
      <c r="C268" s="2" t="s">
        <v>20</v>
      </c>
      <c r="D268" s="2">
        <v>126</v>
      </c>
      <c r="E268" s="2">
        <v>4768</v>
      </c>
      <c r="F268" s="2">
        <v>23</v>
      </c>
      <c r="G268" s="2">
        <v>41.44</v>
      </c>
      <c r="H268" s="2">
        <v>44.8</v>
      </c>
      <c r="I268" s="2" t="s">
        <v>11</v>
      </c>
      <c r="J268" t="str">
        <f>IF(E268 &gt;500,"Qualified","Not Qualified")</f>
        <v>Qualified</v>
      </c>
      <c r="K268" t="str">
        <f>IF(C268="All-Rounder", IF(AND(E268&gt;300, F268&gt;10), "Star Performer","Need Improvement"),"")</f>
        <v/>
      </c>
      <c r="L268" t="str">
        <f>IF(OR(D268&gt;50, I268="Yes"), "Rest","Available")</f>
        <v>Rest</v>
      </c>
      <c r="M268" t="str">
        <f>IF(NOT(I268="Yes"),"Fit","Injured")</f>
        <v>Fit</v>
      </c>
      <c r="Y268">
        <f>IFERROR(E269/D269,"0")</f>
        <v>418.04347826086956</v>
      </c>
      <c r="AA268" t="b">
        <f>ISERROR(D269/E269)</f>
        <v>0</v>
      </c>
    </row>
    <row r="269" spans="1:27" ht="14.25" customHeight="1">
      <c r="A269" s="2" t="s">
        <v>313</v>
      </c>
      <c r="B269" s="2" t="s">
        <v>13</v>
      </c>
      <c r="C269" s="2" t="s">
        <v>14</v>
      </c>
      <c r="D269" s="2">
        <v>23</v>
      </c>
      <c r="E269" s="2">
        <v>9615</v>
      </c>
      <c r="G269" s="2">
        <v>14.57</v>
      </c>
      <c r="H269" s="2">
        <v>30.68</v>
      </c>
      <c r="I269" s="2" t="s">
        <v>11</v>
      </c>
      <c r="J269" t="str">
        <f>IF(E269 &gt;500,"Qualified","Not Qualified")</f>
        <v>Qualified</v>
      </c>
      <c r="K269" t="str">
        <f>IF(C269="All-Rounder", IF(AND(E269&gt;300, F269&gt;10), "Star Performer","Need Improvement"),"")</f>
        <v>Need Improvement</v>
      </c>
      <c r="L269" t="str">
        <f>IF(OR(D269&gt;50, I269="Yes"), "Rest","Available")</f>
        <v>Available</v>
      </c>
      <c r="M269" t="str">
        <f>IF(NOT(I269="Yes"),"Fit","Injured")</f>
        <v>Fit</v>
      </c>
      <c r="Y269">
        <f>IFERROR(E270/D270,"0")</f>
        <v>1.2713567839195981</v>
      </c>
      <c r="AA269" t="b">
        <f>ISERROR(D270/E270)</f>
        <v>0</v>
      </c>
    </row>
    <row r="270" spans="1:27" ht="14.25" customHeight="1">
      <c r="A270" s="2" t="s">
        <v>314</v>
      </c>
      <c r="B270" s="2" t="s">
        <v>13</v>
      </c>
      <c r="C270" s="2" t="s">
        <v>20</v>
      </c>
      <c r="D270" s="2">
        <v>199</v>
      </c>
      <c r="E270" s="2">
        <v>253</v>
      </c>
      <c r="F270" s="2">
        <v>325</v>
      </c>
      <c r="G270" s="2">
        <v>63.73</v>
      </c>
      <c r="H270" s="2">
        <v>34.1</v>
      </c>
      <c r="I270" s="2" t="s">
        <v>11</v>
      </c>
      <c r="J270" t="str">
        <f>IF(E270 &gt;500,"Qualified","Not Qualified")</f>
        <v>Not Qualified</v>
      </c>
      <c r="K270" t="str">
        <f>IF(C270="All-Rounder", IF(AND(E270&gt;300, F270&gt;10), "Star Performer","Need Improvement"),"")</f>
        <v/>
      </c>
      <c r="L270" t="str">
        <f>IF(OR(D270&gt;50, I270="Yes"), "Rest","Available")</f>
        <v>Rest</v>
      </c>
      <c r="M270" t="str">
        <f>IF(NOT(I270="Yes"),"Fit","Injured")</f>
        <v>Fit</v>
      </c>
      <c r="Y270">
        <f>IFERROR(E271/D271,"0")</f>
        <v>69.417391304347831</v>
      </c>
      <c r="AA270" t="b">
        <f>ISERROR(D271/E271)</f>
        <v>0</v>
      </c>
    </row>
    <row r="271" spans="1:27" ht="14.25" customHeight="1">
      <c r="A271" s="2" t="s">
        <v>315</v>
      </c>
      <c r="B271" s="2" t="s">
        <v>17</v>
      </c>
      <c r="C271" s="2" t="s">
        <v>20</v>
      </c>
      <c r="D271" s="2">
        <v>115</v>
      </c>
      <c r="E271" s="2">
        <v>7983</v>
      </c>
      <c r="F271" s="2">
        <v>27</v>
      </c>
      <c r="G271" s="2">
        <v>53.48</v>
      </c>
      <c r="H271" s="2">
        <v>32.78</v>
      </c>
      <c r="I271" s="2" t="s">
        <v>11</v>
      </c>
      <c r="J271" t="str">
        <f>IF(E271 &gt;500,"Qualified","Not Qualified")</f>
        <v>Qualified</v>
      </c>
      <c r="K271" t="str">
        <f>IF(C271="All-Rounder", IF(AND(E271&gt;300, F271&gt;10), "Star Performer","Need Improvement"),"")</f>
        <v/>
      </c>
      <c r="L271" t="str">
        <f>IF(OR(D271&gt;50, I271="Yes"), "Rest","Available")</f>
        <v>Rest</v>
      </c>
      <c r="M271" t="str">
        <f>IF(NOT(I271="Yes"),"Fit","Injured")</f>
        <v>Fit</v>
      </c>
      <c r="Y271">
        <f>IFERROR(E272/D272,"0")</f>
        <v>40.857142857142854</v>
      </c>
      <c r="AA271" t="b">
        <f>ISERROR(D272/E272)</f>
        <v>0</v>
      </c>
    </row>
    <row r="272" spans="1:27" ht="14.25" customHeight="1">
      <c r="A272" s="2" t="s">
        <v>316</v>
      </c>
      <c r="B272" s="2" t="s">
        <v>17</v>
      </c>
      <c r="C272" s="2" t="s">
        <v>20</v>
      </c>
      <c r="D272" s="2">
        <v>14</v>
      </c>
      <c r="E272" s="2">
        <v>572</v>
      </c>
      <c r="F272" s="2">
        <v>163</v>
      </c>
      <c r="G272" s="2">
        <v>54.38</v>
      </c>
      <c r="H272" s="2">
        <v>42.75</v>
      </c>
      <c r="I272" s="2" t="s">
        <v>11</v>
      </c>
      <c r="J272" t="str">
        <f>IF(E272 &gt;500,"Qualified","Not Qualified")</f>
        <v>Qualified</v>
      </c>
      <c r="K272" t="str">
        <f>IF(C272="All-Rounder", IF(AND(E272&gt;300, F272&gt;10), "Star Performer","Need Improvement"),"")</f>
        <v/>
      </c>
      <c r="L272" t="str">
        <f>IF(OR(D272&gt;50, I272="Yes"), "Rest","Available")</f>
        <v>Available</v>
      </c>
      <c r="M272" t="str">
        <f>IF(NOT(I272="Yes"),"Fit","Injured")</f>
        <v>Fit</v>
      </c>
      <c r="Y272">
        <f>IFERROR(E273/D273,"0")</f>
        <v>2.9083333333333332</v>
      </c>
      <c r="AA272" t="b">
        <f>ISERROR(D273/E273)</f>
        <v>0</v>
      </c>
    </row>
    <row r="273" spans="1:27" ht="14.25" customHeight="1">
      <c r="A273" s="2" t="s">
        <v>317</v>
      </c>
      <c r="B273" s="2" t="s">
        <v>23</v>
      </c>
      <c r="C273" s="2" t="s">
        <v>24</v>
      </c>
      <c r="D273" s="2">
        <v>120</v>
      </c>
      <c r="E273" s="2">
        <v>349</v>
      </c>
      <c r="F273" s="2">
        <v>59</v>
      </c>
      <c r="G273" s="2">
        <v>36.33</v>
      </c>
      <c r="H273" s="2">
        <v>35.61</v>
      </c>
      <c r="I273" s="2" t="s">
        <v>11</v>
      </c>
      <c r="J273" t="str">
        <f>IF(E273 &gt;500,"Qualified","Not Qualified")</f>
        <v>Not Qualified</v>
      </c>
      <c r="K273" t="str">
        <f>IF(C273="All-Rounder", IF(AND(E273&gt;300, F273&gt;10), "Star Performer","Need Improvement"),"")</f>
        <v/>
      </c>
      <c r="L273" t="str">
        <f>IF(OR(D273&gt;50, I273="Yes"), "Rest","Available")</f>
        <v>Rest</v>
      </c>
      <c r="M273" t="str">
        <f>IF(NOT(I273="Yes"),"Fit","Injured")</f>
        <v>Fit</v>
      </c>
      <c r="Y273" t="str">
        <f>IFERROR(E274/D274,"0")</f>
        <v>0</v>
      </c>
      <c r="AA273" t="b">
        <f>ISERROR(D274/E274)</f>
        <v>1</v>
      </c>
    </row>
    <row r="274" spans="1:27" ht="14.25" customHeight="1">
      <c r="A274" s="31" t="s">
        <v>0</v>
      </c>
      <c r="B274" s="31" t="s">
        <v>1</v>
      </c>
      <c r="C274" s="31" t="s">
        <v>2</v>
      </c>
      <c r="D274" s="31" t="s">
        <v>3</v>
      </c>
      <c r="E274" s="31"/>
      <c r="F274" s="31" t="s">
        <v>4</v>
      </c>
      <c r="G274" s="31" t="s">
        <v>5</v>
      </c>
      <c r="H274" s="31" t="s">
        <v>6</v>
      </c>
      <c r="I274" s="31" t="s">
        <v>7</v>
      </c>
      <c r="J274" s="33" t="s">
        <v>370</v>
      </c>
      <c r="K274" s="34"/>
      <c r="L274" s="18" t="s">
        <v>369</v>
      </c>
      <c r="M274" s="33" t="s">
        <v>371</v>
      </c>
      <c r="N274" s="34"/>
      <c r="O274" s="34"/>
      <c r="P274" s="34"/>
      <c r="Q274" s="34"/>
      <c r="R274" s="34"/>
      <c r="Y274">
        <f>IFERROR(E275/D275,"0")</f>
        <v>28.556962025316455</v>
      </c>
      <c r="AA274" t="b">
        <f>ISERROR(D275/E275)</f>
        <v>0</v>
      </c>
    </row>
    <row r="275" spans="1:27" ht="14.25" customHeight="1">
      <c r="A275" s="2" t="s">
        <v>47</v>
      </c>
      <c r="B275" s="2" t="s">
        <v>13</v>
      </c>
      <c r="C275" s="2" t="s">
        <v>24</v>
      </c>
      <c r="D275" s="2">
        <v>158</v>
      </c>
      <c r="E275" s="2">
        <v>4512</v>
      </c>
      <c r="F275" s="2">
        <v>19</v>
      </c>
      <c r="G275" s="2">
        <v>76.14</v>
      </c>
      <c r="H275" s="2">
        <v>45.05</v>
      </c>
      <c r="I275" s="2" t="s">
        <v>48</v>
      </c>
      <c r="J275" t="str">
        <f>IF(E275 &gt;500,"Qualified","Not Qualified")</f>
        <v>Qualified</v>
      </c>
      <c r="K275" t="str">
        <f>IF(C275="All-Rounder", IF(AND(E275&gt;300, F275&gt;10), "Star Performer","Need Improvement"),"")</f>
        <v/>
      </c>
      <c r="L275" t="str">
        <f>IF(OR(D275&gt;50, I275="Yes"), "Rest","Available")</f>
        <v>Rest</v>
      </c>
      <c r="M275" t="str">
        <f>IF(NOT(I275="Yes"),"Fit","Injured")</f>
        <v>Injured</v>
      </c>
      <c r="N275" s="22"/>
      <c r="Y275">
        <f>IFERROR(E276/D276,"0")</f>
        <v>42.946969696969695</v>
      </c>
      <c r="AA275" t="b">
        <f>ISERROR(D276/E276)</f>
        <v>0</v>
      </c>
    </row>
    <row r="276" spans="1:27" ht="14.25" customHeight="1">
      <c r="A276" s="2" t="s">
        <v>54</v>
      </c>
      <c r="B276" s="2" t="s">
        <v>13</v>
      </c>
      <c r="C276" s="2" t="s">
        <v>20</v>
      </c>
      <c r="D276" s="2">
        <v>132</v>
      </c>
      <c r="E276" s="2">
        <v>5669</v>
      </c>
      <c r="G276" s="2">
        <v>50.18</v>
      </c>
      <c r="H276" s="2">
        <v>25.97</v>
      </c>
      <c r="I276" s="2" t="s">
        <v>48</v>
      </c>
      <c r="J276" t="str">
        <f>IF(E276 &gt;500,"Qualified","Not Qualified")</f>
        <v>Qualified</v>
      </c>
      <c r="K276" t="str">
        <f>IF(C276="All-Rounder", IF(AND(E276&gt;300, F276&gt;10), "Star Performer","Need Improvement"),"")</f>
        <v/>
      </c>
      <c r="L276" t="str">
        <f>IF(OR(D276&gt;50, I276="Yes"), "Rest","Available")</f>
        <v>Rest</v>
      </c>
      <c r="M276" t="str">
        <f>IF(NOT(I276="Yes"),"Fit","Injured")</f>
        <v>Injured</v>
      </c>
      <c r="R276">
        <v>6</v>
      </c>
      <c r="Y276">
        <f>IFERROR(E277/D277,"0")</f>
        <v>45.443113772455092</v>
      </c>
      <c r="AA276" t="b">
        <f>ISERROR(D277/E277)</f>
        <v>0</v>
      </c>
    </row>
    <row r="277" spans="1:27" ht="14.25" customHeight="1">
      <c r="A277" s="2" t="s">
        <v>76</v>
      </c>
      <c r="B277" s="2" t="s">
        <v>17</v>
      </c>
      <c r="C277" s="2" t="s">
        <v>24</v>
      </c>
      <c r="D277" s="2">
        <v>167</v>
      </c>
      <c r="E277" s="2">
        <v>7589</v>
      </c>
      <c r="F277" s="2">
        <v>297</v>
      </c>
      <c r="G277" s="2">
        <v>68.16</v>
      </c>
      <c r="H277" s="2">
        <v>17.350000000000001</v>
      </c>
      <c r="I277" s="2" t="s">
        <v>48</v>
      </c>
      <c r="J277" t="str">
        <f>IF(E277 &gt;500,"Qualified","Not Qualified")</f>
        <v>Qualified</v>
      </c>
      <c r="K277" t="str">
        <f>IF(C277="All-Rounder", IF(AND(E277&gt;300, F277&gt;10), "Star Performer","Need Improvement"),"")</f>
        <v/>
      </c>
      <c r="L277" t="str">
        <f>IF(OR(D277&gt;50, I277="Yes"), "Rest","Available")</f>
        <v>Rest</v>
      </c>
      <c r="M277" t="str">
        <f>IF(NOT(I277="Yes"),"Fit","Injured")</f>
        <v>Injured</v>
      </c>
      <c r="Y277">
        <f>IFERROR(E278/D278,"0")</f>
        <v>33.794285714285714</v>
      </c>
      <c r="AA277" t="b">
        <f>ISERROR(D278/E278)</f>
        <v>0</v>
      </c>
    </row>
    <row r="278" spans="1:27" ht="14.25" customHeight="1">
      <c r="A278" s="2" t="s">
        <v>85</v>
      </c>
      <c r="B278" s="2" t="s">
        <v>13</v>
      </c>
      <c r="C278" s="2" t="s">
        <v>20</v>
      </c>
      <c r="D278" s="2">
        <v>175</v>
      </c>
      <c r="E278" s="2">
        <v>5914</v>
      </c>
      <c r="F278" s="2">
        <v>7</v>
      </c>
      <c r="G278" s="2">
        <v>20.260000000000002</v>
      </c>
      <c r="H278" s="2">
        <v>27.46</v>
      </c>
      <c r="I278" s="2" t="s">
        <v>48</v>
      </c>
      <c r="J278" t="str">
        <f>IF(E278 &gt;500,"Qualified","Not Qualified")</f>
        <v>Qualified</v>
      </c>
      <c r="K278" t="str">
        <f>IF(C278="All-Rounder", IF(AND(E278&gt;300, F278&gt;10), "Star Performer","Need Improvement"),"")</f>
        <v/>
      </c>
      <c r="L278" t="str">
        <f>IF(OR(D278&gt;50, I278="Yes"), "Rest","Available")</f>
        <v>Rest</v>
      </c>
      <c r="M278" t="str">
        <f>IF(NOT(I278="Yes"),"Fit","Injured")</f>
        <v>Injured</v>
      </c>
      <c r="Y278">
        <f>IFERROR(E279/D279,"0")</f>
        <v>8.4186046511627914</v>
      </c>
      <c r="AA278" t="b">
        <f>ISERROR(D279/E279)</f>
        <v>0</v>
      </c>
    </row>
    <row r="279" spans="1:27" ht="14.25" customHeight="1">
      <c r="A279" s="2" t="s">
        <v>121</v>
      </c>
      <c r="B279" s="2" t="s">
        <v>13</v>
      </c>
      <c r="C279" s="2" t="s">
        <v>14</v>
      </c>
      <c r="D279" s="2">
        <v>86</v>
      </c>
      <c r="E279" s="2">
        <v>724</v>
      </c>
      <c r="F279" s="2">
        <v>386</v>
      </c>
      <c r="G279" s="2">
        <v>66.650000000000006</v>
      </c>
      <c r="H279" s="2">
        <v>38.67</v>
      </c>
      <c r="I279" s="2" t="s">
        <v>48</v>
      </c>
      <c r="J279" t="str">
        <f>IF(E279 &gt;500,"Qualified","Not Qualified")</f>
        <v>Qualified</v>
      </c>
      <c r="K279" t="str">
        <f>IF(C279="All-Rounder", IF(AND(E279&gt;300, F279&gt;10), "Star Performer","Need Improvement"),"")</f>
        <v>Star Performer</v>
      </c>
      <c r="L279" t="str">
        <f>IF(OR(D279&gt;50, I279="Yes"), "Rest","Available")</f>
        <v>Rest</v>
      </c>
      <c r="M279" t="str">
        <f>IF(NOT(I279="Yes"),"Fit","Injured")</f>
        <v>Injured</v>
      </c>
      <c r="Y279">
        <f>IFERROR(E280/D280,"0")</f>
        <v>84.381818181818176</v>
      </c>
      <c r="AA279" t="b">
        <f>ISERROR(D280/E280)</f>
        <v>0</v>
      </c>
    </row>
    <row r="280" spans="1:27" ht="14.25" customHeight="1">
      <c r="A280" s="2" t="s">
        <v>137</v>
      </c>
      <c r="B280" s="2" t="s">
        <v>17</v>
      </c>
      <c r="C280" s="2" t="s">
        <v>24</v>
      </c>
      <c r="D280" s="2">
        <v>110</v>
      </c>
      <c r="E280" s="2">
        <v>9282</v>
      </c>
      <c r="F280" s="2">
        <v>100</v>
      </c>
      <c r="G280" s="2">
        <v>29.67</v>
      </c>
      <c r="H280" s="2">
        <v>24.86</v>
      </c>
      <c r="I280" s="2" t="s">
        <v>48</v>
      </c>
      <c r="J280" t="str">
        <f>IF(E280 &gt;500,"Qualified","Not Qualified")</f>
        <v>Qualified</v>
      </c>
      <c r="K280" t="str">
        <f>IF(C280="All-Rounder", IF(AND(E280&gt;300, F280&gt;10), "Star Performer","Need Improvement"),"")</f>
        <v/>
      </c>
      <c r="L280" t="str">
        <f>IF(OR(D280&gt;50, I280="Yes"), "Rest","Available")</f>
        <v>Rest</v>
      </c>
      <c r="M280" t="str">
        <f>IF(NOT(I280="Yes"),"Fit","Injured")</f>
        <v>Injured</v>
      </c>
      <c r="Y280">
        <f>IFERROR(E281/D281,"0")</f>
        <v>44.835443037974684</v>
      </c>
      <c r="AA280" t="b">
        <f>ISERROR(D281/E281)</f>
        <v>0</v>
      </c>
    </row>
    <row r="281" spans="1:27" ht="14.25" customHeight="1">
      <c r="A281" s="2" t="s">
        <v>162</v>
      </c>
      <c r="B281" s="2" t="s">
        <v>9</v>
      </c>
      <c r="C281" s="2" t="s">
        <v>14</v>
      </c>
      <c r="D281" s="2">
        <v>158</v>
      </c>
      <c r="E281" s="2">
        <v>7084</v>
      </c>
      <c r="F281" s="2">
        <v>307</v>
      </c>
      <c r="G281" s="2">
        <v>64.48</v>
      </c>
      <c r="H281" s="2">
        <v>15.8</v>
      </c>
      <c r="I281" s="2" t="s">
        <v>48</v>
      </c>
      <c r="J281" t="str">
        <f>IF(E281 &gt;500,"Qualified","Not Qualified")</f>
        <v>Qualified</v>
      </c>
      <c r="K281" t="str">
        <f>IF(C281="All-Rounder", IF(AND(E281&gt;300, F281&gt;10), "Star Performer","Need Improvement"),"")</f>
        <v>Star Performer</v>
      </c>
      <c r="L281" t="str">
        <f>IF(OR(D281&gt;50, I281="Yes"), "Rest","Available")</f>
        <v>Rest</v>
      </c>
      <c r="M281" t="str">
        <f>IF(NOT(I281="Yes"),"Fit","Injured")</f>
        <v>Injured</v>
      </c>
      <c r="Y281">
        <f>IFERROR(E282/D282,"0")</f>
        <v>154.43137254901961</v>
      </c>
      <c r="AA281" t="b">
        <f>ISERROR(D282/E282)</f>
        <v>0</v>
      </c>
    </row>
    <row r="282" spans="1:27" ht="14.25" customHeight="1">
      <c r="A282" s="2" t="s">
        <v>179</v>
      </c>
      <c r="B282" s="2" t="s">
        <v>23</v>
      </c>
      <c r="C282" s="2" t="s">
        <v>24</v>
      </c>
      <c r="D282" s="2">
        <v>51</v>
      </c>
      <c r="E282" s="2">
        <v>7876</v>
      </c>
      <c r="F282" s="2">
        <v>6</v>
      </c>
      <c r="G282" s="2">
        <v>67.52</v>
      </c>
      <c r="H282" s="2">
        <v>20.27</v>
      </c>
      <c r="I282" s="2" t="s">
        <v>48</v>
      </c>
      <c r="J282" t="str">
        <f>IF(E282 &gt;500,"Qualified","Not Qualified")</f>
        <v>Qualified</v>
      </c>
      <c r="K282" t="str">
        <f>IF(C282="All-Rounder", IF(AND(E282&gt;300, F282&gt;10), "Star Performer","Need Improvement"),"")</f>
        <v/>
      </c>
      <c r="L282" t="str">
        <f>IF(OR(D282&gt;50, I282="Yes"), "Rest","Available")</f>
        <v>Rest</v>
      </c>
      <c r="M282" t="str">
        <f>IF(NOT(I282="Yes"),"Fit","Injured")</f>
        <v>Injured</v>
      </c>
      <c r="Y282">
        <f>IFERROR(E283/D283,"0")</f>
        <v>10.128</v>
      </c>
      <c r="AA282" t="b">
        <f>ISERROR(D283/E283)</f>
        <v>0</v>
      </c>
    </row>
    <row r="283" spans="1:27" ht="14.25" customHeight="1">
      <c r="A283" s="2" t="s">
        <v>187</v>
      </c>
      <c r="B283" s="2" t="s">
        <v>9</v>
      </c>
      <c r="C283" s="2" t="s">
        <v>20</v>
      </c>
      <c r="D283" s="2">
        <v>125</v>
      </c>
      <c r="E283" s="2">
        <v>1266</v>
      </c>
      <c r="F283" s="2">
        <v>122</v>
      </c>
      <c r="G283" s="2">
        <v>70.37</v>
      </c>
      <c r="H283" s="2">
        <v>48.58</v>
      </c>
      <c r="I283" s="2" t="s">
        <v>48</v>
      </c>
      <c r="J283" t="str">
        <f>IF(E283 &gt;500,"Qualified","Not Qualified")</f>
        <v>Qualified</v>
      </c>
      <c r="K283" t="str">
        <f>IF(C283="All-Rounder", IF(AND(E283&gt;300, F283&gt;10), "Star Performer","Need Improvement"),"")</f>
        <v/>
      </c>
      <c r="L283" t="str">
        <f>IF(OR(D283&gt;50, I283="Yes"), "Rest","Available")</f>
        <v>Rest</v>
      </c>
      <c r="M283" t="str">
        <f>IF(NOT(I283="Yes"),"Fit","Injured")</f>
        <v>Injured</v>
      </c>
      <c r="Y283">
        <f>IFERROR(E284/D284,"0")</f>
        <v>64.391891891891888</v>
      </c>
      <c r="AA283" t="b">
        <f>ISERROR(D284/E284)</f>
        <v>0</v>
      </c>
    </row>
    <row r="284" spans="1:27" ht="14.25" customHeight="1">
      <c r="A284" s="2" t="s">
        <v>191</v>
      </c>
      <c r="B284" s="2" t="s">
        <v>13</v>
      </c>
      <c r="C284" s="2" t="s">
        <v>20</v>
      </c>
      <c r="D284" s="2">
        <v>148</v>
      </c>
      <c r="E284" s="2">
        <v>9530</v>
      </c>
      <c r="F284" s="2">
        <v>357</v>
      </c>
      <c r="G284" s="2">
        <v>69.319999999999993</v>
      </c>
      <c r="H284" s="2">
        <v>37.44</v>
      </c>
      <c r="I284" s="2" t="s">
        <v>48</v>
      </c>
      <c r="J284" t="str">
        <f>IF(E284 &gt;500,"Qualified","Not Qualified")</f>
        <v>Qualified</v>
      </c>
      <c r="K284" t="str">
        <f>IF(C284="All-Rounder", IF(AND(E284&gt;300, F284&gt;10), "Star Performer","Need Improvement"),"")</f>
        <v/>
      </c>
      <c r="L284" t="str">
        <f>IF(OR(D284&gt;50, I284="Yes"), "Rest","Available")</f>
        <v>Rest</v>
      </c>
      <c r="M284" t="str">
        <f>IF(NOT(I284="Yes"),"Fit","Injured")</f>
        <v>Injured</v>
      </c>
      <c r="Y284">
        <f>IFERROR(E285/D285,"0")</f>
        <v>17.014492753623188</v>
      </c>
      <c r="AA284" t="b">
        <f>ISERROR(D285/E285)</f>
        <v>0</v>
      </c>
    </row>
    <row r="285" spans="1:27" ht="14.25" customHeight="1">
      <c r="A285" s="2" t="s">
        <v>200</v>
      </c>
      <c r="B285" s="2" t="s">
        <v>9</v>
      </c>
      <c r="C285" s="2" t="s">
        <v>24</v>
      </c>
      <c r="D285" s="2">
        <v>69</v>
      </c>
      <c r="E285" s="2">
        <v>1174</v>
      </c>
      <c r="F285" s="2">
        <v>383</v>
      </c>
      <c r="G285" s="2">
        <v>29.47</v>
      </c>
      <c r="H285" s="2">
        <v>37.97</v>
      </c>
      <c r="I285" s="2" t="s">
        <v>48</v>
      </c>
      <c r="J285" t="str">
        <f>IF(E285 &gt;500,"Qualified","Not Qualified")</f>
        <v>Qualified</v>
      </c>
      <c r="K285" t="str">
        <f>IF(C285="All-Rounder", IF(AND(E285&gt;300, F285&gt;10), "Star Performer","Need Improvement"),"")</f>
        <v/>
      </c>
      <c r="L285" t="str">
        <f>IF(OR(D285&gt;50, I285="Yes"), "Rest","Available")</f>
        <v>Rest</v>
      </c>
      <c r="M285" t="str">
        <f>IF(NOT(I285="Yes"),"Fit","Injured")</f>
        <v>Injured</v>
      </c>
      <c r="Y285">
        <f>IFERROR(E286/D286,"0")</f>
        <v>36.555555555555557</v>
      </c>
      <c r="AA285" t="b">
        <f>ISERROR(D286/E286)</f>
        <v>0</v>
      </c>
    </row>
    <row r="286" spans="1:27" ht="14.25" customHeight="1">
      <c r="A286" s="2" t="s">
        <v>202</v>
      </c>
      <c r="B286" s="2" t="s">
        <v>13</v>
      </c>
      <c r="C286" s="2" t="s">
        <v>14</v>
      </c>
      <c r="D286" s="2">
        <v>180</v>
      </c>
      <c r="E286" s="2">
        <v>6580</v>
      </c>
      <c r="F286" s="2">
        <v>147</v>
      </c>
      <c r="G286" s="2">
        <v>30.09</v>
      </c>
      <c r="H286" s="2">
        <v>24.73</v>
      </c>
      <c r="I286" s="2" t="s">
        <v>48</v>
      </c>
      <c r="J286" t="str">
        <f>IF(E286 &gt;500,"Qualified","Not Qualified")</f>
        <v>Qualified</v>
      </c>
      <c r="K286" t="str">
        <f>IF(C286="All-Rounder", IF(AND(E286&gt;300, F286&gt;10), "Star Performer","Need Improvement"),"")</f>
        <v>Star Performer</v>
      </c>
      <c r="L286" t="str">
        <f>IF(OR(D286&gt;50, I286="Yes"), "Rest","Available")</f>
        <v>Rest</v>
      </c>
      <c r="M286" t="str">
        <f>IF(NOT(I286="Yes"),"Fit","Injured")</f>
        <v>Injured</v>
      </c>
      <c r="Y286">
        <f>IFERROR(E287/D287,"0")</f>
        <v>2.3229813664596275</v>
      </c>
      <c r="AA286" t="b">
        <f>ISERROR(D287/E287)</f>
        <v>0</v>
      </c>
    </row>
    <row r="287" spans="1:27" ht="14.25" customHeight="1">
      <c r="A287" s="2" t="s">
        <v>215</v>
      </c>
      <c r="B287" s="2" t="s">
        <v>17</v>
      </c>
      <c r="C287" s="2" t="s">
        <v>14</v>
      </c>
      <c r="D287" s="2">
        <v>161</v>
      </c>
      <c r="E287" s="2">
        <v>374</v>
      </c>
      <c r="F287" s="2">
        <v>352</v>
      </c>
      <c r="G287" s="2">
        <v>12.03</v>
      </c>
      <c r="H287" s="2">
        <v>26.1</v>
      </c>
      <c r="I287" s="2" t="s">
        <v>48</v>
      </c>
      <c r="J287" t="str">
        <f>IF(E287 &gt;500,"Qualified","Not Qualified")</f>
        <v>Not Qualified</v>
      </c>
      <c r="K287" t="str">
        <f>IF(C287="All-Rounder", IF(AND(E287&gt;300, F287&gt;10), "Star Performer","Need Improvement"),"")</f>
        <v>Star Performer</v>
      </c>
      <c r="L287" t="str">
        <f>IF(OR(D287&gt;50, I287="Yes"), "Rest","Available")</f>
        <v>Rest</v>
      </c>
      <c r="M287" t="str">
        <f>IF(NOT(I287="Yes"),"Fit","Injured")</f>
        <v>Injured</v>
      </c>
      <c r="Y287">
        <f>IFERROR(E288/D288,"0")</f>
        <v>68.127272727272725</v>
      </c>
      <c r="AA287" t="b">
        <f>ISERROR(D288/E288)</f>
        <v>0</v>
      </c>
    </row>
    <row r="288" spans="1:27" ht="14.25" customHeight="1">
      <c r="A288" s="2" t="s">
        <v>216</v>
      </c>
      <c r="B288" s="2" t="s">
        <v>17</v>
      </c>
      <c r="C288" s="2" t="s">
        <v>20</v>
      </c>
      <c r="D288" s="2">
        <v>55</v>
      </c>
      <c r="E288" s="2">
        <v>3747</v>
      </c>
      <c r="F288" s="2">
        <v>41</v>
      </c>
      <c r="G288" s="2">
        <v>57.06</v>
      </c>
      <c r="H288" s="2">
        <v>15.44</v>
      </c>
      <c r="I288" s="2" t="s">
        <v>48</v>
      </c>
      <c r="J288" t="str">
        <f>IF(E288 &gt;500,"Qualified","Not Qualified")</f>
        <v>Qualified</v>
      </c>
      <c r="K288" t="str">
        <f>IF(C288="All-Rounder", IF(AND(E288&gt;300, F288&gt;10), "Star Performer","Need Improvement"),"")</f>
        <v/>
      </c>
      <c r="L288" t="str">
        <f>IF(OR(D288&gt;50, I288="Yes"), "Rest","Available")</f>
        <v>Rest</v>
      </c>
      <c r="M288" t="str">
        <f>IF(NOT(I288="Yes"),"Fit","Injured")</f>
        <v>Injured</v>
      </c>
      <c r="Y288">
        <f>IFERROR(E289/D289,"0")</f>
        <v>291.75757575757575</v>
      </c>
      <c r="AA288" t="b">
        <f>ISERROR(D289/E289)</f>
        <v>0</v>
      </c>
    </row>
    <row r="289" spans="1:27" ht="14.25" customHeight="1">
      <c r="A289" s="2" t="s">
        <v>226</v>
      </c>
      <c r="B289" s="2" t="s">
        <v>17</v>
      </c>
      <c r="C289" s="2" t="s">
        <v>10</v>
      </c>
      <c r="D289" s="2">
        <v>33</v>
      </c>
      <c r="E289" s="2">
        <v>9628</v>
      </c>
      <c r="F289" s="2">
        <v>292</v>
      </c>
      <c r="G289" s="2">
        <v>65.5</v>
      </c>
      <c r="H289" s="2">
        <v>19.16</v>
      </c>
      <c r="I289" s="2" t="s">
        <v>48</v>
      </c>
      <c r="J289" t="str">
        <f>IF(E289 &gt;500,"Qualified","Not Qualified")</f>
        <v>Qualified</v>
      </c>
      <c r="K289" t="str">
        <f>IF(C289="All-Rounder", IF(AND(E289&gt;300, F289&gt;10), "Star Performer","Need Improvement"),"")</f>
        <v/>
      </c>
      <c r="L289" t="str">
        <f>IF(OR(D289&gt;50, I289="Yes"), "Rest","Available")</f>
        <v>Rest</v>
      </c>
      <c r="M289" t="str">
        <f>IF(NOT(I289="Yes"),"Fit","Injured")</f>
        <v>Injured</v>
      </c>
      <c r="Y289">
        <f>IFERROR(E290/D290,"0")</f>
        <v>36.53092783505155</v>
      </c>
      <c r="AA289" t="b">
        <f>ISERROR(D290/E290)</f>
        <v>0</v>
      </c>
    </row>
    <row r="290" spans="1:27" ht="14.25" customHeight="1">
      <c r="A290" s="2" t="s">
        <v>232</v>
      </c>
      <c r="B290" s="2" t="s">
        <v>9</v>
      </c>
      <c r="C290" s="2" t="s">
        <v>24</v>
      </c>
      <c r="D290" s="2">
        <v>194</v>
      </c>
      <c r="E290" s="2">
        <v>7087</v>
      </c>
      <c r="F290" s="2">
        <v>96</v>
      </c>
      <c r="G290" s="2">
        <v>49.78</v>
      </c>
      <c r="H290" s="2">
        <v>45.59</v>
      </c>
      <c r="I290" s="2" t="s">
        <v>48</v>
      </c>
      <c r="J290" t="str">
        <f>IF(E290 &gt;500,"Qualified","Not Qualified")</f>
        <v>Qualified</v>
      </c>
      <c r="K290" t="str">
        <f>IF(C290="All-Rounder", IF(AND(E290&gt;300, F290&gt;10), "Star Performer","Need Improvement"),"")</f>
        <v/>
      </c>
      <c r="L290" t="str">
        <f>IF(OR(D290&gt;50, I290="Yes"), "Rest","Available")</f>
        <v>Rest</v>
      </c>
      <c r="M290" t="str">
        <f>IF(NOT(I290="Yes"),"Fit","Injured")</f>
        <v>Injured</v>
      </c>
      <c r="Y290">
        <f>IFERROR(E291/D291,"0")</f>
        <v>50.275675675675679</v>
      </c>
      <c r="AA290" t="b">
        <f>ISERROR(D291/E291)</f>
        <v>0</v>
      </c>
    </row>
    <row r="291" spans="1:27" ht="14.25" customHeight="1">
      <c r="A291" s="2" t="s">
        <v>243</v>
      </c>
      <c r="B291" s="2" t="s">
        <v>23</v>
      </c>
      <c r="C291" s="2" t="s">
        <v>10</v>
      </c>
      <c r="D291" s="2">
        <v>185</v>
      </c>
      <c r="E291" s="2">
        <v>9301</v>
      </c>
      <c r="F291" s="2">
        <v>40</v>
      </c>
      <c r="G291" s="2">
        <v>60.79</v>
      </c>
      <c r="H291" s="2">
        <v>23.77</v>
      </c>
      <c r="I291" s="2" t="s">
        <v>48</v>
      </c>
      <c r="J291" t="str">
        <f>IF(E291 &gt;500,"Qualified","Not Qualified")</f>
        <v>Qualified</v>
      </c>
      <c r="K291" t="str">
        <f>IF(C291="All-Rounder", IF(AND(E291&gt;300, F291&gt;10), "Star Performer","Need Improvement"),"")</f>
        <v/>
      </c>
      <c r="L291" t="str">
        <f>IF(OR(D291&gt;50, I291="Yes"), "Rest","Available")</f>
        <v>Rest</v>
      </c>
      <c r="M291" t="str">
        <f>IF(NOT(I291="Yes"),"Fit","Injured")</f>
        <v>Injured</v>
      </c>
      <c r="Y291">
        <f>IFERROR(E292/D292,"0")</f>
        <v>70.59210526315789</v>
      </c>
      <c r="AA291" t="b">
        <f>ISERROR(D292/E292)</f>
        <v>0</v>
      </c>
    </row>
    <row r="292" spans="1:27" ht="14.25" customHeight="1">
      <c r="A292" s="2" t="s">
        <v>249</v>
      </c>
      <c r="B292" s="2" t="s">
        <v>9</v>
      </c>
      <c r="C292" s="2" t="s">
        <v>14</v>
      </c>
      <c r="D292" s="2">
        <v>76</v>
      </c>
      <c r="E292" s="2">
        <v>5365</v>
      </c>
      <c r="F292" s="2">
        <v>105</v>
      </c>
      <c r="G292" s="2">
        <v>49.3</v>
      </c>
      <c r="H292" s="2">
        <v>23.43</v>
      </c>
      <c r="I292" s="2" t="s">
        <v>48</v>
      </c>
      <c r="J292" t="str">
        <f>IF(E292 &gt;500,"Qualified","Not Qualified")</f>
        <v>Qualified</v>
      </c>
      <c r="K292" t="str">
        <f>IF(C292="All-Rounder", IF(AND(E292&gt;300, F292&gt;10), "Star Performer","Need Improvement"),"")</f>
        <v>Star Performer</v>
      </c>
      <c r="L292" t="str">
        <f>IF(OR(D292&gt;50, I292="Yes"), "Rest","Available")</f>
        <v>Rest</v>
      </c>
      <c r="M292" t="str">
        <f>IF(NOT(I292="Yes"),"Fit","Injured")</f>
        <v>Injured</v>
      </c>
      <c r="Y292">
        <f>IFERROR(E293/D293,"0")</f>
        <v>114.1025641025641</v>
      </c>
      <c r="AA292" t="b">
        <f>ISERROR(D293/E293)</f>
        <v>0</v>
      </c>
    </row>
    <row r="293" spans="1:27" ht="14.25" customHeight="1">
      <c r="A293" s="2" t="s">
        <v>251</v>
      </c>
      <c r="B293" s="2" t="s">
        <v>13</v>
      </c>
      <c r="C293" s="2" t="s">
        <v>10</v>
      </c>
      <c r="D293" s="2">
        <v>78</v>
      </c>
      <c r="E293" s="2">
        <v>8900</v>
      </c>
      <c r="F293" s="2">
        <v>173</v>
      </c>
      <c r="G293" s="2">
        <v>63.28</v>
      </c>
      <c r="H293" s="2">
        <v>28.92</v>
      </c>
      <c r="I293" s="2" t="s">
        <v>48</v>
      </c>
      <c r="J293" t="str">
        <f>IF(E293 &gt;500,"Qualified","Not Qualified")</f>
        <v>Qualified</v>
      </c>
      <c r="K293" t="str">
        <f>IF(C293="All-Rounder", IF(AND(E293&gt;300, F293&gt;10), "Star Performer","Need Improvement"),"")</f>
        <v/>
      </c>
      <c r="L293" t="str">
        <f>IF(OR(D293&gt;50, I293="Yes"), "Rest","Available")</f>
        <v>Rest</v>
      </c>
      <c r="M293" t="str">
        <f>IF(NOT(I293="Yes"),"Fit","Injured")</f>
        <v>Injured</v>
      </c>
      <c r="Y293">
        <f>IFERROR(E294/D294,"0")</f>
        <v>73</v>
      </c>
      <c r="AA293" t="b">
        <f>ISERROR(D294/E294)</f>
        <v>0</v>
      </c>
    </row>
    <row r="294" spans="1:27" ht="14.25" customHeight="1">
      <c r="A294" s="2" t="s">
        <v>253</v>
      </c>
      <c r="B294" s="2" t="s">
        <v>9</v>
      </c>
      <c r="C294" s="2" t="s">
        <v>24</v>
      </c>
      <c r="D294" s="2">
        <v>78</v>
      </c>
      <c r="E294" s="2">
        <v>5694</v>
      </c>
      <c r="F294" s="2">
        <v>234</v>
      </c>
      <c r="G294" s="2">
        <v>59.01</v>
      </c>
      <c r="H294" s="2">
        <v>29.08</v>
      </c>
      <c r="I294" s="2" t="s">
        <v>48</v>
      </c>
      <c r="J294" t="str">
        <f>IF(E294 &gt;500,"Qualified","Not Qualified")</f>
        <v>Qualified</v>
      </c>
      <c r="K294" t="str">
        <f>IF(C294="All-Rounder", IF(AND(E294&gt;300, F294&gt;10), "Star Performer","Need Improvement"),"")</f>
        <v/>
      </c>
      <c r="L294" t="str">
        <f>IF(OR(D294&gt;50, I294="Yes"), "Rest","Available")</f>
        <v>Rest</v>
      </c>
      <c r="M294" t="str">
        <f>IF(NOT(I294="Yes"),"Fit","Injured")</f>
        <v>Injured</v>
      </c>
      <c r="Y294">
        <f>IFERROR(E295/D295,"0")</f>
        <v>138.04878048780489</v>
      </c>
      <c r="AA294" t="b">
        <f>ISERROR(D295/E295)</f>
        <v>0</v>
      </c>
    </row>
    <row r="295" spans="1:27" ht="14.25" customHeight="1">
      <c r="A295" s="2" t="s">
        <v>254</v>
      </c>
      <c r="B295" s="2" t="s">
        <v>9</v>
      </c>
      <c r="C295" s="2" t="s">
        <v>24</v>
      </c>
      <c r="D295" s="2">
        <v>41</v>
      </c>
      <c r="E295" s="2">
        <v>5660</v>
      </c>
      <c r="F295" s="2">
        <v>140</v>
      </c>
      <c r="G295" s="2">
        <v>29.47</v>
      </c>
      <c r="H295" s="2">
        <v>35.64</v>
      </c>
      <c r="I295" s="2" t="s">
        <v>48</v>
      </c>
      <c r="J295" t="str">
        <f>IF(E295 &gt;500,"Qualified","Not Qualified")</f>
        <v>Qualified</v>
      </c>
      <c r="K295" t="str">
        <f>IF(C295="All-Rounder", IF(AND(E295&gt;300, F295&gt;10), "Star Performer","Need Improvement"),"")</f>
        <v/>
      </c>
      <c r="L295" t="str">
        <f>IF(OR(D295&gt;50, I295="Yes"), "Rest","Available")</f>
        <v>Rest</v>
      </c>
      <c r="M295" t="str">
        <f>IF(NOT(I295="Yes"),"Fit","Injured")</f>
        <v>Injured</v>
      </c>
      <c r="Y295">
        <f>IFERROR(E296/D296,"0")</f>
        <v>24.659574468085108</v>
      </c>
      <c r="AA295" t="b">
        <f>ISERROR(D296/E296)</f>
        <v>0</v>
      </c>
    </row>
    <row r="296" spans="1:27" ht="14.25" customHeight="1">
      <c r="A296" s="2" t="s">
        <v>261</v>
      </c>
      <c r="B296" s="2" t="s">
        <v>9</v>
      </c>
      <c r="C296" s="2" t="s">
        <v>20</v>
      </c>
      <c r="D296" s="2">
        <v>47</v>
      </c>
      <c r="E296" s="2">
        <v>1159</v>
      </c>
      <c r="F296" s="2">
        <v>302</v>
      </c>
      <c r="G296" s="2">
        <v>46.9</v>
      </c>
      <c r="H296" s="2">
        <v>44.12</v>
      </c>
      <c r="I296" s="2" t="s">
        <v>48</v>
      </c>
      <c r="J296" t="str">
        <f>IF(E296 &gt;500,"Qualified","Not Qualified")</f>
        <v>Qualified</v>
      </c>
      <c r="K296" t="str">
        <f>IF(C296="All-Rounder", IF(AND(E296&gt;300, F296&gt;10), "Star Performer","Need Improvement"),"")</f>
        <v/>
      </c>
      <c r="L296" t="str">
        <f>IF(OR(D296&gt;50, I296="Yes"), "Rest","Available")</f>
        <v>Rest</v>
      </c>
      <c r="M296" t="str">
        <f>IF(NOT(I296="Yes"),"Fit","Injured")</f>
        <v>Injured</v>
      </c>
      <c r="Y296">
        <f>IFERROR(E297/D297,"0")</f>
        <v>41.616216216216216</v>
      </c>
      <c r="AA296" t="b">
        <f>ISERROR(D297/E297)</f>
        <v>0</v>
      </c>
    </row>
    <row r="297" spans="1:27" ht="14.25" customHeight="1">
      <c r="A297" s="2" t="s">
        <v>280</v>
      </c>
      <c r="B297" s="2" t="s">
        <v>13</v>
      </c>
      <c r="C297" s="2" t="s">
        <v>10</v>
      </c>
      <c r="D297" s="2">
        <v>185</v>
      </c>
      <c r="E297" s="2">
        <v>7699</v>
      </c>
      <c r="F297" s="2">
        <v>137</v>
      </c>
      <c r="G297" s="2">
        <v>24.78</v>
      </c>
      <c r="H297" s="2">
        <v>46.39</v>
      </c>
      <c r="I297" s="2" t="s">
        <v>48</v>
      </c>
      <c r="J297" t="str">
        <f>IF(E297 &gt;500,"Qualified","Not Qualified")</f>
        <v>Qualified</v>
      </c>
      <c r="K297" t="str">
        <f>IF(C297="All-Rounder", IF(AND(E297&gt;300, F297&gt;10), "Star Performer","Need Improvement"),"")</f>
        <v/>
      </c>
      <c r="L297" t="str">
        <f>IF(OR(D297&gt;50, I297="Yes"), "Rest","Available")</f>
        <v>Rest</v>
      </c>
      <c r="M297" t="str">
        <f>IF(NOT(I297="Yes"),"Fit","Injured")</f>
        <v>Injured</v>
      </c>
      <c r="Y297">
        <f>IFERROR(E298/D298,"0")</f>
        <v>48.964539007092199</v>
      </c>
      <c r="AA297" t="b">
        <f>ISERROR(D298/E298)</f>
        <v>0</v>
      </c>
    </row>
    <row r="298" spans="1:27" ht="14.25" customHeight="1">
      <c r="A298" s="2" t="s">
        <v>286</v>
      </c>
      <c r="B298" s="2" t="s">
        <v>9</v>
      </c>
      <c r="C298" s="2" t="s">
        <v>14</v>
      </c>
      <c r="D298" s="2">
        <v>141</v>
      </c>
      <c r="E298" s="2">
        <v>6904</v>
      </c>
      <c r="F298" s="2">
        <v>125</v>
      </c>
      <c r="G298" s="2">
        <v>36.630000000000003</v>
      </c>
      <c r="H298" s="2">
        <v>30.41</v>
      </c>
      <c r="I298" s="2" t="s">
        <v>48</v>
      </c>
      <c r="J298" t="str">
        <f>IF(E298 &gt;500,"Qualified","Not Qualified")</f>
        <v>Qualified</v>
      </c>
      <c r="K298" t="str">
        <f>IF(C298="All-Rounder", IF(AND(E298&gt;300, F298&gt;10), "Star Performer","Need Improvement"),"")</f>
        <v>Star Performer</v>
      </c>
      <c r="L298" t="str">
        <f>IF(OR(D298&gt;50, I298="Yes"), "Rest","Available")</f>
        <v>Rest</v>
      </c>
      <c r="M298" t="str">
        <f>IF(NOT(I298="Yes"),"Fit","Injured")</f>
        <v>Injured</v>
      </c>
      <c r="Y298">
        <f>IFERROR(E299/D299,"0")</f>
        <v>17.612903225806452</v>
      </c>
      <c r="AA298" t="b">
        <f>ISERROR(D299/E299)</f>
        <v>0</v>
      </c>
    </row>
    <row r="299" spans="1:27" ht="14.25" customHeight="1">
      <c r="A299" s="2" t="s">
        <v>288</v>
      </c>
      <c r="B299" s="2" t="s">
        <v>13</v>
      </c>
      <c r="C299" s="2" t="s">
        <v>20</v>
      </c>
      <c r="D299" s="2">
        <v>186</v>
      </c>
      <c r="E299" s="2">
        <v>3276</v>
      </c>
      <c r="F299" s="2">
        <v>259</v>
      </c>
      <c r="G299" s="2">
        <v>15.92</v>
      </c>
      <c r="H299" s="2">
        <v>25.68</v>
      </c>
      <c r="I299" s="2" t="s">
        <v>48</v>
      </c>
      <c r="J299" t="str">
        <f>IF(E299 &gt;500,"Qualified","Not Qualified")</f>
        <v>Qualified</v>
      </c>
      <c r="K299" t="str">
        <f>IF(C299="All-Rounder", IF(AND(E299&gt;300, F299&gt;10), "Star Performer","Need Improvement"),"")</f>
        <v/>
      </c>
      <c r="L299" t="str">
        <f>IF(OR(D299&gt;50, I299="Yes"), "Rest","Available")</f>
        <v>Rest</v>
      </c>
      <c r="M299" t="str">
        <f>IF(NOT(I299="Yes"),"Fit","Injured")</f>
        <v>Injured</v>
      </c>
      <c r="Y299">
        <f>IFERROR(E300/D300,"0")</f>
        <v>53.204545454545453</v>
      </c>
      <c r="AA299" t="b">
        <f>ISERROR(D300/E300)</f>
        <v>0</v>
      </c>
    </row>
    <row r="300" spans="1:27" ht="14.25" customHeight="1">
      <c r="A300" s="2" t="s">
        <v>301</v>
      </c>
      <c r="B300" s="2" t="s">
        <v>13</v>
      </c>
      <c r="C300" s="2" t="s">
        <v>24</v>
      </c>
      <c r="D300" s="2">
        <v>44</v>
      </c>
      <c r="E300" s="2">
        <v>2341</v>
      </c>
      <c r="F300" s="2">
        <v>307</v>
      </c>
      <c r="G300" s="2">
        <v>34.96</v>
      </c>
      <c r="H300" s="2">
        <v>39.950000000000003</v>
      </c>
      <c r="I300" s="2" t="s">
        <v>48</v>
      </c>
      <c r="J300" t="str">
        <f>IF(E300 &gt;500,"Qualified","Not Qualified")</f>
        <v>Qualified</v>
      </c>
      <c r="K300" t="str">
        <f>IF(C300="All-Rounder", IF(AND(E300&gt;300, F300&gt;10), "Star Performer","Need Improvement"),"")</f>
        <v/>
      </c>
      <c r="L300" t="str">
        <f>IF(OR(D300&gt;50, I300="Yes"), "Rest","Available")</f>
        <v>Rest</v>
      </c>
      <c r="M300" t="str">
        <f>IF(NOT(I300="Yes"),"Fit","Injured")</f>
        <v>Injured</v>
      </c>
      <c r="Y300">
        <f>IFERROR(E301/D301,"0")</f>
        <v>108.14285714285714</v>
      </c>
      <c r="AA300" t="b">
        <f>ISERROR(D301/E301)</f>
        <v>0</v>
      </c>
    </row>
    <row r="301" spans="1:27" ht="14.25" customHeight="1">
      <c r="A301" s="2" t="s">
        <v>302</v>
      </c>
      <c r="B301" s="2" t="s">
        <v>23</v>
      </c>
      <c r="C301" s="2" t="s">
        <v>10</v>
      </c>
      <c r="D301" s="2">
        <v>84</v>
      </c>
      <c r="E301" s="2">
        <v>9084</v>
      </c>
      <c r="F301" s="2">
        <v>388</v>
      </c>
      <c r="G301" s="2">
        <v>32.380000000000003</v>
      </c>
      <c r="H301" s="2">
        <v>40.35</v>
      </c>
      <c r="I301" s="2" t="s">
        <v>48</v>
      </c>
      <c r="J301" t="str">
        <f>IF(E301 &gt;500,"Qualified","Not Qualified")</f>
        <v>Qualified</v>
      </c>
      <c r="K301" t="str">
        <f>IF(C301="All-Rounder", IF(AND(E301&gt;300, F301&gt;10), "Star Performer","Need Improvement"),"")</f>
        <v/>
      </c>
      <c r="L301" t="str">
        <f>IF(OR(D301&gt;50, I301="Yes"), "Rest","Available")</f>
        <v>Rest</v>
      </c>
      <c r="M301" t="str">
        <f>IF(NOT(I301="Yes"),"Fit","Injured")</f>
        <v>Injured</v>
      </c>
      <c r="Y301">
        <f>IFERROR(E302/D302,"0")</f>
        <v>77.61</v>
      </c>
      <c r="AA301" t="b">
        <f>ISERROR(D302/E302)</f>
        <v>0</v>
      </c>
    </row>
    <row r="302" spans="1:27" ht="14.25" customHeight="1">
      <c r="A302" s="2" t="s">
        <v>311</v>
      </c>
      <c r="B302" s="2" t="s">
        <v>13</v>
      </c>
      <c r="C302" s="2" t="s">
        <v>10</v>
      </c>
      <c r="D302" s="2">
        <v>100</v>
      </c>
      <c r="E302" s="2">
        <v>7761</v>
      </c>
      <c r="F302" s="2">
        <v>331</v>
      </c>
      <c r="G302" s="2">
        <v>37.61</v>
      </c>
      <c r="H302" s="2">
        <v>16.559999999999999</v>
      </c>
      <c r="I302" s="2" t="s">
        <v>48</v>
      </c>
      <c r="J302" t="str">
        <f>IF(E302 &gt;500,"Qualified","Not Qualified")</f>
        <v>Qualified</v>
      </c>
      <c r="K302" t="str">
        <f>IF(C302="All-Rounder", IF(AND(E302&gt;300, F302&gt;10), "Star Performer","Need Improvement"),"")</f>
        <v/>
      </c>
      <c r="L302" t="str">
        <f>IF(OR(D302&gt;50, I302="Yes"), "Rest","Available")</f>
        <v>Rest</v>
      </c>
      <c r="M302" t="str">
        <f>IF(NOT(I302="Yes"),"Fit","Injured")</f>
        <v>Injured</v>
      </c>
      <c r="Y302">
        <f>SUM(Y6:Y11)</f>
        <v>354.49380591106683</v>
      </c>
    </row>
    <row r="303" spans="1:27" ht="14.25" customHeight="1">
      <c r="K303" t="str">
        <f>IF(C303="All-Rounder", IF(AND(E303&gt;300, F303&gt;10), "Star Performer","Need Improvement"),"")</f>
        <v/>
      </c>
    </row>
    <row r="304" spans="1:27"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ortState xmlns:xlrd2="http://schemas.microsoft.com/office/spreadsheetml/2017/richdata2" ref="A1:R302">
    <sortCondition ref="M32:M302"/>
  </sortState>
  <conditionalFormatting sqref="J2:J1048576">
    <cfRule type="cellIs" dxfId="3" priority="7" operator="equal">
      <formula>"Qualified"</formula>
    </cfRule>
    <cfRule type="cellIs" dxfId="2" priority="8" operator="equal">
      <formula>"Not Qualified"</formula>
    </cfRule>
  </conditionalFormatting>
  <conditionalFormatting sqref="J3">
    <cfRule type="colorScale" priority="9">
      <colorScale>
        <cfvo type="min"/>
        <cfvo type="percentile" val="50"/>
        <cfvo type="max"/>
        <color rgb="FFF8696B"/>
        <color rgb="FFFFEB84"/>
        <color rgb="FF63BE7B"/>
      </colorScale>
    </cfRule>
  </conditionalFormatting>
  <conditionalFormatting sqref="F2:F1048576">
    <cfRule type="dataBar" priority="6">
      <dataBar>
        <cfvo type="min"/>
        <cfvo type="max"/>
        <color rgb="FF008AEF"/>
      </dataBar>
      <extLst>
        <ext xmlns:x14="http://schemas.microsoft.com/office/spreadsheetml/2009/9/main" uri="{B025F937-C7B1-47D3-B67F-A62EFF666E3E}">
          <x14:id>{8A4C8D23-0F26-4371-91B1-3EDDD959400B}</x14:id>
        </ext>
      </extLst>
    </cfRule>
  </conditionalFormatting>
  <conditionalFormatting sqref="G2:G1048576">
    <cfRule type="colorScale" priority="5">
      <colorScale>
        <cfvo type="min"/>
        <cfvo type="percentile" val="50"/>
        <cfvo type="max"/>
        <color rgb="FF63BE7B"/>
        <color rgb="FFFFEB84"/>
        <color rgb="FFF8696B"/>
      </colorScale>
    </cfRule>
  </conditionalFormatting>
  <conditionalFormatting sqref="J1">
    <cfRule type="cellIs" dxfId="1" priority="3" operator="equal">
      <formula>"Qualified"</formula>
    </cfRule>
    <cfRule type="cellIs" dxfId="0" priority="4" operator="equal">
      <formula>"Not Qualified"</formula>
    </cfRule>
  </conditionalFormatting>
  <conditionalFormatting sqref="F1">
    <cfRule type="dataBar" priority="2">
      <dataBar>
        <cfvo type="min"/>
        <cfvo type="max"/>
        <color rgb="FF008AEF"/>
      </dataBar>
      <extLst>
        <ext xmlns:x14="http://schemas.microsoft.com/office/spreadsheetml/2009/9/main" uri="{B025F937-C7B1-47D3-B67F-A62EFF666E3E}">
          <x14:id>{E664BE07-F94D-46E5-8FBC-403221A3624D}</x14:id>
        </ext>
      </extLst>
    </cfRule>
  </conditionalFormatting>
  <conditionalFormatting sqref="G1">
    <cfRule type="colorScale" priority="1">
      <colorScale>
        <cfvo type="min"/>
        <cfvo type="percentile" val="50"/>
        <cfvo type="max"/>
        <color rgb="FF63BE7B"/>
        <color rgb="FFFFEB84"/>
        <color rgb="FFF8696B"/>
      </colorScale>
    </cfRule>
  </conditionalFormatting>
  <dataValidations count="2">
    <dataValidation type="textLength" allowBlank="1" showInputMessage="1" showErrorMessage="1" sqref="AG3:AG21" xr:uid="{16CFFE01-71F3-4829-BB3A-0CE4E8EC25FA}">
      <formula1>2</formula1>
      <formula2>6</formula2>
    </dataValidation>
    <dataValidation type="whole" allowBlank="1" showInputMessage="1" showErrorMessage="1" sqref="AH3:AH13" xr:uid="{AB17BA92-1CE8-4E51-AFEF-3435225BFDE6}">
      <formula1>10</formula1>
      <formula2>50</formula2>
    </dataValidation>
  </dataValidations>
  <pageMargins left="0.7" right="0.7" top="0.75" bottom="0.75" header="0" footer="0"/>
  <pageSetup orientation="landscape"/>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dataBar" id="{8A4C8D23-0F26-4371-91B1-3EDDD959400B}">
            <x14:dataBar minLength="0" maxLength="100" border="1" negativeBarBorderColorSameAsPositive="0">
              <x14:cfvo type="autoMin"/>
              <x14:cfvo type="autoMax"/>
              <x14:borderColor rgb="FF008AEF"/>
              <x14:negativeFillColor rgb="FFFF0000"/>
              <x14:negativeBorderColor rgb="FFFF0000"/>
              <x14:axisColor rgb="FF000000"/>
            </x14:dataBar>
          </x14:cfRule>
          <xm:sqref>F2:F1048576</xm:sqref>
        </x14:conditionalFormatting>
        <x14:conditionalFormatting xmlns:xm="http://schemas.microsoft.com/office/excel/2006/main">
          <x14:cfRule type="dataBar" id="{E664BE07-F94D-46E5-8FBC-403221A3624D}">
            <x14:dataBar minLength="0" maxLength="100" border="1" negativeBarBorderColorSameAsPositive="0">
              <x14:cfvo type="autoMin"/>
              <x14:cfvo type="autoMax"/>
              <x14:borderColor rgb="FF008AEF"/>
              <x14:negativeFillColor rgb="FFFF0000"/>
              <x14:negativeBorderColor rgb="FFFF0000"/>
              <x14:axisColor rgb="FF000000"/>
            </x14:dataBar>
          </x14:cfRule>
          <xm:sqref>F1</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FD848DE7-1D45-45E0-88C5-6E833CB7DD6E}">
          <x14:colorSeries rgb="FF376092"/>
          <x14:colorNegative rgb="FFD00000"/>
          <x14:colorAxis rgb="FF000000"/>
          <x14:colorMarkers rgb="FFD00000"/>
          <x14:colorFirst rgb="FFD00000"/>
          <x14:colorLast rgb="FFD00000"/>
          <x14:colorHigh rgb="FFD00000"/>
          <x14:colorLow rgb="FFD00000"/>
          <x14:sparklines>
            <x14:sparkline>
              <xm:f>DATA!F3:F9</xm:f>
              <xm:sqref>AD2</xm:sqref>
            </x14:sparkline>
            <x14:sparkline>
              <xm:f>DATA!F4:F10</xm:f>
              <xm:sqref>AD3</xm:sqref>
            </x14:sparkline>
            <x14:sparkline>
              <xm:f>DATA!F5:F11</xm:f>
              <xm:sqref>AD4</xm:sqref>
            </x14:sparkline>
            <x14:sparkline>
              <xm:f>DATA!F6:F12</xm:f>
              <xm:sqref>AD5</xm:sqref>
            </x14:sparkline>
            <x14:sparkline>
              <xm:f>DATA!F7:F13</xm:f>
              <xm:sqref>AD6</xm:sqref>
            </x14:sparkline>
          </x14:sparklines>
        </x14:sparklineGroup>
        <x14:sparklineGroup displayEmptyCellsAs="gap" xr2:uid="{D4CEBCEB-C5A4-4350-A6B2-7CCF30E120B7}">
          <x14:colorSeries theme="5" tint="-0.249977111117893"/>
          <x14:colorNegative rgb="FFD00000"/>
          <x14:colorAxis rgb="FF000000"/>
          <x14:colorMarkers rgb="FFD00000"/>
          <x14:colorFirst rgb="FFD00000"/>
          <x14:colorLast rgb="FFD00000"/>
          <x14:colorHigh rgb="FFD00000"/>
          <x14:colorLow rgb="FFD00000"/>
          <x14:sparklines>
            <x14:sparkline>
              <xm:f>DATA!E3:E11</xm:f>
              <xm:sqref>AC2</xm:sqref>
            </x14:sparkline>
            <x14:sparkline>
              <xm:f>DATA!E4:E12</xm:f>
              <xm:sqref>AC3</xm:sqref>
            </x14:sparkline>
            <x14:sparkline>
              <xm:f>DATA!E5:E13</xm:f>
              <xm:sqref>AC4</xm:sqref>
            </x14:sparkline>
            <x14:sparkline>
              <xm:f>DATA!E6:E14</xm:f>
              <xm:sqref>AC5</xm:sqref>
            </x14:sparkline>
            <x14:sparkline>
              <xm:f>DATA!E7:E15</xm:f>
              <xm:sqref>AC6</xm:sqref>
            </x14:sparkline>
          </x14:sparklines>
        </x14:sparklineGroup>
        <x14:sparklineGroup displayEmptyCellsAs="gap" xr2:uid="{AE811453-3F71-433B-AA33-123D0E016633}">
          <x14:colorSeries rgb="FF376092"/>
          <x14:colorNegative rgb="FFD00000"/>
          <x14:colorAxis rgb="FF000000"/>
          <x14:colorMarkers rgb="FFD00000"/>
          <x14:colorFirst rgb="FFD00000"/>
          <x14:colorLast rgb="FFD00000"/>
          <x14:colorHigh rgb="FFD00000"/>
          <x14:colorLow rgb="FFD00000"/>
          <x14:sparklines>
            <x14:sparkline>
              <xm:f>DATA!G3:H3</xm:f>
              <xm:sqref>AE2</xm:sqref>
            </x14:sparkline>
            <x14:sparkline>
              <xm:f>DATA!G4:H4</xm:f>
              <xm:sqref>AE3</xm:sqref>
            </x14:sparkline>
            <x14:sparkline>
              <xm:f>DATA!G5:H5</xm:f>
              <xm:sqref>AE4</xm:sqref>
            </x14:sparkline>
            <x14:sparkline>
              <xm:f>DATA!G6:H6</xm:f>
              <xm:sqref>AE5</xm:sqref>
            </x14:sparkline>
            <x14:sparkline>
              <xm:f>DATA!G7:H7</xm:f>
              <xm:sqref>AE6</xm:sqref>
            </x14:sparkline>
            <x14:sparkline>
              <xm:f>DATA!G8:H8</xm:f>
              <xm:sqref>AE7</xm:sqref>
            </x14:sparkline>
            <x14:sparkline>
              <xm:f>DATA!G9:H9</xm:f>
              <xm:sqref>AE8</xm:sqref>
            </x14:sparkline>
            <x14:sparkline>
              <xm:f>DATA!G10:H10</xm:f>
              <xm:sqref>AE9</xm:sqref>
            </x14:sparkline>
            <x14:sparkline>
              <xm:f>DATA!G11:H11</xm:f>
              <xm:sqref>AE10</xm:sqref>
            </x14:sparkline>
          </x14:sparklines>
        </x14:sparklineGroup>
        <x14:sparklineGroup type="column" displayEmptyCellsAs="gap" xr2:uid="{7E926EED-9FAE-4937-A67E-9C5E4D90ECF4}">
          <x14:colorSeries rgb="FF376092"/>
          <x14:colorNegative rgb="FFD00000"/>
          <x14:colorAxis rgb="FF000000"/>
          <x14:colorMarkers rgb="FFD00000"/>
          <x14:colorFirst rgb="FFD00000"/>
          <x14:colorLast rgb="FFD00000"/>
          <x14:colorHigh rgb="FFD00000"/>
          <x14:colorLow rgb="FFD00000"/>
          <x14:sparklines>
            <x14:sparkline>
              <xm:f>DATA!E3:F3</xm:f>
              <xm:sqref>AF2</xm:sqref>
            </x14:sparkline>
            <x14:sparkline>
              <xm:f>DATA!E4:F4</xm:f>
              <xm:sqref>AF3</xm:sqref>
            </x14:sparkline>
            <x14:sparkline>
              <xm:f>DATA!E5:F5</xm:f>
              <xm:sqref>AF4</xm:sqref>
            </x14:sparkline>
            <x14:sparkline>
              <xm:f>DATA!E6:F6</xm:f>
              <xm:sqref>AF5</xm:sqref>
            </x14:sparkline>
            <x14:sparkline>
              <xm:f>DATA!E7:F7</xm:f>
              <xm:sqref>AF6</xm:sqref>
            </x14:sparkline>
            <x14:sparkline>
              <xm:f>DATA!E8:F8</xm:f>
              <xm:sqref>AF7</xm:sqref>
            </x14:sparkline>
            <x14:sparkline>
              <xm:f>DATA!E9:F9</xm:f>
              <xm:sqref>AF8</xm:sqref>
            </x14:sparkline>
            <x14:sparkline>
              <xm:f>DATA!E10:F10</xm:f>
              <xm:sqref>AF9</xm:sqref>
            </x14:sparkline>
            <x14:sparkline>
              <xm:f>DATA!E11:F11</xm:f>
              <xm:sqref>AF10</xm:sqref>
            </x14:sparkline>
            <x14:sparkline>
              <xm:f>DATA!E12:F12</xm:f>
              <xm:sqref>AF11</xm:sqref>
            </x14:sparkline>
            <x14:sparkline>
              <xm:f>DATA!E13:F13</xm:f>
              <xm:sqref>AF12</xm:sqref>
            </x14:sparkline>
            <x14:sparkline>
              <xm:f>DATA!E14:F14</xm:f>
              <xm:sqref>AF13</xm:sqref>
            </x14:sparkline>
            <x14:sparkline>
              <xm:f>DATA!E15:F15</xm:f>
              <xm:sqref>AF14</xm:sqref>
            </x14:sparkline>
            <x14:sparkline>
              <xm:f>DATA!E16:F16</xm:f>
              <xm:sqref>AF15</xm:sqref>
            </x14:sparkline>
            <x14:sparkline>
              <xm:f>DATA!E17:F17</xm:f>
              <xm:sqref>AF16</xm:sqref>
            </x14:sparkline>
            <x14:sparkline>
              <xm:f>DATA!E18:F18</xm:f>
              <xm:sqref>AF17</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topLeftCell="A66" workbookViewId="0">
      <selection activeCell="A56" sqref="A56"/>
    </sheetView>
  </sheetViews>
  <sheetFormatPr defaultColWidth="14.44140625" defaultRowHeight="15" customHeight="1"/>
  <cols>
    <col min="1" max="26" width="8.5546875" customWidth="1"/>
  </cols>
  <sheetData>
    <row r="1" spans="1:22" ht="14.25" customHeight="1">
      <c r="A1" s="3" t="s">
        <v>318</v>
      </c>
    </row>
    <row r="2" spans="1:22" ht="14.25" customHeight="1">
      <c r="A2" s="4"/>
    </row>
    <row r="3" spans="1:22" ht="14.25" customHeight="1">
      <c r="A3" s="5" t="s">
        <v>319</v>
      </c>
      <c r="B3" s="1"/>
      <c r="C3" s="1"/>
      <c r="D3" s="1"/>
      <c r="E3" s="1"/>
      <c r="F3" s="1"/>
      <c r="G3" s="1"/>
      <c r="H3" s="1"/>
      <c r="I3" s="1"/>
      <c r="J3" s="1"/>
      <c r="K3" s="1"/>
      <c r="L3" s="1"/>
      <c r="M3" s="1"/>
      <c r="N3" s="1"/>
    </row>
    <row r="4" spans="1:22" ht="14.25" customHeight="1">
      <c r="A4" s="5" t="s">
        <v>320</v>
      </c>
      <c r="B4" s="1"/>
      <c r="C4" s="1"/>
      <c r="D4" s="1"/>
      <c r="E4" s="1"/>
      <c r="F4" s="1"/>
      <c r="G4" s="1"/>
      <c r="H4" s="1"/>
      <c r="I4" s="1"/>
      <c r="J4" s="1"/>
      <c r="K4" s="1"/>
      <c r="L4" s="1"/>
      <c r="M4" s="1"/>
      <c r="N4" s="1"/>
    </row>
    <row r="5" spans="1:22" ht="14.25" customHeight="1">
      <c r="A5" s="4"/>
      <c r="P5" s="6" t="s">
        <v>321</v>
      </c>
      <c r="Q5" s="6"/>
      <c r="R5" s="6"/>
      <c r="S5" s="6"/>
      <c r="T5" s="6"/>
      <c r="U5" s="6"/>
      <c r="V5" s="6"/>
    </row>
    <row r="6" spans="1:22" ht="14.25" customHeight="1">
      <c r="A6" s="4" t="s">
        <v>322</v>
      </c>
      <c r="P6" s="6" t="s">
        <v>323</v>
      </c>
      <c r="Q6" s="6"/>
      <c r="R6" s="6"/>
      <c r="S6" s="6"/>
      <c r="T6" s="6"/>
      <c r="U6" s="6"/>
      <c r="V6" s="6"/>
    </row>
    <row r="7" spans="1:22" ht="14.25" customHeight="1">
      <c r="A7" s="7" t="s">
        <v>324</v>
      </c>
      <c r="P7" s="6" t="s">
        <v>325</v>
      </c>
      <c r="Q7" s="6"/>
      <c r="R7" s="6"/>
      <c r="S7" s="6"/>
      <c r="T7" s="6"/>
      <c r="U7" s="6"/>
      <c r="V7" s="6"/>
    </row>
    <row r="8" spans="1:22" ht="14.25" customHeight="1">
      <c r="A8" s="8" t="s">
        <v>358</v>
      </c>
      <c r="P8" s="6" t="s">
        <v>326</v>
      </c>
      <c r="Q8" s="6"/>
      <c r="R8" s="6"/>
      <c r="S8" s="6"/>
      <c r="T8" s="6"/>
      <c r="U8" s="6"/>
      <c r="V8" s="6"/>
    </row>
    <row r="9" spans="1:22" ht="14.25" customHeight="1">
      <c r="P9" s="6" t="s">
        <v>327</v>
      </c>
      <c r="Q9" s="6"/>
      <c r="R9" s="6"/>
      <c r="S9" s="6"/>
      <c r="T9" s="6"/>
      <c r="U9" s="6"/>
      <c r="V9" s="6"/>
    </row>
    <row r="10" spans="1:22" ht="14.25" customHeight="1">
      <c r="P10" s="9"/>
      <c r="Q10" s="9"/>
      <c r="R10" s="9"/>
      <c r="S10" s="9"/>
      <c r="T10" s="9"/>
      <c r="U10" s="9"/>
      <c r="V10" s="9"/>
    </row>
    <row r="11" spans="1:22" ht="14.25" customHeight="1">
      <c r="P11" s="10"/>
      <c r="Q11" s="10"/>
      <c r="R11" s="10"/>
      <c r="S11" s="10"/>
      <c r="T11" s="10"/>
      <c r="U11" s="10"/>
      <c r="V11" s="10"/>
    </row>
    <row r="12" spans="1:22" ht="14.25" customHeight="1">
      <c r="A12" s="11" t="s">
        <v>328</v>
      </c>
      <c r="P12" s="10"/>
      <c r="Q12" s="10"/>
      <c r="R12" s="10"/>
      <c r="S12" s="10"/>
      <c r="T12" s="10"/>
      <c r="U12" s="10"/>
      <c r="V12" s="10"/>
    </row>
    <row r="13" spans="1:22" ht="14.25" customHeight="1">
      <c r="A13" s="4"/>
      <c r="P13" s="10"/>
      <c r="Q13" s="10"/>
      <c r="R13" s="10"/>
      <c r="S13" s="10"/>
      <c r="T13" s="10"/>
      <c r="U13" s="10"/>
      <c r="V13" s="10"/>
    </row>
    <row r="14" spans="1:22" ht="14.25" customHeight="1">
      <c r="A14" s="4" t="s">
        <v>329</v>
      </c>
      <c r="P14" s="10"/>
      <c r="Q14" s="10"/>
      <c r="R14" s="10"/>
      <c r="S14" s="10"/>
      <c r="T14" s="10"/>
      <c r="U14" s="10"/>
      <c r="V14" s="10"/>
    </row>
    <row r="15" spans="1:22" ht="14.25" customHeight="1">
      <c r="A15" s="7" t="s">
        <v>324</v>
      </c>
      <c r="P15" s="10"/>
      <c r="Q15" s="10"/>
      <c r="R15" s="10"/>
      <c r="S15" s="10"/>
      <c r="T15" s="10"/>
      <c r="U15" s="10"/>
      <c r="V15" s="10"/>
    </row>
    <row r="16" spans="1:22" ht="14.25" customHeight="1">
      <c r="A16" s="8" t="s">
        <v>330</v>
      </c>
      <c r="P16" s="10"/>
      <c r="Q16" s="10"/>
      <c r="R16" s="10"/>
      <c r="S16" s="10"/>
      <c r="T16" s="10"/>
      <c r="U16" s="10"/>
      <c r="V16" s="10"/>
    </row>
    <row r="17" spans="1:22" ht="14.25" customHeight="1">
      <c r="P17" s="10"/>
      <c r="Q17" s="10"/>
      <c r="R17" s="10"/>
      <c r="S17" s="10"/>
      <c r="T17" s="10"/>
      <c r="U17" s="10"/>
      <c r="V17" s="10"/>
    </row>
    <row r="18" spans="1:22" ht="14.25" customHeight="1">
      <c r="P18" s="10"/>
      <c r="Q18" s="10"/>
      <c r="R18" s="10"/>
      <c r="S18" s="10"/>
      <c r="T18" s="10"/>
      <c r="U18" s="10"/>
      <c r="V18" s="10"/>
    </row>
    <row r="19" spans="1:22" ht="14.25" customHeight="1">
      <c r="P19" s="10"/>
      <c r="Q19" s="10"/>
      <c r="R19" s="10"/>
      <c r="S19" s="10"/>
      <c r="T19" s="10"/>
      <c r="U19" s="10"/>
      <c r="V19" s="10"/>
    </row>
    <row r="20" spans="1:22" ht="14.25" customHeight="1">
      <c r="A20" s="11" t="s">
        <v>331</v>
      </c>
      <c r="P20" s="10"/>
      <c r="Q20" s="10"/>
      <c r="R20" s="10"/>
      <c r="S20" s="10"/>
      <c r="T20" s="10"/>
      <c r="U20" s="10"/>
      <c r="V20" s="10"/>
    </row>
    <row r="21" spans="1:22" ht="14.25" customHeight="1">
      <c r="A21" s="4"/>
      <c r="P21" s="10"/>
      <c r="Q21" s="10"/>
      <c r="R21" s="10"/>
      <c r="S21" s="10"/>
      <c r="T21" s="10"/>
      <c r="U21" s="10"/>
      <c r="V21" s="10"/>
    </row>
    <row r="22" spans="1:22" ht="14.25" customHeight="1">
      <c r="A22" s="4" t="s">
        <v>332</v>
      </c>
    </row>
    <row r="23" spans="1:22" ht="14.25" customHeight="1">
      <c r="A23" s="7" t="s">
        <v>324</v>
      </c>
    </row>
    <row r="24" spans="1:22" ht="14.25" customHeight="1">
      <c r="A24" s="8" t="s">
        <v>333</v>
      </c>
    </row>
    <row r="25" spans="1:22" ht="14.25" customHeight="1"/>
    <row r="26" spans="1:22" ht="14.25" customHeight="1"/>
    <row r="27" spans="1:22" ht="14.25" customHeight="1"/>
    <row r="28" spans="1:22" ht="14.25" customHeight="1">
      <c r="A28" s="11" t="s">
        <v>334</v>
      </c>
    </row>
    <row r="29" spans="1:22" ht="14.25" customHeight="1">
      <c r="A29" s="4"/>
    </row>
    <row r="30" spans="1:22" ht="14.25" customHeight="1">
      <c r="A30" s="4" t="s">
        <v>335</v>
      </c>
    </row>
    <row r="31" spans="1:22" ht="14.25" customHeight="1">
      <c r="A31" s="7" t="s">
        <v>324</v>
      </c>
    </row>
    <row r="32" spans="1:22" ht="14.25" customHeight="1">
      <c r="A32" s="8" t="s">
        <v>336</v>
      </c>
    </row>
    <row r="33" spans="1:1" ht="14.25" customHeight="1"/>
    <row r="34" spans="1:1" ht="14.25" customHeight="1"/>
    <row r="35" spans="1:1" ht="14.25" customHeight="1"/>
    <row r="36" spans="1:1" ht="14.25" customHeight="1">
      <c r="A36" s="11" t="s">
        <v>337</v>
      </c>
    </row>
    <row r="37" spans="1:1" ht="14.25" customHeight="1">
      <c r="A37" s="4"/>
    </row>
    <row r="38" spans="1:1" ht="14.25" customHeight="1">
      <c r="A38" s="4" t="s">
        <v>338</v>
      </c>
    </row>
    <row r="39" spans="1:1" ht="14.25" customHeight="1">
      <c r="A39" s="7" t="s">
        <v>324</v>
      </c>
    </row>
    <row r="40" spans="1:1" ht="14.25" customHeight="1">
      <c r="A40" s="12" t="s">
        <v>339</v>
      </c>
    </row>
    <row r="41" spans="1:1" ht="14.25" customHeight="1"/>
    <row r="42" spans="1:1" ht="14.25" customHeight="1"/>
    <row r="43" spans="1:1" ht="14.25" customHeight="1"/>
    <row r="44" spans="1:1" ht="14.25" customHeight="1">
      <c r="A44" s="11" t="s">
        <v>340</v>
      </c>
    </row>
    <row r="45" spans="1:1" ht="14.25" customHeight="1">
      <c r="A45" s="4"/>
    </row>
    <row r="46" spans="1:1" ht="14.25" customHeight="1">
      <c r="A46" s="4" t="s">
        <v>341</v>
      </c>
    </row>
    <row r="47" spans="1:1" ht="14.25" customHeight="1">
      <c r="A47" s="7" t="s">
        <v>324</v>
      </c>
    </row>
    <row r="48" spans="1:1" ht="14.25" customHeight="1">
      <c r="A48" s="12" t="s">
        <v>342</v>
      </c>
    </row>
    <row r="49" spans="1:1" ht="14.25" customHeight="1"/>
    <row r="50" spans="1:1" ht="14.25" customHeight="1"/>
    <row r="51" spans="1:1" ht="14.25" customHeight="1"/>
    <row r="52" spans="1:1" ht="14.25" customHeight="1">
      <c r="A52" s="11" t="s">
        <v>343</v>
      </c>
    </row>
    <row r="53" spans="1:1" ht="14.25" customHeight="1">
      <c r="A53" s="4"/>
    </row>
    <row r="54" spans="1:1" ht="14.25" customHeight="1">
      <c r="A54" s="4" t="s">
        <v>344</v>
      </c>
    </row>
    <row r="55" spans="1:1" ht="14.25" customHeight="1">
      <c r="A55" s="7" t="s">
        <v>324</v>
      </c>
    </row>
    <row r="56" spans="1:1" ht="14.25" customHeight="1">
      <c r="A56" s="8" t="s">
        <v>345</v>
      </c>
    </row>
    <row r="57" spans="1:1" ht="14.25" customHeight="1"/>
    <row r="58" spans="1:1" ht="14.25" customHeight="1"/>
    <row r="59" spans="1:1" ht="14.25" customHeight="1"/>
    <row r="60" spans="1:1" ht="14.25" customHeight="1">
      <c r="A60" s="11" t="s">
        <v>346</v>
      </c>
    </row>
    <row r="61" spans="1:1" ht="14.25" customHeight="1">
      <c r="A61" s="4"/>
    </row>
    <row r="62" spans="1:1" ht="14.25" customHeight="1">
      <c r="A62" s="4" t="s">
        <v>347</v>
      </c>
    </row>
    <row r="63" spans="1:1" ht="14.25" customHeight="1">
      <c r="A63" s="7" t="s">
        <v>324</v>
      </c>
    </row>
    <row r="64" spans="1:1" ht="14.25" customHeight="1">
      <c r="A64" s="8" t="s">
        <v>348</v>
      </c>
    </row>
    <row r="65" spans="1:1" ht="14.25" customHeight="1"/>
    <row r="66" spans="1:1" ht="14.25" customHeight="1"/>
    <row r="67" spans="1:1" ht="14.25" customHeight="1"/>
    <row r="68" spans="1:1" ht="14.25" customHeight="1">
      <c r="A68" s="11" t="s">
        <v>349</v>
      </c>
    </row>
    <row r="69" spans="1:1" ht="14.25" customHeight="1">
      <c r="A69" s="4"/>
    </row>
    <row r="70" spans="1:1" ht="14.25" customHeight="1">
      <c r="A70" s="4" t="s">
        <v>350</v>
      </c>
    </row>
    <row r="71" spans="1:1" ht="14.25" customHeight="1">
      <c r="A71" s="7" t="s">
        <v>324</v>
      </c>
    </row>
    <row r="72" spans="1:1" ht="14.25" customHeight="1">
      <c r="A72" s="12" t="s">
        <v>351</v>
      </c>
    </row>
    <row r="73" spans="1:1" ht="14.25" customHeight="1"/>
    <row r="74" spans="1:1" ht="14.25" customHeight="1"/>
    <row r="75" spans="1:1" ht="14.25" customHeight="1"/>
    <row r="76" spans="1:1" ht="14.25" customHeight="1">
      <c r="A76" s="11" t="s">
        <v>352</v>
      </c>
    </row>
    <row r="77" spans="1:1" ht="14.25" customHeight="1">
      <c r="A77" s="4"/>
    </row>
    <row r="78" spans="1:1" ht="14.25" customHeight="1">
      <c r="A78" s="4" t="s">
        <v>353</v>
      </c>
    </row>
    <row r="79" spans="1:1" ht="14.25" customHeight="1">
      <c r="A79" s="7" t="s">
        <v>324</v>
      </c>
    </row>
    <row r="80" spans="1:1" ht="14.25" customHeight="1">
      <c r="A80" s="8" t="s">
        <v>354</v>
      </c>
    </row>
    <row r="81" spans="1:1" ht="14.25" customHeight="1"/>
    <row r="82" spans="1:1" ht="14.25" customHeight="1"/>
    <row r="83" spans="1:1" ht="14.25" customHeight="1"/>
    <row r="84" spans="1:1" ht="14.25" customHeight="1">
      <c r="A84" s="11" t="s">
        <v>355</v>
      </c>
    </row>
    <row r="85" spans="1:1" ht="14.25" customHeight="1">
      <c r="A85" s="4"/>
    </row>
    <row r="86" spans="1:1" ht="14.25" customHeight="1">
      <c r="A86" s="4" t="s">
        <v>356</v>
      </c>
    </row>
    <row r="87" spans="1:1" ht="14.25" customHeight="1">
      <c r="A87" s="7" t="s">
        <v>324</v>
      </c>
    </row>
    <row r="88" spans="1:1" ht="14.25" customHeight="1">
      <c r="A88" s="8" t="s">
        <v>357</v>
      </c>
    </row>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DATA</vt:lpstr>
      <vt:lpstr>QUERIES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dc:creator>
  <cp:lastModifiedBy>ashleshavairagade2609@gmail.com</cp:lastModifiedBy>
  <dcterms:created xsi:type="dcterms:W3CDTF">2024-12-21T17:35:20Z</dcterms:created>
  <dcterms:modified xsi:type="dcterms:W3CDTF">2025-01-21T06:38:28Z</dcterms:modified>
</cp:coreProperties>
</file>