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2" windowHeight="8016" activeTab="6"/>
  </bookViews>
  <sheets>
    <sheet name="age" sheetId="1" r:id="rId1"/>
    <sheet name="recognition" sheetId="2" r:id="rId2"/>
    <sheet name="identification" sheetId="4" r:id="rId3"/>
    <sheet name="conf_mat" sheetId="6" r:id="rId4"/>
    <sheet name="ENGLISH" sheetId="7" r:id="rId5"/>
    <sheet name="english_1" sheetId="8" r:id="rId6"/>
    <sheet name="Marathi" sheetId="9" r:id="rId7"/>
  </sheets>
  <definedNames>
    <definedName name="_xlnm._FilterDatabase" localSheetId="2" hidden="1">identification!$A$4:$AB$4</definedName>
    <definedName name="_xlnm._FilterDatabase" localSheetId="1" hidden="1">recognition!$B$2:$AB$13</definedName>
  </definedNames>
  <calcPr calcId="144525"/>
</workbook>
</file>

<file path=xl/calcChain.xml><?xml version="1.0" encoding="utf-8"?>
<calcChain xmlns="http://schemas.openxmlformats.org/spreadsheetml/2006/main">
  <c r="AJ55" i="9" l="1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Q55" i="9"/>
  <c r="R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AK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C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20" i="9"/>
  <c r="N16" i="9"/>
  <c r="M16" i="9"/>
  <c r="L16" i="9"/>
  <c r="K16" i="9"/>
  <c r="J16" i="9"/>
  <c r="I16" i="9"/>
  <c r="H16" i="9"/>
  <c r="G16" i="9"/>
  <c r="F16" i="9"/>
  <c r="E16" i="9"/>
  <c r="D16" i="9"/>
  <c r="C16" i="9"/>
  <c r="O15" i="9"/>
  <c r="N15" i="9"/>
  <c r="M15" i="9"/>
  <c r="L15" i="9"/>
  <c r="K15" i="9"/>
  <c r="J15" i="9"/>
  <c r="I15" i="9"/>
  <c r="H15" i="9"/>
  <c r="G15" i="9"/>
  <c r="F15" i="9"/>
  <c r="E15" i="9"/>
  <c r="D15" i="9"/>
  <c r="O14" i="9"/>
  <c r="P14" i="9" s="1"/>
  <c r="C15" i="9"/>
  <c r="P13" i="9"/>
  <c r="P12" i="9"/>
  <c r="P11" i="9"/>
  <c r="P10" i="9"/>
  <c r="P9" i="9"/>
  <c r="P8" i="9"/>
  <c r="P7" i="9"/>
  <c r="P6" i="9"/>
  <c r="P5" i="9"/>
  <c r="P4" i="9"/>
  <c r="P3" i="9"/>
  <c r="AD5" i="8"/>
  <c r="O4" i="9"/>
  <c r="O5" i="9"/>
  <c r="O6" i="9"/>
  <c r="O7" i="9"/>
  <c r="O8" i="9"/>
  <c r="O9" i="9"/>
  <c r="O10" i="9"/>
  <c r="O11" i="9"/>
  <c r="O12" i="9"/>
  <c r="O13" i="9"/>
  <c r="O3" i="9"/>
  <c r="AC3" i="8"/>
  <c r="AD3" i="8" s="1"/>
  <c r="AB30" i="8"/>
  <c r="X30" i="8"/>
  <c r="L30" i="8"/>
  <c r="H30" i="8"/>
  <c r="AB29" i="8"/>
  <c r="AA29" i="8"/>
  <c r="AA30" i="8" s="1"/>
  <c r="Z29" i="8"/>
  <c r="Z30" i="8" s="1"/>
  <c r="Y29" i="8"/>
  <c r="Y30" i="8" s="1"/>
  <c r="X29" i="8"/>
  <c r="W29" i="8"/>
  <c r="W30" i="8" s="1"/>
  <c r="V29" i="8"/>
  <c r="V30" i="8" s="1"/>
  <c r="U29" i="8"/>
  <c r="U30" i="8" s="1"/>
  <c r="T29" i="8"/>
  <c r="T30" i="8" s="1"/>
  <c r="S29" i="8"/>
  <c r="S30" i="8" s="1"/>
  <c r="R29" i="8"/>
  <c r="R30" i="8" s="1"/>
  <c r="Q29" i="8"/>
  <c r="Q30" i="8" s="1"/>
  <c r="P29" i="8"/>
  <c r="P30" i="8" s="1"/>
  <c r="O29" i="8"/>
  <c r="O30" i="8" s="1"/>
  <c r="N29" i="8"/>
  <c r="N30" i="8" s="1"/>
  <c r="M29" i="8"/>
  <c r="M30" i="8" s="1"/>
  <c r="L29" i="8"/>
  <c r="K29" i="8"/>
  <c r="K30" i="8" s="1"/>
  <c r="J29" i="8"/>
  <c r="J30" i="8" s="1"/>
  <c r="I29" i="8"/>
  <c r="I30" i="8" s="1"/>
  <c r="H29" i="8"/>
  <c r="G29" i="8"/>
  <c r="G30" i="8" s="1"/>
  <c r="F29" i="8"/>
  <c r="F30" i="8" s="1"/>
  <c r="E29" i="8"/>
  <c r="E30" i="8" s="1"/>
  <c r="D29" i="8"/>
  <c r="D30" i="8" s="1"/>
  <c r="C29" i="8"/>
  <c r="AD28" i="8"/>
  <c r="AC28" i="8"/>
  <c r="AC27" i="8"/>
  <c r="AD27" i="8" s="1"/>
  <c r="AC26" i="8"/>
  <c r="AD26" i="8" s="1"/>
  <c r="AC25" i="8"/>
  <c r="AD25" i="8" s="1"/>
  <c r="AC24" i="8"/>
  <c r="AD24" i="8" s="1"/>
  <c r="AC23" i="8"/>
  <c r="AD23" i="8" s="1"/>
  <c r="AD22" i="8"/>
  <c r="AC22" i="8"/>
  <c r="AC21" i="8"/>
  <c r="AD21" i="8" s="1"/>
  <c r="AD20" i="8"/>
  <c r="AC20" i="8"/>
  <c r="AC19" i="8"/>
  <c r="AD19" i="8" s="1"/>
  <c r="AC18" i="8"/>
  <c r="AD18" i="8" s="1"/>
  <c r="AC17" i="8"/>
  <c r="AD17" i="8" s="1"/>
  <c r="AC16" i="8"/>
  <c r="AD16" i="8" s="1"/>
  <c r="AC15" i="8"/>
  <c r="AD15" i="8" s="1"/>
  <c r="AD14" i="8"/>
  <c r="AC14" i="8"/>
  <c r="AC13" i="8"/>
  <c r="AD13" i="8" s="1"/>
  <c r="AD12" i="8"/>
  <c r="AC12" i="8"/>
  <c r="AC11" i="8"/>
  <c r="AD11" i="8" s="1"/>
  <c r="AC10" i="8"/>
  <c r="AD10" i="8" s="1"/>
  <c r="AC9" i="8"/>
  <c r="AD9" i="8" s="1"/>
  <c r="AC8" i="8"/>
  <c r="AD8" i="8" s="1"/>
  <c r="AC7" i="8"/>
  <c r="AD7" i="8" s="1"/>
  <c r="AD6" i="8"/>
  <c r="AC6" i="8"/>
  <c r="AC5" i="8"/>
  <c r="AD4" i="8"/>
  <c r="AC4" i="8"/>
  <c r="AB30" i="7"/>
  <c r="X30" i="7"/>
  <c r="L30" i="7"/>
  <c r="H30" i="7"/>
  <c r="AB29" i="7"/>
  <c r="AA29" i="7"/>
  <c r="AA30" i="7" s="1"/>
  <c r="Z29" i="7"/>
  <c r="Z30" i="7" s="1"/>
  <c r="Y29" i="7"/>
  <c r="Y30" i="7" s="1"/>
  <c r="X29" i="7"/>
  <c r="W29" i="7"/>
  <c r="W30" i="7" s="1"/>
  <c r="V29" i="7"/>
  <c r="V30" i="7" s="1"/>
  <c r="U29" i="7"/>
  <c r="U30" i="7" s="1"/>
  <c r="T29" i="7"/>
  <c r="T30" i="7" s="1"/>
  <c r="S29" i="7"/>
  <c r="S30" i="7" s="1"/>
  <c r="R29" i="7"/>
  <c r="R30" i="7" s="1"/>
  <c r="Q29" i="7"/>
  <c r="Q30" i="7" s="1"/>
  <c r="P29" i="7"/>
  <c r="P30" i="7" s="1"/>
  <c r="O29" i="7"/>
  <c r="O30" i="7" s="1"/>
  <c r="N29" i="7"/>
  <c r="N30" i="7" s="1"/>
  <c r="M29" i="7"/>
  <c r="M30" i="7" s="1"/>
  <c r="L29" i="7"/>
  <c r="K29" i="7"/>
  <c r="K30" i="7" s="1"/>
  <c r="J29" i="7"/>
  <c r="J30" i="7" s="1"/>
  <c r="I29" i="7"/>
  <c r="I30" i="7" s="1"/>
  <c r="H29" i="7"/>
  <c r="G29" i="7"/>
  <c r="G30" i="7" s="1"/>
  <c r="F29" i="7"/>
  <c r="F30" i="7" s="1"/>
  <c r="E29" i="7"/>
  <c r="E30" i="7" s="1"/>
  <c r="D29" i="7"/>
  <c r="D30" i="7" s="1"/>
  <c r="C29" i="7"/>
  <c r="C30" i="7" s="1"/>
  <c r="AD28" i="7"/>
  <c r="AC28" i="7"/>
  <c r="AC27" i="7"/>
  <c r="AD27" i="7" s="1"/>
  <c r="AC26" i="7"/>
  <c r="AD26" i="7" s="1"/>
  <c r="AC25" i="7"/>
  <c r="AD25" i="7" s="1"/>
  <c r="AC24" i="7"/>
  <c r="AD24" i="7" s="1"/>
  <c r="AC23" i="7"/>
  <c r="AD23" i="7" s="1"/>
  <c r="AD22" i="7"/>
  <c r="AC22" i="7"/>
  <c r="AC21" i="7"/>
  <c r="AD21" i="7" s="1"/>
  <c r="AD20" i="7"/>
  <c r="AC20" i="7"/>
  <c r="AC19" i="7"/>
  <c r="AD19" i="7" s="1"/>
  <c r="AC18" i="7"/>
  <c r="AD18" i="7" s="1"/>
  <c r="AC17" i="7"/>
  <c r="AD17" i="7" s="1"/>
  <c r="AC16" i="7"/>
  <c r="AD16" i="7" s="1"/>
  <c r="AC15" i="7"/>
  <c r="AD15" i="7" s="1"/>
  <c r="AD14" i="7"/>
  <c r="AC14" i="7"/>
  <c r="AC13" i="7"/>
  <c r="AD13" i="7" s="1"/>
  <c r="AD12" i="7"/>
  <c r="AC12" i="7"/>
  <c r="AC11" i="7"/>
  <c r="AD11" i="7" s="1"/>
  <c r="AC10" i="7"/>
  <c r="AD10" i="7" s="1"/>
  <c r="AC9" i="7"/>
  <c r="AD9" i="7" s="1"/>
  <c r="AC8" i="7"/>
  <c r="AD8" i="7" s="1"/>
  <c r="AC7" i="7"/>
  <c r="AD7" i="7" s="1"/>
  <c r="AD6" i="7"/>
  <c r="AC6" i="7"/>
  <c r="AC5" i="7"/>
  <c r="AD5" i="7" s="1"/>
  <c r="AD4" i="7"/>
  <c r="AC4" i="7"/>
  <c r="AC3" i="7"/>
  <c r="AD3" i="7" s="1"/>
  <c r="AC29" i="8" l="1"/>
  <c r="AC29" i="7"/>
  <c r="Q22" i="6" l="1"/>
  <c r="Q18" i="6"/>
  <c r="M86" i="6" l="1"/>
  <c r="Q82" i="6"/>
  <c r="M80" i="6"/>
  <c r="Q79" i="6"/>
  <c r="L77" i="6"/>
  <c r="L78" i="6" s="1"/>
  <c r="K77" i="6"/>
  <c r="K78" i="6" s="1"/>
  <c r="J77" i="6"/>
  <c r="J78" i="6" s="1"/>
  <c r="I77" i="6"/>
  <c r="I78" i="6" s="1"/>
  <c r="H77" i="6"/>
  <c r="H78" i="6" s="1"/>
  <c r="G77" i="6"/>
  <c r="G78" i="6" s="1"/>
  <c r="F77" i="6"/>
  <c r="F78" i="6" s="1"/>
  <c r="E77" i="6"/>
  <c r="E78" i="6" s="1"/>
  <c r="D77" i="6"/>
  <c r="D78" i="6" s="1"/>
  <c r="C77" i="6"/>
  <c r="C78" i="6" s="1"/>
  <c r="M76" i="6"/>
  <c r="N76" i="6" s="1"/>
  <c r="M75" i="6"/>
  <c r="N75" i="6" s="1"/>
  <c r="M74" i="6"/>
  <c r="N74" i="6" s="1"/>
  <c r="M73" i="6"/>
  <c r="N73" i="6" s="1"/>
  <c r="M72" i="6"/>
  <c r="N72" i="6" s="1"/>
  <c r="S71" i="6"/>
  <c r="N71" i="6"/>
  <c r="M71" i="6"/>
  <c r="S70" i="6"/>
  <c r="M70" i="6"/>
  <c r="N70" i="6" s="1"/>
  <c r="N69" i="6"/>
  <c r="M69" i="6"/>
  <c r="M68" i="6"/>
  <c r="N68" i="6" s="1"/>
  <c r="M67" i="6"/>
  <c r="N67" i="6" s="1"/>
  <c r="Q62" i="6"/>
  <c r="M60" i="6"/>
  <c r="Q44" i="6" s="1"/>
  <c r="Q53" i="6"/>
  <c r="M54" i="6"/>
  <c r="L51" i="6"/>
  <c r="L52" i="6" s="1"/>
  <c r="K51" i="6"/>
  <c r="K52" i="6" s="1"/>
  <c r="J51" i="6"/>
  <c r="J52" i="6" s="1"/>
  <c r="I51" i="6"/>
  <c r="I52" i="6" s="1"/>
  <c r="H51" i="6"/>
  <c r="H52" i="6" s="1"/>
  <c r="G51" i="6"/>
  <c r="G52" i="6" s="1"/>
  <c r="F51" i="6"/>
  <c r="F52" i="6" s="1"/>
  <c r="E51" i="6"/>
  <c r="E52" i="6" s="1"/>
  <c r="D51" i="6"/>
  <c r="D52" i="6" s="1"/>
  <c r="C51" i="6"/>
  <c r="C52" i="6" s="1"/>
  <c r="M50" i="6"/>
  <c r="N50" i="6" s="1"/>
  <c r="M49" i="6"/>
  <c r="N49" i="6" s="1"/>
  <c r="N48" i="6"/>
  <c r="M48" i="6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Q26" i="6"/>
  <c r="M24" i="6"/>
  <c r="M18" i="6"/>
  <c r="L15" i="6"/>
  <c r="L16" i="6" s="1"/>
  <c r="K15" i="6"/>
  <c r="K16" i="6" s="1"/>
  <c r="J15" i="6"/>
  <c r="J16" i="6" s="1"/>
  <c r="I15" i="6"/>
  <c r="I16" i="6" s="1"/>
  <c r="H15" i="6"/>
  <c r="H16" i="6" s="1"/>
  <c r="G15" i="6"/>
  <c r="G16" i="6" s="1"/>
  <c r="F15" i="6"/>
  <c r="F16" i="6" s="1"/>
  <c r="E15" i="6"/>
  <c r="E16" i="6" s="1"/>
  <c r="D15" i="6"/>
  <c r="D16" i="6" s="1"/>
  <c r="C15" i="6"/>
  <c r="C16" i="6" s="1"/>
  <c r="M14" i="6"/>
  <c r="N14" i="6" s="1"/>
  <c r="M13" i="6"/>
  <c r="N13" i="6" s="1"/>
  <c r="N12" i="6"/>
  <c r="M12" i="6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Q59" i="6" l="1"/>
  <c r="Q40" i="6"/>
  <c r="Q85" i="6"/>
  <c r="Q67" i="6"/>
  <c r="Y11" i="6"/>
  <c r="X29" i="6"/>
  <c r="Q14" i="6"/>
  <c r="X22" i="6"/>
  <c r="Q6" i="6"/>
  <c r="AA11" i="6"/>
  <c r="AA12" i="6" s="1"/>
  <c r="X14" i="6"/>
  <c r="X26" i="6"/>
  <c r="Q29" i="6"/>
  <c r="Q10" i="6"/>
  <c r="X8" i="6"/>
  <c r="X18" i="6"/>
  <c r="Q88" i="6"/>
  <c r="Q71" i="6"/>
  <c r="M15" i="6"/>
  <c r="M51" i="6"/>
  <c r="Q75" i="6"/>
  <c r="Q56" i="6"/>
  <c r="M77" i="6"/>
  <c r="Q49" i="6"/>
  <c r="D14" i="2" l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4" i="2"/>
  <c r="AB14" i="2" s="1"/>
  <c r="AD4" i="2"/>
  <c r="AD5" i="2"/>
  <c r="AD6" i="2"/>
  <c r="AD7" i="2"/>
  <c r="AD8" i="2"/>
  <c r="AD9" i="2"/>
  <c r="AD10" i="2"/>
  <c r="AD11" i="2"/>
  <c r="AD12" i="2"/>
  <c r="AD3" i="2"/>
  <c r="AD13" i="2" s="1"/>
  <c r="AI15" i="4" l="1"/>
  <c r="K37" i="4" l="1"/>
  <c r="K40" i="4" s="1"/>
  <c r="I37" i="4"/>
  <c r="I40" i="4" s="1"/>
  <c r="K36" i="4"/>
  <c r="K39" i="4" s="1"/>
  <c r="I36" i="4"/>
  <c r="I39" i="4" s="1"/>
  <c r="AT8" i="2" l="1"/>
  <c r="AP30" i="4"/>
  <c r="AE42" i="2"/>
  <c r="AG42" i="2" s="1"/>
  <c r="AE38" i="2"/>
  <c r="AG38" i="2" s="1"/>
  <c r="AE26" i="2"/>
  <c r="AG26" i="2" s="1"/>
  <c r="D13" i="2"/>
  <c r="AE20" i="2" s="1"/>
  <c r="E13" i="2"/>
  <c r="AE21" i="2" s="1"/>
  <c r="F13" i="2"/>
  <c r="AE22" i="2" s="1"/>
  <c r="G13" i="2"/>
  <c r="AE23" i="2" s="1"/>
  <c r="H13" i="2"/>
  <c r="AE24" i="2" s="1"/>
  <c r="I13" i="2"/>
  <c r="AE25" i="2" s="1"/>
  <c r="J13" i="2"/>
  <c r="K13" i="2"/>
  <c r="AE27" i="2" s="1"/>
  <c r="L13" i="2"/>
  <c r="AE28" i="2" s="1"/>
  <c r="M13" i="2"/>
  <c r="AE29" i="2" s="1"/>
  <c r="N13" i="2"/>
  <c r="AE30" i="2" s="1"/>
  <c r="AG30" i="2" s="1"/>
  <c r="O13" i="2"/>
  <c r="AE31" i="2" s="1"/>
  <c r="P13" i="2"/>
  <c r="AE32" i="2" s="1"/>
  <c r="Q13" i="2"/>
  <c r="AE33" i="2" s="1"/>
  <c r="R13" i="2"/>
  <c r="AE34" i="2" s="1"/>
  <c r="AG34" i="2" s="1"/>
  <c r="S13" i="2"/>
  <c r="AE35" i="2" s="1"/>
  <c r="T13" i="2"/>
  <c r="AE36" i="2" s="1"/>
  <c r="U13" i="2"/>
  <c r="AE37" i="2" s="1"/>
  <c r="V13" i="2"/>
  <c r="W13" i="2"/>
  <c r="AE39" i="2" s="1"/>
  <c r="X13" i="2"/>
  <c r="AE40" i="2" s="1"/>
  <c r="Y13" i="2"/>
  <c r="AE41" i="2" s="1"/>
  <c r="Z13" i="2"/>
  <c r="AA13" i="2"/>
  <c r="AE43" i="2" s="1"/>
  <c r="D26" i="2"/>
  <c r="AF20" i="2" s="1"/>
  <c r="E26" i="2"/>
  <c r="AF21" i="2" s="1"/>
  <c r="F26" i="2"/>
  <c r="AF22" i="2" s="1"/>
  <c r="G26" i="2"/>
  <c r="AF23" i="2" s="1"/>
  <c r="H26" i="2"/>
  <c r="AF24" i="2" s="1"/>
  <c r="I26" i="2"/>
  <c r="AF25" i="2" s="1"/>
  <c r="J26" i="2"/>
  <c r="AF26" i="2" s="1"/>
  <c r="K26" i="2"/>
  <c r="AF27" i="2" s="1"/>
  <c r="L26" i="2"/>
  <c r="AF28" i="2" s="1"/>
  <c r="M26" i="2"/>
  <c r="AF29" i="2" s="1"/>
  <c r="N26" i="2"/>
  <c r="AF30" i="2" s="1"/>
  <c r="O26" i="2"/>
  <c r="AF31" i="2" s="1"/>
  <c r="P26" i="2"/>
  <c r="AF32" i="2" s="1"/>
  <c r="Q26" i="2"/>
  <c r="AF33" i="2" s="1"/>
  <c r="R26" i="2"/>
  <c r="AF34" i="2" s="1"/>
  <c r="S26" i="2"/>
  <c r="AF35" i="2" s="1"/>
  <c r="T26" i="2"/>
  <c r="AF36" i="2" s="1"/>
  <c r="U26" i="2"/>
  <c r="AF37" i="2" s="1"/>
  <c r="V26" i="2"/>
  <c r="AF38" i="2" s="1"/>
  <c r="W26" i="2"/>
  <c r="AF39" i="2" s="1"/>
  <c r="X26" i="2"/>
  <c r="AF40" i="2" s="1"/>
  <c r="Y26" i="2"/>
  <c r="AF41" i="2" s="1"/>
  <c r="Z26" i="2"/>
  <c r="AF42" i="2" s="1"/>
  <c r="AA26" i="2"/>
  <c r="AF43" i="2" s="1"/>
  <c r="AB25" i="2"/>
  <c r="AC25" i="2" s="1"/>
  <c r="AB24" i="2"/>
  <c r="AC24" i="2" s="1"/>
  <c r="AB12" i="2"/>
  <c r="AC12" i="2" s="1"/>
  <c r="AB11" i="2"/>
  <c r="AC11" i="2" s="1"/>
  <c r="AB23" i="2"/>
  <c r="AC23" i="2" s="1"/>
  <c r="AB10" i="2"/>
  <c r="AC10" i="2" s="1"/>
  <c r="AB22" i="2"/>
  <c r="AC22" i="2" s="1"/>
  <c r="AB9" i="2"/>
  <c r="AC9" i="2" s="1"/>
  <c r="AB21" i="2"/>
  <c r="AC21" i="2" s="1"/>
  <c r="AB8" i="2"/>
  <c r="AC8" i="2" s="1"/>
  <c r="AB20" i="2"/>
  <c r="AC20" i="2" s="1"/>
  <c r="AB7" i="2"/>
  <c r="AC7" i="2" s="1"/>
  <c r="AB18" i="2"/>
  <c r="AC18" i="2" s="1"/>
  <c r="AB5" i="2"/>
  <c r="AC5" i="2" s="1"/>
  <c r="AB6" i="2"/>
  <c r="AC6" i="2" s="1"/>
  <c r="AB19" i="2"/>
  <c r="AC19" i="2" s="1"/>
  <c r="AB17" i="2"/>
  <c r="AB16" i="2"/>
  <c r="AB4" i="2"/>
  <c r="AC4" i="2" s="1"/>
  <c r="M28" i="4"/>
  <c r="AH27" i="4" s="1"/>
  <c r="N28" i="4"/>
  <c r="AH29" i="4" s="1"/>
  <c r="O28" i="4"/>
  <c r="AH30" i="4" s="1"/>
  <c r="P28" i="4"/>
  <c r="AH31" i="4" s="1"/>
  <c r="Q28" i="4"/>
  <c r="AH32" i="4" s="1"/>
  <c r="R28" i="4"/>
  <c r="AH33" i="4" s="1"/>
  <c r="S28" i="4"/>
  <c r="AH34" i="4" s="1"/>
  <c r="T28" i="4"/>
  <c r="AH35" i="4" s="1"/>
  <c r="U28" i="4"/>
  <c r="AH36" i="4" s="1"/>
  <c r="V28" i="4"/>
  <c r="AH37" i="4" s="1"/>
  <c r="W28" i="4"/>
  <c r="AH38" i="4" s="1"/>
  <c r="X28" i="4"/>
  <c r="AH39" i="4" s="1"/>
  <c r="Y28" i="4"/>
  <c r="AH40" i="4" s="1"/>
  <c r="Z28" i="4"/>
  <c r="AH41" i="4" s="1"/>
  <c r="AA28" i="4"/>
  <c r="AH42" i="4" s="1"/>
  <c r="AB22" i="4"/>
  <c r="AH8" i="4" s="1"/>
  <c r="AB23" i="4"/>
  <c r="AH9" i="4" s="1"/>
  <c r="AB25" i="4"/>
  <c r="AH11" i="4" s="1"/>
  <c r="AB20" i="4"/>
  <c r="AH6" i="4" s="1"/>
  <c r="AB24" i="4"/>
  <c r="AH10" i="4" s="1"/>
  <c r="AB27" i="4"/>
  <c r="AH13" i="4" s="1"/>
  <c r="AB19" i="4"/>
  <c r="AH5" i="4" s="1"/>
  <c r="AB21" i="4"/>
  <c r="AH7" i="4" s="1"/>
  <c r="AB26" i="4"/>
  <c r="AH12" i="4" s="1"/>
  <c r="AB18" i="4"/>
  <c r="AH4" i="4" s="1"/>
  <c r="AB8" i="4"/>
  <c r="AG8" i="4" s="1"/>
  <c r="AB9" i="4"/>
  <c r="AG9" i="4" s="1"/>
  <c r="AB11" i="4"/>
  <c r="AG11" i="4" s="1"/>
  <c r="AB6" i="4"/>
  <c r="AG6" i="4" s="1"/>
  <c r="AB10" i="4"/>
  <c r="AG10" i="4" s="1"/>
  <c r="AB13" i="4"/>
  <c r="AG13" i="4" s="1"/>
  <c r="AB5" i="4"/>
  <c r="AG5" i="4" s="1"/>
  <c r="AI5" i="4" s="1"/>
  <c r="AJ5" i="4" s="1"/>
  <c r="AB7" i="4"/>
  <c r="AG7" i="4" s="1"/>
  <c r="AI7" i="4" s="1"/>
  <c r="AJ7" i="4" s="1"/>
  <c r="AB12" i="4"/>
  <c r="AG12" i="4" s="1"/>
  <c r="L28" i="4"/>
  <c r="K28" i="4"/>
  <c r="AH26" i="4" s="1"/>
  <c r="J28" i="4"/>
  <c r="AH25" i="4" s="1"/>
  <c r="I28" i="4"/>
  <c r="AH24" i="4" s="1"/>
  <c r="H28" i="4"/>
  <c r="AH23" i="4" s="1"/>
  <c r="G28" i="4"/>
  <c r="AH22" i="4" s="1"/>
  <c r="F28" i="4"/>
  <c r="AH21" i="4" s="1"/>
  <c r="E28" i="4"/>
  <c r="AH20" i="4" s="1"/>
  <c r="D28" i="4"/>
  <c r="AH19" i="4" s="1"/>
  <c r="C28" i="4"/>
  <c r="F32" i="4" s="1"/>
  <c r="AA14" i="4"/>
  <c r="AG42" i="4" s="1"/>
  <c r="Z14" i="4"/>
  <c r="AG41" i="4" s="1"/>
  <c r="Y14" i="4"/>
  <c r="AG40" i="4" s="1"/>
  <c r="X14" i="4"/>
  <c r="AG39" i="4" s="1"/>
  <c r="W14" i="4"/>
  <c r="AG38" i="4" s="1"/>
  <c r="V14" i="4"/>
  <c r="AG37" i="4" s="1"/>
  <c r="U14" i="4"/>
  <c r="AG36" i="4" s="1"/>
  <c r="T14" i="4"/>
  <c r="AG35" i="4" s="1"/>
  <c r="S14" i="4"/>
  <c r="AG34" i="4" s="1"/>
  <c r="R14" i="4"/>
  <c r="AG33" i="4" s="1"/>
  <c r="Q14" i="4"/>
  <c r="AG32" i="4" s="1"/>
  <c r="P14" i="4"/>
  <c r="AG31" i="4" s="1"/>
  <c r="O14" i="4"/>
  <c r="AG30" i="4" s="1"/>
  <c r="N14" i="4"/>
  <c r="AG29" i="4" s="1"/>
  <c r="M14" i="4"/>
  <c r="AG28" i="4" s="1"/>
  <c r="L14" i="4"/>
  <c r="AG27" i="4" s="1"/>
  <c r="K14" i="4"/>
  <c r="AG26" i="4" s="1"/>
  <c r="J14" i="4"/>
  <c r="AG25" i="4" s="1"/>
  <c r="I14" i="4"/>
  <c r="AG24" i="4" s="1"/>
  <c r="H14" i="4"/>
  <c r="AG23" i="4" s="1"/>
  <c r="G14" i="4"/>
  <c r="AG22" i="4" s="1"/>
  <c r="F14" i="4"/>
  <c r="AG21" i="4" s="1"/>
  <c r="E14" i="4"/>
  <c r="AG20" i="4" s="1"/>
  <c r="D14" i="4"/>
  <c r="C14" i="4"/>
  <c r="AG18" i="4" s="1"/>
  <c r="AB4" i="4"/>
  <c r="AG4" i="4" s="1"/>
  <c r="AB3" i="2"/>
  <c r="C13" i="2"/>
  <c r="AE19" i="2" s="1"/>
  <c r="C26" i="2"/>
  <c r="AF19" i="2" s="1"/>
  <c r="AF44" i="2" l="1"/>
  <c r="AL30" i="2"/>
  <c r="AL32" i="2"/>
  <c r="AL33" i="2" s="1"/>
  <c r="AL31" i="2"/>
  <c r="AG4" i="2"/>
  <c r="AC3" i="2"/>
  <c r="AC13" i="2" s="1"/>
  <c r="AR5" i="2" s="1"/>
  <c r="AR8" i="2" s="1"/>
  <c r="AG22" i="2"/>
  <c r="AH4" i="2"/>
  <c r="AC16" i="2"/>
  <c r="AG41" i="2"/>
  <c r="AG37" i="2"/>
  <c r="AG33" i="2"/>
  <c r="AG29" i="2"/>
  <c r="AG25" i="2"/>
  <c r="AG21" i="2"/>
  <c r="AH5" i="2"/>
  <c r="AC17" i="2"/>
  <c r="AG40" i="2"/>
  <c r="AG36" i="2"/>
  <c r="AG32" i="2"/>
  <c r="AG28" i="2"/>
  <c r="AG24" i="2"/>
  <c r="AG20" i="2"/>
  <c r="AL40" i="2"/>
  <c r="AK31" i="2"/>
  <c r="AM31" i="2" s="1"/>
  <c r="AG19" i="2"/>
  <c r="AK30" i="2"/>
  <c r="AM30" i="2" s="1"/>
  <c r="AK32" i="2"/>
  <c r="AK33" i="2" s="1"/>
  <c r="AG43" i="2"/>
  <c r="AG39" i="2"/>
  <c r="AG35" i="2"/>
  <c r="AG31" i="2"/>
  <c r="AG27" i="2"/>
  <c r="AG23" i="2"/>
  <c r="AG19" i="4"/>
  <c r="AH18" i="4"/>
  <c r="AL25" i="4" s="1"/>
  <c r="F31" i="4"/>
  <c r="AI12" i="4"/>
  <c r="AJ12" i="4" s="1"/>
  <c r="AI13" i="4"/>
  <c r="AJ13" i="4" s="1"/>
  <c r="AN6" i="4"/>
  <c r="AQ26" i="4" s="1"/>
  <c r="AM6" i="4"/>
  <c r="AP26" i="4" s="1"/>
  <c r="AH28" i="4"/>
  <c r="AI11" i="4"/>
  <c r="AJ11" i="4" s="1"/>
  <c r="AB14" i="4"/>
  <c r="AG43" i="4"/>
  <c r="AK26" i="4"/>
  <c r="AP25" i="4" s="1"/>
  <c r="AK25" i="4"/>
  <c r="AK29" i="4"/>
  <c r="AK24" i="4"/>
  <c r="AL24" i="4"/>
  <c r="AB28" i="4"/>
  <c r="AN4" i="4"/>
  <c r="AN5" i="4"/>
  <c r="AH14" i="4"/>
  <c r="AH15" i="4" s="1"/>
  <c r="AO30" i="4" s="1"/>
  <c r="AG14" i="4"/>
  <c r="AG15" i="4" s="1"/>
  <c r="AN30" i="4" s="1"/>
  <c r="AM5" i="4"/>
  <c r="AM4" i="4"/>
  <c r="AI8" i="4"/>
  <c r="AJ8" i="4" s="1"/>
  <c r="AI9" i="4"/>
  <c r="AB26" i="2"/>
  <c r="AQ6" i="2" s="1"/>
  <c r="AQ9" i="2" s="1"/>
  <c r="AE44" i="2"/>
  <c r="AB13" i="2"/>
  <c r="AQ5" i="2" s="1"/>
  <c r="AH6" i="2"/>
  <c r="AG7" i="2"/>
  <c r="AH13" i="2"/>
  <c r="AH11" i="2"/>
  <c r="AG9" i="2"/>
  <c r="AG12" i="2"/>
  <c r="AG10" i="2"/>
  <c r="AG8" i="2"/>
  <c r="AG5" i="2"/>
  <c r="AI5" i="2" s="1"/>
  <c r="AG11" i="2"/>
  <c r="AG13" i="2"/>
  <c r="AI13" i="2" s="1"/>
  <c r="AG6" i="2"/>
  <c r="AH9" i="2"/>
  <c r="AH7" i="2"/>
  <c r="AH12" i="2"/>
  <c r="AH10" i="2"/>
  <c r="AH8" i="2"/>
  <c r="AI10" i="4"/>
  <c r="AJ10" i="4" s="1"/>
  <c r="AI6" i="4"/>
  <c r="AJ6" i="4" s="1"/>
  <c r="AI4" i="4"/>
  <c r="AJ4" i="4" s="1"/>
  <c r="AI4" i="2"/>
  <c r="AQ7" i="2" l="1"/>
  <c r="AQ8" i="2"/>
  <c r="AG44" i="2"/>
  <c r="AG45" i="2" s="1"/>
  <c r="AC26" i="2"/>
  <c r="AR6" i="2" s="1"/>
  <c r="AK12" i="2"/>
  <c r="AL7" i="2"/>
  <c r="AL8" i="2" s="1"/>
  <c r="AM7" i="2"/>
  <c r="AM8" i="2" s="1"/>
  <c r="AM5" i="2"/>
  <c r="AM6" i="2"/>
  <c r="AJ31" i="4"/>
  <c r="AL26" i="4"/>
  <c r="AQ25" i="4" s="1"/>
  <c r="AJ9" i="4"/>
  <c r="AO6" i="4"/>
  <c r="AO5" i="4"/>
  <c r="AH43" i="4"/>
  <c r="AL29" i="4"/>
  <c r="AI14" i="4"/>
  <c r="AO4" i="4"/>
  <c r="AL5" i="2"/>
  <c r="AL6" i="2"/>
  <c r="AI7" i="2"/>
  <c r="AN6" i="2" s="1"/>
  <c r="AI6" i="2"/>
  <c r="AI14" i="2" s="1"/>
  <c r="AI15" i="2" s="1"/>
  <c r="AI11" i="2"/>
  <c r="AI8" i="2"/>
  <c r="AI10" i="2"/>
  <c r="AH14" i="2"/>
  <c r="AI12" i="2"/>
  <c r="AG14" i="2"/>
  <c r="AI9" i="2"/>
  <c r="AR9" i="2" l="1"/>
  <c r="AR7" i="2"/>
  <c r="AJ14" i="4"/>
  <c r="AN7" i="2"/>
  <c r="AN5" i="2"/>
</calcChain>
</file>

<file path=xl/sharedStrings.xml><?xml version="1.0" encoding="utf-8"?>
<sst xmlns="http://schemas.openxmlformats.org/spreadsheetml/2006/main" count="818" uniqueCount="264">
  <si>
    <t>sr.no</t>
  </si>
  <si>
    <t>subject</t>
  </si>
  <si>
    <t>Normal people</t>
  </si>
  <si>
    <t>(FEMALE)</t>
  </si>
  <si>
    <t>6 to 18 age group</t>
  </si>
  <si>
    <t>18 onwards age group</t>
  </si>
  <si>
    <t>a</t>
  </si>
  <si>
    <t>l</t>
  </si>
  <si>
    <t>s</t>
  </si>
  <si>
    <t>v</t>
  </si>
  <si>
    <t>e</t>
  </si>
  <si>
    <t>t</t>
  </si>
  <si>
    <t>z</t>
  </si>
  <si>
    <t>b</t>
  </si>
  <si>
    <t>g</t>
  </si>
  <si>
    <t>y</t>
  </si>
  <si>
    <t>BLIND People</t>
  </si>
  <si>
    <t>EVALUATION ACCURACY</t>
  </si>
  <si>
    <t>KEY PRESS EVALUTION</t>
  </si>
  <si>
    <t>c</t>
  </si>
  <si>
    <t>d</t>
  </si>
  <si>
    <t>f</t>
  </si>
  <si>
    <t>h</t>
  </si>
  <si>
    <t>m</t>
  </si>
  <si>
    <t>n</t>
  </si>
  <si>
    <t>r</t>
  </si>
  <si>
    <t>q</t>
  </si>
  <si>
    <t>u</t>
  </si>
  <si>
    <t>w</t>
  </si>
  <si>
    <t>NORMAL People</t>
  </si>
  <si>
    <t>Letter</t>
  </si>
  <si>
    <t>Correct</t>
  </si>
  <si>
    <t>Total</t>
  </si>
  <si>
    <t>Correctness for Blind</t>
  </si>
  <si>
    <t>Correctness for Normal</t>
  </si>
  <si>
    <t>Perception</t>
  </si>
  <si>
    <t>Normal</t>
  </si>
  <si>
    <t>Blind</t>
  </si>
  <si>
    <t>Subject</t>
  </si>
  <si>
    <t>Recognition</t>
  </si>
  <si>
    <t>Min</t>
  </si>
  <si>
    <t>Max</t>
  </si>
  <si>
    <t>Recognition time</t>
  </si>
  <si>
    <t>Alphabets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</si>
  <si>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</si>
  <si>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</si>
  <si>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</si>
  <si>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</si>
  <si>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</si>
  <si>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</si>
  <si>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</si>
  <si>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</si>
  <si>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</si>
  <si>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</si>
  <si>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</si>
  <si>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</si>
  <si>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</si>
  <si>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</si>
  <si>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</si>
  <si>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</si>
  <si>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</si>
  <si>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</si>
  <si>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</si>
  <si>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</si>
  <si>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Average</t>
  </si>
  <si>
    <t>total</t>
  </si>
  <si>
    <t>Time</t>
  </si>
  <si>
    <t>Identification</t>
  </si>
  <si>
    <t>Aplhabets</t>
  </si>
  <si>
    <t>%identifi</t>
  </si>
  <si>
    <t>Sub-21</t>
  </si>
  <si>
    <t>Sub-22</t>
  </si>
  <si>
    <t>Sub-23</t>
  </si>
  <si>
    <t>Sub-24</t>
  </si>
  <si>
    <t>Sub-25</t>
  </si>
  <si>
    <t>Reading time</t>
  </si>
  <si>
    <t>0 indicates unidentified</t>
  </si>
  <si>
    <t>1 Indicates identified</t>
  </si>
  <si>
    <t>Most correct</t>
  </si>
  <si>
    <t>a,b,g</t>
  </si>
  <si>
    <t>least correct</t>
  </si>
  <si>
    <t>Alphabet</t>
  </si>
  <si>
    <t>Subjects</t>
  </si>
  <si>
    <t>Sub 100%</t>
  </si>
  <si>
    <t>Alphabet identification</t>
  </si>
  <si>
    <t xml:space="preserve">Subject response </t>
  </si>
  <si>
    <t>Sub response</t>
  </si>
  <si>
    <t>Alph identification</t>
  </si>
  <si>
    <t>blind</t>
  </si>
  <si>
    <t>normal</t>
  </si>
  <si>
    <t>Avg. no. of students identified correctly</t>
  </si>
  <si>
    <t>Average no .of letter identified by each type subject</t>
  </si>
  <si>
    <t>Identification accuaracy in %</t>
  </si>
  <si>
    <t>overall</t>
  </si>
  <si>
    <t>Reading</t>
  </si>
  <si>
    <t>Target time s</t>
  </si>
  <si>
    <t>Reognition</t>
  </si>
  <si>
    <t>reading =1char/1s</t>
  </si>
  <si>
    <t>reognition= char/2s</t>
  </si>
  <si>
    <t>in %</t>
  </si>
  <si>
    <t>Average recognition</t>
  </si>
  <si>
    <t>25*2</t>
  </si>
  <si>
    <t>50*10</t>
  </si>
  <si>
    <t>No of trials</t>
  </si>
  <si>
    <t>letters x paricipants</t>
  </si>
  <si>
    <t>Stimulus duration</t>
  </si>
  <si>
    <t>1s</t>
  </si>
  <si>
    <t>Read</t>
  </si>
  <si>
    <t>follow with eyes and reproduce mentally or vocally</t>
  </si>
  <si>
    <t>identify as known before, realize validity</t>
  </si>
  <si>
    <t>touch</t>
  </si>
  <si>
    <t xml:space="preserve"> </t>
  </si>
  <si>
    <t>Greg</t>
  </si>
  <si>
    <t>100 x</t>
  </si>
  <si>
    <t>(nc-nr-ne)/nc</t>
  </si>
  <si>
    <t>false acceptance rate</t>
  </si>
  <si>
    <t>false recognition rate</t>
  </si>
  <si>
    <t>FPR</t>
  </si>
  <si>
    <t>FNR</t>
  </si>
  <si>
    <t>Handbook of Biometric antisoofing trusted biometrics under spoofing attacks</t>
  </si>
  <si>
    <t>Sebastien Marcel</t>
  </si>
  <si>
    <t>minute</t>
  </si>
  <si>
    <t>reco</t>
  </si>
  <si>
    <t>error</t>
  </si>
  <si>
    <t>Accuracy in %</t>
  </si>
  <si>
    <t>response time</t>
  </si>
  <si>
    <t>target</t>
  </si>
  <si>
    <t>Rec-time</t>
  </si>
  <si>
    <t>Avg</t>
  </si>
  <si>
    <t>confusion matrics</t>
  </si>
  <si>
    <t>Solenoid</t>
  </si>
  <si>
    <t>Answered</t>
  </si>
  <si>
    <t>Prese acc</t>
  </si>
  <si>
    <t>identified</t>
  </si>
  <si>
    <t>Presented</t>
  </si>
  <si>
    <t>http://www.marcovanetti.com/pages/cfmatrix/?noc=10</t>
  </si>
  <si>
    <t>d,h,o</t>
  </si>
  <si>
    <r>
      <t>Accuracy:</t>
    </r>
    <r>
      <rPr>
        <sz val="11"/>
        <color theme="1"/>
        <rFont val="Calibri"/>
        <family val="2"/>
        <scheme val="minor"/>
      </rPr>
      <t xml:space="preserve"> Overall, how often is the classifier correct?</t>
    </r>
  </si>
  <si>
    <t>(TP+TN)/total =</t>
  </si>
  <si>
    <t>Misclassification Rate Overall, how often is it wrong?</t>
  </si>
  <si>
    <t>"Error Rate"</t>
  </si>
  <si>
    <t>Answer accuracy in %</t>
  </si>
  <si>
    <t xml:space="preserve">(FP+FN)/total = </t>
  </si>
  <si>
    <t>true positives (TP)</t>
  </si>
  <si>
    <t>predicted yes</t>
  </si>
  <si>
    <t>It was</t>
  </si>
  <si>
    <r>
      <t>True Positive Rate:</t>
    </r>
    <r>
      <rPr>
        <sz val="11"/>
        <color theme="1"/>
        <rFont val="Calibri"/>
        <family val="2"/>
        <scheme val="minor"/>
      </rPr>
      <t xml:space="preserve"> When it's actually yes, how often does it predict yes?</t>
    </r>
  </si>
  <si>
    <t>true negatives (TN)</t>
  </si>
  <si>
    <t>predicted no</t>
  </si>
  <si>
    <t>It was not</t>
  </si>
  <si>
    <t>"Sensitivity" or "Recall"</t>
  </si>
  <si>
    <t>TP/actual yes =</t>
  </si>
  <si>
    <t>false positives (FP)</t>
  </si>
  <si>
    <r>
      <t>False Positive Rate:</t>
    </r>
    <r>
      <rPr>
        <sz val="11"/>
        <color theme="1"/>
        <rFont val="Calibri"/>
        <family val="2"/>
        <scheme val="minor"/>
      </rPr>
      <t xml:space="preserve"> When it's actually no, how often does it predict yes?</t>
    </r>
  </si>
  <si>
    <t>false negatives (FN)</t>
  </si>
  <si>
    <t>l,s,v,t</t>
  </si>
  <si>
    <t>FP/actual no =</t>
  </si>
  <si>
    <r>
      <t>true positives (TP):</t>
    </r>
    <r>
      <rPr>
        <sz val="11"/>
        <color theme="1"/>
        <rFont val="Calibri"/>
        <family val="2"/>
        <scheme val="minor"/>
      </rPr>
      <t xml:space="preserve"> The cases in which we predicted yes, and it was the same.</t>
    </r>
  </si>
  <si>
    <r>
      <t>Specificity:</t>
    </r>
    <r>
      <rPr>
        <sz val="11"/>
        <color theme="1"/>
        <rFont val="Calibri"/>
        <family val="2"/>
        <scheme val="minor"/>
      </rPr>
      <t xml:space="preserve"> When it's actually no, how often does it predict no?</t>
    </r>
  </si>
  <si>
    <t>TN/actual no =</t>
  </si>
  <si>
    <r>
      <t>true negatives (TN):</t>
    </r>
    <r>
      <rPr>
        <sz val="11"/>
        <color theme="1"/>
        <rFont val="Calibri"/>
        <family val="2"/>
        <scheme val="minor"/>
      </rPr>
      <t xml:space="preserve"> We predicted no, and  it was not.</t>
    </r>
  </si>
  <si>
    <r>
      <t>Precision:</t>
    </r>
    <r>
      <rPr>
        <sz val="11"/>
        <color theme="1"/>
        <rFont val="Calibri"/>
        <family val="2"/>
        <scheme val="minor"/>
      </rPr>
      <t xml:space="preserve"> When it predicts yes, how often is it correct?</t>
    </r>
  </si>
  <si>
    <r>
      <t>false positives (FP):</t>
    </r>
    <r>
      <rPr>
        <sz val="11"/>
        <color theme="1"/>
        <rFont val="Calibri"/>
        <family val="2"/>
        <scheme val="minor"/>
      </rPr>
      <t xml:space="preserve"> We predicted yes, but it was not actually ( "Type I error")</t>
    </r>
  </si>
  <si>
    <t>TP/predicted yes =</t>
  </si>
  <si>
    <r>
      <t>false negatives (FN):</t>
    </r>
    <r>
      <rPr>
        <sz val="11"/>
        <color theme="1"/>
        <rFont val="Calibri"/>
        <family val="2"/>
        <scheme val="minor"/>
      </rPr>
      <t xml:space="preserve"> We predicted no, but  actually it was. ( "Type II error")</t>
    </r>
  </si>
  <si>
    <r>
      <t>Prevalence:</t>
    </r>
    <r>
      <rPr>
        <sz val="11"/>
        <color theme="1"/>
        <rFont val="Calibri"/>
        <family val="2"/>
        <scheme val="minor"/>
      </rPr>
      <t xml:space="preserve"> How often does the yes condition actually occur in our sample?</t>
    </r>
  </si>
  <si>
    <t>actual yes/total</t>
  </si>
  <si>
    <t>l,s,t,v,y,z</t>
  </si>
  <si>
    <t>Average reading time</t>
  </si>
  <si>
    <t>TPR = TP/(Tp+Fn)</t>
  </si>
  <si>
    <t>FPR = FP/FP+TN</t>
  </si>
  <si>
    <t>TNR= TN / (TN+Fp)</t>
  </si>
  <si>
    <t>PPV = TP/TP+FP</t>
  </si>
  <si>
    <t>Fall out</t>
  </si>
  <si>
    <t>Selectivity,True negative rate</t>
  </si>
  <si>
    <t>positive predictive value</t>
  </si>
  <si>
    <t>Negative predictive value</t>
  </si>
  <si>
    <t>NPV</t>
  </si>
  <si>
    <t>NPV= TN / (TN + FN)</t>
  </si>
  <si>
    <t>False negative rate</t>
  </si>
  <si>
    <t>FNR = FN / (FN+TP)</t>
  </si>
  <si>
    <t>False discovery rate</t>
  </si>
  <si>
    <t>FDR</t>
  </si>
  <si>
    <t>FDR = FP / FP+TP</t>
  </si>
  <si>
    <t>False Omission rate</t>
  </si>
  <si>
    <t>FOR</t>
  </si>
  <si>
    <t xml:space="preserve">FOR = FN /FN+TN </t>
  </si>
  <si>
    <t>F1 Score</t>
  </si>
  <si>
    <t>F1 = 2TP / 2TP+FP+FN</t>
  </si>
  <si>
    <t>Kappa value</t>
  </si>
  <si>
    <t>K</t>
  </si>
  <si>
    <t>random accuracy</t>
  </si>
  <si>
    <t>((TN+TP)*(TN+FN))+((FN+TP)*(FP+TP))/ total ^2</t>
  </si>
  <si>
    <t xml:space="preserve">Matthews Correlation Coefficient </t>
  </si>
  <si>
    <t xml:space="preserve">TP*TN - FP*FN / sqrt((TP+FP)*(TP+FN)*(TN+FP)*(TN+FN)) </t>
  </si>
  <si>
    <t>TP</t>
  </si>
  <si>
    <t>TN</t>
  </si>
  <si>
    <t>FP</t>
  </si>
  <si>
    <t>FN</t>
  </si>
  <si>
    <t>total acc*random acc / 1-random acc</t>
  </si>
  <si>
    <t>Average recognition time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</si>
  <si>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</si>
  <si>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</si>
  <si>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</si>
  <si>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</si>
  <si>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</si>
  <si>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</si>
  <si>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</si>
  <si>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</si>
  <si>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</si>
  <si>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</si>
  <si>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</si>
  <si>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</si>
  <si>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</si>
  <si>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</si>
  <si>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</si>
  <si>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</si>
  <si>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</si>
  <si>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</si>
  <si>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</si>
  <si>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</si>
  <si>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</si>
  <si>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</si>
  <si>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</si>
  <si>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</si>
  <si>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</si>
  <si>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</si>
  <si>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Pred Accuracy</t>
  </si>
  <si>
    <t>User Accuracy</t>
  </si>
  <si>
    <t>Aa</t>
  </si>
  <si>
    <t>[</t>
  </si>
  <si>
    <t>]</t>
  </si>
  <si>
    <t>}</t>
  </si>
  <si>
    <t>eo</t>
  </si>
  <si>
    <t>Aao</t>
  </si>
  <si>
    <t>AaO</t>
  </si>
  <si>
    <t>AM</t>
  </si>
  <si>
    <t>A:</t>
  </si>
  <si>
    <t>ga</t>
  </si>
  <si>
    <t>Ga</t>
  </si>
  <si>
    <t xml:space="preserve">ca </t>
  </si>
  <si>
    <t>ja</t>
  </si>
  <si>
    <t>Ja</t>
  </si>
  <si>
    <t xml:space="preserve">T </t>
  </si>
  <si>
    <t>Na</t>
  </si>
  <si>
    <t>qa</t>
  </si>
  <si>
    <t>Qa</t>
  </si>
  <si>
    <t>na</t>
  </si>
  <si>
    <t>pa</t>
  </si>
  <si>
    <t>ba</t>
  </si>
  <si>
    <t>Ba</t>
  </si>
  <si>
    <t>ma</t>
  </si>
  <si>
    <t>ya</t>
  </si>
  <si>
    <t>la</t>
  </si>
  <si>
    <t>va</t>
  </si>
  <si>
    <t>Xa</t>
  </si>
  <si>
    <t>Ya</t>
  </si>
  <si>
    <t>sa</t>
  </si>
  <si>
    <t>xa</t>
  </si>
  <si>
    <t>&amp;a</t>
  </si>
  <si>
    <t>Prep-Accuracy</t>
  </si>
  <si>
    <t>User_aaccuracy</t>
  </si>
  <si>
    <t>pred accuracy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</si>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</sst>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hivaji05"/>
    </font>
    <font>
      <sz val="11"/>
      <color theme="1"/>
      <name val="Shivaji05"/>
    </font>
    <font>
      <b/>
      <sz val="11"/>
      <color theme="1"/>
      <name val="Shivaji05"/>
    </font>
    <font>
      <sz val="11"/>
      <color theme="1"/>
      <name val="Calibri"/>
      <family val="2"/>
      <scheme val="minor"/>
    </font>
    <font>
      <b/>
      <sz val="8"/>
      <color theme="1"/>
      <name val="Shivaji05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n">
        <color indexed="64"/>
      </left>
      <right style="thin">
        <color theme="3" tint="-0.499984740745262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0" fontId="3" fillId="0" borderId="0" xfId="0" applyFont="1"/>
    <xf numFmtId="0" fontId="2" fillId="0" borderId="0" xfId="0" applyNumberFormat="1" applyFont="1"/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Fill="1" applyBorder="1"/>
    <xf numFmtId="0" fontId="1" fillId="0" borderId="4" xfId="0" applyFont="1" applyFill="1" applyBorder="1"/>
    <xf numFmtId="0" fontId="2" fillId="0" borderId="4" xfId="0" applyFont="1" applyFill="1" applyBorder="1" applyAlignment="1">
      <alignment horizontal="center"/>
    </xf>
    <xf numFmtId="1" fontId="2" fillId="0" borderId="1" xfId="0" applyNumberFormat="1" applyFont="1" applyBorder="1"/>
    <xf numFmtId="0" fontId="0" fillId="0" borderId="0" xfId="0" applyFill="1"/>
    <xf numFmtId="0" fontId="2" fillId="0" borderId="0" xfId="0" applyFont="1" applyFill="1"/>
    <xf numFmtId="0" fontId="0" fillId="0" borderId="5" xfId="0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2" fillId="0" borderId="0" xfId="0" applyNumberFormat="1" applyFont="1"/>
    <xf numFmtId="0" fontId="4" fillId="0" borderId="0" xfId="0" applyFont="1"/>
    <xf numFmtId="164" fontId="0" fillId="0" borderId="1" xfId="0" applyNumberFormat="1" applyFill="1" applyBorder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Border="1"/>
    <xf numFmtId="2" fontId="0" fillId="0" borderId="0" xfId="0" applyNumberFormat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 textRotation="255" wrapText="1"/>
    </xf>
    <xf numFmtId="0" fontId="5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textRotation="255" wrapText="1"/>
    </xf>
    <xf numFmtId="2" fontId="0" fillId="0" borderId="1" xfId="0" applyNumberFormat="1" applyBorder="1"/>
    <xf numFmtId="0" fontId="1" fillId="0" borderId="0" xfId="0" applyFont="1" applyBorder="1" applyAlignment="1">
      <alignment horizontal="left" vertical="top" textRotation="255" wrapText="1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top" textRotation="255" wrapText="1"/>
    </xf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7" fillId="0" borderId="0" xfId="1" applyAlignment="1" applyProtection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left" vertical="top" textRotation="255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textRotation="255" wrapText="1"/>
    </xf>
    <xf numFmtId="0" fontId="8" fillId="0" borderId="4" xfId="0" applyFont="1" applyBorder="1" applyAlignment="1">
      <alignment wrapText="1"/>
    </xf>
    <xf numFmtId="0" fontId="8" fillId="0" borderId="2" xfId="0" applyFont="1" applyBorder="1" applyAlignment="1">
      <alignment horizontal="center" vertical="top" textRotation="255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textRotation="255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 textRotation="255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Identification</a:t>
            </a:r>
            <a:r>
              <a:rPr lang="en-US" baseline="0"/>
              <a:t> of Aplhabets                 by Blind and Normal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age!$S$22</c:f>
              <c:strCache>
                <c:ptCount val="1"/>
                <c:pt idx="0">
                  <c:v>Correctness for Blind</c:v>
                </c:pt>
              </c:strCache>
            </c:strRef>
          </c:tx>
          <c:invertIfNegative val="0"/>
          <c:cat>
            <c:strRef>
              <c:f>age!$R$23:$R$32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age!$S$23:$S$32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age!$T$22</c:f>
              <c:strCache>
                <c:ptCount val="1"/>
                <c:pt idx="0">
                  <c:v>Correctness for Normal</c:v>
                </c:pt>
              </c:strCache>
            </c:strRef>
          </c:tx>
          <c:invertIfNegative val="0"/>
          <c:cat>
            <c:strRef>
              <c:f>age!$R$23:$R$32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age!$T$23:$T$32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24480"/>
        <c:axId val="228326400"/>
      </c:barChart>
      <c:catAx>
        <c:axId val="228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Alphbet presented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8326400"/>
        <c:crosses val="autoZero"/>
        <c:auto val="1"/>
        <c:lblAlgn val="ctr"/>
        <c:lblOffset val="100"/>
        <c:noMultiLvlLbl val="0"/>
      </c:catAx>
      <c:valAx>
        <c:axId val="22832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3244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tx1">
          <a:lumMod val="65000"/>
          <a:lumOff val="35000"/>
        </a:schemeClr>
      </a:solidFill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Blind Female Key pressing sense Age group 6-18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age!$P$60:$P$69</c:f>
              <c:strCache>
                <c:ptCount val="1"/>
                <c:pt idx="0">
                  <c:v>5 5 5 5 4 5 5 5 5 4</c:v>
                </c:pt>
              </c:strCache>
            </c:strRef>
          </c:tx>
          <c:invertIfNegative val="0"/>
          <c:cat>
            <c:strRef>
              <c:f>age!$C$60:$C$69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f</c:v>
                </c:pt>
                <c:pt idx="3">
                  <c:v>h</c:v>
                </c:pt>
                <c:pt idx="4">
                  <c:v>m</c:v>
                </c:pt>
                <c:pt idx="5">
                  <c:v>n</c:v>
                </c:pt>
                <c:pt idx="6">
                  <c:v>q</c:v>
                </c:pt>
                <c:pt idx="7">
                  <c:v>r</c:v>
                </c:pt>
                <c:pt idx="8">
                  <c:v>u</c:v>
                </c:pt>
                <c:pt idx="9">
                  <c:v>w</c:v>
                </c:pt>
              </c:strCache>
            </c:strRef>
          </c:cat>
          <c:val>
            <c:numRef>
              <c:f>age!$P$60:$P$69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72608"/>
        <c:axId val="247974528"/>
      </c:barChart>
      <c:catAx>
        <c:axId val="2479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974528"/>
        <c:crosses val="autoZero"/>
        <c:auto val="1"/>
        <c:lblAlgn val="ctr"/>
        <c:lblOffset val="100"/>
        <c:noMultiLvlLbl val="0"/>
      </c:catAx>
      <c:valAx>
        <c:axId val="24797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97260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9129483814544"/>
          <c:y val="6.1410583812158644E-2"/>
          <c:w val="0.8304479274996287"/>
          <c:h val="0.74759771582606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recognition!$AG$3</c:f>
              <c:strCache>
                <c:ptCount val="1"/>
                <c:pt idx="0">
                  <c:v>Blind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recognition!$AF$4:$AF$13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g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y</c:v>
                </c:pt>
                <c:pt idx="9">
                  <c:v>z</c:v>
                </c:pt>
              </c:strCache>
            </c:strRef>
          </c:cat>
          <c:val>
            <c:numRef>
              <c:f>recognition!$AG$4:$AG$13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51</c:v>
                </c:pt>
                <c:pt idx="3">
                  <c:v>32</c:v>
                </c:pt>
                <c:pt idx="4">
                  <c:v>39</c:v>
                </c:pt>
                <c:pt idx="5">
                  <c:v>54</c:v>
                </c:pt>
                <c:pt idx="6">
                  <c:v>53</c:v>
                </c:pt>
                <c:pt idx="7">
                  <c:v>42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recognition!$AH$3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  <a:ln w="15875"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recognition!$AH$4:$AH$13</c:f>
              <c:numCache>
                <c:formatCode>General</c:formatCode>
                <c:ptCount val="10"/>
                <c:pt idx="0">
                  <c:v>28</c:v>
                </c:pt>
                <c:pt idx="1">
                  <c:v>30</c:v>
                </c:pt>
                <c:pt idx="2">
                  <c:v>47</c:v>
                </c:pt>
                <c:pt idx="3">
                  <c:v>29</c:v>
                </c:pt>
                <c:pt idx="4">
                  <c:v>32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79"/>
        <c:axId val="248050816"/>
        <c:axId val="248052736"/>
      </c:barChart>
      <c:catAx>
        <c:axId val="24805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Alphabets</a:t>
                </a:r>
              </a:p>
            </c:rich>
          </c:tx>
          <c:layout>
            <c:manualLayout>
              <c:xMode val="edge"/>
              <c:yMode val="edge"/>
              <c:x val="0.16071023622047342"/>
              <c:y val="0.9079570988878185"/>
            </c:manualLayout>
          </c:layout>
          <c:overlay val="0"/>
        </c:title>
        <c:majorTickMark val="none"/>
        <c:minorTickMark val="none"/>
        <c:tickLblPos val="nextTo"/>
        <c:crossAx val="248052736"/>
        <c:crosses val="autoZero"/>
        <c:auto val="1"/>
        <c:lblAlgn val="ctr"/>
        <c:lblOffset val="100"/>
        <c:noMultiLvlLbl val="0"/>
      </c:catAx>
      <c:valAx>
        <c:axId val="248052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Recognition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4805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590419947506883"/>
          <c:y val="0.88024509526237282"/>
          <c:w val="0.3479847769028917"/>
          <c:h val="0.1072491980169147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>
          <a:latin typeface="+mn-lt"/>
          <a:cs typeface="Times New Roman" pitchFamily="18" charset="0"/>
        </a:defRPr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69726206396463E-2"/>
          <c:y val="4.6994792317627002E-2"/>
          <c:w val="0.89720879482439719"/>
          <c:h val="0.65617664458609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recognition!$AE$18</c:f>
              <c:strCache>
                <c:ptCount val="1"/>
                <c:pt idx="0">
                  <c:v>Blind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recognition!$AD$19:$AD$43</c:f>
              <c:strCache>
                <c:ptCount val="25"/>
                <c:pt idx="0">
                  <c:v>Sub-1</c:v>
                </c:pt>
                <c:pt idx="1">
                  <c:v>Sub-2</c:v>
                </c:pt>
                <c:pt idx="2">
                  <c:v>Sub-3</c:v>
                </c:pt>
                <c:pt idx="3">
                  <c:v>Sub-4</c:v>
                </c:pt>
                <c:pt idx="4">
                  <c:v>Sub-5</c:v>
                </c:pt>
                <c:pt idx="5">
                  <c:v>Sub-6</c:v>
                </c:pt>
                <c:pt idx="6">
                  <c:v>Sub-7</c:v>
                </c:pt>
                <c:pt idx="7">
                  <c:v>Sub-8</c:v>
                </c:pt>
                <c:pt idx="8">
                  <c:v>Sub-9</c:v>
                </c:pt>
                <c:pt idx="9">
                  <c:v>Sub-10</c:v>
                </c:pt>
                <c:pt idx="10">
                  <c:v>Sub-11</c:v>
                </c:pt>
                <c:pt idx="11">
                  <c:v>Sub-12</c:v>
                </c:pt>
                <c:pt idx="12">
                  <c:v>Sub-13</c:v>
                </c:pt>
                <c:pt idx="13">
                  <c:v>Sub-14</c:v>
                </c:pt>
                <c:pt idx="14">
                  <c:v>Sub-15</c:v>
                </c:pt>
                <c:pt idx="15">
                  <c:v>Sub-16</c:v>
                </c:pt>
                <c:pt idx="16">
                  <c:v>Sub-17</c:v>
                </c:pt>
                <c:pt idx="17">
                  <c:v>Sub-18</c:v>
                </c:pt>
                <c:pt idx="18">
                  <c:v>Sub-19</c:v>
                </c:pt>
                <c:pt idx="19">
                  <c:v>Sub-20</c:v>
                </c:pt>
                <c:pt idx="20">
                  <c:v>Sub-21</c:v>
                </c:pt>
                <c:pt idx="21">
                  <c:v>Sub-22</c:v>
                </c:pt>
                <c:pt idx="22">
                  <c:v>Sub-23</c:v>
                </c:pt>
                <c:pt idx="23">
                  <c:v>Sub-24</c:v>
                </c:pt>
                <c:pt idx="24">
                  <c:v>Sub-25</c:v>
                </c:pt>
              </c:strCache>
            </c:strRef>
          </c:cat>
          <c:val>
            <c:numRef>
              <c:f>recognition!$AE$19:$AE$43</c:f>
              <c:numCache>
                <c:formatCode>General</c:formatCode>
                <c:ptCount val="25"/>
                <c:pt idx="0">
                  <c:v>13</c:v>
                </c:pt>
                <c:pt idx="1">
                  <c:v>22</c:v>
                </c:pt>
                <c:pt idx="2">
                  <c:v>16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14</c:v>
                </c:pt>
                <c:pt idx="15">
                  <c:v>18</c:v>
                </c:pt>
                <c:pt idx="16">
                  <c:v>14</c:v>
                </c:pt>
                <c:pt idx="17">
                  <c:v>16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</c:numCache>
            </c:numRef>
          </c:val>
        </c:ser>
        <c:ser>
          <c:idx val="1"/>
          <c:order val="1"/>
          <c:tx>
            <c:strRef>
              <c:f>recognition!$AF$18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recognition!$AD$19:$AD$43</c:f>
              <c:strCache>
                <c:ptCount val="25"/>
                <c:pt idx="0">
                  <c:v>Sub-1</c:v>
                </c:pt>
                <c:pt idx="1">
                  <c:v>Sub-2</c:v>
                </c:pt>
                <c:pt idx="2">
                  <c:v>Sub-3</c:v>
                </c:pt>
                <c:pt idx="3">
                  <c:v>Sub-4</c:v>
                </c:pt>
                <c:pt idx="4">
                  <c:v>Sub-5</c:v>
                </c:pt>
                <c:pt idx="5">
                  <c:v>Sub-6</c:v>
                </c:pt>
                <c:pt idx="6">
                  <c:v>Sub-7</c:v>
                </c:pt>
                <c:pt idx="7">
                  <c:v>Sub-8</c:v>
                </c:pt>
                <c:pt idx="8">
                  <c:v>Sub-9</c:v>
                </c:pt>
                <c:pt idx="9">
                  <c:v>Sub-10</c:v>
                </c:pt>
                <c:pt idx="10">
                  <c:v>Sub-11</c:v>
                </c:pt>
                <c:pt idx="11">
                  <c:v>Sub-12</c:v>
                </c:pt>
                <c:pt idx="12">
                  <c:v>Sub-13</c:v>
                </c:pt>
                <c:pt idx="13">
                  <c:v>Sub-14</c:v>
                </c:pt>
                <c:pt idx="14">
                  <c:v>Sub-15</c:v>
                </c:pt>
                <c:pt idx="15">
                  <c:v>Sub-16</c:v>
                </c:pt>
                <c:pt idx="16">
                  <c:v>Sub-17</c:v>
                </c:pt>
                <c:pt idx="17">
                  <c:v>Sub-18</c:v>
                </c:pt>
                <c:pt idx="18">
                  <c:v>Sub-19</c:v>
                </c:pt>
                <c:pt idx="19">
                  <c:v>Sub-20</c:v>
                </c:pt>
                <c:pt idx="20">
                  <c:v>Sub-21</c:v>
                </c:pt>
                <c:pt idx="21">
                  <c:v>Sub-22</c:v>
                </c:pt>
                <c:pt idx="22">
                  <c:v>Sub-23</c:v>
                </c:pt>
                <c:pt idx="23">
                  <c:v>Sub-24</c:v>
                </c:pt>
                <c:pt idx="24">
                  <c:v>Sub-25</c:v>
                </c:pt>
              </c:strCache>
            </c:strRef>
          </c:cat>
          <c:val>
            <c:numRef>
              <c:f>recognition!$AF$19:$AF$43</c:f>
              <c:numCache>
                <c:formatCode>General</c:formatCode>
                <c:ptCount val="25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86"/>
        <c:axId val="248115968"/>
        <c:axId val="248117888"/>
      </c:barChart>
      <c:catAx>
        <c:axId val="2481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28316874872407582"/>
              <c:y val="0.88484639420072486"/>
            </c:manualLayout>
          </c:layout>
          <c:overlay val="0"/>
        </c:title>
        <c:majorTickMark val="none"/>
        <c:minorTickMark val="none"/>
        <c:tickLblPos val="nextTo"/>
        <c:crossAx val="248117888"/>
        <c:crosses val="autoZero"/>
        <c:auto val="1"/>
        <c:lblAlgn val="ctr"/>
        <c:lblOffset val="100"/>
        <c:noMultiLvlLbl val="0"/>
      </c:catAx>
      <c:valAx>
        <c:axId val="2481178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11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54536488457635"/>
          <c:y val="0.89329967087447681"/>
          <c:w val="0.30870822948939008"/>
          <c:h val="9.382360538266117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aseline="0">
          <a:latin typeface="+mn-lt"/>
        </a:defRPr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9129483814544"/>
          <c:y val="5.7377362713381772E-2"/>
          <c:w val="0.82605314960629916"/>
          <c:h val="0.70609127347454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recognition!$AK$5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recognition!$AL$4:$AM$4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recognition!$AL$5:$AM$5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val>
        </c:ser>
        <c:ser>
          <c:idx val="1"/>
          <c:order val="1"/>
          <c:tx>
            <c:strRef>
              <c:f>recognition!$AK$6</c:f>
              <c:strCache>
                <c:ptCount val="1"/>
                <c:pt idx="0">
                  <c:v>Max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recognition!$AL$4:$AM$4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recognition!$AL$6:$AM$6</c:f>
              <c:numCache>
                <c:formatCode>General</c:formatCode>
                <c:ptCount val="2"/>
                <c:pt idx="0">
                  <c:v>54</c:v>
                </c:pt>
                <c:pt idx="1">
                  <c:v>57</c:v>
                </c:pt>
              </c:numCache>
            </c:numRef>
          </c:val>
        </c:ser>
        <c:ser>
          <c:idx val="2"/>
          <c:order val="2"/>
          <c:tx>
            <c:strRef>
              <c:f>recognition!$AK$7</c:f>
              <c:strCache>
                <c:ptCount val="1"/>
                <c:pt idx="0">
                  <c:v>Average recognition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recognition!$AL$4:$AM$4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recognition!$AL$7:$AM$7</c:f>
              <c:numCache>
                <c:formatCode>0</c:formatCode>
                <c:ptCount val="2"/>
                <c:pt idx="0">
                  <c:v>39.9</c:v>
                </c:pt>
                <c:pt idx="1">
                  <c:v>38.200000000000003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7"/>
        <c:overlap val="-4"/>
        <c:axId val="248239616"/>
        <c:axId val="248241536"/>
      </c:barChart>
      <c:catAx>
        <c:axId val="2482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 type</a:t>
                </a:r>
              </a:p>
            </c:rich>
          </c:tx>
          <c:layout>
            <c:manualLayout>
              <c:xMode val="edge"/>
              <c:yMode val="edge"/>
              <c:x val="0.13451574803149696"/>
              <c:y val="0.79584659831190152"/>
            </c:manualLayout>
          </c:layout>
          <c:overlay val="0"/>
        </c:title>
        <c:majorTickMark val="none"/>
        <c:minorTickMark val="none"/>
        <c:tickLblPos val="nextTo"/>
        <c:crossAx val="248241536"/>
        <c:crosses val="autoZero"/>
        <c:auto val="1"/>
        <c:lblAlgn val="ctr"/>
        <c:lblOffset val="100"/>
        <c:noMultiLvlLbl val="0"/>
      </c:catAx>
      <c:valAx>
        <c:axId val="248241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Recognition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39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007764654418199"/>
          <c:y val="0.88236790168670531"/>
          <c:w val="0.41595707410187932"/>
          <c:h val="8.672860137087186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9129483814544"/>
          <c:y val="5.1400554097404488E-2"/>
          <c:w val="0.82605314960629916"/>
          <c:h val="0.6996697287839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recognition!$AJ$30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recognition!$AK$29:$AL$29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recognition!$AK$30:$AL$30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recognition!$AJ$31</c:f>
              <c:strCache>
                <c:ptCount val="1"/>
                <c:pt idx="0">
                  <c:v>Max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recognition!$AK$29:$AL$29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recognition!$AK$31:$AL$31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</c:ser>
        <c:ser>
          <c:idx val="2"/>
          <c:order val="2"/>
          <c:tx>
            <c:strRef>
              <c:f>recognition!$AJ$32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recognition!$AK$29:$AL$29</c:f>
              <c:strCache>
                <c:ptCount val="2"/>
                <c:pt idx="0">
                  <c:v>Blind</c:v>
                </c:pt>
                <c:pt idx="1">
                  <c:v>Normal</c:v>
                </c:pt>
              </c:strCache>
            </c:strRef>
          </c:cat>
          <c:val>
            <c:numRef>
              <c:f>recognition!$AK$32:$AL$32</c:f>
              <c:numCache>
                <c:formatCode>0</c:formatCode>
                <c:ptCount val="2"/>
                <c:pt idx="0">
                  <c:v>15.96</c:v>
                </c:pt>
                <c:pt idx="1">
                  <c:v>15.44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48297728"/>
        <c:axId val="248304000"/>
      </c:barChart>
      <c:catAx>
        <c:axId val="2482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 type</a:t>
                </a:r>
              </a:p>
            </c:rich>
          </c:tx>
          <c:layout>
            <c:manualLayout>
              <c:xMode val="edge"/>
              <c:yMode val="edge"/>
              <c:x val="0.11814698162729659"/>
              <c:y val="0.799592811315252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8304000"/>
        <c:crosses val="autoZero"/>
        <c:auto val="1"/>
        <c:lblAlgn val="ctr"/>
        <c:lblOffset val="100"/>
        <c:noMultiLvlLbl val="0"/>
      </c:catAx>
      <c:valAx>
        <c:axId val="2483040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297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229986876640432"/>
          <c:y val="0.88387540099154271"/>
          <c:w val="0.3331780402449715"/>
          <c:h val="8.371719160105002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6902887139125"/>
          <c:y val="5.4120541205412064E-2"/>
          <c:w val="0.82584057274530864"/>
          <c:h val="0.70938044183591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identification!$AG$3</c:f>
              <c:strCache>
                <c:ptCount val="1"/>
                <c:pt idx="0">
                  <c:v>Blind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identification!$AF$4:$AF$13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g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y</c:v>
                </c:pt>
                <c:pt idx="9">
                  <c:v>z</c:v>
                </c:pt>
              </c:strCache>
            </c:strRef>
          </c:cat>
          <c:val>
            <c:numRef>
              <c:f>identification!$AG$4:$AG$13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identification!$AH$3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identification!$AF$4:$AF$13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e</c:v>
                </c:pt>
                <c:pt idx="3">
                  <c:v>g</c:v>
                </c:pt>
                <c:pt idx="4">
                  <c:v>l</c:v>
                </c:pt>
                <c:pt idx="5">
                  <c:v>s</c:v>
                </c:pt>
                <c:pt idx="6">
                  <c:v>t</c:v>
                </c:pt>
                <c:pt idx="7">
                  <c:v>v</c:v>
                </c:pt>
                <c:pt idx="8">
                  <c:v>y</c:v>
                </c:pt>
                <c:pt idx="9">
                  <c:v>z</c:v>
                </c:pt>
              </c:strCache>
            </c:strRef>
          </c:cat>
          <c:val>
            <c:numRef>
              <c:f>identification!$AH$4:$AH$13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7"/>
        <c:overlap val="-48"/>
        <c:axId val="248343168"/>
        <c:axId val="248353536"/>
      </c:barChart>
      <c:catAx>
        <c:axId val="2483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presented</a:t>
                </a:r>
              </a:p>
            </c:rich>
          </c:tx>
          <c:layout>
            <c:manualLayout>
              <c:xMode val="edge"/>
              <c:yMode val="edge"/>
              <c:x val="0.14283530183727142"/>
              <c:y val="0.87868037328667514"/>
            </c:manualLayout>
          </c:layout>
          <c:overlay val="0"/>
        </c:title>
        <c:majorTickMark val="none"/>
        <c:minorTickMark val="none"/>
        <c:tickLblPos val="nextTo"/>
        <c:crossAx val="248353536"/>
        <c:crosses val="autoZero"/>
        <c:auto val="1"/>
        <c:lblAlgn val="ctr"/>
        <c:lblOffset val="100"/>
        <c:noMultiLvlLbl val="0"/>
      </c:catAx>
      <c:valAx>
        <c:axId val="248353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 alphabets Idetified correctly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34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40573053368327"/>
          <c:y val="0.88994787109944595"/>
          <c:w val="0.27059426946631671"/>
          <c:h val="8.121536891221992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+mn-lt"/>
          <a:cs typeface="Times New Roman" pitchFamily="18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Female Age group                 </a:t>
            </a:r>
            <a:r>
              <a:rPr lang="en-US" baseline="0"/>
              <a:t> 6-18 Years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age!$I$4</c:f>
              <c:strCache>
                <c:ptCount val="1"/>
                <c:pt idx="0">
                  <c:v>Correct</c:v>
                </c:pt>
              </c:strCache>
            </c:strRef>
          </c:tx>
          <c:invertIfNegative val="0"/>
          <c:cat>
            <c:strRef>
              <c:f>age!$C$5:$C$14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age!$I$5:$I$14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10048"/>
        <c:axId val="247440896"/>
      </c:barChart>
      <c:catAx>
        <c:axId val="2474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7440896"/>
        <c:crosses val="autoZero"/>
        <c:auto val="1"/>
        <c:lblAlgn val="ctr"/>
        <c:lblOffset val="100"/>
        <c:noMultiLvlLbl val="0"/>
      </c:catAx>
      <c:valAx>
        <c:axId val="24744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1004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Female Age group</a:t>
            </a:r>
            <a:r>
              <a:rPr lang="en-US" baseline="0"/>
              <a:t>             More than 18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age!$C$5:$C$14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age!$P$5:$P$14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54720"/>
        <c:axId val="247460992"/>
      </c:barChart>
      <c:catAx>
        <c:axId val="2474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460992"/>
        <c:crosses val="autoZero"/>
        <c:auto val="1"/>
        <c:lblAlgn val="ctr"/>
        <c:lblOffset val="100"/>
        <c:noMultiLvlLbl val="0"/>
      </c:catAx>
      <c:valAx>
        <c:axId val="2474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4547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/>
              <a:t>Blind Female Age group                      6-18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age!$C$5:$C$14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age!$I$23:$I$32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51104"/>
        <c:axId val="247553024"/>
      </c:barChart>
      <c:catAx>
        <c:axId val="2475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553024"/>
        <c:crosses val="autoZero"/>
        <c:auto val="1"/>
        <c:lblAlgn val="ctr"/>
        <c:lblOffset val="100"/>
        <c:noMultiLvlLbl val="0"/>
      </c:catAx>
      <c:valAx>
        <c:axId val="24755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5511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Blind Female Age group                 More than18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age!$C$5:$C$14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age!$P$23:$P$32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77600"/>
        <c:axId val="247592064"/>
      </c:barChart>
      <c:catAx>
        <c:axId val="2475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592064"/>
        <c:crosses val="autoZero"/>
        <c:auto val="1"/>
        <c:lblAlgn val="ctr"/>
        <c:lblOffset val="100"/>
        <c:noMultiLvlLbl val="0"/>
      </c:catAx>
      <c:valAx>
        <c:axId val="24759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57760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Key Pressing sense by Blind and Normal</a:t>
            </a:r>
          </a:p>
        </c:rich>
      </c:tx>
      <c:layout>
        <c:manualLayout>
          <c:xMode val="edge"/>
          <c:yMode val="edge"/>
          <c:x val="0.18640266841644906"/>
          <c:y val="2.5000000000000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39129483814544"/>
          <c:y val="0.26688549868766687"/>
          <c:w val="0.74887401574803625"/>
          <c:h val="0.50942322834645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age!$S$41</c:f>
              <c:strCache>
                <c:ptCount val="1"/>
                <c:pt idx="0">
                  <c:v>Correctness for Normal</c:v>
                </c:pt>
              </c:strCache>
            </c:strRef>
          </c:tx>
          <c:invertIfNegative val="0"/>
          <c:cat>
            <c:strRef>
              <c:f>age!$R$42:$R$51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age!$S$42:$S$51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age!$T$41</c:f>
              <c:strCache>
                <c:ptCount val="1"/>
                <c:pt idx="0">
                  <c:v>Correctness for Blind</c:v>
                </c:pt>
              </c:strCache>
            </c:strRef>
          </c:tx>
          <c:invertIfNegative val="0"/>
          <c:cat>
            <c:strRef>
              <c:f>age!$R$42:$R$51</c:f>
              <c:strCache>
                <c:ptCount val="10"/>
                <c:pt idx="0">
                  <c:v>a</c:v>
                </c:pt>
                <c:pt idx="1">
                  <c:v>l</c:v>
                </c:pt>
                <c:pt idx="2">
                  <c:v>s</c:v>
                </c:pt>
                <c:pt idx="3">
                  <c:v>v</c:v>
                </c:pt>
                <c:pt idx="4">
                  <c:v>e</c:v>
                </c:pt>
                <c:pt idx="5">
                  <c:v>t</c:v>
                </c:pt>
                <c:pt idx="6">
                  <c:v>z</c:v>
                </c:pt>
                <c:pt idx="7">
                  <c:v>b</c:v>
                </c:pt>
                <c:pt idx="8">
                  <c:v>g</c:v>
                </c:pt>
                <c:pt idx="9">
                  <c:v>y</c:v>
                </c:pt>
              </c:strCache>
            </c:strRef>
          </c:cat>
          <c:val>
            <c:numRef>
              <c:f>age!$T$42:$T$51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53344"/>
        <c:axId val="247763712"/>
      </c:barChart>
      <c:catAx>
        <c:axId val="247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Alphbet presented</a:t>
                </a:r>
              </a:p>
            </c:rich>
          </c:tx>
          <c:layout>
            <c:manualLayout>
              <c:xMode val="edge"/>
              <c:yMode val="edge"/>
              <c:x val="0.3156338582677165"/>
              <c:y val="0.89081233595800458"/>
            </c:manualLayout>
          </c:layout>
          <c:overlay val="0"/>
        </c:title>
        <c:majorTickMark val="none"/>
        <c:minorTickMark val="none"/>
        <c:tickLblPos val="nextTo"/>
        <c:crossAx val="247763712"/>
        <c:crosses val="autoZero"/>
        <c:auto val="1"/>
        <c:lblAlgn val="ctr"/>
        <c:lblOffset val="100"/>
        <c:noMultiLvlLbl val="0"/>
      </c:catAx>
      <c:valAx>
        <c:axId val="24776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75334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>
        <c:manualLayout>
          <c:xMode val="edge"/>
          <c:yMode val="edge"/>
          <c:x val="0.57559864391951165"/>
          <c:y val="0.87246686351706038"/>
          <c:w val="0.36884580052493438"/>
          <c:h val="0.12569094488188975"/>
        </c:manualLayout>
      </c:layout>
      <c:overlay val="0"/>
    </c:legend>
    <c:plotVisOnly val="1"/>
    <c:dispBlanksAs val="gap"/>
    <c:showDLblsOverMax val="0"/>
  </c:chart>
  <c:spPr>
    <a:noFill/>
    <a:ln>
      <a:solidFill>
        <a:schemeClr val="tx1">
          <a:lumMod val="65000"/>
          <a:lumOff val="35000"/>
        </a:schemeClr>
      </a:solidFill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Normal Female Key pressing sense Age group 6-18 years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age!$C$60:$C$69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f</c:v>
                </c:pt>
                <c:pt idx="3">
                  <c:v>h</c:v>
                </c:pt>
                <c:pt idx="4">
                  <c:v>m</c:v>
                </c:pt>
                <c:pt idx="5">
                  <c:v>n</c:v>
                </c:pt>
                <c:pt idx="6">
                  <c:v>q</c:v>
                </c:pt>
                <c:pt idx="7">
                  <c:v>r</c:v>
                </c:pt>
                <c:pt idx="8">
                  <c:v>u</c:v>
                </c:pt>
                <c:pt idx="9">
                  <c:v>w</c:v>
                </c:pt>
              </c:strCache>
            </c:strRef>
          </c:cat>
          <c:val>
            <c:numRef>
              <c:f>age!$I$42:$I$51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86880"/>
        <c:axId val="247866880"/>
      </c:barChart>
      <c:catAx>
        <c:axId val="2477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866880"/>
        <c:crosses val="autoZero"/>
        <c:auto val="1"/>
        <c:lblAlgn val="ctr"/>
        <c:lblOffset val="100"/>
        <c:noMultiLvlLbl val="0"/>
      </c:catAx>
      <c:valAx>
        <c:axId val="24786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7868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Normal Female Key pressing sense Age group More than     18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age!$C$60:$C$69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f</c:v>
                </c:pt>
                <c:pt idx="3">
                  <c:v>h</c:v>
                </c:pt>
                <c:pt idx="4">
                  <c:v>m</c:v>
                </c:pt>
                <c:pt idx="5">
                  <c:v>n</c:v>
                </c:pt>
                <c:pt idx="6">
                  <c:v>q</c:v>
                </c:pt>
                <c:pt idx="7">
                  <c:v>r</c:v>
                </c:pt>
                <c:pt idx="8">
                  <c:v>u</c:v>
                </c:pt>
                <c:pt idx="9">
                  <c:v>w</c:v>
                </c:pt>
              </c:strCache>
            </c:strRef>
          </c:cat>
          <c:val>
            <c:numRef>
              <c:f>age!$P$42:$P$51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91072"/>
        <c:axId val="247892992"/>
      </c:barChart>
      <c:catAx>
        <c:axId val="2478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overlay val="0"/>
        </c:title>
        <c:majorTickMark val="none"/>
        <c:minorTickMark val="none"/>
        <c:tickLblPos val="nextTo"/>
        <c:crossAx val="247892992"/>
        <c:crosses val="autoZero"/>
        <c:auto val="1"/>
        <c:lblAlgn val="ctr"/>
        <c:lblOffset val="100"/>
        <c:noMultiLvlLbl val="0"/>
      </c:catAx>
      <c:valAx>
        <c:axId val="24789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8910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Blind Female Key pressing sense Age group 6-18 years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age!$I$60:$I$69</c:f>
              <c:strCache>
                <c:ptCount val="1"/>
                <c:pt idx="0">
                  <c:v>5 5 5 4 5 5 5 5 4 4</c:v>
                </c:pt>
              </c:strCache>
            </c:strRef>
          </c:tx>
          <c:invertIfNegative val="0"/>
          <c:cat>
            <c:strRef>
              <c:f>age!$C$60:$C$69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f</c:v>
                </c:pt>
                <c:pt idx="3">
                  <c:v>h</c:v>
                </c:pt>
                <c:pt idx="4">
                  <c:v>m</c:v>
                </c:pt>
                <c:pt idx="5">
                  <c:v>n</c:v>
                </c:pt>
                <c:pt idx="6">
                  <c:v>q</c:v>
                </c:pt>
                <c:pt idx="7">
                  <c:v>r</c:v>
                </c:pt>
                <c:pt idx="8">
                  <c:v>u</c:v>
                </c:pt>
                <c:pt idx="9">
                  <c:v>w</c:v>
                </c:pt>
              </c:strCache>
            </c:strRef>
          </c:cat>
          <c:val>
            <c:numRef>
              <c:f>age!$I$60:$I$69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08992"/>
        <c:axId val="247939840"/>
      </c:barChart>
      <c:catAx>
        <c:axId val="2479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Alphabets Represented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7939840"/>
        <c:crosses val="autoZero"/>
        <c:auto val="1"/>
        <c:lblAlgn val="ctr"/>
        <c:lblOffset val="100"/>
        <c:noMultiLvlLbl val="0"/>
      </c:catAx>
      <c:valAx>
        <c:axId val="24793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9089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16</xdr:row>
      <xdr:rowOff>123825</xdr:rowOff>
    </xdr:from>
    <xdr:to>
      <xdr:col>29</xdr:col>
      <xdr:colOff>76200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409575</xdr:colOff>
      <xdr:row>1</xdr:row>
      <xdr:rowOff>38100</xdr:rowOff>
    </xdr:from>
    <xdr:to>
      <xdr:col>28</xdr:col>
      <xdr:colOff>104775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552450</xdr:colOff>
      <xdr:row>1</xdr:row>
      <xdr:rowOff>38100</xdr:rowOff>
    </xdr:from>
    <xdr:to>
      <xdr:col>36</xdr:col>
      <xdr:colOff>247650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419100</xdr:colOff>
      <xdr:row>16</xdr:row>
      <xdr:rowOff>142875</xdr:rowOff>
    </xdr:from>
    <xdr:to>
      <xdr:col>37</xdr:col>
      <xdr:colOff>114300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17</xdr:row>
      <xdr:rowOff>0</xdr:rowOff>
    </xdr:from>
    <xdr:to>
      <xdr:col>45</xdr:col>
      <xdr:colOff>304800</xdr:colOff>
      <xdr:row>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29</xdr:col>
      <xdr:colOff>304800</xdr:colOff>
      <xdr:row>56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40</xdr:row>
      <xdr:rowOff>0</xdr:rowOff>
    </xdr:from>
    <xdr:to>
      <xdr:col>37</xdr:col>
      <xdr:colOff>304800</xdr:colOff>
      <xdr:row>54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40</xdr:row>
      <xdr:rowOff>0</xdr:rowOff>
    </xdr:from>
    <xdr:to>
      <xdr:col>45</xdr:col>
      <xdr:colOff>304800</xdr:colOff>
      <xdr:row>54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58</xdr:row>
      <xdr:rowOff>0</xdr:rowOff>
    </xdr:from>
    <xdr:to>
      <xdr:col>25</xdr:col>
      <xdr:colOff>304800</xdr:colOff>
      <xdr:row>72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285750</xdr:colOff>
      <xdr:row>58</xdr:row>
      <xdr:rowOff>28575</xdr:rowOff>
    </xdr:from>
    <xdr:to>
      <xdr:col>33</xdr:col>
      <xdr:colOff>590550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31</xdr:row>
      <xdr:rowOff>28576</xdr:rowOff>
    </xdr:from>
    <xdr:to>
      <xdr:col>28</xdr:col>
      <xdr:colOff>552450</xdr:colOff>
      <xdr:row>48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180974</xdr:colOff>
      <xdr:row>48</xdr:row>
      <xdr:rowOff>190499</xdr:rowOff>
    </xdr:from>
    <xdr:to>
      <xdr:col>33</xdr:col>
      <xdr:colOff>209550</xdr:colOff>
      <xdr:row>67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114300</xdr:colOff>
      <xdr:row>10</xdr:row>
      <xdr:rowOff>133350</xdr:rowOff>
    </xdr:from>
    <xdr:to>
      <xdr:col>46</xdr:col>
      <xdr:colOff>419100</xdr:colOff>
      <xdr:row>27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30</xdr:row>
      <xdr:rowOff>142875</xdr:rowOff>
    </xdr:from>
    <xdr:to>
      <xdr:col>47</xdr:col>
      <xdr:colOff>228600</xdr:colOff>
      <xdr:row>47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600075</xdr:colOff>
      <xdr:row>5</xdr:row>
      <xdr:rowOff>9525</xdr:rowOff>
    </xdr:from>
    <xdr:to>
      <xdr:col>43</xdr:col>
      <xdr:colOff>304800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arcovanetti.com/pages/cfmatrix/?noc=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9"/>
  <sheetViews>
    <sheetView topLeftCell="A19" workbookViewId="0">
      <selection activeCell="L36" sqref="L36"/>
    </sheetView>
  </sheetViews>
  <sheetFormatPr defaultRowHeight="14.4"/>
  <cols>
    <col min="19" max="19" width="10.33203125" customWidth="1"/>
  </cols>
  <sheetData>
    <row r="1" spans="2:20">
      <c r="G1" s="1" t="s">
        <v>17</v>
      </c>
    </row>
    <row r="2" spans="2:20">
      <c r="F2" s="2" t="s">
        <v>2</v>
      </c>
      <c r="H2" s="1" t="s">
        <v>3</v>
      </c>
      <c r="I2" s="1"/>
    </row>
    <row r="3" spans="2:20">
      <c r="F3" s="1" t="s">
        <v>4</v>
      </c>
      <c r="M3" s="1" t="s">
        <v>5</v>
      </c>
    </row>
    <row r="4" spans="2:20">
      <c r="B4" s="3" t="s">
        <v>0</v>
      </c>
      <c r="C4" s="3" t="s">
        <v>1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3" t="s">
        <v>31</v>
      </c>
      <c r="J4" s="1"/>
      <c r="K4" s="3">
        <v>6</v>
      </c>
      <c r="L4" s="3">
        <v>7</v>
      </c>
      <c r="M4" s="3">
        <v>8</v>
      </c>
      <c r="N4" s="3">
        <v>9</v>
      </c>
      <c r="O4" s="3">
        <v>10</v>
      </c>
      <c r="P4" s="3" t="s">
        <v>31</v>
      </c>
      <c r="R4" s="3" t="s">
        <v>30</v>
      </c>
      <c r="S4" s="3" t="s">
        <v>34</v>
      </c>
      <c r="T4" s="3" t="s">
        <v>32</v>
      </c>
    </row>
    <row r="5" spans="2:20">
      <c r="B5" s="4">
        <v>1</v>
      </c>
      <c r="C5" s="4" t="s">
        <v>6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8">
        <v>5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7">
        <v>5</v>
      </c>
      <c r="R5" s="6" t="s">
        <v>6</v>
      </c>
      <c r="S5" s="6">
        <v>10</v>
      </c>
      <c r="T5" s="6">
        <v>10</v>
      </c>
    </row>
    <row r="6" spans="2:20">
      <c r="B6" s="4">
        <v>2</v>
      </c>
      <c r="C6" s="4" t="s">
        <v>7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8">
        <v>5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7">
        <v>5</v>
      </c>
      <c r="R6" s="6" t="s">
        <v>7</v>
      </c>
      <c r="S6" s="6">
        <v>10</v>
      </c>
      <c r="T6" s="6">
        <v>10</v>
      </c>
    </row>
    <row r="7" spans="2:20">
      <c r="B7" s="4">
        <v>3</v>
      </c>
      <c r="C7" s="4" t="s">
        <v>8</v>
      </c>
      <c r="D7" s="6">
        <v>0</v>
      </c>
      <c r="E7" s="6">
        <v>1</v>
      </c>
      <c r="F7" s="6">
        <v>1</v>
      </c>
      <c r="G7" s="6">
        <v>1</v>
      </c>
      <c r="H7" s="6">
        <v>0</v>
      </c>
      <c r="I7" s="8">
        <v>3</v>
      </c>
      <c r="K7" s="5">
        <v>1</v>
      </c>
      <c r="L7" s="5">
        <v>1</v>
      </c>
      <c r="M7" s="5">
        <v>1</v>
      </c>
      <c r="N7" s="5">
        <v>0</v>
      </c>
      <c r="O7" s="5">
        <v>1</v>
      </c>
      <c r="P7" s="7">
        <v>4</v>
      </c>
      <c r="R7" s="6" t="s">
        <v>8</v>
      </c>
      <c r="S7" s="6">
        <v>7</v>
      </c>
      <c r="T7" s="6">
        <v>10</v>
      </c>
    </row>
    <row r="8" spans="2:20">
      <c r="B8" s="4">
        <v>4</v>
      </c>
      <c r="C8" s="4" t="s">
        <v>9</v>
      </c>
      <c r="D8" s="6">
        <v>1</v>
      </c>
      <c r="E8" s="6">
        <v>1</v>
      </c>
      <c r="F8" s="6">
        <v>0</v>
      </c>
      <c r="G8" s="6">
        <v>1</v>
      </c>
      <c r="H8" s="6">
        <v>0</v>
      </c>
      <c r="I8" s="8">
        <v>3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7">
        <v>4</v>
      </c>
      <c r="R8" s="6" t="s">
        <v>9</v>
      </c>
      <c r="S8" s="6">
        <v>7</v>
      </c>
      <c r="T8" s="6">
        <v>10</v>
      </c>
    </row>
    <row r="9" spans="2:20">
      <c r="B9" s="4">
        <v>5</v>
      </c>
      <c r="C9" s="4" t="s">
        <v>10</v>
      </c>
      <c r="D9" s="6">
        <v>1</v>
      </c>
      <c r="E9" s="6">
        <v>0</v>
      </c>
      <c r="F9" s="6">
        <v>1</v>
      </c>
      <c r="G9" s="6">
        <v>1</v>
      </c>
      <c r="H9" s="6">
        <v>1</v>
      </c>
      <c r="I9" s="8">
        <v>4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7">
        <v>5</v>
      </c>
      <c r="R9" s="6" t="s">
        <v>10</v>
      </c>
      <c r="S9" s="6">
        <v>9</v>
      </c>
      <c r="T9" s="6">
        <v>10</v>
      </c>
    </row>
    <row r="10" spans="2:20">
      <c r="B10" s="4">
        <v>6</v>
      </c>
      <c r="C10" s="4" t="s">
        <v>11</v>
      </c>
      <c r="D10" s="6">
        <v>1</v>
      </c>
      <c r="E10" s="6">
        <v>1</v>
      </c>
      <c r="F10" s="6">
        <v>1</v>
      </c>
      <c r="G10" s="6">
        <v>0</v>
      </c>
      <c r="H10" s="6">
        <v>0</v>
      </c>
      <c r="I10" s="8">
        <v>3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7">
        <v>4</v>
      </c>
      <c r="R10" s="6" t="s">
        <v>11</v>
      </c>
      <c r="S10" s="6">
        <v>7</v>
      </c>
      <c r="T10" s="6">
        <v>10</v>
      </c>
    </row>
    <row r="11" spans="2:20">
      <c r="B11" s="4">
        <v>7</v>
      </c>
      <c r="C11" s="4" t="s">
        <v>12</v>
      </c>
      <c r="D11" s="6">
        <v>0</v>
      </c>
      <c r="E11" s="6">
        <v>1</v>
      </c>
      <c r="F11" s="6">
        <v>1</v>
      </c>
      <c r="G11" s="6">
        <v>1</v>
      </c>
      <c r="H11" s="6">
        <v>1</v>
      </c>
      <c r="I11" s="8">
        <v>4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7">
        <v>5</v>
      </c>
      <c r="R11" s="6" t="s">
        <v>12</v>
      </c>
      <c r="S11" s="6">
        <v>9</v>
      </c>
      <c r="T11" s="6">
        <v>10</v>
      </c>
    </row>
    <row r="12" spans="2:20">
      <c r="B12" s="4">
        <v>8</v>
      </c>
      <c r="C12" s="4" t="s">
        <v>13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8">
        <v>5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7">
        <v>5</v>
      </c>
      <c r="R12" s="6" t="s">
        <v>13</v>
      </c>
      <c r="S12" s="6">
        <v>10</v>
      </c>
      <c r="T12" s="6">
        <v>10</v>
      </c>
    </row>
    <row r="13" spans="2:20">
      <c r="B13" s="4">
        <v>9</v>
      </c>
      <c r="C13" s="4" t="s">
        <v>14</v>
      </c>
      <c r="D13" s="6">
        <v>1</v>
      </c>
      <c r="E13" s="6">
        <v>1</v>
      </c>
      <c r="F13" s="6">
        <v>0</v>
      </c>
      <c r="G13" s="6">
        <v>1</v>
      </c>
      <c r="H13" s="6">
        <v>0</v>
      </c>
      <c r="I13" s="8">
        <v>3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7">
        <v>5</v>
      </c>
      <c r="R13" s="6" t="s">
        <v>14</v>
      </c>
      <c r="S13" s="6">
        <v>8</v>
      </c>
      <c r="T13" s="6">
        <v>10</v>
      </c>
    </row>
    <row r="14" spans="2:20">
      <c r="B14" s="4">
        <v>10</v>
      </c>
      <c r="C14" s="4" t="s">
        <v>15</v>
      </c>
      <c r="D14" s="6">
        <v>1</v>
      </c>
      <c r="E14" s="6">
        <v>0</v>
      </c>
      <c r="F14" s="6">
        <v>1</v>
      </c>
      <c r="G14" s="6">
        <v>1</v>
      </c>
      <c r="H14" s="6">
        <v>1</v>
      </c>
      <c r="I14" s="8">
        <v>4</v>
      </c>
      <c r="K14" s="5">
        <v>1</v>
      </c>
      <c r="L14" s="5">
        <v>0</v>
      </c>
      <c r="M14" s="5">
        <v>1</v>
      </c>
      <c r="N14" s="5">
        <v>1</v>
      </c>
      <c r="O14" s="5">
        <v>1</v>
      </c>
      <c r="P14" s="7">
        <v>4</v>
      </c>
      <c r="R14" s="6" t="s">
        <v>15</v>
      </c>
      <c r="S14" s="6">
        <v>8</v>
      </c>
      <c r="T14" s="6">
        <v>10</v>
      </c>
    </row>
    <row r="20" spans="2:21">
      <c r="D20" s="2" t="s">
        <v>16</v>
      </c>
      <c r="F20" s="1" t="s">
        <v>3</v>
      </c>
    </row>
    <row r="21" spans="2:21">
      <c r="D21" s="1" t="s">
        <v>4</v>
      </c>
      <c r="M21" s="1" t="s">
        <v>5</v>
      </c>
    </row>
    <row r="22" spans="2:21">
      <c r="B22" s="3" t="s">
        <v>0</v>
      </c>
      <c r="C22" s="3" t="s">
        <v>1</v>
      </c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3" t="s">
        <v>31</v>
      </c>
      <c r="K22" s="4">
        <v>1</v>
      </c>
      <c r="L22" s="4">
        <v>2</v>
      </c>
      <c r="M22" s="4">
        <v>3</v>
      </c>
      <c r="N22" s="4">
        <v>4</v>
      </c>
      <c r="O22" s="4">
        <v>5</v>
      </c>
      <c r="P22" s="3" t="s">
        <v>31</v>
      </c>
      <c r="R22" s="3" t="s">
        <v>30</v>
      </c>
      <c r="S22" s="3" t="s">
        <v>33</v>
      </c>
      <c r="T22" s="3" t="s">
        <v>34</v>
      </c>
      <c r="U22" s="3" t="s">
        <v>32</v>
      </c>
    </row>
    <row r="23" spans="2:21">
      <c r="B23" s="4">
        <v>1</v>
      </c>
      <c r="C23" s="4" t="s">
        <v>6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5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5</v>
      </c>
      <c r="R23" s="6" t="s">
        <v>6</v>
      </c>
      <c r="S23" s="8">
        <v>10</v>
      </c>
      <c r="T23" s="6">
        <v>10</v>
      </c>
      <c r="U23" s="8">
        <v>10</v>
      </c>
    </row>
    <row r="24" spans="2:21">
      <c r="B24" s="4">
        <v>2</v>
      </c>
      <c r="C24" s="4" t="s">
        <v>7</v>
      </c>
      <c r="D24" s="6">
        <v>1</v>
      </c>
      <c r="E24" s="6">
        <v>0</v>
      </c>
      <c r="F24" s="6">
        <v>1</v>
      </c>
      <c r="G24" s="6">
        <v>1</v>
      </c>
      <c r="H24" s="6">
        <v>1</v>
      </c>
      <c r="I24" s="6">
        <v>4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5</v>
      </c>
      <c r="R24" s="6" t="s">
        <v>7</v>
      </c>
      <c r="S24" s="8">
        <v>9</v>
      </c>
      <c r="T24" s="6">
        <v>10</v>
      </c>
      <c r="U24" s="8">
        <v>10</v>
      </c>
    </row>
    <row r="25" spans="2:21">
      <c r="B25" s="4">
        <v>3</v>
      </c>
      <c r="C25" s="4" t="s">
        <v>8</v>
      </c>
      <c r="D25" s="6">
        <v>1</v>
      </c>
      <c r="E25" s="6">
        <v>0</v>
      </c>
      <c r="F25" s="6">
        <v>1</v>
      </c>
      <c r="G25" s="6">
        <v>1</v>
      </c>
      <c r="H25" s="6">
        <v>1</v>
      </c>
      <c r="I25" s="6">
        <v>4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5</v>
      </c>
      <c r="R25" s="6" t="s">
        <v>8</v>
      </c>
      <c r="S25" s="8">
        <v>9</v>
      </c>
      <c r="T25" s="6">
        <v>7</v>
      </c>
      <c r="U25" s="8">
        <v>10</v>
      </c>
    </row>
    <row r="26" spans="2:21">
      <c r="B26" s="4">
        <v>4</v>
      </c>
      <c r="C26" s="4" t="s">
        <v>9</v>
      </c>
      <c r="D26" s="6">
        <v>0</v>
      </c>
      <c r="E26" s="6">
        <v>1</v>
      </c>
      <c r="F26" s="6">
        <v>0</v>
      </c>
      <c r="G26" s="6">
        <v>1</v>
      </c>
      <c r="H26" s="6">
        <v>0</v>
      </c>
      <c r="I26" s="6">
        <v>2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5</v>
      </c>
      <c r="R26" s="6" t="s">
        <v>9</v>
      </c>
      <c r="S26" s="8">
        <v>7</v>
      </c>
      <c r="T26" s="6">
        <v>7</v>
      </c>
      <c r="U26" s="8">
        <v>10</v>
      </c>
    </row>
    <row r="27" spans="2:21">
      <c r="B27" s="4">
        <v>5</v>
      </c>
      <c r="C27" s="4" t="s">
        <v>10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5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5</v>
      </c>
      <c r="R27" s="6" t="s">
        <v>10</v>
      </c>
      <c r="S27" s="8">
        <v>10</v>
      </c>
      <c r="T27" s="6">
        <v>9</v>
      </c>
      <c r="U27" s="8">
        <v>10</v>
      </c>
    </row>
    <row r="28" spans="2:21">
      <c r="B28" s="4">
        <v>6</v>
      </c>
      <c r="C28" s="4" t="s">
        <v>11</v>
      </c>
      <c r="D28" s="6">
        <v>1</v>
      </c>
      <c r="E28" s="6">
        <v>1</v>
      </c>
      <c r="F28" s="6">
        <v>1</v>
      </c>
      <c r="G28" s="6">
        <v>0</v>
      </c>
      <c r="H28" s="6">
        <v>1</v>
      </c>
      <c r="I28" s="6">
        <v>4</v>
      </c>
      <c r="K28" s="6">
        <v>1</v>
      </c>
      <c r="L28" s="6">
        <v>1</v>
      </c>
      <c r="M28" s="6">
        <v>1</v>
      </c>
      <c r="N28" s="6">
        <v>0</v>
      </c>
      <c r="O28" s="6">
        <v>1</v>
      </c>
      <c r="P28" s="6">
        <v>4</v>
      </c>
      <c r="R28" s="6" t="s">
        <v>11</v>
      </c>
      <c r="S28" s="8">
        <v>8</v>
      </c>
      <c r="T28" s="6">
        <v>7</v>
      </c>
      <c r="U28" s="8">
        <v>10</v>
      </c>
    </row>
    <row r="29" spans="2:21">
      <c r="B29" s="4">
        <v>7</v>
      </c>
      <c r="C29" s="4" t="s">
        <v>12</v>
      </c>
      <c r="D29" s="6">
        <v>0</v>
      </c>
      <c r="E29" s="6">
        <v>1</v>
      </c>
      <c r="F29" s="6">
        <v>1</v>
      </c>
      <c r="G29" s="6">
        <v>1</v>
      </c>
      <c r="H29" s="6">
        <v>1</v>
      </c>
      <c r="I29" s="6">
        <v>4</v>
      </c>
      <c r="K29" s="6">
        <v>1</v>
      </c>
      <c r="L29" s="6">
        <v>1</v>
      </c>
      <c r="M29" s="6">
        <v>0</v>
      </c>
      <c r="N29" s="6">
        <v>1</v>
      </c>
      <c r="O29" s="6">
        <v>1</v>
      </c>
      <c r="P29" s="6">
        <v>4</v>
      </c>
      <c r="R29" s="6" t="s">
        <v>12</v>
      </c>
      <c r="S29" s="8">
        <v>8</v>
      </c>
      <c r="T29" s="6">
        <v>9</v>
      </c>
      <c r="U29" s="8">
        <v>10</v>
      </c>
    </row>
    <row r="30" spans="2:21">
      <c r="B30" s="4">
        <v>8</v>
      </c>
      <c r="C30" s="4" t="s">
        <v>13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5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5</v>
      </c>
      <c r="R30" s="6" t="s">
        <v>13</v>
      </c>
      <c r="S30" s="8">
        <v>10</v>
      </c>
      <c r="T30" s="6">
        <v>10</v>
      </c>
      <c r="U30" s="8">
        <v>10</v>
      </c>
    </row>
    <row r="31" spans="2:21">
      <c r="B31" s="4">
        <v>9</v>
      </c>
      <c r="C31" s="4" t="s">
        <v>14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6">
        <v>3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5</v>
      </c>
      <c r="R31" s="6" t="s">
        <v>14</v>
      </c>
      <c r="S31" s="8">
        <v>8</v>
      </c>
      <c r="T31" s="6">
        <v>8</v>
      </c>
      <c r="U31" s="8">
        <v>10</v>
      </c>
    </row>
    <row r="32" spans="2:21">
      <c r="B32" s="4">
        <v>10</v>
      </c>
      <c r="C32" s="4" t="s">
        <v>15</v>
      </c>
      <c r="D32" s="6">
        <v>0</v>
      </c>
      <c r="E32" s="6">
        <v>1</v>
      </c>
      <c r="F32" s="6">
        <v>1</v>
      </c>
      <c r="G32" s="6">
        <v>1</v>
      </c>
      <c r="H32" s="6">
        <v>1</v>
      </c>
      <c r="I32" s="6">
        <v>4</v>
      </c>
      <c r="K32" s="6">
        <v>1</v>
      </c>
      <c r="L32" s="6">
        <v>0</v>
      </c>
      <c r="M32" s="6">
        <v>1</v>
      </c>
      <c r="N32" s="6">
        <v>1</v>
      </c>
      <c r="O32" s="6">
        <v>1</v>
      </c>
      <c r="P32" s="6">
        <v>4</v>
      </c>
      <c r="R32" s="6" t="s">
        <v>15</v>
      </c>
      <c r="S32" s="8">
        <v>8</v>
      </c>
      <c r="T32" s="6">
        <v>8</v>
      </c>
      <c r="U32" s="8">
        <v>10</v>
      </c>
    </row>
    <row r="37" spans="2:21">
      <c r="H37" t="s">
        <v>18</v>
      </c>
    </row>
    <row r="39" spans="2:21">
      <c r="C39" s="2" t="s">
        <v>29</v>
      </c>
      <c r="E39" s="1" t="s">
        <v>3</v>
      </c>
      <c r="F39" s="1"/>
      <c r="H39" s="1"/>
    </row>
    <row r="40" spans="2:21">
      <c r="D40" s="1" t="s">
        <v>4</v>
      </c>
      <c r="M40" s="1" t="s">
        <v>5</v>
      </c>
    </row>
    <row r="41" spans="2:21">
      <c r="B41" s="4" t="s">
        <v>0</v>
      </c>
      <c r="C41" s="4" t="s">
        <v>1</v>
      </c>
      <c r="D41" s="4">
        <v>1</v>
      </c>
      <c r="E41" s="4">
        <v>2</v>
      </c>
      <c r="F41" s="4">
        <v>3</v>
      </c>
      <c r="G41" s="4">
        <v>4</v>
      </c>
      <c r="H41" s="4">
        <v>5</v>
      </c>
      <c r="I41" s="3" t="s">
        <v>31</v>
      </c>
      <c r="K41" s="6">
        <v>1</v>
      </c>
      <c r="L41" s="6">
        <v>2</v>
      </c>
      <c r="M41" s="6">
        <v>3</v>
      </c>
      <c r="N41" s="6">
        <v>4</v>
      </c>
      <c r="O41" s="6">
        <v>5</v>
      </c>
      <c r="P41" s="5" t="s">
        <v>31</v>
      </c>
      <c r="R41" s="3" t="s">
        <v>30</v>
      </c>
      <c r="S41" s="3" t="s">
        <v>34</v>
      </c>
      <c r="T41" s="3" t="s">
        <v>33</v>
      </c>
      <c r="U41" s="3" t="s">
        <v>32</v>
      </c>
    </row>
    <row r="42" spans="2:21">
      <c r="B42" s="4">
        <v>1</v>
      </c>
      <c r="C42" s="4" t="s">
        <v>19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5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8">
        <v>5</v>
      </c>
      <c r="R42" s="6" t="s">
        <v>6</v>
      </c>
      <c r="S42" s="8">
        <v>10</v>
      </c>
      <c r="T42" s="8">
        <v>10</v>
      </c>
      <c r="U42" s="8">
        <v>10</v>
      </c>
    </row>
    <row r="43" spans="2:21">
      <c r="B43" s="4">
        <v>2</v>
      </c>
      <c r="C43" s="4" t="s">
        <v>20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5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8">
        <v>5</v>
      </c>
      <c r="R43" s="6" t="s">
        <v>7</v>
      </c>
      <c r="S43" s="8">
        <v>10</v>
      </c>
      <c r="T43" s="8">
        <v>10</v>
      </c>
      <c r="U43" s="8">
        <v>10</v>
      </c>
    </row>
    <row r="44" spans="2:21">
      <c r="B44" s="4">
        <v>3</v>
      </c>
      <c r="C44" s="4" t="s">
        <v>21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6">
        <v>4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8">
        <v>5</v>
      </c>
      <c r="R44" s="6" t="s">
        <v>8</v>
      </c>
      <c r="S44" s="8">
        <v>9</v>
      </c>
      <c r="T44" s="8">
        <v>10</v>
      </c>
      <c r="U44" s="8">
        <v>10</v>
      </c>
    </row>
    <row r="45" spans="2:21">
      <c r="B45" s="4">
        <v>4</v>
      </c>
      <c r="C45" s="4" t="s">
        <v>22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6">
        <v>4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8">
        <v>5</v>
      </c>
      <c r="R45" s="6" t="s">
        <v>9</v>
      </c>
      <c r="S45" s="8">
        <v>9</v>
      </c>
      <c r="T45" s="8">
        <v>9</v>
      </c>
      <c r="U45" s="8">
        <v>10</v>
      </c>
    </row>
    <row r="46" spans="2:21">
      <c r="B46" s="4">
        <v>5</v>
      </c>
      <c r="C46" s="4" t="s">
        <v>23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5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8">
        <v>5</v>
      </c>
      <c r="R46" s="6" t="s">
        <v>10</v>
      </c>
      <c r="S46" s="8">
        <v>10</v>
      </c>
      <c r="T46" s="8">
        <v>9</v>
      </c>
      <c r="U46" s="8">
        <v>10</v>
      </c>
    </row>
    <row r="47" spans="2:21">
      <c r="B47" s="4">
        <v>6</v>
      </c>
      <c r="C47" s="4" t="s">
        <v>24</v>
      </c>
      <c r="D47" s="6">
        <v>0</v>
      </c>
      <c r="E47" s="6">
        <v>1</v>
      </c>
      <c r="F47" s="6">
        <v>1</v>
      </c>
      <c r="G47" s="6">
        <v>1</v>
      </c>
      <c r="H47" s="6">
        <v>1</v>
      </c>
      <c r="I47" s="6">
        <v>4</v>
      </c>
      <c r="K47" s="6">
        <v>1</v>
      </c>
      <c r="L47" s="6">
        <v>0</v>
      </c>
      <c r="M47" s="6">
        <v>1</v>
      </c>
      <c r="N47" s="6">
        <v>1</v>
      </c>
      <c r="O47" s="6">
        <v>1</v>
      </c>
      <c r="P47" s="8">
        <v>4</v>
      </c>
      <c r="R47" s="6" t="s">
        <v>11</v>
      </c>
      <c r="S47" s="8">
        <v>8</v>
      </c>
      <c r="T47" s="8">
        <v>10</v>
      </c>
      <c r="U47" s="8">
        <v>10</v>
      </c>
    </row>
    <row r="48" spans="2:21">
      <c r="B48" s="4">
        <v>7</v>
      </c>
      <c r="C48" s="4" t="s">
        <v>26</v>
      </c>
      <c r="D48" s="6">
        <v>1</v>
      </c>
      <c r="E48" s="6">
        <v>0</v>
      </c>
      <c r="F48" s="6">
        <v>1</v>
      </c>
      <c r="G48" s="6">
        <v>1</v>
      </c>
      <c r="H48" s="6">
        <v>1</v>
      </c>
      <c r="I48" s="6">
        <v>4</v>
      </c>
      <c r="K48" s="6">
        <v>1</v>
      </c>
      <c r="L48" s="6">
        <v>1</v>
      </c>
      <c r="M48" s="6">
        <v>0</v>
      </c>
      <c r="N48" s="6">
        <v>1</v>
      </c>
      <c r="O48" s="6">
        <v>1</v>
      </c>
      <c r="P48" s="8">
        <v>4</v>
      </c>
      <c r="R48" s="6" t="s">
        <v>12</v>
      </c>
      <c r="S48" s="8">
        <v>8</v>
      </c>
      <c r="T48" s="8">
        <v>10</v>
      </c>
      <c r="U48" s="8">
        <v>10</v>
      </c>
    </row>
    <row r="49" spans="2:21">
      <c r="B49" s="4">
        <v>8</v>
      </c>
      <c r="C49" s="4" t="s">
        <v>25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5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8">
        <v>5</v>
      </c>
      <c r="R49" s="6" t="s">
        <v>13</v>
      </c>
      <c r="S49" s="8">
        <v>10</v>
      </c>
      <c r="T49" s="8">
        <v>10</v>
      </c>
      <c r="U49" s="8">
        <v>10</v>
      </c>
    </row>
    <row r="50" spans="2:21">
      <c r="B50" s="4">
        <v>9</v>
      </c>
      <c r="C50" s="4" t="s">
        <v>27</v>
      </c>
      <c r="D50" s="6">
        <v>1</v>
      </c>
      <c r="E50" s="6">
        <v>1</v>
      </c>
      <c r="F50" s="6">
        <v>1</v>
      </c>
      <c r="G50" s="6">
        <v>1</v>
      </c>
      <c r="H50" s="6">
        <v>0</v>
      </c>
      <c r="I50" s="6">
        <v>4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8">
        <v>4</v>
      </c>
      <c r="R50" s="6" t="s">
        <v>14</v>
      </c>
      <c r="S50" s="8">
        <v>8</v>
      </c>
      <c r="T50" s="8">
        <v>9</v>
      </c>
      <c r="U50" s="8">
        <v>10</v>
      </c>
    </row>
    <row r="51" spans="2:21">
      <c r="B51" s="4">
        <v>10</v>
      </c>
      <c r="C51" s="4" t="s">
        <v>28</v>
      </c>
      <c r="D51" s="6">
        <v>0</v>
      </c>
      <c r="E51" s="6">
        <v>1</v>
      </c>
      <c r="F51" s="6">
        <v>1</v>
      </c>
      <c r="G51" s="6">
        <v>1</v>
      </c>
      <c r="H51" s="6">
        <v>1</v>
      </c>
      <c r="I51" s="6">
        <v>4</v>
      </c>
      <c r="K51" s="6">
        <v>1</v>
      </c>
      <c r="L51" s="6">
        <v>1</v>
      </c>
      <c r="M51" s="6">
        <v>1</v>
      </c>
      <c r="N51" s="6">
        <v>1</v>
      </c>
      <c r="O51" s="6">
        <v>0</v>
      </c>
      <c r="P51" s="8">
        <v>4</v>
      </c>
      <c r="R51" s="6" t="s">
        <v>15</v>
      </c>
      <c r="S51" s="8">
        <v>8</v>
      </c>
      <c r="T51" s="8">
        <v>8</v>
      </c>
      <c r="U51" s="8">
        <v>10</v>
      </c>
    </row>
    <row r="55" spans="2:21">
      <c r="H55" s="1" t="s">
        <v>18</v>
      </c>
    </row>
    <row r="57" spans="2:21">
      <c r="C57" s="2" t="s">
        <v>16</v>
      </c>
      <c r="D57" s="1"/>
      <c r="E57" s="1" t="s">
        <v>3</v>
      </c>
    </row>
    <row r="58" spans="2:21">
      <c r="C58" s="1" t="s">
        <v>4</v>
      </c>
      <c r="D58" s="1"/>
      <c r="E58" s="1"/>
      <c r="M58" s="1" t="s">
        <v>5</v>
      </c>
    </row>
    <row r="59" spans="2:21">
      <c r="B59" s="4" t="s">
        <v>0</v>
      </c>
      <c r="C59" s="4" t="s">
        <v>1</v>
      </c>
      <c r="D59" s="4">
        <v>1</v>
      </c>
      <c r="E59" s="4">
        <v>2</v>
      </c>
      <c r="F59" s="4">
        <v>3</v>
      </c>
      <c r="G59" s="4">
        <v>4</v>
      </c>
      <c r="H59" s="4">
        <v>5</v>
      </c>
      <c r="I59" s="3" t="s">
        <v>31</v>
      </c>
      <c r="K59" s="6">
        <v>1</v>
      </c>
      <c r="L59" s="6">
        <v>2</v>
      </c>
      <c r="M59" s="6">
        <v>3</v>
      </c>
      <c r="N59" s="6">
        <v>4</v>
      </c>
      <c r="O59" s="6">
        <v>5</v>
      </c>
      <c r="P59" s="5" t="s">
        <v>31</v>
      </c>
    </row>
    <row r="60" spans="2:21">
      <c r="B60" s="4">
        <v>1</v>
      </c>
      <c r="C60" s="4" t="s">
        <v>19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5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8">
        <v>5</v>
      </c>
    </row>
    <row r="61" spans="2:21">
      <c r="B61" s="4">
        <v>2</v>
      </c>
      <c r="C61" s="4" t="s">
        <v>20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5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8">
        <v>5</v>
      </c>
    </row>
    <row r="62" spans="2:21">
      <c r="B62" s="4">
        <v>3</v>
      </c>
      <c r="C62" s="4" t="s">
        <v>21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5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8">
        <v>5</v>
      </c>
    </row>
    <row r="63" spans="2:21">
      <c r="B63" s="4">
        <v>4</v>
      </c>
      <c r="C63" s="4" t="s">
        <v>22</v>
      </c>
      <c r="D63" s="6">
        <v>1</v>
      </c>
      <c r="E63" s="6">
        <v>0</v>
      </c>
      <c r="F63" s="6">
        <v>1</v>
      </c>
      <c r="G63" s="6">
        <v>1</v>
      </c>
      <c r="H63" s="6">
        <v>1</v>
      </c>
      <c r="I63" s="6">
        <v>4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8">
        <v>5</v>
      </c>
    </row>
    <row r="64" spans="2:21">
      <c r="B64" s="4">
        <v>5</v>
      </c>
      <c r="C64" s="4" t="s">
        <v>23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5</v>
      </c>
      <c r="K64" s="6">
        <v>1</v>
      </c>
      <c r="L64" s="6">
        <v>1</v>
      </c>
      <c r="M64" s="6">
        <v>1</v>
      </c>
      <c r="N64" s="6">
        <v>1</v>
      </c>
      <c r="O64" s="6">
        <v>0</v>
      </c>
      <c r="P64" s="8">
        <v>4</v>
      </c>
    </row>
    <row r="65" spans="2:16">
      <c r="B65" s="4">
        <v>6</v>
      </c>
      <c r="C65" s="4" t="s">
        <v>24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5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8">
        <v>5</v>
      </c>
    </row>
    <row r="66" spans="2:16">
      <c r="B66" s="4">
        <v>7</v>
      </c>
      <c r="C66" s="4" t="s">
        <v>26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5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8">
        <v>5</v>
      </c>
    </row>
    <row r="67" spans="2:16">
      <c r="B67" s="4">
        <v>8</v>
      </c>
      <c r="C67" s="4" t="s">
        <v>25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5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8">
        <v>5</v>
      </c>
    </row>
    <row r="68" spans="2:16">
      <c r="B68" s="4">
        <v>9</v>
      </c>
      <c r="C68" s="4" t="s">
        <v>27</v>
      </c>
      <c r="D68" s="6">
        <v>1</v>
      </c>
      <c r="E68" s="6">
        <v>1</v>
      </c>
      <c r="F68" s="6">
        <v>1</v>
      </c>
      <c r="G68" s="6">
        <v>0</v>
      </c>
      <c r="H68" s="6">
        <v>1</v>
      </c>
      <c r="I68" s="6">
        <v>4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8">
        <v>5</v>
      </c>
    </row>
    <row r="69" spans="2:16">
      <c r="B69" s="6">
        <v>10</v>
      </c>
      <c r="C69" s="6" t="s">
        <v>28</v>
      </c>
      <c r="D69" s="6">
        <v>0</v>
      </c>
      <c r="E69" s="6">
        <v>1</v>
      </c>
      <c r="F69" s="6">
        <v>1</v>
      </c>
      <c r="G69" s="6">
        <v>1</v>
      </c>
      <c r="H69" s="6">
        <v>1</v>
      </c>
      <c r="I69" s="6">
        <v>4</v>
      </c>
      <c r="K69" s="6">
        <v>1</v>
      </c>
      <c r="L69" s="6">
        <v>1</v>
      </c>
      <c r="M69" s="6">
        <v>1</v>
      </c>
      <c r="N69" s="6">
        <v>0</v>
      </c>
      <c r="O69" s="6">
        <v>1</v>
      </c>
      <c r="P69" s="8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3"/>
  <sheetViews>
    <sheetView workbookViewId="0">
      <selection activeCell="L31" sqref="L31"/>
    </sheetView>
  </sheetViews>
  <sheetFormatPr defaultColWidth="9.109375" defaultRowHeight="13.2"/>
  <cols>
    <col min="1" max="1" width="5.44140625" style="9" bestFit="1" customWidth="1"/>
    <col min="2" max="2" width="9.109375" style="9"/>
    <col min="3" max="28" width="4.6640625" style="9" customWidth="1"/>
    <col min="29" max="29" width="9.109375" style="9"/>
    <col min="30" max="30" width="6.6640625" style="9" customWidth="1"/>
    <col min="31" max="31" width="8" style="9" bestFit="1" customWidth="1"/>
    <col min="32" max="33" width="7.5546875" style="9" customWidth="1"/>
    <col min="34" max="34" width="6.88671875" style="9" bestFit="1" customWidth="1"/>
    <col min="35" max="35" width="7.6640625" style="9" customWidth="1"/>
    <col min="36" max="36" width="7.5546875" style="9" bestFit="1" customWidth="1"/>
    <col min="37" max="37" width="7.44140625" style="9" bestFit="1" customWidth="1"/>
    <col min="38" max="39" width="6.44140625" style="9" bestFit="1" customWidth="1"/>
    <col min="40" max="40" width="5" style="9" bestFit="1" customWidth="1"/>
    <col min="41" max="16384" width="9.109375" style="9"/>
  </cols>
  <sheetData>
    <row r="1" spans="1:49">
      <c r="A1" s="37"/>
      <c r="B1" s="9" t="s">
        <v>35</v>
      </c>
      <c r="D1" s="9" t="s">
        <v>37</v>
      </c>
      <c r="G1" s="9" t="s">
        <v>66</v>
      </c>
      <c r="H1" s="9" t="s">
        <v>8</v>
      </c>
      <c r="AB1" s="9" t="s">
        <v>96</v>
      </c>
    </row>
    <row r="2" spans="1:49">
      <c r="A2" s="10" t="s">
        <v>0</v>
      </c>
      <c r="B2" s="10" t="s">
        <v>1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3" t="s">
        <v>32</v>
      </c>
      <c r="AC2" s="9" t="s">
        <v>127</v>
      </c>
      <c r="AD2" s="9" t="s">
        <v>128</v>
      </c>
      <c r="AE2" s="22"/>
      <c r="AF2" s="18" t="s">
        <v>39</v>
      </c>
      <c r="AQ2" s="9" t="s">
        <v>102</v>
      </c>
      <c r="AR2" s="9" t="s">
        <v>81</v>
      </c>
    </row>
    <row r="3" spans="1:49">
      <c r="A3" s="13">
        <v>1</v>
      </c>
      <c r="B3" s="13" t="s">
        <v>6</v>
      </c>
      <c r="C3" s="11">
        <v>1</v>
      </c>
      <c r="D3" s="11">
        <v>2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2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2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f t="shared" ref="AB3:AB12" si="0">SUM(C3:AA3)</f>
        <v>28</v>
      </c>
      <c r="AC3" s="9">
        <f>AB3*2</f>
        <v>56</v>
      </c>
      <c r="AD3" s="19">
        <f>AVERAGE(C3:AA3)</f>
        <v>1.1200000000000001</v>
      </c>
      <c r="AE3" s="12"/>
      <c r="AF3" s="10" t="s">
        <v>43</v>
      </c>
      <c r="AG3" s="10" t="s">
        <v>37</v>
      </c>
      <c r="AH3" s="10" t="s">
        <v>36</v>
      </c>
      <c r="AI3" s="10" t="s">
        <v>42</v>
      </c>
      <c r="AQ3" s="9" t="s">
        <v>94</v>
      </c>
      <c r="AR3" s="9" t="s">
        <v>39</v>
      </c>
      <c r="AV3" s="9" t="s">
        <v>121</v>
      </c>
    </row>
    <row r="4" spans="1:49">
      <c r="A4" s="13">
        <v>2</v>
      </c>
      <c r="B4" s="13" t="s">
        <v>13</v>
      </c>
      <c r="C4" s="11">
        <v>1</v>
      </c>
      <c r="D4" s="11">
        <v>1</v>
      </c>
      <c r="E4" s="11">
        <v>2</v>
      </c>
      <c r="F4" s="11">
        <v>1</v>
      </c>
      <c r="G4" s="11">
        <v>2</v>
      </c>
      <c r="H4" s="11">
        <v>2</v>
      </c>
      <c r="I4" s="11">
        <v>1</v>
      </c>
      <c r="J4" s="11">
        <v>1</v>
      </c>
      <c r="K4" s="11">
        <v>1</v>
      </c>
      <c r="L4" s="11">
        <v>2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f t="shared" si="0"/>
        <v>29</v>
      </c>
      <c r="AC4" s="9">
        <f t="shared" ref="AC4:AC12" si="1">AB4*2</f>
        <v>58</v>
      </c>
      <c r="AD4" s="19">
        <f t="shared" ref="AD4:AD12" si="2">AVERAGE(C4:AA4)</f>
        <v>1.1599999999999999</v>
      </c>
      <c r="AE4" s="12"/>
      <c r="AF4" s="13" t="s">
        <v>6</v>
      </c>
      <c r="AG4" s="11">
        <f t="shared" ref="AG4:AG13" si="3">AB3</f>
        <v>28</v>
      </c>
      <c r="AH4" s="11">
        <f t="shared" ref="AH4:AH13" si="4">AB16</f>
        <v>28</v>
      </c>
      <c r="AI4" s="11">
        <f t="shared" ref="AI4:AI13" si="5">SUM(AG4:AH4)</f>
        <v>56</v>
      </c>
      <c r="AK4" s="16"/>
      <c r="AL4" s="16" t="s">
        <v>37</v>
      </c>
      <c r="AM4" s="16" t="s">
        <v>36</v>
      </c>
      <c r="AN4" s="16" t="s">
        <v>32</v>
      </c>
      <c r="AP4" s="9" t="s">
        <v>95</v>
      </c>
      <c r="AQ4" s="9">
        <v>500</v>
      </c>
      <c r="AR4" s="9">
        <v>1000</v>
      </c>
      <c r="AS4" s="9" t="s">
        <v>101</v>
      </c>
      <c r="AT4" s="9" t="s">
        <v>97</v>
      </c>
      <c r="AV4" s="9">
        <v>8.3000000000000007</v>
      </c>
      <c r="AW4" s="9">
        <v>16.600000000000001</v>
      </c>
    </row>
    <row r="5" spans="1:49">
      <c r="A5" s="13">
        <v>3</v>
      </c>
      <c r="B5" s="13" t="s">
        <v>10</v>
      </c>
      <c r="C5" s="11">
        <v>1</v>
      </c>
      <c r="D5" s="11">
        <v>3</v>
      </c>
      <c r="E5" s="11">
        <v>3</v>
      </c>
      <c r="F5" s="11">
        <v>3</v>
      </c>
      <c r="G5" s="11">
        <v>3</v>
      </c>
      <c r="H5" s="11">
        <v>2</v>
      </c>
      <c r="I5" s="11">
        <v>3</v>
      </c>
      <c r="J5" s="11">
        <v>3</v>
      </c>
      <c r="K5" s="11">
        <v>2</v>
      </c>
      <c r="L5" s="11">
        <v>1</v>
      </c>
      <c r="M5" s="11">
        <v>3</v>
      </c>
      <c r="N5" s="11">
        <v>2</v>
      </c>
      <c r="O5" s="11">
        <v>3</v>
      </c>
      <c r="P5" s="11">
        <v>2</v>
      </c>
      <c r="Q5" s="11">
        <v>1</v>
      </c>
      <c r="R5" s="11">
        <v>2</v>
      </c>
      <c r="S5" s="11">
        <v>1</v>
      </c>
      <c r="T5" s="11">
        <v>2</v>
      </c>
      <c r="U5" s="11">
        <v>1</v>
      </c>
      <c r="V5" s="11">
        <v>1</v>
      </c>
      <c r="W5" s="11">
        <v>2</v>
      </c>
      <c r="X5" s="11">
        <v>2</v>
      </c>
      <c r="Y5" s="11">
        <v>2</v>
      </c>
      <c r="Z5" s="11">
        <v>2</v>
      </c>
      <c r="AA5" s="11">
        <v>1</v>
      </c>
      <c r="AB5" s="11">
        <f t="shared" si="0"/>
        <v>51</v>
      </c>
      <c r="AC5" s="9">
        <f t="shared" si="1"/>
        <v>102</v>
      </c>
      <c r="AD5" s="19">
        <f t="shared" si="2"/>
        <v>2.04</v>
      </c>
      <c r="AE5" s="12"/>
      <c r="AF5" s="13" t="s">
        <v>13</v>
      </c>
      <c r="AG5" s="11">
        <f t="shared" si="3"/>
        <v>29</v>
      </c>
      <c r="AH5" s="11">
        <f t="shared" si="4"/>
        <v>30</v>
      </c>
      <c r="AI5" s="11">
        <f t="shared" si="5"/>
        <v>59</v>
      </c>
      <c r="AK5" s="10" t="s">
        <v>40</v>
      </c>
      <c r="AL5" s="11">
        <f>MIN(AG4:AG13)</f>
        <v>28</v>
      </c>
      <c r="AM5" s="11">
        <f>MIN(AH4:AH13)</f>
        <v>28</v>
      </c>
      <c r="AN5" s="11">
        <f>MIN(AI4:AI14)</f>
        <v>56</v>
      </c>
      <c r="AP5" s="9" t="s">
        <v>37</v>
      </c>
      <c r="AQ5" s="9">
        <f>AB13</f>
        <v>399</v>
      </c>
      <c r="AR5" s="9">
        <f>AC13</f>
        <v>798</v>
      </c>
      <c r="AT5" s="9" t="s">
        <v>98</v>
      </c>
    </row>
    <row r="6" spans="1:49">
      <c r="A6" s="13">
        <v>4</v>
      </c>
      <c r="B6" s="13" t="s">
        <v>14</v>
      </c>
      <c r="C6" s="11">
        <v>1</v>
      </c>
      <c r="D6" s="11">
        <v>2</v>
      </c>
      <c r="E6" s="11">
        <v>1</v>
      </c>
      <c r="F6" s="11">
        <v>2</v>
      </c>
      <c r="G6" s="11">
        <v>1</v>
      </c>
      <c r="H6" s="11">
        <v>2</v>
      </c>
      <c r="I6" s="11">
        <v>1</v>
      </c>
      <c r="J6" s="11">
        <v>1</v>
      </c>
      <c r="K6" s="11">
        <v>2</v>
      </c>
      <c r="L6" s="11">
        <v>2</v>
      </c>
      <c r="M6" s="11">
        <v>1</v>
      </c>
      <c r="N6" s="11">
        <v>2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2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1</v>
      </c>
      <c r="AB6" s="11">
        <f t="shared" si="0"/>
        <v>32</v>
      </c>
      <c r="AC6" s="9">
        <f t="shared" si="1"/>
        <v>64</v>
      </c>
      <c r="AD6" s="19">
        <f t="shared" si="2"/>
        <v>1.28</v>
      </c>
      <c r="AE6" s="12"/>
      <c r="AF6" s="13" t="s">
        <v>10</v>
      </c>
      <c r="AG6" s="11">
        <f t="shared" si="3"/>
        <v>51</v>
      </c>
      <c r="AH6" s="11">
        <f t="shared" si="4"/>
        <v>47</v>
      </c>
      <c r="AI6" s="11">
        <f t="shared" si="5"/>
        <v>98</v>
      </c>
      <c r="AK6" s="10" t="s">
        <v>41</v>
      </c>
      <c r="AL6" s="11">
        <f>MAX(AG4:AG13)</f>
        <v>54</v>
      </c>
      <c r="AM6" s="11">
        <f>MAX(AH4:AH13)</f>
        <v>57</v>
      </c>
      <c r="AN6" s="11">
        <f>MAX(AI4:AI13)</f>
        <v>111</v>
      </c>
      <c r="AP6" s="9" t="s">
        <v>36</v>
      </c>
      <c r="AQ6" s="9">
        <f>AB26</f>
        <v>386</v>
      </c>
      <c r="AR6" s="9">
        <f>AC26</f>
        <v>764</v>
      </c>
    </row>
    <row r="7" spans="1:49">
      <c r="A7" s="13">
        <v>5</v>
      </c>
      <c r="B7" s="13" t="s">
        <v>7</v>
      </c>
      <c r="C7" s="11">
        <v>1</v>
      </c>
      <c r="D7" s="11">
        <v>2</v>
      </c>
      <c r="E7" s="11">
        <v>1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>
        <v>2</v>
      </c>
      <c r="L7" s="11">
        <v>2</v>
      </c>
      <c r="M7" s="11">
        <v>2</v>
      </c>
      <c r="N7" s="11">
        <v>1</v>
      </c>
      <c r="O7" s="11">
        <v>2</v>
      </c>
      <c r="P7" s="11">
        <v>1</v>
      </c>
      <c r="Q7" s="11">
        <v>1</v>
      </c>
      <c r="R7" s="11">
        <v>2</v>
      </c>
      <c r="S7" s="11">
        <v>1</v>
      </c>
      <c r="T7" s="11">
        <v>1</v>
      </c>
      <c r="U7" s="11">
        <v>1</v>
      </c>
      <c r="V7" s="11">
        <v>2</v>
      </c>
      <c r="W7" s="11">
        <v>2</v>
      </c>
      <c r="X7" s="11">
        <v>2</v>
      </c>
      <c r="Y7" s="11">
        <v>1</v>
      </c>
      <c r="Z7" s="11">
        <v>1</v>
      </c>
      <c r="AA7" s="11">
        <v>1</v>
      </c>
      <c r="AB7" s="11">
        <f t="shared" si="0"/>
        <v>39</v>
      </c>
      <c r="AC7" s="9">
        <f t="shared" si="1"/>
        <v>78</v>
      </c>
      <c r="AD7" s="19">
        <f t="shared" si="2"/>
        <v>1.56</v>
      </c>
      <c r="AE7" s="12"/>
      <c r="AF7" s="13" t="s">
        <v>14</v>
      </c>
      <c r="AG7" s="11">
        <f t="shared" si="3"/>
        <v>32</v>
      </c>
      <c r="AH7" s="11">
        <f t="shared" si="4"/>
        <v>29</v>
      </c>
      <c r="AI7" s="11">
        <f t="shared" si="5"/>
        <v>61</v>
      </c>
      <c r="AK7" s="10" t="s">
        <v>100</v>
      </c>
      <c r="AL7" s="35">
        <f>AVERAGE(AG4:AG13)</f>
        <v>39.9</v>
      </c>
      <c r="AM7" s="35">
        <f>AVERAGE(AH4:AH13)</f>
        <v>38.200000000000003</v>
      </c>
      <c r="AN7" s="35">
        <f>AVERAGE(AI4:AI13)</f>
        <v>78.099999999999994</v>
      </c>
      <c r="AP7" s="9" t="s">
        <v>111</v>
      </c>
      <c r="AQ7" s="9">
        <f>AQ5+AQ6</f>
        <v>785</v>
      </c>
      <c r="AR7" s="9">
        <f>AR5+AR6</f>
        <v>1562</v>
      </c>
    </row>
    <row r="8" spans="1:49">
      <c r="A8" s="13">
        <v>6</v>
      </c>
      <c r="B8" s="13" t="s">
        <v>8</v>
      </c>
      <c r="C8" s="11">
        <v>2</v>
      </c>
      <c r="D8" s="11">
        <v>3</v>
      </c>
      <c r="E8" s="11">
        <v>1</v>
      </c>
      <c r="F8" s="11">
        <v>3</v>
      </c>
      <c r="G8" s="11">
        <v>2</v>
      </c>
      <c r="H8" s="11">
        <v>2</v>
      </c>
      <c r="I8" s="11">
        <v>3</v>
      </c>
      <c r="J8" s="11">
        <v>1</v>
      </c>
      <c r="K8" s="11">
        <v>1</v>
      </c>
      <c r="L8" s="11">
        <v>1</v>
      </c>
      <c r="M8" s="11">
        <v>3</v>
      </c>
      <c r="N8" s="11">
        <v>2</v>
      </c>
      <c r="O8" s="11">
        <v>3</v>
      </c>
      <c r="P8" s="11">
        <v>2</v>
      </c>
      <c r="Q8" s="11">
        <v>1</v>
      </c>
      <c r="R8" s="11">
        <v>3</v>
      </c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3</v>
      </c>
      <c r="Y8" s="11">
        <v>3</v>
      </c>
      <c r="Z8" s="11">
        <v>2</v>
      </c>
      <c r="AA8" s="11">
        <v>3</v>
      </c>
      <c r="AB8" s="11">
        <f t="shared" si="0"/>
        <v>54</v>
      </c>
      <c r="AC8" s="9">
        <f t="shared" si="1"/>
        <v>108</v>
      </c>
      <c r="AD8" s="19">
        <f t="shared" si="2"/>
        <v>2.16</v>
      </c>
      <c r="AE8" s="12"/>
      <c r="AF8" s="13" t="s">
        <v>7</v>
      </c>
      <c r="AG8" s="11">
        <f t="shared" si="3"/>
        <v>39</v>
      </c>
      <c r="AH8" s="11">
        <f t="shared" si="4"/>
        <v>32</v>
      </c>
      <c r="AI8" s="11">
        <f t="shared" si="5"/>
        <v>71</v>
      </c>
      <c r="AL8" s="45">
        <f>(AL7/50)*100</f>
        <v>79.8</v>
      </c>
      <c r="AM8" s="45">
        <f>(AM7/50)*100</f>
        <v>76.400000000000006</v>
      </c>
      <c r="AP8" s="9" t="s">
        <v>99</v>
      </c>
      <c r="AQ8" s="42">
        <f>(AQ5/500)*100</f>
        <v>79.800000000000011</v>
      </c>
      <c r="AR8" s="42">
        <f>(AR5/AR4)*100</f>
        <v>79.800000000000011</v>
      </c>
      <c r="AT8" s="9">
        <f>56/50</f>
        <v>1.1200000000000001</v>
      </c>
    </row>
    <row r="9" spans="1:49">
      <c r="A9" s="13">
        <v>7</v>
      </c>
      <c r="B9" s="13" t="s">
        <v>11</v>
      </c>
      <c r="C9" s="11">
        <v>2</v>
      </c>
      <c r="D9" s="11">
        <v>3</v>
      </c>
      <c r="E9" s="11">
        <v>2</v>
      </c>
      <c r="F9" s="11">
        <v>3</v>
      </c>
      <c r="G9" s="11">
        <v>3</v>
      </c>
      <c r="H9" s="11">
        <v>2</v>
      </c>
      <c r="I9" s="11">
        <v>2</v>
      </c>
      <c r="J9" s="11">
        <v>2</v>
      </c>
      <c r="K9" s="11">
        <v>3</v>
      </c>
      <c r="L9" s="11">
        <v>3</v>
      </c>
      <c r="M9" s="11">
        <v>2</v>
      </c>
      <c r="N9" s="11">
        <v>2</v>
      </c>
      <c r="O9" s="11">
        <v>2</v>
      </c>
      <c r="P9" s="11">
        <v>1</v>
      </c>
      <c r="Q9" s="11">
        <v>1</v>
      </c>
      <c r="R9" s="11">
        <v>3</v>
      </c>
      <c r="S9" s="11">
        <v>2</v>
      </c>
      <c r="T9" s="11">
        <v>2</v>
      </c>
      <c r="U9" s="11">
        <v>1</v>
      </c>
      <c r="V9" s="11">
        <v>3</v>
      </c>
      <c r="W9" s="11">
        <v>2</v>
      </c>
      <c r="X9" s="11">
        <v>2</v>
      </c>
      <c r="Y9" s="11">
        <v>1</v>
      </c>
      <c r="Z9" s="11">
        <v>2</v>
      </c>
      <c r="AA9" s="11">
        <v>2</v>
      </c>
      <c r="AB9" s="11">
        <f t="shared" si="0"/>
        <v>53</v>
      </c>
      <c r="AC9" s="9">
        <f t="shared" si="1"/>
        <v>106</v>
      </c>
      <c r="AD9" s="19">
        <f t="shared" si="2"/>
        <v>2.12</v>
      </c>
      <c r="AE9" s="12"/>
      <c r="AF9" s="13" t="s">
        <v>8</v>
      </c>
      <c r="AG9" s="11">
        <f t="shared" si="3"/>
        <v>54</v>
      </c>
      <c r="AH9" s="11">
        <f t="shared" si="4"/>
        <v>57</v>
      </c>
      <c r="AI9" s="11">
        <f t="shared" si="5"/>
        <v>111</v>
      </c>
      <c r="AP9" s="9" t="s">
        <v>99</v>
      </c>
      <c r="AQ9" s="42">
        <f>(AQ6/AQ4)*100</f>
        <v>77.2</v>
      </c>
      <c r="AR9" s="42">
        <f>(AR6/AR4)*100</f>
        <v>76.400000000000006</v>
      </c>
    </row>
    <row r="10" spans="1:49">
      <c r="A10" s="13">
        <v>8</v>
      </c>
      <c r="B10" s="13" t="s">
        <v>9</v>
      </c>
      <c r="C10" s="11">
        <v>1</v>
      </c>
      <c r="D10" s="11">
        <v>2</v>
      </c>
      <c r="E10" s="11">
        <v>2</v>
      </c>
      <c r="F10" s="11">
        <v>1</v>
      </c>
      <c r="G10" s="11">
        <v>1</v>
      </c>
      <c r="H10" s="11">
        <v>2</v>
      </c>
      <c r="I10" s="11">
        <v>3</v>
      </c>
      <c r="J10" s="11">
        <v>2</v>
      </c>
      <c r="K10" s="11">
        <v>2</v>
      </c>
      <c r="L10" s="11">
        <v>2</v>
      </c>
      <c r="M10" s="11">
        <v>2</v>
      </c>
      <c r="N10" s="11">
        <v>1</v>
      </c>
      <c r="O10" s="11">
        <v>2</v>
      </c>
      <c r="P10" s="11">
        <v>1</v>
      </c>
      <c r="Q10" s="11">
        <v>3</v>
      </c>
      <c r="R10" s="11">
        <v>1</v>
      </c>
      <c r="S10" s="11">
        <v>2</v>
      </c>
      <c r="T10" s="11">
        <v>2</v>
      </c>
      <c r="U10" s="11">
        <v>1</v>
      </c>
      <c r="V10" s="11">
        <v>1</v>
      </c>
      <c r="W10" s="11">
        <v>1</v>
      </c>
      <c r="X10" s="11">
        <v>2</v>
      </c>
      <c r="Y10" s="11">
        <v>2</v>
      </c>
      <c r="Z10" s="11">
        <v>2</v>
      </c>
      <c r="AA10" s="11">
        <v>1</v>
      </c>
      <c r="AB10" s="11">
        <f t="shared" si="0"/>
        <v>42</v>
      </c>
      <c r="AC10" s="9">
        <f t="shared" si="1"/>
        <v>84</v>
      </c>
      <c r="AD10" s="19">
        <f t="shared" si="2"/>
        <v>1.68</v>
      </c>
      <c r="AE10" s="12"/>
      <c r="AF10" s="13" t="s">
        <v>11</v>
      </c>
      <c r="AG10" s="11">
        <f t="shared" si="3"/>
        <v>53</v>
      </c>
      <c r="AH10" s="11">
        <f t="shared" si="4"/>
        <v>53</v>
      </c>
      <c r="AI10" s="11">
        <f t="shared" si="5"/>
        <v>106</v>
      </c>
      <c r="AO10" s="9" t="s">
        <v>103</v>
      </c>
      <c r="AP10" s="9" t="s">
        <v>104</v>
      </c>
    </row>
    <row r="11" spans="1:49">
      <c r="A11" s="13">
        <v>9</v>
      </c>
      <c r="B11" s="13" t="s">
        <v>15</v>
      </c>
      <c r="C11" s="11">
        <v>2</v>
      </c>
      <c r="D11" s="11">
        <v>2</v>
      </c>
      <c r="E11" s="11">
        <v>1</v>
      </c>
      <c r="F11" s="11">
        <v>2</v>
      </c>
      <c r="G11" s="11">
        <v>1</v>
      </c>
      <c r="H11" s="11">
        <v>1</v>
      </c>
      <c r="I11" s="11">
        <v>1</v>
      </c>
      <c r="J11" s="11">
        <v>2</v>
      </c>
      <c r="K11" s="11">
        <v>2</v>
      </c>
      <c r="L11" s="11">
        <v>2</v>
      </c>
      <c r="M11" s="11">
        <v>1</v>
      </c>
      <c r="N11" s="11">
        <v>1</v>
      </c>
      <c r="O11" s="11">
        <v>1</v>
      </c>
      <c r="P11" s="11">
        <v>2</v>
      </c>
      <c r="Q11" s="11">
        <v>2</v>
      </c>
      <c r="R11" s="11">
        <v>2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2</v>
      </c>
      <c r="Y11" s="11">
        <v>1</v>
      </c>
      <c r="Z11" s="11">
        <v>1</v>
      </c>
      <c r="AA11" s="11">
        <v>1</v>
      </c>
      <c r="AB11" s="11">
        <f t="shared" si="0"/>
        <v>35</v>
      </c>
      <c r="AC11" s="9">
        <f t="shared" si="1"/>
        <v>70</v>
      </c>
      <c r="AD11" s="19">
        <f t="shared" si="2"/>
        <v>1.4</v>
      </c>
      <c r="AE11" s="12"/>
      <c r="AF11" s="13" t="s">
        <v>9</v>
      </c>
      <c r="AG11" s="11">
        <f t="shared" si="3"/>
        <v>42</v>
      </c>
      <c r="AH11" s="11">
        <f t="shared" si="4"/>
        <v>41</v>
      </c>
      <c r="AI11" s="11">
        <f t="shared" si="5"/>
        <v>83</v>
      </c>
      <c r="AK11" s="9" t="s">
        <v>200</v>
      </c>
    </row>
    <row r="12" spans="1:49">
      <c r="A12" s="13">
        <v>10</v>
      </c>
      <c r="B12" s="13" t="s">
        <v>12</v>
      </c>
      <c r="C12" s="11">
        <v>1</v>
      </c>
      <c r="D12" s="11">
        <v>2</v>
      </c>
      <c r="E12" s="11">
        <v>2</v>
      </c>
      <c r="F12" s="11">
        <v>2</v>
      </c>
      <c r="G12" s="11">
        <v>1</v>
      </c>
      <c r="H12" s="11">
        <v>1</v>
      </c>
      <c r="I12" s="11">
        <v>2</v>
      </c>
      <c r="J12" s="11">
        <v>1</v>
      </c>
      <c r="K12" s="11">
        <v>2</v>
      </c>
      <c r="L12" s="11">
        <v>2</v>
      </c>
      <c r="M12" s="11">
        <v>1</v>
      </c>
      <c r="N12" s="11">
        <v>1</v>
      </c>
      <c r="O12" s="11">
        <v>1</v>
      </c>
      <c r="P12" s="11">
        <v>1</v>
      </c>
      <c r="Q12" s="11">
        <v>2</v>
      </c>
      <c r="R12" s="11">
        <v>2</v>
      </c>
      <c r="S12" s="11">
        <v>2</v>
      </c>
      <c r="T12" s="11">
        <v>2</v>
      </c>
      <c r="U12" s="11">
        <v>1</v>
      </c>
      <c r="V12" s="11">
        <v>1</v>
      </c>
      <c r="W12" s="11">
        <v>1</v>
      </c>
      <c r="X12" s="11">
        <v>1</v>
      </c>
      <c r="Y12" s="11">
        <v>2</v>
      </c>
      <c r="Z12" s="11">
        <v>1</v>
      </c>
      <c r="AA12" s="11">
        <v>1</v>
      </c>
      <c r="AB12" s="11">
        <f t="shared" si="0"/>
        <v>36</v>
      </c>
      <c r="AC12" s="9">
        <f t="shared" si="1"/>
        <v>72</v>
      </c>
      <c r="AD12" s="19">
        <f t="shared" si="2"/>
        <v>1.44</v>
      </c>
      <c r="AE12" s="12"/>
      <c r="AF12" s="13" t="s">
        <v>15</v>
      </c>
      <c r="AG12" s="11">
        <f t="shared" si="3"/>
        <v>35</v>
      </c>
      <c r="AH12" s="11">
        <f t="shared" si="4"/>
        <v>34</v>
      </c>
      <c r="AI12" s="11">
        <f t="shared" si="5"/>
        <v>69</v>
      </c>
      <c r="AK12" s="9">
        <f>AVERAGE(AG4:AH13)</f>
        <v>39.049999999999997</v>
      </c>
    </row>
    <row r="13" spans="1:49">
      <c r="B13" s="18" t="s">
        <v>94</v>
      </c>
      <c r="C13" s="11">
        <f>SUM(C3:C12)</f>
        <v>13</v>
      </c>
      <c r="D13" s="11">
        <f t="shared" ref="D13:AA13" si="6">SUM(D3:D12)</f>
        <v>22</v>
      </c>
      <c r="E13" s="11">
        <f t="shared" si="6"/>
        <v>16</v>
      </c>
      <c r="F13" s="11">
        <f t="shared" si="6"/>
        <v>20</v>
      </c>
      <c r="G13" s="11">
        <f t="shared" si="6"/>
        <v>17</v>
      </c>
      <c r="H13" s="11">
        <f t="shared" si="6"/>
        <v>17</v>
      </c>
      <c r="I13" s="11">
        <f t="shared" si="6"/>
        <v>19</v>
      </c>
      <c r="J13" s="11">
        <f t="shared" si="6"/>
        <v>16</v>
      </c>
      <c r="K13" s="11">
        <f t="shared" si="6"/>
        <v>18</v>
      </c>
      <c r="L13" s="11">
        <f t="shared" si="6"/>
        <v>18</v>
      </c>
      <c r="M13" s="11">
        <f t="shared" si="6"/>
        <v>17</v>
      </c>
      <c r="N13" s="11">
        <f t="shared" si="6"/>
        <v>15</v>
      </c>
      <c r="O13" s="11">
        <f t="shared" si="6"/>
        <v>17</v>
      </c>
      <c r="P13" s="11">
        <f t="shared" si="6"/>
        <v>13</v>
      </c>
      <c r="Q13" s="11">
        <f t="shared" si="6"/>
        <v>14</v>
      </c>
      <c r="R13" s="11">
        <f t="shared" si="6"/>
        <v>18</v>
      </c>
      <c r="S13" s="11">
        <f t="shared" si="6"/>
        <v>14</v>
      </c>
      <c r="T13" s="11">
        <f t="shared" si="6"/>
        <v>16</v>
      </c>
      <c r="U13" s="11">
        <f t="shared" si="6"/>
        <v>12</v>
      </c>
      <c r="V13" s="11">
        <f t="shared" si="6"/>
        <v>14</v>
      </c>
      <c r="W13" s="11">
        <f t="shared" si="6"/>
        <v>14</v>
      </c>
      <c r="X13" s="11">
        <f t="shared" si="6"/>
        <v>17</v>
      </c>
      <c r="Y13" s="11">
        <f t="shared" si="6"/>
        <v>15</v>
      </c>
      <c r="Z13" s="11">
        <f t="shared" si="6"/>
        <v>14</v>
      </c>
      <c r="AA13" s="11">
        <f t="shared" si="6"/>
        <v>13</v>
      </c>
      <c r="AB13" s="15">
        <f>SUM(C13:AA13)</f>
        <v>399</v>
      </c>
      <c r="AC13" s="9">
        <f>SUM(AC3:AC12)</f>
        <v>798</v>
      </c>
      <c r="AD13" s="19">
        <f>AVERAGE(AD3:AD12)</f>
        <v>1.5960000000000001</v>
      </c>
      <c r="AF13" s="13" t="s">
        <v>12</v>
      </c>
      <c r="AG13" s="11">
        <f t="shared" si="3"/>
        <v>36</v>
      </c>
      <c r="AH13" s="11">
        <f t="shared" si="4"/>
        <v>31</v>
      </c>
      <c r="AI13" s="11">
        <f t="shared" si="5"/>
        <v>67</v>
      </c>
    </row>
    <row r="14" spans="1:49">
      <c r="C14" s="14">
        <f>AVERAGE(C3:C12)</f>
        <v>1.3</v>
      </c>
      <c r="D14" s="14">
        <f t="shared" ref="D14:AA14" si="7">AVERAGE(D3:D12)</f>
        <v>2.2000000000000002</v>
      </c>
      <c r="E14" s="14">
        <f t="shared" si="7"/>
        <v>1.6</v>
      </c>
      <c r="F14" s="14">
        <f t="shared" si="7"/>
        <v>2</v>
      </c>
      <c r="G14" s="14">
        <f t="shared" si="7"/>
        <v>1.7</v>
      </c>
      <c r="H14" s="14">
        <f t="shared" si="7"/>
        <v>1.7</v>
      </c>
      <c r="I14" s="14">
        <f t="shared" si="7"/>
        <v>1.9</v>
      </c>
      <c r="J14" s="14">
        <f t="shared" si="7"/>
        <v>1.6</v>
      </c>
      <c r="K14" s="14">
        <f t="shared" si="7"/>
        <v>1.8</v>
      </c>
      <c r="L14" s="14">
        <f t="shared" si="7"/>
        <v>1.8</v>
      </c>
      <c r="M14" s="14">
        <f t="shared" si="7"/>
        <v>1.7</v>
      </c>
      <c r="N14" s="14">
        <f t="shared" si="7"/>
        <v>1.5</v>
      </c>
      <c r="O14" s="14">
        <f t="shared" si="7"/>
        <v>1.7</v>
      </c>
      <c r="P14" s="14">
        <f t="shared" si="7"/>
        <v>1.3</v>
      </c>
      <c r="Q14" s="14">
        <f t="shared" si="7"/>
        <v>1.4</v>
      </c>
      <c r="R14" s="14">
        <f t="shared" si="7"/>
        <v>1.8</v>
      </c>
      <c r="S14" s="14">
        <f t="shared" si="7"/>
        <v>1.4</v>
      </c>
      <c r="T14" s="14">
        <f t="shared" si="7"/>
        <v>1.6</v>
      </c>
      <c r="U14" s="14">
        <f t="shared" si="7"/>
        <v>1.2</v>
      </c>
      <c r="V14" s="14">
        <f t="shared" si="7"/>
        <v>1.4</v>
      </c>
      <c r="W14" s="14">
        <f t="shared" si="7"/>
        <v>1.4</v>
      </c>
      <c r="X14" s="14">
        <f t="shared" si="7"/>
        <v>1.7</v>
      </c>
      <c r="Y14" s="14">
        <f t="shared" si="7"/>
        <v>1.5</v>
      </c>
      <c r="Z14" s="14">
        <f t="shared" si="7"/>
        <v>1.4</v>
      </c>
      <c r="AA14" s="14">
        <f t="shared" si="7"/>
        <v>1.3</v>
      </c>
      <c r="AB14" s="9">
        <f>AVERAGE(C14:AA14)</f>
        <v>1.5959999999999996</v>
      </c>
      <c r="AF14" s="13" t="s">
        <v>32</v>
      </c>
      <c r="AG14" s="11">
        <f>SUM(AG4:AG13)</f>
        <v>399</v>
      </c>
      <c r="AH14" s="11">
        <f>SUM(AH4:AH13)</f>
        <v>382</v>
      </c>
      <c r="AI14" s="11">
        <f>SUM(AI4:AI13)*2</f>
        <v>1562</v>
      </c>
    </row>
    <row r="15" spans="1:49">
      <c r="A15" s="10" t="s">
        <v>0</v>
      </c>
      <c r="B15" s="10" t="s">
        <v>1</v>
      </c>
      <c r="C15" s="11">
        <v>1</v>
      </c>
      <c r="D15" s="11">
        <v>2</v>
      </c>
      <c r="E15" s="11">
        <v>3</v>
      </c>
      <c r="F15" s="11">
        <v>4</v>
      </c>
      <c r="G15" s="11">
        <v>5</v>
      </c>
      <c r="H15" s="11">
        <v>6</v>
      </c>
      <c r="I15" s="11">
        <v>7</v>
      </c>
      <c r="J15" s="11">
        <v>8</v>
      </c>
      <c r="K15" s="11">
        <v>9</v>
      </c>
      <c r="L15" s="11">
        <v>10</v>
      </c>
      <c r="M15" s="11">
        <v>11</v>
      </c>
      <c r="N15" s="11">
        <v>12</v>
      </c>
      <c r="O15" s="11">
        <v>13</v>
      </c>
      <c r="P15" s="11">
        <v>14</v>
      </c>
      <c r="Q15" s="11">
        <v>15</v>
      </c>
      <c r="R15" s="11">
        <v>16</v>
      </c>
      <c r="S15" s="11">
        <v>17</v>
      </c>
      <c r="T15" s="11">
        <v>18</v>
      </c>
      <c r="U15" s="11">
        <v>19</v>
      </c>
      <c r="V15" s="11">
        <v>20</v>
      </c>
      <c r="W15" s="11">
        <v>21</v>
      </c>
      <c r="X15" s="11">
        <v>22</v>
      </c>
      <c r="Y15" s="11">
        <v>23</v>
      </c>
      <c r="Z15" s="11">
        <v>24</v>
      </c>
      <c r="AA15" s="11">
        <v>25</v>
      </c>
      <c r="AB15" s="13" t="s">
        <v>32</v>
      </c>
      <c r="AC15" s="9" t="s">
        <v>127</v>
      </c>
      <c r="AI15" s="9">
        <f>(AI14/2000)*100</f>
        <v>78.100000000000009</v>
      </c>
    </row>
    <row r="16" spans="1:49">
      <c r="A16" s="13">
        <v>1</v>
      </c>
      <c r="B16" s="13" t="s">
        <v>6</v>
      </c>
      <c r="C16" s="11">
        <v>1</v>
      </c>
      <c r="D16" s="11">
        <v>1</v>
      </c>
      <c r="E16" s="11">
        <v>1</v>
      </c>
      <c r="F16" s="11">
        <v>2</v>
      </c>
      <c r="G16" s="11">
        <v>1</v>
      </c>
      <c r="H16" s="11">
        <v>1</v>
      </c>
      <c r="I16" s="11">
        <v>1</v>
      </c>
      <c r="J16" s="11">
        <v>1</v>
      </c>
      <c r="K16" s="11">
        <v>2</v>
      </c>
      <c r="L16" s="11">
        <v>1</v>
      </c>
      <c r="M16" s="11">
        <v>1</v>
      </c>
      <c r="N16" s="11">
        <v>2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6">
        <f>SUM(C16:AA16)</f>
        <v>28</v>
      </c>
      <c r="AC16" s="9">
        <f>AB16*2</f>
        <v>56</v>
      </c>
    </row>
    <row r="17" spans="1:39">
      <c r="A17" s="13">
        <v>2</v>
      </c>
      <c r="B17" s="13" t="s">
        <v>13</v>
      </c>
      <c r="C17" s="11">
        <v>1</v>
      </c>
      <c r="D17" s="11">
        <v>1</v>
      </c>
      <c r="E17" s="11">
        <v>2</v>
      </c>
      <c r="F17" s="11">
        <v>2</v>
      </c>
      <c r="G17" s="11">
        <v>1</v>
      </c>
      <c r="H17" s="11">
        <v>2</v>
      </c>
      <c r="I17" s="11">
        <v>1</v>
      </c>
      <c r="J17" s="11">
        <v>1</v>
      </c>
      <c r="K17" s="11">
        <v>2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2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6">
        <f>SUM(C17:AA17)</f>
        <v>30</v>
      </c>
      <c r="AC17" s="9">
        <f t="shared" ref="AC17:AC25" si="8">AB17*2</f>
        <v>60</v>
      </c>
      <c r="AD17" s="18" t="s">
        <v>75</v>
      </c>
    </row>
    <row r="18" spans="1:39">
      <c r="A18" s="13">
        <v>3</v>
      </c>
      <c r="B18" s="13" t="s">
        <v>10</v>
      </c>
      <c r="C18" s="11">
        <v>3</v>
      </c>
      <c r="D18" s="11">
        <v>1</v>
      </c>
      <c r="E18" s="11">
        <v>2</v>
      </c>
      <c r="F18" s="11">
        <v>1</v>
      </c>
      <c r="G18" s="11">
        <v>3</v>
      </c>
      <c r="H18" s="11">
        <v>3</v>
      </c>
      <c r="I18" s="11">
        <v>3</v>
      </c>
      <c r="J18" s="11">
        <v>3</v>
      </c>
      <c r="K18" s="11">
        <v>2</v>
      </c>
      <c r="L18" s="11">
        <v>2</v>
      </c>
      <c r="M18" s="11">
        <v>2</v>
      </c>
      <c r="N18" s="11">
        <v>1</v>
      </c>
      <c r="O18" s="11">
        <v>2</v>
      </c>
      <c r="P18" s="11">
        <v>1</v>
      </c>
      <c r="Q18" s="11">
        <v>2</v>
      </c>
      <c r="R18" s="11">
        <v>1</v>
      </c>
      <c r="S18" s="11">
        <v>2</v>
      </c>
      <c r="T18" s="11">
        <v>1</v>
      </c>
      <c r="U18" s="11">
        <v>2</v>
      </c>
      <c r="V18" s="11">
        <v>3</v>
      </c>
      <c r="W18" s="11">
        <v>1</v>
      </c>
      <c r="X18" s="11">
        <v>2</v>
      </c>
      <c r="Y18" s="11">
        <v>2</v>
      </c>
      <c r="Z18" s="11">
        <v>1</v>
      </c>
      <c r="AA18" s="11">
        <v>1</v>
      </c>
      <c r="AB18" s="16">
        <f>SUM(C18:AA18)</f>
        <v>47</v>
      </c>
      <c r="AC18" s="9">
        <f t="shared" si="8"/>
        <v>94</v>
      </c>
      <c r="AD18" s="10" t="s">
        <v>38</v>
      </c>
      <c r="AE18" s="10" t="s">
        <v>37</v>
      </c>
      <c r="AF18" s="10" t="s">
        <v>36</v>
      </c>
    </row>
    <row r="19" spans="1:39">
      <c r="A19" s="13">
        <v>4</v>
      </c>
      <c r="B19" s="13" t="s">
        <v>14</v>
      </c>
      <c r="C19" s="11">
        <v>2</v>
      </c>
      <c r="D19" s="11">
        <v>1</v>
      </c>
      <c r="E19" s="11">
        <v>1</v>
      </c>
      <c r="F19" s="11">
        <v>1</v>
      </c>
      <c r="G19" s="11">
        <v>2</v>
      </c>
      <c r="H19" s="11">
        <v>1</v>
      </c>
      <c r="I19" s="11">
        <v>1</v>
      </c>
      <c r="J19" s="11">
        <v>1</v>
      </c>
      <c r="K19" s="11">
        <v>1</v>
      </c>
      <c r="L19" s="11">
        <v>2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2</v>
      </c>
      <c r="W19" s="11">
        <v>1</v>
      </c>
      <c r="X19" s="11">
        <v>1</v>
      </c>
      <c r="Y19" s="11">
        <v>1</v>
      </c>
      <c r="Z19" s="11">
        <v>1</v>
      </c>
      <c r="AA19" s="11">
        <v>1</v>
      </c>
      <c r="AB19" s="16">
        <f>SUM(C19:AA19)</f>
        <v>29</v>
      </c>
      <c r="AC19" s="9">
        <f t="shared" si="8"/>
        <v>58</v>
      </c>
      <c r="AD19" s="13" t="s">
        <v>44</v>
      </c>
      <c r="AE19" s="11">
        <f>C13</f>
        <v>13</v>
      </c>
      <c r="AF19" s="29">
        <f>C26</f>
        <v>19</v>
      </c>
      <c r="AG19" s="9">
        <f>SUM(AE19:AF19)</f>
        <v>32</v>
      </c>
      <c r="AH19" s="20"/>
      <c r="AI19" s="22"/>
      <c r="AJ19" s="22"/>
      <c r="AK19" s="20"/>
    </row>
    <row r="20" spans="1:39">
      <c r="A20" s="13">
        <v>5</v>
      </c>
      <c r="B20" s="13" t="s">
        <v>7</v>
      </c>
      <c r="C20" s="11">
        <v>2</v>
      </c>
      <c r="D20" s="11">
        <v>2</v>
      </c>
      <c r="E20" s="11">
        <v>2</v>
      </c>
      <c r="F20" s="11">
        <v>2</v>
      </c>
      <c r="G20" s="11">
        <v>2</v>
      </c>
      <c r="H20" s="11">
        <v>1</v>
      </c>
      <c r="I20" s="11">
        <v>2</v>
      </c>
      <c r="J20" s="11">
        <v>1</v>
      </c>
      <c r="K20" s="11">
        <v>2</v>
      </c>
      <c r="L20" s="11">
        <v>2</v>
      </c>
      <c r="M20" s="11">
        <v>1</v>
      </c>
      <c r="N20" s="11">
        <v>1</v>
      </c>
      <c r="O20" s="11">
        <v>1</v>
      </c>
      <c r="P20" s="11">
        <v>2</v>
      </c>
      <c r="Q20" s="11">
        <v>1</v>
      </c>
      <c r="R20" s="11">
        <v>1</v>
      </c>
      <c r="S20" s="11">
        <v>1</v>
      </c>
      <c r="T20" s="11">
        <v>2</v>
      </c>
      <c r="U20" s="11">
        <v>1</v>
      </c>
      <c r="V20" s="11">
        <v>2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6">
        <f>SUM(C20:W20)</f>
        <v>32</v>
      </c>
      <c r="AC20" s="9">
        <f t="shared" si="8"/>
        <v>64</v>
      </c>
      <c r="AD20" s="13" t="s">
        <v>45</v>
      </c>
      <c r="AE20" s="11">
        <f>D13</f>
        <v>22</v>
      </c>
      <c r="AF20" s="29">
        <f>D26</f>
        <v>17</v>
      </c>
      <c r="AG20" s="9">
        <f t="shared" ref="AG20:AG43" si="9">SUM(AE20:AF20)</f>
        <v>39</v>
      </c>
      <c r="AH20" s="22"/>
      <c r="AI20" s="20"/>
      <c r="AJ20" s="20"/>
      <c r="AK20" s="20"/>
    </row>
    <row r="21" spans="1:39">
      <c r="A21" s="13">
        <v>6</v>
      </c>
      <c r="B21" s="13" t="s">
        <v>8</v>
      </c>
      <c r="C21" s="11">
        <v>3</v>
      </c>
      <c r="D21" s="11">
        <v>3</v>
      </c>
      <c r="E21" s="11">
        <v>2</v>
      </c>
      <c r="F21" s="11">
        <v>1</v>
      </c>
      <c r="G21" s="11">
        <v>1</v>
      </c>
      <c r="H21" s="11">
        <v>2</v>
      </c>
      <c r="I21" s="11">
        <v>1</v>
      </c>
      <c r="J21" s="11">
        <v>3</v>
      </c>
      <c r="K21" s="11">
        <v>3</v>
      </c>
      <c r="L21" s="11">
        <v>2</v>
      </c>
      <c r="M21" s="11">
        <v>2</v>
      </c>
      <c r="N21" s="11">
        <v>3</v>
      </c>
      <c r="O21" s="11">
        <v>2</v>
      </c>
      <c r="P21" s="11">
        <v>3</v>
      </c>
      <c r="Q21" s="11">
        <v>3</v>
      </c>
      <c r="R21" s="11">
        <v>2</v>
      </c>
      <c r="S21" s="11">
        <v>2</v>
      </c>
      <c r="T21" s="11">
        <v>3</v>
      </c>
      <c r="U21" s="11">
        <v>3</v>
      </c>
      <c r="V21" s="11">
        <v>3</v>
      </c>
      <c r="W21" s="11">
        <v>2</v>
      </c>
      <c r="X21" s="11">
        <v>2</v>
      </c>
      <c r="Y21" s="11">
        <v>2</v>
      </c>
      <c r="Z21" s="11">
        <v>3</v>
      </c>
      <c r="AA21" s="11">
        <v>1</v>
      </c>
      <c r="AB21" s="16">
        <f t="shared" ref="AB21:AB26" si="10">SUM(C21:AA21)</f>
        <v>57</v>
      </c>
      <c r="AC21" s="9">
        <f t="shared" si="8"/>
        <v>114</v>
      </c>
      <c r="AD21" s="13" t="s">
        <v>46</v>
      </c>
      <c r="AE21" s="11">
        <f>E13</f>
        <v>16</v>
      </c>
      <c r="AF21" s="29">
        <f>E26</f>
        <v>17</v>
      </c>
      <c r="AG21" s="9">
        <f t="shared" si="9"/>
        <v>33</v>
      </c>
      <c r="AH21" s="22"/>
      <c r="AI21" s="20"/>
      <c r="AJ21" s="20"/>
      <c r="AK21" s="20"/>
    </row>
    <row r="22" spans="1:39">
      <c r="A22" s="13">
        <v>7</v>
      </c>
      <c r="B22" s="13" t="s">
        <v>11</v>
      </c>
      <c r="C22" s="11">
        <v>2</v>
      </c>
      <c r="D22" s="11">
        <v>3</v>
      </c>
      <c r="E22" s="11">
        <v>1</v>
      </c>
      <c r="F22" s="11">
        <v>2</v>
      </c>
      <c r="G22" s="11">
        <v>3</v>
      </c>
      <c r="H22" s="11">
        <v>3</v>
      </c>
      <c r="I22" s="11">
        <v>1</v>
      </c>
      <c r="J22" s="11">
        <v>2</v>
      </c>
      <c r="K22" s="11">
        <v>2</v>
      </c>
      <c r="L22" s="11">
        <v>2</v>
      </c>
      <c r="M22" s="11">
        <v>2</v>
      </c>
      <c r="N22" s="11">
        <v>3</v>
      </c>
      <c r="O22" s="11">
        <v>1</v>
      </c>
      <c r="P22" s="11">
        <v>2</v>
      </c>
      <c r="Q22" s="11">
        <v>2</v>
      </c>
      <c r="R22" s="11">
        <v>2</v>
      </c>
      <c r="S22" s="11">
        <v>3</v>
      </c>
      <c r="T22" s="11">
        <v>2</v>
      </c>
      <c r="U22" s="11">
        <v>2</v>
      </c>
      <c r="V22" s="11">
        <v>3</v>
      </c>
      <c r="W22" s="11">
        <v>3</v>
      </c>
      <c r="X22" s="11">
        <v>2</v>
      </c>
      <c r="Y22" s="11">
        <v>2</v>
      </c>
      <c r="Z22" s="11">
        <v>1</v>
      </c>
      <c r="AA22" s="11">
        <v>2</v>
      </c>
      <c r="AB22" s="16">
        <f t="shared" si="10"/>
        <v>53</v>
      </c>
      <c r="AC22" s="9">
        <f t="shared" si="8"/>
        <v>106</v>
      </c>
      <c r="AD22" s="13" t="s">
        <v>47</v>
      </c>
      <c r="AE22" s="11">
        <f>F13</f>
        <v>20</v>
      </c>
      <c r="AF22" s="29">
        <f>F26</f>
        <v>15</v>
      </c>
      <c r="AG22" s="9">
        <f t="shared" si="9"/>
        <v>35</v>
      </c>
      <c r="AH22" s="20"/>
      <c r="AI22" s="20"/>
      <c r="AJ22" s="20"/>
      <c r="AK22" s="46"/>
    </row>
    <row r="23" spans="1:39">
      <c r="A23" s="13">
        <v>8</v>
      </c>
      <c r="B23" s="13" t="s">
        <v>9</v>
      </c>
      <c r="C23" s="11">
        <v>2</v>
      </c>
      <c r="D23" s="11">
        <v>2</v>
      </c>
      <c r="E23" s="11">
        <v>3</v>
      </c>
      <c r="F23" s="11">
        <v>2</v>
      </c>
      <c r="G23" s="11">
        <v>3</v>
      </c>
      <c r="H23" s="11">
        <v>1</v>
      </c>
      <c r="I23" s="11">
        <v>1</v>
      </c>
      <c r="J23" s="11">
        <v>2</v>
      </c>
      <c r="K23" s="11">
        <v>3</v>
      </c>
      <c r="L23" s="11">
        <v>3</v>
      </c>
      <c r="M23" s="11">
        <v>2</v>
      </c>
      <c r="N23" s="11">
        <v>1</v>
      </c>
      <c r="O23" s="11">
        <v>2</v>
      </c>
      <c r="P23" s="11">
        <v>1</v>
      </c>
      <c r="Q23" s="11">
        <v>2</v>
      </c>
      <c r="R23" s="11">
        <v>1</v>
      </c>
      <c r="S23" s="11">
        <v>2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6">
        <f t="shared" si="10"/>
        <v>41</v>
      </c>
      <c r="AC23" s="9">
        <f t="shared" si="8"/>
        <v>82</v>
      </c>
      <c r="AD23" s="13" t="s">
        <v>48</v>
      </c>
      <c r="AE23" s="11">
        <f>G13</f>
        <v>17</v>
      </c>
      <c r="AF23" s="29">
        <f>G26</f>
        <v>18</v>
      </c>
      <c r="AG23" s="9">
        <f t="shared" si="9"/>
        <v>35</v>
      </c>
      <c r="AH23" s="20"/>
      <c r="AI23" s="20"/>
      <c r="AJ23" s="20"/>
      <c r="AK23" s="20"/>
    </row>
    <row r="24" spans="1:39">
      <c r="A24" s="13">
        <v>9</v>
      </c>
      <c r="B24" s="13" t="s">
        <v>15</v>
      </c>
      <c r="C24" s="11">
        <v>2</v>
      </c>
      <c r="D24" s="11">
        <v>1</v>
      </c>
      <c r="E24" s="11">
        <v>2</v>
      </c>
      <c r="F24" s="11">
        <v>1</v>
      </c>
      <c r="G24" s="11">
        <v>1</v>
      </c>
      <c r="H24" s="11">
        <v>2</v>
      </c>
      <c r="I24" s="11">
        <v>2</v>
      </c>
      <c r="J24" s="11">
        <v>1</v>
      </c>
      <c r="K24" s="11">
        <v>1</v>
      </c>
      <c r="L24" s="11">
        <v>2</v>
      </c>
      <c r="M24" s="11">
        <v>1</v>
      </c>
      <c r="N24" s="11">
        <v>1</v>
      </c>
      <c r="O24" s="11">
        <v>1</v>
      </c>
      <c r="P24" s="11">
        <v>2</v>
      </c>
      <c r="Q24" s="11">
        <v>1</v>
      </c>
      <c r="R24" s="11">
        <v>2</v>
      </c>
      <c r="S24" s="11">
        <v>2</v>
      </c>
      <c r="T24" s="11">
        <v>2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>
        <v>1</v>
      </c>
      <c r="AA24" s="11">
        <v>1</v>
      </c>
      <c r="AB24" s="16">
        <f t="shared" si="10"/>
        <v>34</v>
      </c>
      <c r="AC24" s="9">
        <f t="shared" si="8"/>
        <v>68</v>
      </c>
      <c r="AD24" s="13" t="s">
        <v>49</v>
      </c>
      <c r="AE24" s="11">
        <f>H13</f>
        <v>17</v>
      </c>
      <c r="AF24" s="29">
        <f>H26</f>
        <v>18</v>
      </c>
      <c r="AG24" s="9">
        <f t="shared" si="9"/>
        <v>35</v>
      </c>
    </row>
    <row r="25" spans="1:39">
      <c r="A25" s="13">
        <v>10</v>
      </c>
      <c r="B25" s="13" t="s">
        <v>12</v>
      </c>
      <c r="C25" s="11">
        <v>1</v>
      </c>
      <c r="D25" s="11">
        <v>2</v>
      </c>
      <c r="E25" s="11">
        <v>1</v>
      </c>
      <c r="F25" s="11">
        <v>1</v>
      </c>
      <c r="G25" s="11">
        <v>1</v>
      </c>
      <c r="H25" s="11">
        <v>2</v>
      </c>
      <c r="I25" s="11">
        <v>1</v>
      </c>
      <c r="J25" s="11">
        <v>1</v>
      </c>
      <c r="K25" s="11">
        <v>2</v>
      </c>
      <c r="L25" s="11">
        <v>2</v>
      </c>
      <c r="M25" s="11">
        <v>1</v>
      </c>
      <c r="N25" s="11">
        <v>1</v>
      </c>
      <c r="O25" s="11">
        <v>1</v>
      </c>
      <c r="P25" s="11">
        <v>2</v>
      </c>
      <c r="Q25" s="11">
        <v>1</v>
      </c>
      <c r="R25" s="11">
        <v>1</v>
      </c>
      <c r="S25" s="11">
        <v>1</v>
      </c>
      <c r="T25" s="11">
        <v>2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6">
        <f t="shared" si="10"/>
        <v>31</v>
      </c>
      <c r="AC25" s="9">
        <f t="shared" si="8"/>
        <v>62</v>
      </c>
      <c r="AD25" s="13" t="s">
        <v>50</v>
      </c>
      <c r="AE25" s="11">
        <f>I13</f>
        <v>19</v>
      </c>
      <c r="AF25" s="29">
        <f>I26</f>
        <v>14</v>
      </c>
      <c r="AG25" s="9">
        <f t="shared" si="9"/>
        <v>33</v>
      </c>
    </row>
    <row r="26" spans="1:39">
      <c r="B26" s="18" t="s">
        <v>94</v>
      </c>
      <c r="C26" s="16">
        <f>SUM(C16:C25)</f>
        <v>19</v>
      </c>
      <c r="D26" s="16">
        <f t="shared" ref="D26:AA26" si="11">SUM(D16:D25)</f>
        <v>17</v>
      </c>
      <c r="E26" s="16">
        <f t="shared" si="11"/>
        <v>17</v>
      </c>
      <c r="F26" s="16">
        <f t="shared" si="11"/>
        <v>15</v>
      </c>
      <c r="G26" s="16">
        <f t="shared" si="11"/>
        <v>18</v>
      </c>
      <c r="H26" s="16">
        <f t="shared" si="11"/>
        <v>18</v>
      </c>
      <c r="I26" s="16">
        <f t="shared" si="11"/>
        <v>14</v>
      </c>
      <c r="J26" s="16">
        <f t="shared" si="11"/>
        <v>16</v>
      </c>
      <c r="K26" s="16">
        <f t="shared" si="11"/>
        <v>20</v>
      </c>
      <c r="L26" s="16">
        <f t="shared" si="11"/>
        <v>19</v>
      </c>
      <c r="M26" s="16">
        <f t="shared" si="11"/>
        <v>14</v>
      </c>
      <c r="N26" s="16">
        <f t="shared" si="11"/>
        <v>15</v>
      </c>
      <c r="O26" s="16">
        <f t="shared" si="11"/>
        <v>13</v>
      </c>
      <c r="P26" s="16">
        <f t="shared" si="11"/>
        <v>16</v>
      </c>
      <c r="Q26" s="16">
        <f t="shared" si="11"/>
        <v>15</v>
      </c>
      <c r="R26" s="16">
        <f t="shared" si="11"/>
        <v>14</v>
      </c>
      <c r="S26" s="16">
        <f t="shared" si="11"/>
        <v>16</v>
      </c>
      <c r="T26" s="16">
        <f t="shared" si="11"/>
        <v>16</v>
      </c>
      <c r="U26" s="16">
        <f t="shared" si="11"/>
        <v>14</v>
      </c>
      <c r="V26" s="16">
        <f t="shared" si="11"/>
        <v>18</v>
      </c>
      <c r="W26" s="16">
        <f t="shared" si="11"/>
        <v>13</v>
      </c>
      <c r="X26" s="16">
        <f t="shared" si="11"/>
        <v>13</v>
      </c>
      <c r="Y26" s="16">
        <f t="shared" si="11"/>
        <v>13</v>
      </c>
      <c r="Z26" s="16">
        <f t="shared" si="11"/>
        <v>12</v>
      </c>
      <c r="AA26" s="16">
        <f t="shared" si="11"/>
        <v>11</v>
      </c>
      <c r="AB26" s="17">
        <f t="shared" si="10"/>
        <v>386</v>
      </c>
      <c r="AC26" s="9">
        <f>SUM(AC16:AC25)</f>
        <v>764</v>
      </c>
      <c r="AD26" s="13" t="s">
        <v>51</v>
      </c>
      <c r="AE26" s="11">
        <f>J13</f>
        <v>16</v>
      </c>
      <c r="AF26" s="29">
        <f>J26</f>
        <v>16</v>
      </c>
      <c r="AG26" s="9">
        <f t="shared" si="9"/>
        <v>32</v>
      </c>
    </row>
    <row r="27" spans="1:39">
      <c r="AD27" s="13" t="s">
        <v>52</v>
      </c>
      <c r="AE27" s="11">
        <f>K13</f>
        <v>18</v>
      </c>
      <c r="AF27" s="29">
        <f>K26</f>
        <v>20</v>
      </c>
      <c r="AG27" s="9">
        <f t="shared" si="9"/>
        <v>38</v>
      </c>
    </row>
    <row r="28" spans="1:39">
      <c r="AD28" s="13" t="s">
        <v>53</v>
      </c>
      <c r="AE28" s="11">
        <f>L13</f>
        <v>18</v>
      </c>
      <c r="AF28" s="29">
        <f>L26</f>
        <v>19</v>
      </c>
      <c r="AG28" s="9">
        <f t="shared" si="9"/>
        <v>37</v>
      </c>
    </row>
    <row r="29" spans="1:39">
      <c r="B29" s="9" t="s">
        <v>105</v>
      </c>
      <c r="D29" s="9" t="s">
        <v>106</v>
      </c>
      <c r="E29" s="17" t="s">
        <v>110</v>
      </c>
      <c r="AD29" s="13" t="s">
        <v>54</v>
      </c>
      <c r="AE29" s="11">
        <f>M13</f>
        <v>17</v>
      </c>
      <c r="AF29" s="29">
        <f>M26</f>
        <v>14</v>
      </c>
      <c r="AG29" s="9">
        <f t="shared" si="9"/>
        <v>31</v>
      </c>
      <c r="AJ29" s="16"/>
      <c r="AK29" s="16" t="s">
        <v>37</v>
      </c>
      <c r="AL29" s="16" t="s">
        <v>36</v>
      </c>
      <c r="AM29" s="16" t="s">
        <v>32</v>
      </c>
    </row>
    <row r="30" spans="1:39" ht="15.6">
      <c r="B30" s="43" t="s">
        <v>107</v>
      </c>
      <c r="C30" s="43" t="s">
        <v>108</v>
      </c>
      <c r="E30" s="17"/>
      <c r="AD30" s="13" t="s">
        <v>55</v>
      </c>
      <c r="AE30" s="11">
        <f>N13</f>
        <v>15</v>
      </c>
      <c r="AF30" s="29">
        <f>N26</f>
        <v>15</v>
      </c>
      <c r="AG30" s="9">
        <f t="shared" si="9"/>
        <v>30</v>
      </c>
      <c r="AJ30" s="16" t="s">
        <v>40</v>
      </c>
      <c r="AK30" s="16">
        <f>MIN(AE19:AE43)</f>
        <v>12</v>
      </c>
      <c r="AL30" s="16">
        <f>MIN(AF19:AF43)</f>
        <v>11</v>
      </c>
      <c r="AM30" s="16">
        <f>AK30+AL30</f>
        <v>23</v>
      </c>
    </row>
    <row r="31" spans="1:39">
      <c r="AD31" s="13" t="s">
        <v>56</v>
      </c>
      <c r="AE31" s="11">
        <f>O13</f>
        <v>17</v>
      </c>
      <c r="AF31" s="29">
        <f>O26</f>
        <v>13</v>
      </c>
      <c r="AG31" s="9">
        <f t="shared" si="9"/>
        <v>30</v>
      </c>
      <c r="AJ31" s="16" t="s">
        <v>41</v>
      </c>
      <c r="AK31" s="16">
        <f>MAX(AE19:AE43)</f>
        <v>22</v>
      </c>
      <c r="AL31" s="16">
        <f>MAX(AF19:AF43)</f>
        <v>20</v>
      </c>
      <c r="AM31" s="16">
        <f>AK31+AL31</f>
        <v>42</v>
      </c>
    </row>
    <row r="32" spans="1:39" ht="15.6">
      <c r="B32" s="43" t="s">
        <v>39</v>
      </c>
      <c r="C32" s="43"/>
      <c r="D32" s="43" t="s">
        <v>109</v>
      </c>
      <c r="AD32" s="13" t="s">
        <v>57</v>
      </c>
      <c r="AE32" s="11">
        <f>P13</f>
        <v>13</v>
      </c>
      <c r="AF32" s="29">
        <f>P26</f>
        <v>16</v>
      </c>
      <c r="AG32" s="9">
        <f t="shared" si="9"/>
        <v>29</v>
      </c>
      <c r="AJ32" s="16" t="s">
        <v>64</v>
      </c>
      <c r="AK32" s="35">
        <f>AVERAGE(AE19:AE43)</f>
        <v>15.96</v>
      </c>
      <c r="AL32" s="35">
        <f>AVERAGE(AF19:AF43)</f>
        <v>15.44</v>
      </c>
      <c r="AM32" s="35" t="s">
        <v>111</v>
      </c>
    </row>
    <row r="33" spans="4:38">
      <c r="AD33" s="13" t="s">
        <v>58</v>
      </c>
      <c r="AE33" s="11">
        <f>Q13</f>
        <v>14</v>
      </c>
      <c r="AF33" s="29">
        <f>Q26</f>
        <v>15</v>
      </c>
      <c r="AG33" s="9">
        <f t="shared" si="9"/>
        <v>29</v>
      </c>
      <c r="AK33" s="9">
        <f>AK32/10</f>
        <v>1.5960000000000001</v>
      </c>
      <c r="AL33" s="9">
        <f>(AL32/10)</f>
        <v>1.544</v>
      </c>
    </row>
    <row r="34" spans="4:38">
      <c r="AD34" s="13" t="s">
        <v>59</v>
      </c>
      <c r="AE34" s="11">
        <f>R13</f>
        <v>18</v>
      </c>
      <c r="AF34" s="29">
        <f>R26</f>
        <v>14</v>
      </c>
      <c r="AG34" s="9">
        <f t="shared" si="9"/>
        <v>32</v>
      </c>
    </row>
    <row r="35" spans="4:38">
      <c r="AD35" s="13" t="s">
        <v>60</v>
      </c>
      <c r="AE35" s="11">
        <f>S13</f>
        <v>14</v>
      </c>
      <c r="AF35" s="29">
        <f>S26</f>
        <v>16</v>
      </c>
      <c r="AG35" s="9">
        <f t="shared" si="9"/>
        <v>30</v>
      </c>
      <c r="AH35" s="9" t="s">
        <v>126</v>
      </c>
      <c r="AI35" s="9" t="s">
        <v>106</v>
      </c>
      <c r="AJ35" s="9" t="s">
        <v>106</v>
      </c>
    </row>
    <row r="36" spans="4:38">
      <c r="AD36" s="13" t="s">
        <v>61</v>
      </c>
      <c r="AE36" s="11">
        <f>T13</f>
        <v>16</v>
      </c>
      <c r="AF36" s="29">
        <f>T26</f>
        <v>16</v>
      </c>
      <c r="AG36" s="9">
        <f t="shared" si="9"/>
        <v>32</v>
      </c>
      <c r="AI36" s="9" t="s">
        <v>88</v>
      </c>
      <c r="AJ36" s="9" t="s">
        <v>89</v>
      </c>
    </row>
    <row r="37" spans="4:38">
      <c r="AD37" s="13" t="s">
        <v>62</v>
      </c>
      <c r="AE37" s="11">
        <f>U13</f>
        <v>12</v>
      </c>
      <c r="AF37" s="29">
        <f>U26</f>
        <v>14</v>
      </c>
      <c r="AG37" s="9">
        <f t="shared" si="9"/>
        <v>26</v>
      </c>
      <c r="AH37" s="9" t="s">
        <v>11</v>
      </c>
      <c r="AI37" s="9">
        <v>399</v>
      </c>
      <c r="AJ37" s="9">
        <v>386</v>
      </c>
    </row>
    <row r="38" spans="4:38">
      <c r="AD38" s="13" t="s">
        <v>63</v>
      </c>
      <c r="AE38" s="11">
        <f>V13</f>
        <v>14</v>
      </c>
      <c r="AF38" s="29">
        <f>V26</f>
        <v>18</v>
      </c>
      <c r="AG38" s="9">
        <f t="shared" si="9"/>
        <v>32</v>
      </c>
      <c r="AI38" s="9">
        <v>250</v>
      </c>
      <c r="AJ38" s="9">
        <v>250</v>
      </c>
    </row>
    <row r="39" spans="4:38">
      <c r="AD39" s="13" t="s">
        <v>70</v>
      </c>
      <c r="AE39" s="11">
        <f>W13</f>
        <v>14</v>
      </c>
      <c r="AF39" s="29">
        <f>W26</f>
        <v>13</v>
      </c>
      <c r="AG39" s="9">
        <f t="shared" si="9"/>
        <v>27</v>
      </c>
    </row>
    <row r="40" spans="4:38">
      <c r="AD40" s="13" t="s">
        <v>71</v>
      </c>
      <c r="AE40" s="11">
        <f>X13</f>
        <v>17</v>
      </c>
      <c r="AF40" s="29">
        <f>X26</f>
        <v>13</v>
      </c>
      <c r="AG40" s="9">
        <f t="shared" si="9"/>
        <v>30</v>
      </c>
      <c r="AI40" s="9" t="s">
        <v>168</v>
      </c>
      <c r="AL40" s="9">
        <f>AVERAGE(AE19:AF43)</f>
        <v>15.7</v>
      </c>
    </row>
    <row r="41" spans="4:38">
      <c r="AD41" s="13" t="s">
        <v>72</v>
      </c>
      <c r="AE41" s="11">
        <f>Y13</f>
        <v>15</v>
      </c>
      <c r="AF41" s="29">
        <f>Y26</f>
        <v>13</v>
      </c>
      <c r="AG41" s="9">
        <f t="shared" si="9"/>
        <v>28</v>
      </c>
    </row>
    <row r="42" spans="4:38">
      <c r="AD42" s="13" t="s">
        <v>73</v>
      </c>
      <c r="AE42" s="11">
        <f>Z13</f>
        <v>14</v>
      </c>
      <c r="AF42" s="29">
        <f>Z26</f>
        <v>12</v>
      </c>
      <c r="AG42" s="9">
        <f t="shared" si="9"/>
        <v>26</v>
      </c>
    </row>
    <row r="43" spans="4:38">
      <c r="AD43" s="13" t="s">
        <v>74</v>
      </c>
      <c r="AE43" s="11">
        <f>AA13</f>
        <v>13</v>
      </c>
      <c r="AF43" s="29">
        <f>AA26</f>
        <v>11</v>
      </c>
      <c r="AG43" s="9">
        <f t="shared" si="9"/>
        <v>24</v>
      </c>
    </row>
    <row r="44" spans="4:38">
      <c r="AD44" s="13" t="s">
        <v>32</v>
      </c>
      <c r="AE44" s="11">
        <f>SUM(AE19:AE43)</f>
        <v>399</v>
      </c>
      <c r="AF44" s="11">
        <f>SUM(AF19:AF43)</f>
        <v>386</v>
      </c>
      <c r="AG44" s="9">
        <f>SUM(AG19:AG43)</f>
        <v>785</v>
      </c>
    </row>
    <row r="45" spans="4:38">
      <c r="AD45" s="28"/>
      <c r="AG45" s="9">
        <f>(AG44/1000)*100</f>
        <v>78.5</v>
      </c>
    </row>
    <row r="46" spans="4:38">
      <c r="AD46" s="20"/>
    </row>
    <row r="47" spans="4:38">
      <c r="AD47" s="20"/>
    </row>
    <row r="48" spans="4:38" ht="15.6">
      <c r="D48" s="43"/>
      <c r="AD48" s="20"/>
    </row>
    <row r="49" spans="2:42" ht="15.6">
      <c r="B49" s="43"/>
      <c r="C49" s="43"/>
      <c r="D49" s="43"/>
    </row>
    <row r="53" spans="2:42">
      <c r="AK53" s="9" t="s">
        <v>112</v>
      </c>
      <c r="AL53" s="9" t="s">
        <v>113</v>
      </c>
      <c r="AM53" s="9" t="s">
        <v>114</v>
      </c>
    </row>
    <row r="56" spans="2:42">
      <c r="AL56" s="9" t="s">
        <v>115</v>
      </c>
      <c r="AO56" s="9" t="s">
        <v>117</v>
      </c>
      <c r="AP56" s="9" t="s">
        <v>119</v>
      </c>
    </row>
    <row r="57" spans="2:42">
      <c r="AL57" s="9" t="s">
        <v>116</v>
      </c>
      <c r="AO57" s="9" t="s">
        <v>118</v>
      </c>
      <c r="AP57" s="9" t="s">
        <v>120</v>
      </c>
    </row>
    <row r="67" spans="30:34">
      <c r="AF67" s="22"/>
      <c r="AG67" s="24"/>
      <c r="AH67" s="25"/>
    </row>
    <row r="68" spans="30:34">
      <c r="AF68" s="12"/>
      <c r="AG68" s="12"/>
      <c r="AH68" s="27"/>
    </row>
    <row r="69" spans="30:34">
      <c r="AF69" s="12"/>
      <c r="AG69" s="12"/>
      <c r="AH69" s="27"/>
    </row>
    <row r="70" spans="30:34">
      <c r="AF70" s="12"/>
      <c r="AG70" s="12"/>
      <c r="AH70" s="27"/>
    </row>
    <row r="71" spans="30:34">
      <c r="AF71" s="12"/>
      <c r="AG71" s="12"/>
      <c r="AH71" s="27"/>
    </row>
    <row r="72" spans="30:34">
      <c r="AF72" s="12"/>
      <c r="AG72" s="12"/>
      <c r="AH72" s="27"/>
    </row>
    <row r="73" spans="30:34">
      <c r="AD73" s="22"/>
      <c r="AE73" s="22"/>
      <c r="AF73" s="12"/>
      <c r="AG73" s="12"/>
      <c r="AH73" s="27"/>
    </row>
    <row r="74" spans="30:34">
      <c r="AD74" s="23"/>
      <c r="AE74" s="26"/>
      <c r="AF74" s="12"/>
      <c r="AG74" s="12"/>
      <c r="AH74" s="12"/>
    </row>
    <row r="75" spans="30:34">
      <c r="AD75" s="23"/>
      <c r="AE75" s="26"/>
      <c r="AF75" s="12"/>
      <c r="AG75" s="12"/>
      <c r="AH75" s="12"/>
    </row>
    <row r="76" spans="30:34">
      <c r="AD76" s="23"/>
      <c r="AE76" s="26"/>
      <c r="AF76" s="12"/>
      <c r="AG76" s="12"/>
      <c r="AH76" s="12"/>
    </row>
    <row r="77" spans="30:34">
      <c r="AD77" s="23"/>
      <c r="AE77" s="26"/>
      <c r="AF77" s="12"/>
      <c r="AG77" s="12"/>
      <c r="AH77" s="12"/>
    </row>
    <row r="78" spans="30:34">
      <c r="AD78" s="23"/>
      <c r="AE78" s="26"/>
    </row>
    <row r="79" spans="30:34">
      <c r="AD79" s="23"/>
      <c r="AE79" s="26"/>
    </row>
    <row r="80" spans="30:34">
      <c r="AD80" s="23"/>
      <c r="AE80" s="26"/>
    </row>
    <row r="81" spans="30:31">
      <c r="AD81" s="23"/>
      <c r="AE81" s="26"/>
    </row>
    <row r="82" spans="30:31">
      <c r="AD82" s="23"/>
      <c r="AE82" s="26"/>
    </row>
    <row r="83" spans="30:31">
      <c r="AD83" s="23"/>
      <c r="AE83" s="26"/>
    </row>
  </sheetData>
  <sortState ref="AF5:AI14">
    <sortCondition ref="AF5:AF1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3"/>
  <sheetViews>
    <sheetView workbookViewId="0">
      <selection activeCell="AF15" sqref="AF15"/>
    </sheetView>
  </sheetViews>
  <sheetFormatPr defaultRowHeight="14.4"/>
  <cols>
    <col min="1" max="1" width="5" bestFit="1" customWidth="1"/>
    <col min="2" max="2" width="9.44140625" bestFit="1" customWidth="1"/>
    <col min="3" max="27" width="4.6640625" customWidth="1"/>
    <col min="28" max="28" width="5" bestFit="1" customWidth="1"/>
    <col min="32" max="32" width="10" bestFit="1" customWidth="1"/>
    <col min="33" max="33" width="5.5546875" bestFit="1" customWidth="1"/>
    <col min="34" max="34" width="7.5546875" bestFit="1" customWidth="1"/>
    <col min="35" max="35" width="5.44140625" bestFit="1" customWidth="1"/>
    <col min="38" max="38" width="12" bestFit="1" customWidth="1"/>
  </cols>
  <sheetData>
    <row r="2" spans="1:41">
      <c r="A2" s="36"/>
      <c r="B2" s="18" t="s">
        <v>35</v>
      </c>
      <c r="C2" s="18"/>
      <c r="D2" s="18" t="s">
        <v>37</v>
      </c>
      <c r="E2" s="1"/>
      <c r="F2" s="1" t="s">
        <v>67</v>
      </c>
      <c r="G2" s="1"/>
      <c r="H2" s="1"/>
      <c r="AB2" t="s">
        <v>87</v>
      </c>
      <c r="AF2" s="1" t="s">
        <v>84</v>
      </c>
      <c r="AL2" t="s">
        <v>67</v>
      </c>
    </row>
    <row r="3" spans="1:41">
      <c r="A3" s="10" t="s">
        <v>0</v>
      </c>
      <c r="B3" s="10" t="s">
        <v>1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3" t="s">
        <v>32</v>
      </c>
      <c r="AF3" s="3" t="s">
        <v>68</v>
      </c>
      <c r="AG3" s="3" t="s">
        <v>37</v>
      </c>
      <c r="AH3" s="3" t="s">
        <v>36</v>
      </c>
      <c r="AI3" s="3" t="s">
        <v>32</v>
      </c>
      <c r="AJ3" s="3" t="s">
        <v>69</v>
      </c>
      <c r="AL3" s="5"/>
      <c r="AM3" s="5" t="s">
        <v>37</v>
      </c>
      <c r="AN3" s="5" t="s">
        <v>36</v>
      </c>
      <c r="AO3" s="5" t="s">
        <v>32</v>
      </c>
    </row>
    <row r="4" spans="1:41">
      <c r="A4" s="13">
        <v>1</v>
      </c>
      <c r="B4" s="13" t="s">
        <v>6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f t="shared" ref="AB4:AB13" si="0">SUM(C4:AA4)</f>
        <v>25</v>
      </c>
      <c r="AF4" s="6" t="s">
        <v>6</v>
      </c>
      <c r="AG4" s="6">
        <f t="shared" ref="AG4:AG13" si="1">AB4</f>
        <v>25</v>
      </c>
      <c r="AH4" s="6">
        <f t="shared" ref="AH4:AH13" si="2">AB18</f>
        <v>25</v>
      </c>
      <c r="AI4" s="6">
        <f>AG4+AH4</f>
        <v>50</v>
      </c>
      <c r="AJ4" s="6">
        <f>(AI4/50)*100</f>
        <v>100</v>
      </c>
      <c r="AL4" s="5" t="s">
        <v>40</v>
      </c>
      <c r="AM4" s="6">
        <f>MIN(AG4:AG13)</f>
        <v>19</v>
      </c>
      <c r="AN4" s="6">
        <f>MIN(AH4:AH13)</f>
        <v>21</v>
      </c>
      <c r="AO4" s="6">
        <f>AM4+AN4</f>
        <v>40</v>
      </c>
    </row>
    <row r="5" spans="1:41">
      <c r="A5" s="13">
        <v>2</v>
      </c>
      <c r="B5" s="13" t="s">
        <v>13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f t="shared" si="0"/>
        <v>25</v>
      </c>
      <c r="AF5" s="6" t="s">
        <v>13</v>
      </c>
      <c r="AG5" s="6">
        <f t="shared" si="1"/>
        <v>25</v>
      </c>
      <c r="AH5" s="6">
        <f t="shared" si="2"/>
        <v>25</v>
      </c>
      <c r="AI5" s="6">
        <f t="shared" ref="AI5:AI14" si="3">AG5+AH5</f>
        <v>50</v>
      </c>
      <c r="AJ5" s="6">
        <f t="shared" ref="AJ5:AJ13" si="4">(AI5/50)*100</f>
        <v>100</v>
      </c>
      <c r="AL5" s="5" t="s">
        <v>41</v>
      </c>
      <c r="AM5" s="6">
        <f>MAX(AG4:AG13)</f>
        <v>25</v>
      </c>
      <c r="AN5" s="6">
        <f>MAX(AH4:AH13)</f>
        <v>25</v>
      </c>
      <c r="AO5" s="6">
        <f>AM5+AN5</f>
        <v>50</v>
      </c>
    </row>
    <row r="6" spans="1:41">
      <c r="A6" s="13">
        <v>3</v>
      </c>
      <c r="B6" s="13" t="s">
        <v>10</v>
      </c>
      <c r="C6" s="11">
        <v>0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0</v>
      </c>
      <c r="M6" s="11">
        <v>1</v>
      </c>
      <c r="N6" s="11">
        <v>0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0</v>
      </c>
      <c r="AB6" s="11">
        <f t="shared" si="0"/>
        <v>21</v>
      </c>
      <c r="AF6" s="6" t="s">
        <v>10</v>
      </c>
      <c r="AG6" s="6">
        <f t="shared" si="1"/>
        <v>21</v>
      </c>
      <c r="AH6" s="6">
        <f t="shared" si="2"/>
        <v>22</v>
      </c>
      <c r="AI6" s="6">
        <f t="shared" si="3"/>
        <v>43</v>
      </c>
      <c r="AJ6" s="6">
        <f t="shared" si="4"/>
        <v>86</v>
      </c>
      <c r="AL6" s="5" t="s">
        <v>64</v>
      </c>
      <c r="AM6" s="40">
        <f>AVERAGE(AG4:AG13)</f>
        <v>23.1</v>
      </c>
      <c r="AN6" s="40">
        <f>AVERAGE(AH4:AH13)</f>
        <v>23.4</v>
      </c>
      <c r="AO6" s="40">
        <f>AVERAGE(AI4:AI13)</f>
        <v>46.5</v>
      </c>
    </row>
    <row r="7" spans="1:41">
      <c r="A7" s="13">
        <v>4</v>
      </c>
      <c r="B7" s="13" t="s">
        <v>14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f t="shared" si="0"/>
        <v>25</v>
      </c>
      <c r="AF7" s="6" t="s">
        <v>14</v>
      </c>
      <c r="AG7" s="6">
        <f t="shared" si="1"/>
        <v>25</v>
      </c>
      <c r="AH7" s="6">
        <f t="shared" si="2"/>
        <v>25</v>
      </c>
      <c r="AI7" s="6">
        <f t="shared" si="3"/>
        <v>50</v>
      </c>
      <c r="AJ7" s="6">
        <f t="shared" si="4"/>
        <v>100</v>
      </c>
      <c r="AL7" t="s">
        <v>78</v>
      </c>
      <c r="AM7" t="s">
        <v>79</v>
      </c>
    </row>
    <row r="8" spans="1:41">
      <c r="A8" s="13">
        <v>5</v>
      </c>
      <c r="B8" s="13" t="s">
        <v>7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0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1">
        <f t="shared" si="0"/>
        <v>23</v>
      </c>
      <c r="AF8" s="6" t="s">
        <v>7</v>
      </c>
      <c r="AG8" s="6">
        <f t="shared" si="1"/>
        <v>23</v>
      </c>
      <c r="AH8" s="6">
        <f t="shared" si="2"/>
        <v>24</v>
      </c>
      <c r="AI8" s="6">
        <f t="shared" si="3"/>
        <v>47</v>
      </c>
      <c r="AJ8" s="6">
        <f t="shared" si="4"/>
        <v>94</v>
      </c>
      <c r="AL8" t="s">
        <v>80</v>
      </c>
      <c r="AM8" t="s">
        <v>11</v>
      </c>
    </row>
    <row r="9" spans="1:41">
      <c r="A9" s="13">
        <v>6</v>
      </c>
      <c r="B9" s="13" t="s">
        <v>8</v>
      </c>
      <c r="C9" s="11">
        <v>1</v>
      </c>
      <c r="D9" s="11">
        <v>1</v>
      </c>
      <c r="E9" s="11">
        <v>0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0</v>
      </c>
      <c r="M9" s="11">
        <v>1</v>
      </c>
      <c r="N9" s="11">
        <v>1</v>
      </c>
      <c r="O9" s="11">
        <v>1</v>
      </c>
      <c r="P9" s="11">
        <v>0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f t="shared" si="0"/>
        <v>22</v>
      </c>
      <c r="AF9" s="6" t="s">
        <v>8</v>
      </c>
      <c r="AG9" s="6">
        <f t="shared" si="1"/>
        <v>22</v>
      </c>
      <c r="AH9" s="6">
        <f t="shared" si="2"/>
        <v>22</v>
      </c>
      <c r="AI9" s="6">
        <f t="shared" si="3"/>
        <v>44</v>
      </c>
      <c r="AJ9" s="6">
        <f t="shared" si="4"/>
        <v>88</v>
      </c>
    </row>
    <row r="10" spans="1:41">
      <c r="A10" s="13">
        <v>7</v>
      </c>
      <c r="B10" s="13" t="s">
        <v>11</v>
      </c>
      <c r="C10" s="11">
        <v>1</v>
      </c>
      <c r="D10" s="11">
        <v>0</v>
      </c>
      <c r="E10" s="11">
        <v>1</v>
      </c>
      <c r="F10" s="11">
        <v>0</v>
      </c>
      <c r="G10" s="11">
        <v>1</v>
      </c>
      <c r="H10" s="11">
        <v>1</v>
      </c>
      <c r="I10" s="11">
        <v>1</v>
      </c>
      <c r="J10" s="11">
        <v>1</v>
      </c>
      <c r="K10" s="11">
        <v>0</v>
      </c>
      <c r="L10" s="11">
        <v>1</v>
      </c>
      <c r="M10" s="11">
        <v>1</v>
      </c>
      <c r="N10" s="11">
        <v>0</v>
      </c>
      <c r="O10" s="11">
        <v>1</v>
      </c>
      <c r="P10" s="11">
        <v>0</v>
      </c>
      <c r="Q10" s="11">
        <v>1</v>
      </c>
      <c r="R10" s="11">
        <v>0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f t="shared" si="0"/>
        <v>19</v>
      </c>
      <c r="AF10" s="6" t="s">
        <v>11</v>
      </c>
      <c r="AG10" s="6">
        <f t="shared" si="1"/>
        <v>19</v>
      </c>
      <c r="AH10" s="6">
        <f t="shared" si="2"/>
        <v>21</v>
      </c>
      <c r="AI10" s="6">
        <f t="shared" si="3"/>
        <v>40</v>
      </c>
      <c r="AJ10" s="6">
        <f t="shared" si="4"/>
        <v>80</v>
      </c>
    </row>
    <row r="11" spans="1:41">
      <c r="A11" s="13">
        <v>8</v>
      </c>
      <c r="B11" s="13" t="s">
        <v>9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0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>
        <f t="shared" si="0"/>
        <v>23</v>
      </c>
      <c r="AF11" s="6" t="s">
        <v>9</v>
      </c>
      <c r="AG11" s="6">
        <f t="shared" si="1"/>
        <v>23</v>
      </c>
      <c r="AH11" s="6">
        <f t="shared" si="2"/>
        <v>23</v>
      </c>
      <c r="AI11" s="6">
        <f t="shared" si="3"/>
        <v>46</v>
      </c>
      <c r="AJ11" s="6">
        <f t="shared" si="4"/>
        <v>92</v>
      </c>
    </row>
    <row r="12" spans="1:41">
      <c r="A12" s="13">
        <v>9</v>
      </c>
      <c r="B12" s="13" t="s">
        <v>15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0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f t="shared" si="0"/>
        <v>24</v>
      </c>
      <c r="AF12" s="6" t="s">
        <v>15</v>
      </c>
      <c r="AG12" s="6">
        <f t="shared" si="1"/>
        <v>24</v>
      </c>
      <c r="AH12" s="6">
        <f t="shared" si="2"/>
        <v>24</v>
      </c>
      <c r="AI12" s="6">
        <f t="shared" si="3"/>
        <v>48</v>
      </c>
      <c r="AJ12" s="6">
        <f t="shared" si="4"/>
        <v>96</v>
      </c>
    </row>
    <row r="13" spans="1:41">
      <c r="A13" s="13">
        <v>10</v>
      </c>
      <c r="B13" s="13" t="s">
        <v>12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f t="shared" si="0"/>
        <v>24</v>
      </c>
      <c r="AF13" s="6" t="s">
        <v>12</v>
      </c>
      <c r="AG13" s="6">
        <f t="shared" si="1"/>
        <v>24</v>
      </c>
      <c r="AH13" s="6">
        <f t="shared" si="2"/>
        <v>23</v>
      </c>
      <c r="AI13" s="6">
        <f t="shared" si="3"/>
        <v>47</v>
      </c>
      <c r="AJ13" s="6">
        <f t="shared" si="4"/>
        <v>94</v>
      </c>
    </row>
    <row r="14" spans="1:41">
      <c r="A14" s="18" t="s">
        <v>86</v>
      </c>
      <c r="B14" s="18"/>
      <c r="C14" s="11">
        <f t="shared" ref="C14:AA14" si="5">SUM(C4:C13)</f>
        <v>9</v>
      </c>
      <c r="D14" s="11">
        <f t="shared" si="5"/>
        <v>8</v>
      </c>
      <c r="E14" s="11">
        <f t="shared" si="5"/>
        <v>9</v>
      </c>
      <c r="F14" s="11">
        <f t="shared" si="5"/>
        <v>9</v>
      </c>
      <c r="G14" s="11">
        <f t="shared" si="5"/>
        <v>10</v>
      </c>
      <c r="H14" s="11">
        <f t="shared" si="5"/>
        <v>8</v>
      </c>
      <c r="I14" s="11">
        <f t="shared" si="5"/>
        <v>10</v>
      </c>
      <c r="J14" s="11">
        <f t="shared" si="5"/>
        <v>10</v>
      </c>
      <c r="K14" s="11">
        <f t="shared" si="5"/>
        <v>9</v>
      </c>
      <c r="L14" s="11">
        <f t="shared" si="5"/>
        <v>7</v>
      </c>
      <c r="M14" s="11">
        <f t="shared" si="5"/>
        <v>10</v>
      </c>
      <c r="N14" s="11">
        <f t="shared" si="5"/>
        <v>7</v>
      </c>
      <c r="O14" s="11">
        <f t="shared" si="5"/>
        <v>10</v>
      </c>
      <c r="P14" s="11">
        <f t="shared" si="5"/>
        <v>8</v>
      </c>
      <c r="Q14" s="11">
        <f t="shared" si="5"/>
        <v>9</v>
      </c>
      <c r="R14" s="11">
        <f t="shared" si="5"/>
        <v>9</v>
      </c>
      <c r="S14" s="11">
        <f t="shared" si="5"/>
        <v>10</v>
      </c>
      <c r="T14" s="11">
        <f t="shared" si="5"/>
        <v>10</v>
      </c>
      <c r="U14" s="11">
        <f t="shared" si="5"/>
        <v>10</v>
      </c>
      <c r="V14" s="11">
        <f t="shared" si="5"/>
        <v>10</v>
      </c>
      <c r="W14" s="11">
        <f t="shared" si="5"/>
        <v>10</v>
      </c>
      <c r="X14" s="11">
        <f t="shared" si="5"/>
        <v>10</v>
      </c>
      <c r="Y14" s="11">
        <f t="shared" si="5"/>
        <v>10</v>
      </c>
      <c r="Z14" s="11">
        <f t="shared" si="5"/>
        <v>10</v>
      </c>
      <c r="AA14" s="11">
        <f t="shared" si="5"/>
        <v>9</v>
      </c>
      <c r="AB14" s="15">
        <f>SUM(C14:AA14)</f>
        <v>231</v>
      </c>
      <c r="AF14" s="8" t="s">
        <v>32</v>
      </c>
      <c r="AG14" s="8">
        <f>SUM(AG4:AG13)</f>
        <v>231</v>
      </c>
      <c r="AH14" s="8">
        <f>SUM(AH4:AH13)</f>
        <v>234</v>
      </c>
      <c r="AI14" s="8">
        <f t="shared" si="3"/>
        <v>465</v>
      </c>
      <c r="AJ14" s="8">
        <f>(AI14/500)*100</f>
        <v>93</v>
      </c>
    </row>
    <row r="15" spans="1:41">
      <c r="C15" s="31">
        <v>1</v>
      </c>
      <c r="D15" s="31">
        <v>2</v>
      </c>
      <c r="E15" s="31">
        <v>3</v>
      </c>
      <c r="F15" s="31">
        <v>4</v>
      </c>
      <c r="G15" s="31">
        <v>5</v>
      </c>
      <c r="H15" s="31">
        <v>6</v>
      </c>
      <c r="I15" s="31">
        <v>7</v>
      </c>
      <c r="J15" s="31">
        <v>8</v>
      </c>
      <c r="K15" s="31">
        <v>9</v>
      </c>
      <c r="L15" s="31">
        <v>10</v>
      </c>
      <c r="M15" s="31">
        <v>11</v>
      </c>
      <c r="N15" s="31">
        <v>12</v>
      </c>
      <c r="O15" s="31">
        <v>13</v>
      </c>
      <c r="P15" s="31">
        <v>14</v>
      </c>
      <c r="Q15" s="31">
        <v>15</v>
      </c>
      <c r="R15" s="31">
        <v>16</v>
      </c>
      <c r="S15" s="31">
        <v>17</v>
      </c>
      <c r="T15" s="31">
        <v>18</v>
      </c>
      <c r="U15" s="31">
        <v>19</v>
      </c>
      <c r="V15" s="31">
        <v>20</v>
      </c>
      <c r="W15" s="31">
        <v>21</v>
      </c>
      <c r="X15" s="31">
        <v>22</v>
      </c>
      <c r="Y15" s="31">
        <v>23</v>
      </c>
      <c r="Z15" s="31">
        <v>24</v>
      </c>
      <c r="AA15" s="31">
        <v>25</v>
      </c>
      <c r="AF15" s="8" t="s">
        <v>124</v>
      </c>
      <c r="AG15" s="8">
        <f>(AG14/250)*100</f>
        <v>92.4</v>
      </c>
      <c r="AH15" s="8">
        <f>(AH14/250)*100</f>
        <v>93.600000000000009</v>
      </c>
      <c r="AI15" s="44">
        <f>(465/500)*100</f>
        <v>93</v>
      </c>
      <c r="AJ15" s="38"/>
    </row>
    <row r="16" spans="1:41">
      <c r="B16" s="18" t="s">
        <v>35</v>
      </c>
      <c r="C16" s="32"/>
      <c r="D16" s="32" t="s">
        <v>36</v>
      </c>
      <c r="E16" s="33"/>
      <c r="F16" s="33" t="s">
        <v>67</v>
      </c>
      <c r="G16" s="33"/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F16" s="30" t="s">
        <v>85</v>
      </c>
    </row>
    <row r="17" spans="1:43">
      <c r="A17" s="10" t="s">
        <v>0</v>
      </c>
      <c r="B17" s="10" t="s">
        <v>1</v>
      </c>
      <c r="C17" s="11">
        <v>1</v>
      </c>
      <c r="D17" s="11">
        <v>2</v>
      </c>
      <c r="E17" s="11">
        <v>3</v>
      </c>
      <c r="F17" s="11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1">
        <v>10</v>
      </c>
      <c r="M17" s="11">
        <v>11</v>
      </c>
      <c r="N17" s="11">
        <v>12</v>
      </c>
      <c r="O17" s="11">
        <v>13</v>
      </c>
      <c r="P17" s="11">
        <v>14</v>
      </c>
      <c r="Q17" s="11">
        <v>15</v>
      </c>
      <c r="R17" s="11">
        <v>16</v>
      </c>
      <c r="S17" s="11">
        <v>17</v>
      </c>
      <c r="T17" s="11">
        <v>18</v>
      </c>
      <c r="U17" s="11">
        <v>19</v>
      </c>
      <c r="V17" s="11">
        <v>20</v>
      </c>
      <c r="W17" s="11">
        <v>21</v>
      </c>
      <c r="X17" s="11">
        <v>22</v>
      </c>
      <c r="Y17" s="11">
        <v>23</v>
      </c>
      <c r="Z17" s="11">
        <v>24</v>
      </c>
      <c r="AA17" s="11">
        <v>25</v>
      </c>
      <c r="AB17" s="13" t="s">
        <v>32</v>
      </c>
      <c r="AF17" s="5" t="s">
        <v>82</v>
      </c>
      <c r="AG17" s="5" t="s">
        <v>37</v>
      </c>
      <c r="AH17" s="5" t="s">
        <v>36</v>
      </c>
    </row>
    <row r="18" spans="1:43">
      <c r="A18" s="13">
        <v>1</v>
      </c>
      <c r="B18" s="13" t="s">
        <v>6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f t="shared" ref="AB18:AB27" si="6">SUM(C18:AA18)</f>
        <v>25</v>
      </c>
      <c r="AF18" s="5" t="s">
        <v>44</v>
      </c>
      <c r="AG18" s="5">
        <f>C14</f>
        <v>9</v>
      </c>
      <c r="AH18" s="5">
        <f>C28</f>
        <v>10</v>
      </c>
      <c r="AI18" s="21"/>
    </row>
    <row r="19" spans="1:43">
      <c r="A19" s="13">
        <v>2</v>
      </c>
      <c r="B19" s="13" t="s">
        <v>13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  <c r="Z19" s="11">
        <v>1</v>
      </c>
      <c r="AA19" s="11">
        <v>1</v>
      </c>
      <c r="AB19" s="11">
        <f t="shared" si="6"/>
        <v>25</v>
      </c>
      <c r="AF19" s="5" t="s">
        <v>45</v>
      </c>
      <c r="AG19" s="5">
        <f>D14</f>
        <v>8</v>
      </c>
      <c r="AH19" s="5">
        <f>D28</f>
        <v>6</v>
      </c>
    </row>
    <row r="20" spans="1:43">
      <c r="A20" s="13">
        <v>3</v>
      </c>
      <c r="B20" s="13" t="s">
        <v>10</v>
      </c>
      <c r="C20" s="11">
        <v>1</v>
      </c>
      <c r="D20" s="11">
        <v>0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0</v>
      </c>
      <c r="X20" s="11">
        <v>1</v>
      </c>
      <c r="Y20" s="11">
        <v>1</v>
      </c>
      <c r="Z20" s="11">
        <v>1</v>
      </c>
      <c r="AA20" s="11">
        <v>1</v>
      </c>
      <c r="AB20" s="11">
        <f t="shared" si="6"/>
        <v>22</v>
      </c>
      <c r="AF20" s="5" t="s">
        <v>46</v>
      </c>
      <c r="AG20" s="5">
        <f>E14</f>
        <v>9</v>
      </c>
      <c r="AH20" s="5">
        <f>E28</f>
        <v>9</v>
      </c>
    </row>
    <row r="21" spans="1:43">
      <c r="A21" s="13">
        <v>4</v>
      </c>
      <c r="B21" s="13" t="s">
        <v>14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11">
        <v>1</v>
      </c>
      <c r="AB21" s="11">
        <f t="shared" si="6"/>
        <v>25</v>
      </c>
      <c r="AF21" s="5" t="s">
        <v>47</v>
      </c>
      <c r="AG21" s="5">
        <f>F14</f>
        <v>9</v>
      </c>
      <c r="AH21" s="5">
        <f>F28</f>
        <v>9</v>
      </c>
    </row>
    <row r="22" spans="1:43">
      <c r="A22" s="13">
        <v>5</v>
      </c>
      <c r="B22" s="13" t="s">
        <v>7</v>
      </c>
      <c r="C22" s="11">
        <v>1</v>
      </c>
      <c r="D22" s="11">
        <v>0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  <c r="W22" s="11">
        <v>1</v>
      </c>
      <c r="X22" s="11">
        <v>1</v>
      </c>
      <c r="Y22" s="11">
        <v>1</v>
      </c>
      <c r="Z22" s="11">
        <v>1</v>
      </c>
      <c r="AA22" s="11">
        <v>1</v>
      </c>
      <c r="AB22" s="11">
        <f t="shared" si="6"/>
        <v>24</v>
      </c>
      <c r="AF22" s="5" t="s">
        <v>48</v>
      </c>
      <c r="AG22" s="5">
        <f>G14</f>
        <v>10</v>
      </c>
      <c r="AH22" s="5">
        <f>G28</f>
        <v>10</v>
      </c>
      <c r="AJ22" t="s">
        <v>125</v>
      </c>
    </row>
    <row r="23" spans="1:43">
      <c r="A23" s="13">
        <v>6</v>
      </c>
      <c r="B23" s="13" t="s">
        <v>8</v>
      </c>
      <c r="C23" s="11">
        <v>1</v>
      </c>
      <c r="D23" s="11">
        <v>1</v>
      </c>
      <c r="E23" s="11">
        <v>0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0</v>
      </c>
      <c r="V23" s="11">
        <v>1</v>
      </c>
      <c r="W23" s="11">
        <v>1</v>
      </c>
      <c r="X23" s="11">
        <v>1</v>
      </c>
      <c r="Y23" s="11">
        <v>0</v>
      </c>
      <c r="Z23" s="11">
        <v>1</v>
      </c>
      <c r="AA23" s="11">
        <v>1</v>
      </c>
      <c r="AB23" s="11">
        <f t="shared" si="6"/>
        <v>22</v>
      </c>
      <c r="AF23" s="5" t="s">
        <v>49</v>
      </c>
      <c r="AG23" s="5">
        <f>H14</f>
        <v>8</v>
      </c>
      <c r="AH23" s="5">
        <f>H28</f>
        <v>10</v>
      </c>
      <c r="AJ23" s="8"/>
      <c r="AK23" s="5" t="s">
        <v>37</v>
      </c>
      <c r="AL23" s="5" t="s">
        <v>36</v>
      </c>
      <c r="AN23" t="s">
        <v>64</v>
      </c>
    </row>
    <row r="24" spans="1:43">
      <c r="A24" s="13">
        <v>7</v>
      </c>
      <c r="B24" s="13" t="s">
        <v>11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0</v>
      </c>
      <c r="K24" s="11">
        <v>1</v>
      </c>
      <c r="L24" s="11">
        <v>1</v>
      </c>
      <c r="M24" s="11">
        <v>0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0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>
        <v>1</v>
      </c>
      <c r="AA24" s="11">
        <v>1</v>
      </c>
      <c r="AB24" s="11">
        <f t="shared" si="6"/>
        <v>21</v>
      </c>
      <c r="AF24" s="5" t="s">
        <v>50</v>
      </c>
      <c r="AG24" s="5">
        <f>I14</f>
        <v>10</v>
      </c>
      <c r="AH24" s="5">
        <f>I28</f>
        <v>10</v>
      </c>
      <c r="AJ24" s="5" t="s">
        <v>40</v>
      </c>
      <c r="AK24" s="5">
        <f>MIN(AG18:AG42)</f>
        <v>7</v>
      </c>
      <c r="AL24" s="5">
        <f>MIN(AH18:AH42)</f>
        <v>6</v>
      </c>
      <c r="AP24" t="s">
        <v>88</v>
      </c>
      <c r="AQ24" t="s">
        <v>89</v>
      </c>
    </row>
    <row r="25" spans="1:43">
      <c r="A25" s="13">
        <v>8</v>
      </c>
      <c r="B25" s="13" t="s">
        <v>9</v>
      </c>
      <c r="C25" s="11">
        <v>1</v>
      </c>
      <c r="D25" s="11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0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11">
        <v>1</v>
      </c>
      <c r="AA25" s="11">
        <v>1</v>
      </c>
      <c r="AB25" s="11">
        <f t="shared" si="6"/>
        <v>23</v>
      </c>
      <c r="AF25" s="5" t="s">
        <v>51</v>
      </c>
      <c r="AG25" s="5">
        <f>J14</f>
        <v>10</v>
      </c>
      <c r="AH25" s="5">
        <f>J28</f>
        <v>9</v>
      </c>
      <c r="AJ25" s="5" t="s">
        <v>41</v>
      </c>
      <c r="AK25" s="5">
        <f>MAX(AG18:AG42)</f>
        <v>10</v>
      </c>
      <c r="AL25" s="5">
        <f>MAX(AH18:AH42)</f>
        <v>10</v>
      </c>
      <c r="AN25" t="s">
        <v>91</v>
      </c>
      <c r="AP25" s="41">
        <f>AK26</f>
        <v>9.24</v>
      </c>
      <c r="AQ25" s="41">
        <f>AL26</f>
        <v>9.32</v>
      </c>
    </row>
    <row r="26" spans="1:43">
      <c r="A26" s="13">
        <v>9</v>
      </c>
      <c r="B26" s="13" t="s">
        <v>15</v>
      </c>
      <c r="C26" s="11">
        <v>1</v>
      </c>
      <c r="D26" s="11">
        <v>1</v>
      </c>
      <c r="E26" s="11">
        <v>1</v>
      </c>
      <c r="F26" s="11">
        <v>0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f t="shared" si="6"/>
        <v>24</v>
      </c>
      <c r="AF26" s="5" t="s">
        <v>52</v>
      </c>
      <c r="AG26" s="5">
        <f>K14</f>
        <v>9</v>
      </c>
      <c r="AH26" s="5">
        <f>K28</f>
        <v>9</v>
      </c>
      <c r="AJ26" s="5" t="s">
        <v>64</v>
      </c>
      <c r="AK26" s="39">
        <f>AVERAGE(AG18:AG42)</f>
        <v>9.24</v>
      </c>
      <c r="AL26" s="39">
        <f>AVERAGE(AH18:AH42)</f>
        <v>9.32</v>
      </c>
      <c r="AN26" t="s">
        <v>90</v>
      </c>
      <c r="AP26" s="41">
        <f>AM6</f>
        <v>23.1</v>
      </c>
      <c r="AQ26" s="41">
        <f>AN6</f>
        <v>23.4</v>
      </c>
    </row>
    <row r="27" spans="1:43">
      <c r="A27" s="13">
        <v>10</v>
      </c>
      <c r="B27" s="13" t="s">
        <v>12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0</v>
      </c>
      <c r="V27" s="11">
        <v>1</v>
      </c>
      <c r="W27" s="11">
        <v>0</v>
      </c>
      <c r="X27" s="11">
        <v>1</v>
      </c>
      <c r="Y27" s="11">
        <v>1</v>
      </c>
      <c r="Z27" s="11">
        <v>1</v>
      </c>
      <c r="AA27" s="11">
        <v>1</v>
      </c>
      <c r="AB27" s="11">
        <f t="shared" si="6"/>
        <v>23</v>
      </c>
      <c r="AF27" s="5" t="s">
        <v>53</v>
      </c>
      <c r="AG27" s="5">
        <f>L14</f>
        <v>7</v>
      </c>
      <c r="AH27" s="5">
        <f>M28</f>
        <v>9</v>
      </c>
    </row>
    <row r="28" spans="1:43">
      <c r="A28" s="18" t="s">
        <v>86</v>
      </c>
      <c r="B28" s="18"/>
      <c r="C28" s="16">
        <f>SUM(C18:C27)</f>
        <v>10</v>
      </c>
      <c r="D28" s="16">
        <f t="shared" ref="D28:AA28" si="7">SUM(D18:D27)</f>
        <v>6</v>
      </c>
      <c r="E28" s="16">
        <f t="shared" si="7"/>
        <v>9</v>
      </c>
      <c r="F28" s="16">
        <f t="shared" si="7"/>
        <v>9</v>
      </c>
      <c r="G28" s="16">
        <f t="shared" si="7"/>
        <v>10</v>
      </c>
      <c r="H28" s="16">
        <f t="shared" si="7"/>
        <v>10</v>
      </c>
      <c r="I28" s="16">
        <f t="shared" si="7"/>
        <v>10</v>
      </c>
      <c r="J28" s="16">
        <f t="shared" si="7"/>
        <v>9</v>
      </c>
      <c r="K28" s="16">
        <f t="shared" si="7"/>
        <v>9</v>
      </c>
      <c r="L28" s="16">
        <f t="shared" si="7"/>
        <v>10</v>
      </c>
      <c r="M28" s="16">
        <f t="shared" si="7"/>
        <v>9</v>
      </c>
      <c r="N28" s="16">
        <f t="shared" si="7"/>
        <v>10</v>
      </c>
      <c r="O28" s="16">
        <f t="shared" si="7"/>
        <v>9</v>
      </c>
      <c r="P28" s="16">
        <f t="shared" si="7"/>
        <v>10</v>
      </c>
      <c r="Q28" s="16">
        <f t="shared" si="7"/>
        <v>10</v>
      </c>
      <c r="R28" s="16">
        <f t="shared" si="7"/>
        <v>10</v>
      </c>
      <c r="S28" s="16">
        <f t="shared" si="7"/>
        <v>10</v>
      </c>
      <c r="T28" s="16">
        <f t="shared" si="7"/>
        <v>9</v>
      </c>
      <c r="U28" s="16">
        <f t="shared" si="7"/>
        <v>8</v>
      </c>
      <c r="V28" s="16">
        <f t="shared" si="7"/>
        <v>10</v>
      </c>
      <c r="W28" s="16">
        <f t="shared" si="7"/>
        <v>8</v>
      </c>
      <c r="X28" s="16">
        <f t="shared" si="7"/>
        <v>10</v>
      </c>
      <c r="Y28" s="16">
        <f t="shared" si="7"/>
        <v>9</v>
      </c>
      <c r="Z28" s="16">
        <f t="shared" si="7"/>
        <v>10</v>
      </c>
      <c r="AA28" s="16">
        <f t="shared" si="7"/>
        <v>10</v>
      </c>
      <c r="AB28" s="15">
        <f>SUM(C28:AA28)</f>
        <v>234</v>
      </c>
      <c r="AF28" s="5" t="s">
        <v>54</v>
      </c>
      <c r="AG28" s="5">
        <f>M14</f>
        <v>10</v>
      </c>
      <c r="AH28" s="5">
        <f>M28</f>
        <v>9</v>
      </c>
      <c r="AN28" t="s">
        <v>92</v>
      </c>
    </row>
    <row r="29" spans="1:43">
      <c r="A29" s="9"/>
      <c r="B29" s="9"/>
      <c r="C29" s="17">
        <v>1</v>
      </c>
      <c r="D29" s="17">
        <v>2</v>
      </c>
      <c r="E29" s="17">
        <v>3</v>
      </c>
      <c r="F29" s="17">
        <v>4</v>
      </c>
      <c r="G29" s="17">
        <v>5</v>
      </c>
      <c r="H29" s="17">
        <v>6</v>
      </c>
      <c r="I29" s="17">
        <v>7</v>
      </c>
      <c r="J29" s="17">
        <v>8</v>
      </c>
      <c r="K29" s="17">
        <v>9</v>
      </c>
      <c r="L29" s="17">
        <v>10</v>
      </c>
      <c r="M29" s="17">
        <v>11</v>
      </c>
      <c r="N29" s="17">
        <v>12</v>
      </c>
      <c r="O29" s="17">
        <v>13</v>
      </c>
      <c r="P29" s="17">
        <v>14</v>
      </c>
      <c r="Q29" s="17">
        <v>15</v>
      </c>
      <c r="R29" s="17">
        <v>16</v>
      </c>
      <c r="S29" s="17">
        <v>17</v>
      </c>
      <c r="T29" s="17">
        <v>18</v>
      </c>
      <c r="U29" s="17">
        <v>19</v>
      </c>
      <c r="V29" s="17">
        <v>20</v>
      </c>
      <c r="W29" s="17">
        <v>21</v>
      </c>
      <c r="X29" s="17">
        <v>22</v>
      </c>
      <c r="Y29" s="17">
        <v>23</v>
      </c>
      <c r="Z29" s="17">
        <v>24</v>
      </c>
      <c r="AA29" s="17">
        <v>25</v>
      </c>
      <c r="AB29" s="9"/>
      <c r="AF29" s="5" t="s">
        <v>55</v>
      </c>
      <c r="AG29" s="5">
        <f>N14</f>
        <v>7</v>
      </c>
      <c r="AH29" s="5">
        <f>N28</f>
        <v>10</v>
      </c>
      <c r="AJ29" t="s">
        <v>83</v>
      </c>
      <c r="AK29">
        <f>COUNTIF(AG18:AG42, 10)</f>
        <v>13</v>
      </c>
      <c r="AL29">
        <f>COUNTIF(AH18:AH42, 10)</f>
        <v>13</v>
      </c>
      <c r="AN29" t="s">
        <v>37</v>
      </c>
      <c r="AO29" t="s">
        <v>36</v>
      </c>
      <c r="AP29" t="s">
        <v>93</v>
      </c>
    </row>
    <row r="30" spans="1:43">
      <c r="S30" t="s">
        <v>76</v>
      </c>
      <c r="AF30" s="5" t="s">
        <v>56</v>
      </c>
      <c r="AG30" s="5">
        <f>O14</f>
        <v>10</v>
      </c>
      <c r="AH30" s="5">
        <f>O28</f>
        <v>9</v>
      </c>
      <c r="AN30">
        <f>AG15</f>
        <v>92.4</v>
      </c>
      <c r="AO30">
        <f>AH15</f>
        <v>93.600000000000009</v>
      </c>
      <c r="AP30">
        <f>AI15</f>
        <v>93</v>
      </c>
    </row>
    <row r="31" spans="1:43">
      <c r="F31">
        <f>COUNTIF(C14:AA14,10)</f>
        <v>13</v>
      </c>
      <c r="S31" t="s">
        <v>77</v>
      </c>
      <c r="AF31" s="5" t="s">
        <v>57</v>
      </c>
      <c r="AG31" s="5">
        <f>P14</f>
        <v>8</v>
      </c>
      <c r="AH31" s="5">
        <f>P28</f>
        <v>10</v>
      </c>
      <c r="AJ31">
        <f>AVERAGE(AG18:AH42)</f>
        <v>9.2799999999999994</v>
      </c>
    </row>
    <row r="32" spans="1:43">
      <c r="F32">
        <f>COUNTIF(C28:AA28,10)</f>
        <v>14</v>
      </c>
      <c r="AF32" s="5" t="s">
        <v>58</v>
      </c>
      <c r="AG32" s="5">
        <f>Q14</f>
        <v>9</v>
      </c>
      <c r="AH32" s="5">
        <f>Q28</f>
        <v>10</v>
      </c>
    </row>
    <row r="33" spans="8:34">
      <c r="AF33" s="5" t="s">
        <v>59</v>
      </c>
      <c r="AG33" s="5">
        <f>R14</f>
        <v>9</v>
      </c>
      <c r="AH33" s="5">
        <f>R28</f>
        <v>10</v>
      </c>
    </row>
    <row r="34" spans="8:34">
      <c r="AF34" s="5" t="s">
        <v>60</v>
      </c>
      <c r="AG34" s="5">
        <f>S14</f>
        <v>10</v>
      </c>
      <c r="AH34" s="5">
        <f>S28</f>
        <v>10</v>
      </c>
    </row>
    <row r="35" spans="8:34">
      <c r="I35" t="s">
        <v>37</v>
      </c>
      <c r="K35" t="s">
        <v>36</v>
      </c>
      <c r="AF35" s="5" t="s">
        <v>61</v>
      </c>
      <c r="AG35" s="5">
        <f>T14</f>
        <v>10</v>
      </c>
      <c r="AH35" s="5">
        <f>T28</f>
        <v>9</v>
      </c>
    </row>
    <row r="36" spans="8:34">
      <c r="H36">
        <v>1</v>
      </c>
      <c r="I36">
        <f>COUNTIF(C4:AA13,1)</f>
        <v>231</v>
      </c>
      <c r="K36">
        <f>COUNTIF(C18:AA27,1)</f>
        <v>234</v>
      </c>
      <c r="AF36" s="5" t="s">
        <v>62</v>
      </c>
      <c r="AG36" s="5">
        <f>U14</f>
        <v>10</v>
      </c>
      <c r="AH36" s="5">
        <f>U28</f>
        <v>8</v>
      </c>
    </row>
    <row r="37" spans="8:34">
      <c r="H37">
        <v>0</v>
      </c>
      <c r="I37">
        <f>COUNTIF(C4:AA13,0)</f>
        <v>19</v>
      </c>
      <c r="K37">
        <f>COUNTIF(C18:AA27,0)</f>
        <v>16</v>
      </c>
      <c r="AF37" s="5" t="s">
        <v>63</v>
      </c>
      <c r="AG37" s="5">
        <f>V14</f>
        <v>10</v>
      </c>
      <c r="AH37" s="5">
        <f>V28</f>
        <v>10</v>
      </c>
    </row>
    <row r="38" spans="8:34">
      <c r="H38" t="s">
        <v>65</v>
      </c>
      <c r="I38">
        <v>250</v>
      </c>
      <c r="K38">
        <v>250</v>
      </c>
      <c r="AF38" s="5" t="s">
        <v>70</v>
      </c>
      <c r="AG38" s="5">
        <f>W14</f>
        <v>10</v>
      </c>
      <c r="AH38" s="5">
        <f>W28</f>
        <v>8</v>
      </c>
    </row>
    <row r="39" spans="8:34">
      <c r="H39" t="s">
        <v>122</v>
      </c>
      <c r="I39">
        <f>(I36/I38)*100</f>
        <v>92.4</v>
      </c>
      <c r="K39">
        <f>(K36/K38)*100</f>
        <v>93.600000000000009</v>
      </c>
      <c r="AF39" s="5" t="s">
        <v>71</v>
      </c>
      <c r="AG39" s="5">
        <f>X14</f>
        <v>10</v>
      </c>
      <c r="AH39" s="5">
        <f>X28</f>
        <v>10</v>
      </c>
    </row>
    <row r="40" spans="8:34">
      <c r="H40" t="s">
        <v>123</v>
      </c>
      <c r="I40">
        <f>(I37/I38)*100</f>
        <v>7.6</v>
      </c>
      <c r="K40">
        <f>(K37/K38)*100</f>
        <v>6.4</v>
      </c>
      <c r="AF40" s="5" t="s">
        <v>72</v>
      </c>
      <c r="AG40" s="5">
        <f>Y14</f>
        <v>10</v>
      </c>
      <c r="AH40" s="5">
        <f>Y28</f>
        <v>9</v>
      </c>
    </row>
    <row r="41" spans="8:34">
      <c r="AF41" s="5" t="s">
        <v>73</v>
      </c>
      <c r="AG41" s="5">
        <f>Z14</f>
        <v>10</v>
      </c>
      <c r="AH41" s="5">
        <f>Z28</f>
        <v>10</v>
      </c>
    </row>
    <row r="42" spans="8:34">
      <c r="AF42" s="5" t="s">
        <v>74</v>
      </c>
      <c r="AG42" s="5">
        <f>AA14</f>
        <v>9</v>
      </c>
      <c r="AH42" s="5">
        <f>AA28</f>
        <v>10</v>
      </c>
    </row>
    <row r="43" spans="8:34">
      <c r="AF43" s="5" t="s">
        <v>32</v>
      </c>
      <c r="AG43" s="5">
        <f>SUM(AG18:AG42)</f>
        <v>231</v>
      </c>
      <c r="AH43" s="5">
        <f>SUM(AH18:AH42)</f>
        <v>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>
      <selection activeCell="D23" sqref="D23"/>
    </sheetView>
  </sheetViews>
  <sheetFormatPr defaultRowHeight="14.4"/>
  <cols>
    <col min="1" max="1" width="4.44140625" customWidth="1"/>
    <col min="2" max="2" width="11.6640625" customWidth="1"/>
    <col min="3" max="13" width="9.109375" customWidth="1"/>
    <col min="16" max="16" width="18.109375" customWidth="1"/>
    <col min="23" max="23" width="19.109375" customWidth="1"/>
    <col min="25" max="25" width="12.6640625" bestFit="1" customWidth="1"/>
    <col min="27" max="27" width="10.88671875" customWidth="1"/>
  </cols>
  <sheetData>
    <row r="1" spans="1:27">
      <c r="D1" s="1" t="s">
        <v>129</v>
      </c>
    </row>
    <row r="2" spans="1:27">
      <c r="C2" t="s">
        <v>130</v>
      </c>
      <c r="Q2" s="78" t="s">
        <v>135</v>
      </c>
    </row>
    <row r="3" spans="1:27">
      <c r="A3" s="48"/>
      <c r="B3" s="98" t="s">
        <v>131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49"/>
      <c r="N3" s="50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>
      <c r="A4" s="48"/>
      <c r="B4" s="52"/>
      <c r="C4" s="53" t="s">
        <v>6</v>
      </c>
      <c r="D4" s="53" t="s">
        <v>13</v>
      </c>
      <c r="E4" s="53" t="s">
        <v>10</v>
      </c>
      <c r="F4" s="53" t="s">
        <v>14</v>
      </c>
      <c r="G4" s="53" t="s">
        <v>7</v>
      </c>
      <c r="H4" s="53" t="s">
        <v>8</v>
      </c>
      <c r="I4" s="53" t="s">
        <v>11</v>
      </c>
      <c r="J4" s="53" t="s">
        <v>9</v>
      </c>
      <c r="K4" s="54" t="s">
        <v>15</v>
      </c>
      <c r="L4" s="54" t="s">
        <v>12</v>
      </c>
      <c r="M4" s="53" t="s">
        <v>32</v>
      </c>
      <c r="N4" s="55" t="s">
        <v>132</v>
      </c>
      <c r="O4" s="56" t="s">
        <v>133</v>
      </c>
      <c r="P4" s="1" t="s">
        <v>137</v>
      </c>
      <c r="W4" s="1" t="s">
        <v>189</v>
      </c>
      <c r="X4" t="s">
        <v>199</v>
      </c>
    </row>
    <row r="5" spans="1:27">
      <c r="A5" s="97" t="s">
        <v>134</v>
      </c>
      <c r="B5" s="53" t="s">
        <v>6</v>
      </c>
      <c r="C5" s="57">
        <v>50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f t="shared" ref="M5:M14" si="0">SUM(C5:L5)</f>
        <v>50</v>
      </c>
      <c r="N5" s="59">
        <f>(C5/M5)*100</f>
        <v>100</v>
      </c>
      <c r="W5" s="1" t="s">
        <v>190</v>
      </c>
    </row>
    <row r="6" spans="1:27">
      <c r="A6" s="97"/>
      <c r="B6" s="53" t="s">
        <v>13</v>
      </c>
      <c r="C6" s="58">
        <v>0</v>
      </c>
      <c r="D6" s="57">
        <v>50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58">
        <f t="shared" si="0"/>
        <v>50</v>
      </c>
      <c r="N6" s="59">
        <f>(D6/M6)*100</f>
        <v>100</v>
      </c>
      <c r="P6" t="s">
        <v>138</v>
      </c>
      <c r="Q6" s="47">
        <f>((M18+M20)/N16)*100</f>
        <v>93</v>
      </c>
      <c r="W6" t="s">
        <v>191</v>
      </c>
    </row>
    <row r="7" spans="1:27">
      <c r="A7" s="97"/>
      <c r="B7" s="53" t="s">
        <v>10</v>
      </c>
      <c r="C7" s="58">
        <v>0</v>
      </c>
      <c r="D7" s="60">
        <v>0</v>
      </c>
      <c r="E7" s="57">
        <v>43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58">
        <f t="shared" si="0"/>
        <v>43</v>
      </c>
      <c r="N7" s="59">
        <f>(E7/M7)*100</f>
        <v>100</v>
      </c>
      <c r="O7" s="61" t="s">
        <v>136</v>
      </c>
      <c r="W7" t="s">
        <v>192</v>
      </c>
    </row>
    <row r="8" spans="1:27">
      <c r="A8" s="97"/>
      <c r="B8" s="54" t="s">
        <v>14</v>
      </c>
      <c r="C8" s="58">
        <v>0</v>
      </c>
      <c r="D8" s="60">
        <v>0</v>
      </c>
      <c r="E8" s="60">
        <v>0</v>
      </c>
      <c r="F8" s="57">
        <v>50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58">
        <f t="shared" si="0"/>
        <v>50</v>
      </c>
      <c r="N8" s="59">
        <f>(F8/M8)*100</f>
        <v>100</v>
      </c>
      <c r="O8" s="61"/>
      <c r="P8" s="1" t="s">
        <v>139</v>
      </c>
      <c r="X8">
        <f>(((M20+M22)*(M20+M24))+((M24+M18)*(M22+M18)))/(N16*N16)</f>
        <v>0.93156799999999995</v>
      </c>
    </row>
    <row r="9" spans="1:27">
      <c r="A9" s="97"/>
      <c r="B9" s="53" t="s">
        <v>7</v>
      </c>
      <c r="C9" s="58">
        <v>0</v>
      </c>
      <c r="D9" s="60">
        <v>0</v>
      </c>
      <c r="E9" s="60">
        <v>0</v>
      </c>
      <c r="F9" s="60">
        <v>0</v>
      </c>
      <c r="G9" s="57">
        <v>47</v>
      </c>
      <c r="H9" s="60">
        <v>0</v>
      </c>
      <c r="I9" s="60">
        <v>0</v>
      </c>
      <c r="J9" s="62">
        <v>3</v>
      </c>
      <c r="K9" s="60">
        <v>0</v>
      </c>
      <c r="L9" s="60">
        <v>0</v>
      </c>
      <c r="M9" s="58">
        <f t="shared" si="0"/>
        <v>50</v>
      </c>
      <c r="N9" s="59">
        <f>(G9/M9)*100</f>
        <v>94</v>
      </c>
      <c r="O9" s="61" t="s">
        <v>9</v>
      </c>
      <c r="P9" t="s">
        <v>140</v>
      </c>
      <c r="W9" s="1" t="s">
        <v>193</v>
      </c>
      <c r="Z9">
        <v>-2.9000000000000001E-2</v>
      </c>
    </row>
    <row r="10" spans="1:27">
      <c r="A10" s="97"/>
      <c r="B10" s="53" t="s">
        <v>8</v>
      </c>
      <c r="C10" s="58">
        <v>0</v>
      </c>
      <c r="D10" s="60">
        <v>0</v>
      </c>
      <c r="E10" s="60">
        <v>0</v>
      </c>
      <c r="F10" s="60">
        <v>0</v>
      </c>
      <c r="G10" s="60">
        <v>0</v>
      </c>
      <c r="H10" s="57">
        <v>44</v>
      </c>
      <c r="I10" s="62">
        <v>6</v>
      </c>
      <c r="J10" s="60">
        <v>0</v>
      </c>
      <c r="K10" s="60">
        <v>0</v>
      </c>
      <c r="L10" s="60">
        <v>0</v>
      </c>
      <c r="M10" s="58">
        <f t="shared" si="0"/>
        <v>50</v>
      </c>
      <c r="N10" s="59">
        <f>(H10/M10)*100</f>
        <v>88</v>
      </c>
      <c r="O10" s="61"/>
      <c r="P10" t="s">
        <v>142</v>
      </c>
      <c r="Q10" s="47">
        <f>((M22+M24)/N16)*100</f>
        <v>7.0000000000000009</v>
      </c>
      <c r="S10" s="47"/>
      <c r="W10" t="s">
        <v>194</v>
      </c>
    </row>
    <row r="11" spans="1:27">
      <c r="A11" s="97"/>
      <c r="B11" s="53" t="s">
        <v>11</v>
      </c>
      <c r="C11" s="58">
        <v>0</v>
      </c>
      <c r="D11" s="60">
        <v>0</v>
      </c>
      <c r="E11" s="60">
        <v>0</v>
      </c>
      <c r="F11" s="60">
        <v>0</v>
      </c>
      <c r="G11" s="60">
        <v>0</v>
      </c>
      <c r="H11" s="62">
        <v>10</v>
      </c>
      <c r="I11" s="57">
        <v>40</v>
      </c>
      <c r="J11" s="60">
        <v>0</v>
      </c>
      <c r="K11" s="60">
        <v>0</v>
      </c>
      <c r="L11" s="60">
        <v>0</v>
      </c>
      <c r="M11" s="58">
        <f t="shared" si="0"/>
        <v>50</v>
      </c>
      <c r="N11" s="59">
        <f>(I11/M11)*100</f>
        <v>80</v>
      </c>
      <c r="O11" s="61"/>
      <c r="Q11" s="47"/>
      <c r="S11" s="47"/>
      <c r="Y11" s="79">
        <f>(M20*M18)-(M22*M24)/ SQRT((M18+M22)*(M18+M24)*(M20+M22)*(M20+M24))</f>
        <v>-2.90224169247572E-2</v>
      </c>
      <c r="AA11">
        <f xml:space="preserve"> (M18+M22)*(M18+M24)*(M20+M22)*(M20+M24)</f>
        <v>45608416</v>
      </c>
    </row>
    <row r="12" spans="1:27">
      <c r="A12" s="97"/>
      <c r="B12" s="53" t="s">
        <v>9</v>
      </c>
      <c r="C12" s="58">
        <v>0</v>
      </c>
      <c r="D12" s="60">
        <v>0</v>
      </c>
      <c r="E12" s="60">
        <v>0</v>
      </c>
      <c r="F12" s="60">
        <v>0</v>
      </c>
      <c r="G12" s="62">
        <v>4</v>
      </c>
      <c r="H12" s="60">
        <v>0</v>
      </c>
      <c r="I12" s="60">
        <v>0</v>
      </c>
      <c r="J12" s="57">
        <v>46</v>
      </c>
      <c r="K12" s="60">
        <v>0</v>
      </c>
      <c r="L12" s="60">
        <v>0</v>
      </c>
      <c r="M12" s="58">
        <f t="shared" si="0"/>
        <v>50</v>
      </c>
      <c r="N12" s="59">
        <f>(J12/M12)*100</f>
        <v>92</v>
      </c>
      <c r="O12" s="61"/>
      <c r="P12" s="1" t="s">
        <v>146</v>
      </c>
      <c r="W12" s="1" t="s">
        <v>176</v>
      </c>
      <c r="AA12">
        <f>SQRT(AA11)</f>
        <v>6753.4003287233018</v>
      </c>
    </row>
    <row r="13" spans="1:27">
      <c r="A13" s="97"/>
      <c r="B13" s="54" t="s">
        <v>15</v>
      </c>
      <c r="C13" s="58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57">
        <v>48</v>
      </c>
      <c r="L13" s="62">
        <v>2</v>
      </c>
      <c r="M13" s="58">
        <f t="shared" si="0"/>
        <v>50</v>
      </c>
      <c r="N13" s="59">
        <f>(K13/M13)*100</f>
        <v>96</v>
      </c>
      <c r="O13" s="61" t="s">
        <v>12</v>
      </c>
      <c r="P13" t="s">
        <v>150</v>
      </c>
      <c r="W13" t="s">
        <v>177</v>
      </c>
    </row>
    <row r="14" spans="1:27">
      <c r="A14" s="97"/>
      <c r="B14" s="53" t="s">
        <v>12</v>
      </c>
      <c r="C14" s="58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2">
        <v>3</v>
      </c>
      <c r="L14" s="57">
        <v>47</v>
      </c>
      <c r="M14" s="58">
        <f t="shared" si="0"/>
        <v>50</v>
      </c>
      <c r="N14" s="59">
        <f>(L14/M14)*100</f>
        <v>94</v>
      </c>
      <c r="O14" s="63" t="s">
        <v>15</v>
      </c>
      <c r="P14" t="s">
        <v>169</v>
      </c>
      <c r="Q14" s="47">
        <f>M18/(M18+M24)</f>
        <v>0.94320486815415816</v>
      </c>
      <c r="W14" t="s">
        <v>178</v>
      </c>
      <c r="X14">
        <f>M20/(M20+M24)</f>
        <v>0</v>
      </c>
    </row>
    <row r="15" spans="1:27">
      <c r="A15" s="64"/>
      <c r="B15" s="52" t="s">
        <v>32</v>
      </c>
      <c r="C15" s="58">
        <f t="shared" ref="C15:L15" si="1">SUM(C5:C14)</f>
        <v>50</v>
      </c>
      <c r="D15" s="58">
        <f t="shared" si="1"/>
        <v>50</v>
      </c>
      <c r="E15" s="58">
        <f t="shared" si="1"/>
        <v>43</v>
      </c>
      <c r="F15" s="58">
        <f t="shared" si="1"/>
        <v>50</v>
      </c>
      <c r="G15" s="58">
        <f t="shared" si="1"/>
        <v>51</v>
      </c>
      <c r="H15" s="58">
        <f t="shared" si="1"/>
        <v>54</v>
      </c>
      <c r="I15" s="58">
        <f t="shared" si="1"/>
        <v>46</v>
      </c>
      <c r="J15" s="58">
        <f t="shared" si="1"/>
        <v>49</v>
      </c>
      <c r="K15" s="58">
        <f t="shared" si="1"/>
        <v>51</v>
      </c>
      <c r="L15" s="58">
        <f t="shared" si="1"/>
        <v>49</v>
      </c>
      <c r="M15" s="65">
        <f t="shared" ref="M15" si="2">SUM(C15:L15)</f>
        <v>493</v>
      </c>
      <c r="N15" s="60"/>
    </row>
    <row r="16" spans="1:27">
      <c r="A16" s="66"/>
      <c r="B16" s="55" t="s">
        <v>141</v>
      </c>
      <c r="C16" s="5">
        <f>(C5/C15)*100</f>
        <v>100</v>
      </c>
      <c r="D16" s="5">
        <f>(D6/D15)*100</f>
        <v>100</v>
      </c>
      <c r="E16" s="5">
        <f>(E7/E15)*100</f>
        <v>100</v>
      </c>
      <c r="F16" s="5">
        <f>(F8/F15)*100</f>
        <v>100</v>
      </c>
      <c r="G16" s="67">
        <f>(G9/G15)*100</f>
        <v>92.156862745098039</v>
      </c>
      <c r="H16" s="67">
        <f>(H10/H15)*100</f>
        <v>81.481481481481481</v>
      </c>
      <c r="I16" s="67">
        <f>(I11/I15)*100</f>
        <v>86.956521739130437</v>
      </c>
      <c r="J16" s="67">
        <f>(J12/J15)*100</f>
        <v>93.877551020408163</v>
      </c>
      <c r="K16" s="67">
        <f>(K13/K15)*100</f>
        <v>94.117647058823522</v>
      </c>
      <c r="L16" s="67">
        <f>(L14/L15)*100</f>
        <v>95.918367346938766</v>
      </c>
      <c r="M16" s="5"/>
      <c r="N16" s="4">
        <v>500</v>
      </c>
      <c r="P16" s="1" t="s">
        <v>153</v>
      </c>
      <c r="W16" s="1" t="s">
        <v>179</v>
      </c>
    </row>
    <row r="17" spans="1:24">
      <c r="A17" s="68"/>
      <c r="B17" s="69"/>
      <c r="C17" s="70"/>
      <c r="D17" s="70"/>
      <c r="E17" s="70"/>
      <c r="F17" s="70"/>
      <c r="G17" s="71"/>
      <c r="H17" s="71"/>
      <c r="I17" s="71"/>
      <c r="J17" s="71"/>
      <c r="K17" s="71"/>
      <c r="L17" s="71"/>
      <c r="M17" s="70"/>
      <c r="N17" s="72"/>
      <c r="P17" t="s">
        <v>173</v>
      </c>
      <c r="W17" t="s">
        <v>118</v>
      </c>
    </row>
    <row r="18" spans="1:24">
      <c r="A18" s="73"/>
      <c r="G18" s="1" t="s">
        <v>143</v>
      </c>
      <c r="J18" t="s">
        <v>144</v>
      </c>
      <c r="L18" t="s">
        <v>145</v>
      </c>
      <c r="M18" s="74">
        <f>(C5+D6+E7+F8+G9+H10+I11+J12+K13+L14)</f>
        <v>465</v>
      </c>
      <c r="N18" s="77" t="s">
        <v>195</v>
      </c>
      <c r="O18">
        <v>500</v>
      </c>
      <c r="P18" t="s">
        <v>170</v>
      </c>
      <c r="Q18">
        <f>M22/(M20+M22)</f>
        <v>1</v>
      </c>
      <c r="W18" t="s">
        <v>180</v>
      </c>
      <c r="X18">
        <f>M24/(M24+M18)</f>
        <v>5.6795131845841784E-2</v>
      </c>
    </row>
    <row r="19" spans="1:24">
      <c r="A19" s="73"/>
      <c r="N19" s="77"/>
    </row>
    <row r="20" spans="1:24">
      <c r="A20" s="73"/>
      <c r="G20" s="1" t="s">
        <v>147</v>
      </c>
      <c r="J20" t="s">
        <v>148</v>
      </c>
      <c r="L20" t="s">
        <v>149</v>
      </c>
      <c r="M20" s="75">
        <v>0</v>
      </c>
      <c r="N20" s="77" t="s">
        <v>196</v>
      </c>
      <c r="O20" t="s">
        <v>10</v>
      </c>
      <c r="P20" s="1" t="s">
        <v>158</v>
      </c>
      <c r="W20" s="1" t="s">
        <v>181</v>
      </c>
    </row>
    <row r="21" spans="1:24">
      <c r="A21" s="73"/>
      <c r="N21" s="77"/>
      <c r="P21" t="s">
        <v>174</v>
      </c>
      <c r="W21" t="s">
        <v>182</v>
      </c>
    </row>
    <row r="22" spans="1:24">
      <c r="A22" s="73"/>
      <c r="G22" s="1" t="s">
        <v>152</v>
      </c>
      <c r="J22" t="s">
        <v>144</v>
      </c>
      <c r="L22" t="s">
        <v>149</v>
      </c>
      <c r="M22">
        <v>7</v>
      </c>
      <c r="N22" s="77" t="s">
        <v>197</v>
      </c>
      <c r="P22" t="s">
        <v>171</v>
      </c>
      <c r="Q22">
        <f>M20/(M20+M22)</f>
        <v>0</v>
      </c>
      <c r="W22" t="s">
        <v>183</v>
      </c>
      <c r="X22">
        <f>M22/(M22+M18)</f>
        <v>1.4830508474576272E-2</v>
      </c>
    </row>
    <row r="23" spans="1:24">
      <c r="A23" s="73"/>
      <c r="N23" s="77"/>
    </row>
    <row r="24" spans="1:24">
      <c r="A24" s="73"/>
      <c r="G24" s="1" t="s">
        <v>154</v>
      </c>
      <c r="J24" t="s">
        <v>148</v>
      </c>
      <c r="L24" t="s">
        <v>145</v>
      </c>
      <c r="M24" s="76">
        <f>G12+H11+I10+J9+K14+L13</f>
        <v>28</v>
      </c>
      <c r="N24" s="77" t="s">
        <v>198</v>
      </c>
      <c r="O24" t="s">
        <v>155</v>
      </c>
      <c r="P24" s="1" t="s">
        <v>161</v>
      </c>
      <c r="W24" s="1" t="s">
        <v>184</v>
      </c>
    </row>
    <row r="25" spans="1:24">
      <c r="A25" s="73"/>
      <c r="P25" t="s">
        <v>175</v>
      </c>
      <c r="W25" t="s">
        <v>185</v>
      </c>
    </row>
    <row r="26" spans="1:24">
      <c r="A26" s="73"/>
      <c r="P26" t="s">
        <v>172</v>
      </c>
      <c r="Q26" s="80">
        <f>M18/(M22+M18)</f>
        <v>0.98516949152542377</v>
      </c>
      <c r="W26" t="s">
        <v>186</v>
      </c>
      <c r="X26">
        <f>M24/(M24+M20)</f>
        <v>1</v>
      </c>
    </row>
    <row r="27" spans="1:24">
      <c r="A27" s="73"/>
      <c r="B27" s="1" t="s">
        <v>157</v>
      </c>
    </row>
    <row r="28" spans="1:24">
      <c r="A28" s="73"/>
      <c r="P28" s="1" t="s">
        <v>165</v>
      </c>
      <c r="W28" s="1" t="s">
        <v>187</v>
      </c>
    </row>
    <row r="29" spans="1:24">
      <c r="A29" s="73"/>
      <c r="B29" s="1" t="s">
        <v>160</v>
      </c>
      <c r="P29" t="s">
        <v>166</v>
      </c>
      <c r="Q29">
        <f>(M24+M18)/N16</f>
        <v>0.98599999999999999</v>
      </c>
      <c r="W29" t="s">
        <v>188</v>
      </c>
      <c r="X29">
        <f>(M18*2)/((2*M18)+M22+M24)</f>
        <v>0.96373056994818651</v>
      </c>
    </row>
    <row r="30" spans="1:24">
      <c r="A30" s="73"/>
    </row>
    <row r="31" spans="1:24">
      <c r="A31" s="73"/>
      <c r="B31" s="1" t="s">
        <v>162</v>
      </c>
    </row>
    <row r="33" spans="1:21">
      <c r="B33" s="1" t="s">
        <v>164</v>
      </c>
    </row>
    <row r="37" spans="1:21">
      <c r="D37" s="1" t="s">
        <v>129</v>
      </c>
      <c r="F37" s="1" t="s">
        <v>88</v>
      </c>
    </row>
    <row r="38" spans="1:21">
      <c r="C38" t="s">
        <v>130</v>
      </c>
    </row>
    <row r="39" spans="1:21">
      <c r="A39" s="48"/>
      <c r="B39" s="98" t="s">
        <v>131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49"/>
      <c r="N39" s="50"/>
      <c r="O39" s="51"/>
      <c r="P39" s="1" t="s">
        <v>137</v>
      </c>
      <c r="T39" s="51"/>
      <c r="U39" s="51"/>
    </row>
    <row r="40" spans="1:21">
      <c r="A40" s="48"/>
      <c r="B40" s="52"/>
      <c r="C40" s="53" t="s">
        <v>6</v>
      </c>
      <c r="D40" s="53" t="s">
        <v>13</v>
      </c>
      <c r="E40" s="53" t="s">
        <v>10</v>
      </c>
      <c r="F40" s="53" t="s">
        <v>14</v>
      </c>
      <c r="G40" s="53" t="s">
        <v>7</v>
      </c>
      <c r="H40" s="53" t="s">
        <v>8</v>
      </c>
      <c r="I40" s="53" t="s">
        <v>11</v>
      </c>
      <c r="J40" s="53" t="s">
        <v>9</v>
      </c>
      <c r="K40" s="54" t="s">
        <v>15</v>
      </c>
      <c r="L40" s="54" t="s">
        <v>12</v>
      </c>
      <c r="M40" s="53" t="s">
        <v>32</v>
      </c>
      <c r="N40" s="55" t="s">
        <v>132</v>
      </c>
      <c r="O40" s="56" t="s">
        <v>133</v>
      </c>
      <c r="P40" t="s">
        <v>138</v>
      </c>
      <c r="Q40" s="47">
        <f>((M54+M56)/N52)*100</f>
        <v>92.4</v>
      </c>
    </row>
    <row r="41" spans="1:21">
      <c r="A41" s="97" t="s">
        <v>134</v>
      </c>
      <c r="B41" s="53" t="s">
        <v>6</v>
      </c>
      <c r="C41" s="57">
        <v>25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f t="shared" ref="M41:M50" si="3">SUM(C41:L41)</f>
        <v>25</v>
      </c>
      <c r="N41" s="59">
        <f>(C41/M41)*100</f>
        <v>100</v>
      </c>
    </row>
    <row r="42" spans="1:21">
      <c r="A42" s="97"/>
      <c r="B42" s="53" t="s">
        <v>13</v>
      </c>
      <c r="C42" s="58">
        <v>0</v>
      </c>
      <c r="D42" s="57">
        <v>25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58">
        <f t="shared" si="3"/>
        <v>25</v>
      </c>
      <c r="N42" s="59">
        <f>(D42/M42)*100</f>
        <v>100</v>
      </c>
      <c r="P42" s="1" t="s">
        <v>139</v>
      </c>
    </row>
    <row r="43" spans="1:21">
      <c r="A43" s="97"/>
      <c r="B43" s="53" t="s">
        <v>10</v>
      </c>
      <c r="C43" s="58">
        <v>0</v>
      </c>
      <c r="D43" s="60">
        <v>0</v>
      </c>
      <c r="E43" s="57">
        <v>21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58">
        <f t="shared" si="3"/>
        <v>21</v>
      </c>
      <c r="N43" s="59">
        <f>(E43/M43)*100</f>
        <v>100</v>
      </c>
      <c r="O43" s="61" t="s">
        <v>136</v>
      </c>
      <c r="P43" t="s">
        <v>140</v>
      </c>
    </row>
    <row r="44" spans="1:21">
      <c r="A44" s="97"/>
      <c r="B44" s="54" t="s">
        <v>14</v>
      </c>
      <c r="C44" s="58">
        <v>0</v>
      </c>
      <c r="D44" s="60">
        <v>0</v>
      </c>
      <c r="E44" s="60">
        <v>0</v>
      </c>
      <c r="F44" s="57">
        <v>25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58">
        <f t="shared" si="3"/>
        <v>25</v>
      </c>
      <c r="N44" s="59">
        <f>(F44/M44)*100</f>
        <v>100</v>
      </c>
      <c r="O44" s="61"/>
      <c r="P44" t="s">
        <v>142</v>
      </c>
      <c r="Q44" s="47">
        <f>((M58+M60)/N52)*100</f>
        <v>7.6</v>
      </c>
      <c r="S44" s="47"/>
    </row>
    <row r="45" spans="1:21">
      <c r="A45" s="97"/>
      <c r="B45" s="53" t="s">
        <v>7</v>
      </c>
      <c r="C45" s="58">
        <v>0</v>
      </c>
      <c r="D45" s="60">
        <v>0</v>
      </c>
      <c r="E45" s="60">
        <v>0</v>
      </c>
      <c r="F45" s="60">
        <v>0</v>
      </c>
      <c r="G45" s="57">
        <v>23</v>
      </c>
      <c r="H45" s="60">
        <v>0</v>
      </c>
      <c r="I45" s="60">
        <v>0</v>
      </c>
      <c r="J45" s="62">
        <v>2</v>
      </c>
      <c r="K45" s="60">
        <v>0</v>
      </c>
      <c r="L45" s="60">
        <v>0</v>
      </c>
      <c r="M45" s="58">
        <f t="shared" si="3"/>
        <v>25</v>
      </c>
      <c r="N45" s="59">
        <f>(G45/M45)*100</f>
        <v>92</v>
      </c>
      <c r="O45" s="61" t="s">
        <v>9</v>
      </c>
      <c r="Q45" s="47"/>
      <c r="S45" s="47"/>
    </row>
    <row r="46" spans="1:21">
      <c r="A46" s="97"/>
      <c r="B46" s="53" t="s">
        <v>8</v>
      </c>
      <c r="C46" s="58">
        <v>0</v>
      </c>
      <c r="D46" s="60">
        <v>0</v>
      </c>
      <c r="E46" s="60">
        <v>0</v>
      </c>
      <c r="F46" s="60">
        <v>0</v>
      </c>
      <c r="G46" s="60">
        <v>0</v>
      </c>
      <c r="H46" s="57">
        <v>22</v>
      </c>
      <c r="I46" s="62">
        <v>3</v>
      </c>
      <c r="J46" s="60">
        <v>0</v>
      </c>
      <c r="K46" s="60">
        <v>0</v>
      </c>
      <c r="L46" s="60">
        <v>0</v>
      </c>
      <c r="M46" s="58">
        <f t="shared" si="3"/>
        <v>25</v>
      </c>
      <c r="N46" s="59">
        <f>(H46/M46)*100</f>
        <v>88</v>
      </c>
      <c r="O46" s="61" t="s">
        <v>11</v>
      </c>
    </row>
    <row r="47" spans="1:21">
      <c r="A47" s="97"/>
      <c r="B47" s="53" t="s">
        <v>11</v>
      </c>
      <c r="C47" s="58">
        <v>0</v>
      </c>
      <c r="D47" s="60">
        <v>0</v>
      </c>
      <c r="E47" s="60">
        <v>0</v>
      </c>
      <c r="F47" s="60">
        <v>0</v>
      </c>
      <c r="G47" s="60">
        <v>0</v>
      </c>
      <c r="H47" s="62">
        <v>6</v>
      </c>
      <c r="I47" s="57">
        <v>19</v>
      </c>
      <c r="J47" s="60">
        <v>0</v>
      </c>
      <c r="K47" s="60">
        <v>0</v>
      </c>
      <c r="L47" s="60">
        <v>0</v>
      </c>
      <c r="M47" s="58">
        <f t="shared" si="3"/>
        <v>25</v>
      </c>
      <c r="N47" s="59">
        <f>(I47/M47)*100</f>
        <v>76</v>
      </c>
      <c r="O47" s="61" t="s">
        <v>8</v>
      </c>
      <c r="P47" s="1" t="s">
        <v>146</v>
      </c>
    </row>
    <row r="48" spans="1:21">
      <c r="A48" s="97"/>
      <c r="B48" s="53" t="s">
        <v>9</v>
      </c>
      <c r="C48" s="58">
        <v>0</v>
      </c>
      <c r="D48" s="60">
        <v>0</v>
      </c>
      <c r="E48" s="60">
        <v>0</v>
      </c>
      <c r="F48" s="60">
        <v>0</v>
      </c>
      <c r="G48" s="62">
        <v>2</v>
      </c>
      <c r="H48" s="60">
        <v>0</v>
      </c>
      <c r="I48" s="60">
        <v>0</v>
      </c>
      <c r="J48" s="57">
        <v>23</v>
      </c>
      <c r="K48" s="60">
        <v>0</v>
      </c>
      <c r="L48" s="60">
        <v>0</v>
      </c>
      <c r="M48" s="58">
        <f t="shared" si="3"/>
        <v>25</v>
      </c>
      <c r="N48" s="59">
        <f>(J48/M48)*100</f>
        <v>92</v>
      </c>
      <c r="O48" s="61" t="s">
        <v>7</v>
      </c>
      <c r="P48" t="s">
        <v>150</v>
      </c>
    </row>
    <row r="49" spans="1:17">
      <c r="A49" s="97"/>
      <c r="B49" s="54" t="s">
        <v>15</v>
      </c>
      <c r="C49" s="58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57">
        <v>24</v>
      </c>
      <c r="L49" s="62">
        <v>1</v>
      </c>
      <c r="M49" s="58">
        <f t="shared" si="3"/>
        <v>25</v>
      </c>
      <c r="N49" s="59">
        <f>(K49/M49)*100</f>
        <v>96</v>
      </c>
      <c r="O49" s="61" t="s">
        <v>12</v>
      </c>
      <c r="P49" t="s">
        <v>151</v>
      </c>
      <c r="Q49">
        <f>M54/(M54+M56)</f>
        <v>1</v>
      </c>
    </row>
    <row r="50" spans="1:17">
      <c r="A50" s="97"/>
      <c r="B50" s="53" t="s">
        <v>12</v>
      </c>
      <c r="C50" s="58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2">
        <v>1</v>
      </c>
      <c r="L50" s="57">
        <v>24</v>
      </c>
      <c r="M50" s="58">
        <f t="shared" si="3"/>
        <v>25</v>
      </c>
      <c r="N50" s="59">
        <f>(L50/M50)*100</f>
        <v>96</v>
      </c>
      <c r="O50" s="63" t="s">
        <v>15</v>
      </c>
    </row>
    <row r="51" spans="1:17">
      <c r="A51" s="64"/>
      <c r="B51" s="52" t="s">
        <v>32</v>
      </c>
      <c r="C51" s="58">
        <f t="shared" ref="C51:L51" si="4">SUM(C41:C50)</f>
        <v>25</v>
      </c>
      <c r="D51" s="58">
        <f t="shared" si="4"/>
        <v>25</v>
      </c>
      <c r="E51" s="58">
        <f t="shared" si="4"/>
        <v>21</v>
      </c>
      <c r="F51" s="58">
        <f t="shared" si="4"/>
        <v>25</v>
      </c>
      <c r="G51" s="58">
        <f t="shared" si="4"/>
        <v>25</v>
      </c>
      <c r="H51" s="58">
        <f t="shared" si="4"/>
        <v>28</v>
      </c>
      <c r="I51" s="58">
        <f t="shared" si="4"/>
        <v>22</v>
      </c>
      <c r="J51" s="58">
        <f t="shared" si="4"/>
        <v>25</v>
      </c>
      <c r="K51" s="58">
        <f t="shared" si="4"/>
        <v>25</v>
      </c>
      <c r="L51" s="58">
        <f t="shared" si="4"/>
        <v>25</v>
      </c>
      <c r="M51" s="65">
        <f t="shared" ref="M51" si="5">SUM(C51:L51)</f>
        <v>246</v>
      </c>
      <c r="N51" s="60"/>
      <c r="P51" s="1" t="s">
        <v>153</v>
      </c>
    </row>
    <row r="52" spans="1:17">
      <c r="A52" s="66"/>
      <c r="B52" s="55" t="s">
        <v>141</v>
      </c>
      <c r="C52" s="5">
        <f>(C41/C51)*100</f>
        <v>100</v>
      </c>
      <c r="D52" s="5">
        <f>(D42/D51)*100</f>
        <v>100</v>
      </c>
      <c r="E52" s="5">
        <f>(E43/E51)*100</f>
        <v>100</v>
      </c>
      <c r="F52" s="5">
        <f>(F44/F51)*100</f>
        <v>100</v>
      </c>
      <c r="G52" s="67">
        <f>(G45/G51)*100</f>
        <v>92</v>
      </c>
      <c r="H52" s="67">
        <f>(H46/H51)*100</f>
        <v>78.571428571428569</v>
      </c>
      <c r="I52" s="67">
        <f>(I47/I51)*100</f>
        <v>86.36363636363636</v>
      </c>
      <c r="J52" s="67">
        <f>(J48/J51)*100</f>
        <v>92</v>
      </c>
      <c r="K52" s="67">
        <f>(K49/K51)*100</f>
        <v>96</v>
      </c>
      <c r="L52" s="67">
        <f>(L50/L51)*100</f>
        <v>96</v>
      </c>
      <c r="M52" s="5"/>
      <c r="N52" s="4">
        <v>250</v>
      </c>
    </row>
    <row r="53" spans="1:17">
      <c r="A53" s="68"/>
      <c r="B53" s="69"/>
      <c r="C53" s="70"/>
      <c r="D53" s="70"/>
      <c r="E53" s="70"/>
      <c r="F53" s="70"/>
      <c r="G53" s="71"/>
      <c r="H53" s="71"/>
      <c r="I53" s="71"/>
      <c r="J53" s="71"/>
      <c r="K53" s="71"/>
      <c r="L53" s="71"/>
      <c r="M53" s="70"/>
      <c r="N53" s="72"/>
      <c r="P53" t="s">
        <v>156</v>
      </c>
      <c r="Q53">
        <f>M58/(M56+M58)</f>
        <v>1</v>
      </c>
    </row>
    <row r="54" spans="1:17">
      <c r="A54" s="73"/>
      <c r="G54" s="1" t="s">
        <v>143</v>
      </c>
      <c r="J54" t="s">
        <v>144</v>
      </c>
      <c r="L54" t="s">
        <v>145</v>
      </c>
      <c r="M54" s="74">
        <f>(C41+D42+E43+F44+G45+H46+I47+J48+K49+L50)</f>
        <v>231</v>
      </c>
      <c r="N54">
        <v>250</v>
      </c>
    </row>
    <row r="55" spans="1:17">
      <c r="A55" s="73"/>
      <c r="P55" s="1" t="s">
        <v>158</v>
      </c>
    </row>
    <row r="56" spans="1:17">
      <c r="A56" s="73"/>
      <c r="G56" s="1" t="s">
        <v>147</v>
      </c>
      <c r="J56" t="s">
        <v>148</v>
      </c>
      <c r="L56" t="s">
        <v>149</v>
      </c>
      <c r="M56" s="75">
        <v>0</v>
      </c>
      <c r="N56" t="s">
        <v>10</v>
      </c>
      <c r="P56" t="s">
        <v>159</v>
      </c>
      <c r="Q56">
        <f>M56/(M56+M58)</f>
        <v>0</v>
      </c>
    </row>
    <row r="57" spans="1:17">
      <c r="A57" s="73"/>
    </row>
    <row r="58" spans="1:17">
      <c r="A58" s="73"/>
      <c r="G58" s="1" t="s">
        <v>152</v>
      </c>
      <c r="J58" t="s">
        <v>144</v>
      </c>
      <c r="L58" t="s">
        <v>149</v>
      </c>
      <c r="M58">
        <v>4</v>
      </c>
      <c r="P58" s="1" t="s">
        <v>161</v>
      </c>
    </row>
    <row r="59" spans="1:17">
      <c r="A59" s="73"/>
      <c r="P59" t="s">
        <v>163</v>
      </c>
      <c r="Q59">
        <f>M54/(M58+M54)</f>
        <v>0.98297872340425529</v>
      </c>
    </row>
    <row r="60" spans="1:17">
      <c r="A60" s="73"/>
      <c r="G60" s="1" t="s">
        <v>154</v>
      </c>
      <c r="J60" t="s">
        <v>148</v>
      </c>
      <c r="L60" t="s">
        <v>145</v>
      </c>
      <c r="M60" s="76">
        <f>G48+H47+I46+J45+K50+L49</f>
        <v>15</v>
      </c>
      <c r="N60" t="s">
        <v>167</v>
      </c>
    </row>
    <row r="61" spans="1:17">
      <c r="A61" s="73"/>
      <c r="P61" s="1" t="s">
        <v>165</v>
      </c>
    </row>
    <row r="62" spans="1:17">
      <c r="A62" s="73"/>
      <c r="P62" t="s">
        <v>166</v>
      </c>
      <c r="Q62">
        <f>(M60+M54)/10</f>
        <v>24.6</v>
      </c>
    </row>
    <row r="63" spans="1:17">
      <c r="D63" s="1" t="s">
        <v>129</v>
      </c>
      <c r="F63" s="1" t="s">
        <v>36</v>
      </c>
    </row>
    <row r="64" spans="1:17">
      <c r="C64" t="s">
        <v>130</v>
      </c>
    </row>
    <row r="65" spans="1:20">
      <c r="A65" s="48"/>
      <c r="B65" s="98" t="s">
        <v>131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49"/>
      <c r="N65" s="50"/>
      <c r="O65" s="51"/>
      <c r="P65" s="1" t="s">
        <v>137</v>
      </c>
      <c r="T65" s="51"/>
    </row>
    <row r="66" spans="1:20">
      <c r="A66" s="48"/>
      <c r="B66" s="52"/>
      <c r="C66" s="53" t="s">
        <v>6</v>
      </c>
      <c r="D66" s="53" t="s">
        <v>13</v>
      </c>
      <c r="E66" s="53" t="s">
        <v>10</v>
      </c>
      <c r="F66" s="53" t="s">
        <v>14</v>
      </c>
      <c r="G66" s="53" t="s">
        <v>7</v>
      </c>
      <c r="H66" s="53" t="s">
        <v>8</v>
      </c>
      <c r="I66" s="53" t="s">
        <v>11</v>
      </c>
      <c r="J66" s="53" t="s">
        <v>9</v>
      </c>
      <c r="K66" s="54" t="s">
        <v>15</v>
      </c>
      <c r="L66" s="54" t="s">
        <v>12</v>
      </c>
      <c r="M66" s="53" t="s">
        <v>32</v>
      </c>
      <c r="N66" s="55" t="s">
        <v>132</v>
      </c>
      <c r="O66" s="56" t="s">
        <v>133</v>
      </c>
    </row>
    <row r="67" spans="1:20">
      <c r="A67" s="97" t="s">
        <v>134</v>
      </c>
      <c r="B67" s="53" t="s">
        <v>6</v>
      </c>
      <c r="C67" s="57">
        <v>25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f t="shared" ref="M67:M76" si="6">SUM(C67:L67)</f>
        <v>25</v>
      </c>
      <c r="N67" s="59">
        <f>(C67/M67)*100</f>
        <v>100</v>
      </c>
      <c r="P67" t="s">
        <v>138</v>
      </c>
      <c r="Q67" s="47">
        <f>((M80+M82)/N78)*100</f>
        <v>93.600000000000009</v>
      </c>
    </row>
    <row r="68" spans="1:20">
      <c r="A68" s="97"/>
      <c r="B68" s="53" t="s">
        <v>13</v>
      </c>
      <c r="C68" s="58">
        <v>0</v>
      </c>
      <c r="D68" s="57">
        <v>25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58">
        <f t="shared" si="6"/>
        <v>25</v>
      </c>
      <c r="N68" s="59">
        <f>(D68/M68)*100</f>
        <v>100</v>
      </c>
    </row>
    <row r="69" spans="1:20">
      <c r="A69" s="97"/>
      <c r="B69" s="53" t="s">
        <v>10</v>
      </c>
      <c r="C69" s="58">
        <v>0</v>
      </c>
      <c r="D69" s="60">
        <v>0</v>
      </c>
      <c r="E69" s="57">
        <v>22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58">
        <f t="shared" si="6"/>
        <v>22</v>
      </c>
      <c r="N69" s="59">
        <f>(E69/M69)*100</f>
        <v>100</v>
      </c>
      <c r="O69" s="61" t="s">
        <v>136</v>
      </c>
      <c r="P69" s="1" t="s">
        <v>139</v>
      </c>
    </row>
    <row r="70" spans="1:20">
      <c r="A70" s="97"/>
      <c r="B70" s="54" t="s">
        <v>14</v>
      </c>
      <c r="C70" s="58">
        <v>0</v>
      </c>
      <c r="D70" s="60">
        <v>0</v>
      </c>
      <c r="E70" s="60">
        <v>0</v>
      </c>
      <c r="F70" s="57">
        <v>25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58">
        <f t="shared" si="6"/>
        <v>25</v>
      </c>
      <c r="N70" s="59">
        <f>(F70/M70)*100</f>
        <v>100</v>
      </c>
      <c r="O70" s="61"/>
      <c r="P70" t="s">
        <v>140</v>
      </c>
      <c r="S70">
        <f>7/493</f>
        <v>1.4198782961460446E-2</v>
      </c>
    </row>
    <row r="71" spans="1:20">
      <c r="A71" s="97"/>
      <c r="B71" s="53" t="s">
        <v>7</v>
      </c>
      <c r="C71" s="58">
        <v>0</v>
      </c>
      <c r="D71" s="60">
        <v>0</v>
      </c>
      <c r="E71" s="60">
        <v>0</v>
      </c>
      <c r="F71" s="60">
        <v>0</v>
      </c>
      <c r="G71" s="57">
        <v>24</v>
      </c>
      <c r="H71" s="60">
        <v>0</v>
      </c>
      <c r="I71" s="60">
        <v>0</v>
      </c>
      <c r="J71" s="62">
        <v>1</v>
      </c>
      <c r="K71" s="60">
        <v>0</v>
      </c>
      <c r="L71" s="60">
        <v>0</v>
      </c>
      <c r="M71" s="58">
        <f t="shared" si="6"/>
        <v>25</v>
      </c>
      <c r="N71" s="59">
        <f>(G71/M71)*100</f>
        <v>96</v>
      </c>
      <c r="O71" s="61" t="s">
        <v>9</v>
      </c>
      <c r="P71" t="s">
        <v>142</v>
      </c>
      <c r="Q71" s="47">
        <f>((M84+M86)/N78)*100</f>
        <v>6.4</v>
      </c>
      <c r="S71" s="47">
        <f>(21/493)*100</f>
        <v>4.2596348884381339</v>
      </c>
    </row>
    <row r="72" spans="1:20">
      <c r="A72" s="97"/>
      <c r="B72" s="53" t="s">
        <v>8</v>
      </c>
      <c r="C72" s="58">
        <v>0</v>
      </c>
      <c r="D72" s="60">
        <v>0</v>
      </c>
      <c r="E72" s="60">
        <v>0</v>
      </c>
      <c r="F72" s="60">
        <v>0</v>
      </c>
      <c r="G72" s="60">
        <v>0</v>
      </c>
      <c r="H72" s="57">
        <v>22</v>
      </c>
      <c r="I72" s="62">
        <v>3</v>
      </c>
      <c r="J72" s="60">
        <v>0</v>
      </c>
      <c r="K72" s="60">
        <v>0</v>
      </c>
      <c r="L72" s="60">
        <v>0</v>
      </c>
      <c r="M72" s="58">
        <f t="shared" si="6"/>
        <v>25</v>
      </c>
      <c r="N72" s="59">
        <f>(H72/M72)*100</f>
        <v>88</v>
      </c>
      <c r="O72" s="61" t="s">
        <v>11</v>
      </c>
      <c r="Q72" s="47"/>
      <c r="S72" s="47"/>
    </row>
    <row r="73" spans="1:20">
      <c r="A73" s="97"/>
      <c r="B73" s="53" t="s">
        <v>11</v>
      </c>
      <c r="C73" s="58">
        <v>0</v>
      </c>
      <c r="D73" s="60">
        <v>0</v>
      </c>
      <c r="E73" s="60">
        <v>0</v>
      </c>
      <c r="F73" s="60">
        <v>0</v>
      </c>
      <c r="G73" s="60">
        <v>0</v>
      </c>
      <c r="H73" s="62">
        <v>4</v>
      </c>
      <c r="I73" s="57">
        <v>21</v>
      </c>
      <c r="J73" s="60">
        <v>0</v>
      </c>
      <c r="K73" s="60">
        <v>0</v>
      </c>
      <c r="L73" s="60">
        <v>0</v>
      </c>
      <c r="M73" s="58">
        <f t="shared" si="6"/>
        <v>25</v>
      </c>
      <c r="N73" s="59">
        <f>(I73/M73)*100</f>
        <v>84</v>
      </c>
      <c r="O73" s="61" t="s">
        <v>8</v>
      </c>
      <c r="P73" s="1" t="s">
        <v>146</v>
      </c>
    </row>
    <row r="74" spans="1:20">
      <c r="A74" s="97"/>
      <c r="B74" s="53" t="s">
        <v>9</v>
      </c>
      <c r="C74" s="58">
        <v>0</v>
      </c>
      <c r="D74" s="60">
        <v>0</v>
      </c>
      <c r="E74" s="60">
        <v>0</v>
      </c>
      <c r="F74" s="60">
        <v>0</v>
      </c>
      <c r="G74" s="62">
        <v>2</v>
      </c>
      <c r="H74" s="60">
        <v>0</v>
      </c>
      <c r="I74" s="60">
        <v>0</v>
      </c>
      <c r="J74" s="57">
        <v>23</v>
      </c>
      <c r="K74" s="60">
        <v>0</v>
      </c>
      <c r="L74" s="60">
        <v>0</v>
      </c>
      <c r="M74" s="58">
        <f t="shared" si="6"/>
        <v>25</v>
      </c>
      <c r="N74" s="59">
        <f>(J74/M74)*100</f>
        <v>92</v>
      </c>
      <c r="O74" s="61" t="s">
        <v>7</v>
      </c>
      <c r="P74" t="s">
        <v>150</v>
      </c>
    </row>
    <row r="75" spans="1:20">
      <c r="A75" s="97"/>
      <c r="B75" s="54" t="s">
        <v>15</v>
      </c>
      <c r="C75" s="58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57">
        <v>24</v>
      </c>
      <c r="L75" s="62">
        <v>1</v>
      </c>
      <c r="M75" s="58">
        <f t="shared" si="6"/>
        <v>25</v>
      </c>
      <c r="N75" s="59">
        <f>(K75/M75)*100</f>
        <v>96</v>
      </c>
      <c r="O75" s="61" t="s">
        <v>12</v>
      </c>
      <c r="P75" t="s">
        <v>151</v>
      </c>
      <c r="Q75">
        <f>M80/(M80+M82)</f>
        <v>1</v>
      </c>
    </row>
    <row r="76" spans="1:20">
      <c r="A76" s="97"/>
      <c r="B76" s="53" t="s">
        <v>12</v>
      </c>
      <c r="C76" s="58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2">
        <v>2</v>
      </c>
      <c r="L76" s="57">
        <v>23</v>
      </c>
      <c r="M76" s="58">
        <f t="shared" si="6"/>
        <v>25</v>
      </c>
      <c r="N76" s="59">
        <f>(L76/M76)*100</f>
        <v>92</v>
      </c>
      <c r="O76" s="63" t="s">
        <v>15</v>
      </c>
    </row>
    <row r="77" spans="1:20">
      <c r="A77" s="64"/>
      <c r="B77" s="52" t="s">
        <v>32</v>
      </c>
      <c r="C77" s="58">
        <f t="shared" ref="C77:L77" si="7">SUM(C67:C76)</f>
        <v>25</v>
      </c>
      <c r="D77" s="58">
        <f t="shared" si="7"/>
        <v>25</v>
      </c>
      <c r="E77" s="58">
        <f t="shared" si="7"/>
        <v>22</v>
      </c>
      <c r="F77" s="58">
        <f t="shared" si="7"/>
        <v>25</v>
      </c>
      <c r="G77" s="58">
        <f t="shared" si="7"/>
        <v>26</v>
      </c>
      <c r="H77" s="58">
        <f t="shared" si="7"/>
        <v>26</v>
      </c>
      <c r="I77" s="58">
        <f t="shared" si="7"/>
        <v>24</v>
      </c>
      <c r="J77" s="58">
        <f t="shared" si="7"/>
        <v>24</v>
      </c>
      <c r="K77" s="58">
        <f t="shared" si="7"/>
        <v>26</v>
      </c>
      <c r="L77" s="58">
        <f t="shared" si="7"/>
        <v>24</v>
      </c>
      <c r="M77" s="65">
        <f t="shared" ref="M77" si="8">SUM(C77:L77)</f>
        <v>247</v>
      </c>
      <c r="N77" s="60"/>
      <c r="P77" s="1" t="s">
        <v>153</v>
      </c>
    </row>
    <row r="78" spans="1:20">
      <c r="A78" s="66"/>
      <c r="B78" s="55" t="s">
        <v>141</v>
      </c>
      <c r="C78" s="5">
        <f>(C67/C77)*100</f>
        <v>100</v>
      </c>
      <c r="D78" s="5">
        <f>(D68/D77)*100</f>
        <v>100</v>
      </c>
      <c r="E78" s="5">
        <f>(E69/E77)*100</f>
        <v>100</v>
      </c>
      <c r="F78" s="5">
        <f>(F70/F77)*100</f>
        <v>100</v>
      </c>
      <c r="G78" s="67">
        <f>(G71/G77)*100</f>
        <v>92.307692307692307</v>
      </c>
      <c r="H78" s="67">
        <f>(H72/H77)*100</f>
        <v>84.615384615384613</v>
      </c>
      <c r="I78" s="67">
        <f>(I73/I77)*100</f>
        <v>87.5</v>
      </c>
      <c r="J78" s="67">
        <f>(J74/J77)*100</f>
        <v>95.833333333333343</v>
      </c>
      <c r="K78" s="67">
        <f>(K75/K77)*100</f>
        <v>92.307692307692307</v>
      </c>
      <c r="L78" s="67">
        <f>(L76/L77)*100</f>
        <v>95.833333333333343</v>
      </c>
      <c r="M78" s="5"/>
      <c r="N78" s="4">
        <v>250</v>
      </c>
    </row>
    <row r="79" spans="1:20">
      <c r="A79" s="68"/>
      <c r="B79" s="69"/>
      <c r="C79" s="70"/>
      <c r="D79" s="70"/>
      <c r="E79" s="70"/>
      <c r="F79" s="70"/>
      <c r="G79" s="71"/>
      <c r="H79" s="71"/>
      <c r="I79" s="71"/>
      <c r="J79" s="71"/>
      <c r="K79" s="71"/>
      <c r="L79" s="71"/>
      <c r="M79" s="70"/>
      <c r="N79" s="72"/>
      <c r="P79" t="s">
        <v>156</v>
      </c>
      <c r="Q79">
        <f>M84/(M82+M84)</f>
        <v>1</v>
      </c>
    </row>
    <row r="80" spans="1:20">
      <c r="A80" s="73"/>
      <c r="G80" s="1" t="s">
        <v>143</v>
      </c>
      <c r="J80" t="s">
        <v>144</v>
      </c>
      <c r="L80" t="s">
        <v>145</v>
      </c>
      <c r="M80" s="74">
        <f>(C67+D68+E69+F70+G71+H72+I73+J74+K75+L76)</f>
        <v>234</v>
      </c>
      <c r="N80">
        <v>250</v>
      </c>
    </row>
    <row r="81" spans="1:17">
      <c r="A81" s="73"/>
      <c r="P81" s="1" t="s">
        <v>158</v>
      </c>
    </row>
    <row r="82" spans="1:17">
      <c r="A82" s="73"/>
      <c r="G82" s="1" t="s">
        <v>147</v>
      </c>
      <c r="J82" t="s">
        <v>148</v>
      </c>
      <c r="L82" t="s">
        <v>149</v>
      </c>
      <c r="M82" s="75">
        <v>0</v>
      </c>
      <c r="N82" t="s">
        <v>10</v>
      </c>
      <c r="P82" t="s">
        <v>159</v>
      </c>
      <c r="Q82">
        <f>M82/(M82+M84)</f>
        <v>0</v>
      </c>
    </row>
    <row r="83" spans="1:17">
      <c r="A83" s="73"/>
    </row>
    <row r="84" spans="1:17">
      <c r="A84" s="73"/>
      <c r="G84" s="1" t="s">
        <v>152</v>
      </c>
      <c r="J84" t="s">
        <v>144</v>
      </c>
      <c r="L84" t="s">
        <v>149</v>
      </c>
      <c r="M84">
        <v>3</v>
      </c>
      <c r="P84" s="1" t="s">
        <v>161</v>
      </c>
    </row>
    <row r="85" spans="1:17">
      <c r="A85" s="73"/>
      <c r="P85" t="s">
        <v>163</v>
      </c>
      <c r="Q85">
        <f>M80/(M84+M80)</f>
        <v>0.98734177215189878</v>
      </c>
    </row>
    <row r="86" spans="1:17">
      <c r="A86" s="73"/>
      <c r="G86" s="1" t="s">
        <v>154</v>
      </c>
      <c r="J86" t="s">
        <v>148</v>
      </c>
      <c r="L86" t="s">
        <v>145</v>
      </c>
      <c r="M86" s="76">
        <f>G74+H73+I72+J71+K76+L75</f>
        <v>13</v>
      </c>
      <c r="N86" t="s">
        <v>167</v>
      </c>
    </row>
    <row r="87" spans="1:17">
      <c r="A87" s="73"/>
      <c r="P87" s="1" t="s">
        <v>165</v>
      </c>
    </row>
    <row r="88" spans="1:17">
      <c r="A88" s="73"/>
      <c r="P88" t="s">
        <v>166</v>
      </c>
      <c r="Q88">
        <f>(M86+M80)/10</f>
        <v>24.7</v>
      </c>
    </row>
    <row r="89" spans="1:17">
      <c r="A89" s="73"/>
      <c r="B89" s="1"/>
    </row>
    <row r="90" spans="1:17">
      <c r="A90" s="73"/>
    </row>
    <row r="91" spans="1:17">
      <c r="A91" s="73"/>
      <c r="B91" s="1"/>
    </row>
    <row r="92" spans="1:17">
      <c r="A92" s="73"/>
    </row>
    <row r="93" spans="1:17">
      <c r="A93" s="73"/>
      <c r="B93" s="1"/>
    </row>
    <row r="95" spans="1:17">
      <c r="B95" s="1"/>
    </row>
  </sheetData>
  <mergeCells count="6">
    <mergeCell ref="A67:A76"/>
    <mergeCell ref="B3:L3"/>
    <mergeCell ref="A5:A14"/>
    <mergeCell ref="B39:L39"/>
    <mergeCell ref="A41:A50"/>
    <mergeCell ref="B65:L65"/>
  </mergeCells>
  <hyperlinks>
    <hyperlink ref="Q2" r:id="rId1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>
      <selection activeCell="R17" sqref="R17"/>
    </sheetView>
  </sheetViews>
  <sheetFormatPr defaultColWidth="9.109375" defaultRowHeight="14.4"/>
  <cols>
    <col min="1" max="1" width="5.109375" style="21" customWidth="1"/>
    <col min="2" max="27" width="5.109375" style="81" customWidth="1"/>
    <col min="28" max="16384" width="9.109375" style="81"/>
  </cols>
  <sheetData>
    <row r="1" spans="1:30">
      <c r="A1"/>
      <c r="B1"/>
      <c r="C1" s="99" t="s">
        <v>131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/>
      <c r="AC1"/>
      <c r="AD1"/>
    </row>
    <row r="2" spans="1:30" ht="15" thickBot="1">
      <c r="A2"/>
      <c r="B2" s="4"/>
      <c r="C2" s="85" t="s">
        <v>201</v>
      </c>
      <c r="D2" s="4" t="s">
        <v>202</v>
      </c>
      <c r="E2" s="4" t="s">
        <v>203</v>
      </c>
      <c r="F2" s="4" t="s">
        <v>204</v>
      </c>
      <c r="G2" s="4" t="s">
        <v>205</v>
      </c>
      <c r="H2" s="4" t="s">
        <v>206</v>
      </c>
      <c r="I2" s="4" t="s">
        <v>207</v>
      </c>
      <c r="J2" s="4" t="s">
        <v>208</v>
      </c>
      <c r="K2" s="4" t="s">
        <v>209</v>
      </c>
      <c r="L2" s="55" t="s">
        <v>210</v>
      </c>
      <c r="M2" s="4" t="s">
        <v>190</v>
      </c>
      <c r="N2" s="4" t="s">
        <v>211</v>
      </c>
      <c r="O2" s="4" t="s">
        <v>212</v>
      </c>
      <c r="P2" s="4" t="s">
        <v>213</v>
      </c>
      <c r="Q2" s="4" t="s">
        <v>214</v>
      </c>
      <c r="R2" s="4" t="s">
        <v>215</v>
      </c>
      <c r="S2" s="4" t="s">
        <v>216</v>
      </c>
      <c r="T2" s="4" t="s">
        <v>217</v>
      </c>
      <c r="U2" s="4" t="s">
        <v>218</v>
      </c>
      <c r="V2" s="4" t="s">
        <v>219</v>
      </c>
      <c r="W2" s="4" t="s">
        <v>220</v>
      </c>
      <c r="X2" s="4" t="s">
        <v>221</v>
      </c>
      <c r="Y2" s="4" t="s">
        <v>222</v>
      </c>
      <c r="Z2" s="4" t="s">
        <v>223</v>
      </c>
      <c r="AA2" s="4" t="s">
        <v>224</v>
      </c>
      <c r="AB2" s="4" t="s">
        <v>225</v>
      </c>
      <c r="AC2" s="3" t="s">
        <v>32</v>
      </c>
      <c r="AD2" s="55" t="s">
        <v>227</v>
      </c>
    </row>
    <row r="3" spans="1:30" ht="15.6" thickTop="1" thickBot="1">
      <c r="A3" s="100" t="s">
        <v>134</v>
      </c>
      <c r="B3" s="86" t="s">
        <v>201</v>
      </c>
      <c r="C3" s="87">
        <v>15</v>
      </c>
      <c r="D3" s="8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>
        <f>SUM(C3:AA3)</f>
        <v>15</v>
      </c>
      <c r="AD3" s="5">
        <f>(C3/AC3)*100</f>
        <v>100</v>
      </c>
    </row>
    <row r="4" spans="1:30" ht="15.6" thickTop="1" thickBot="1">
      <c r="A4" s="100"/>
      <c r="B4" s="4" t="s">
        <v>202</v>
      </c>
      <c r="C4" s="89"/>
      <c r="D4" s="87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f t="shared" ref="AC4:AC27" si="0">SUM(C4:AA4)</f>
        <v>15</v>
      </c>
      <c r="AD4" s="5">
        <f>(D4/AC4)*100</f>
        <v>100</v>
      </c>
    </row>
    <row r="5" spans="1:30" ht="15.6" thickTop="1" thickBot="1">
      <c r="A5" s="100"/>
      <c r="B5" s="4" t="s">
        <v>203</v>
      </c>
      <c r="C5" s="4"/>
      <c r="D5" s="4"/>
      <c r="E5" s="87">
        <v>20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>
        <f t="shared" si="0"/>
        <v>20</v>
      </c>
      <c r="AD5" s="5">
        <f>(E5/AC5)*100</f>
        <v>100</v>
      </c>
    </row>
    <row r="6" spans="1:30" ht="15.6" thickTop="1" thickBot="1">
      <c r="A6" s="100"/>
      <c r="B6" s="4" t="s">
        <v>204</v>
      </c>
      <c r="C6" s="4"/>
      <c r="D6" s="4"/>
      <c r="E6" s="4"/>
      <c r="F6" s="87">
        <v>15</v>
      </c>
      <c r="G6" s="4"/>
      <c r="H6" s="4">
        <v>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>
        <f t="shared" si="0"/>
        <v>20</v>
      </c>
      <c r="AD6" s="5">
        <f>(F6/AC6)*100</f>
        <v>75</v>
      </c>
    </row>
    <row r="7" spans="1:30" ht="15.6" thickTop="1" thickBot="1">
      <c r="A7" s="100"/>
      <c r="B7" s="4" t="s">
        <v>205</v>
      </c>
      <c r="C7" s="4"/>
      <c r="D7" s="4"/>
      <c r="E7" s="4"/>
      <c r="F7" s="4"/>
      <c r="G7" s="87">
        <v>14</v>
      </c>
      <c r="H7" s="4"/>
      <c r="I7" s="4"/>
      <c r="J7" s="4"/>
      <c r="K7" s="4">
        <v>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>
        <f t="shared" si="0"/>
        <v>20</v>
      </c>
      <c r="AD7" s="5">
        <f>(G7/AC7)*100</f>
        <v>70</v>
      </c>
    </row>
    <row r="8" spans="1:30" ht="15.6" thickTop="1" thickBot="1">
      <c r="A8" s="100"/>
      <c r="B8" s="4" t="s">
        <v>206</v>
      </c>
      <c r="C8" s="4"/>
      <c r="D8" s="4"/>
      <c r="E8" s="4"/>
      <c r="F8" s="4">
        <v>4</v>
      </c>
      <c r="G8" s="4"/>
      <c r="H8" s="87">
        <v>16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>
        <f t="shared" si="0"/>
        <v>20</v>
      </c>
      <c r="AD8" s="5">
        <f>(H8/AC8)*100</f>
        <v>80</v>
      </c>
    </row>
    <row r="9" spans="1:30" ht="15.6" thickTop="1" thickBot="1">
      <c r="A9" s="100"/>
      <c r="B9" s="4" t="s">
        <v>207</v>
      </c>
      <c r="C9" s="4"/>
      <c r="D9" s="4"/>
      <c r="E9" s="4"/>
      <c r="F9" s="4"/>
      <c r="G9" s="4"/>
      <c r="H9" s="4"/>
      <c r="I9" s="87">
        <v>14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>
        <f t="shared" si="0"/>
        <v>14</v>
      </c>
      <c r="AD9" s="5">
        <f>(I9/AC9)*100</f>
        <v>100</v>
      </c>
    </row>
    <row r="10" spans="1:30" ht="15.6" thickTop="1" thickBot="1">
      <c r="A10" s="100"/>
      <c r="B10" s="4" t="s">
        <v>208</v>
      </c>
      <c r="C10" s="4"/>
      <c r="D10" s="4"/>
      <c r="E10" s="4"/>
      <c r="F10" s="4"/>
      <c r="G10" s="4"/>
      <c r="H10" s="4"/>
      <c r="I10" s="4"/>
      <c r="J10" s="87">
        <v>14</v>
      </c>
      <c r="K10" s="4"/>
      <c r="L10" s="4">
        <v>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>
        <f t="shared" si="0"/>
        <v>20</v>
      </c>
      <c r="AD10" s="5">
        <f>(J10/AC10)*100</f>
        <v>70</v>
      </c>
    </row>
    <row r="11" spans="1:30" ht="15.6" thickTop="1" thickBot="1">
      <c r="A11" s="100"/>
      <c r="B11" s="4" t="s">
        <v>209</v>
      </c>
      <c r="C11" s="4"/>
      <c r="D11" s="4"/>
      <c r="E11" s="4"/>
      <c r="F11" s="4"/>
      <c r="G11" s="4">
        <v>3</v>
      </c>
      <c r="H11" s="4"/>
      <c r="I11" s="4"/>
      <c r="J11" s="4"/>
      <c r="K11" s="87">
        <v>17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>
        <f t="shared" si="0"/>
        <v>20</v>
      </c>
      <c r="AD11" s="5">
        <f>(K11/AC11)*100</f>
        <v>85</v>
      </c>
    </row>
    <row r="12" spans="1:30" ht="15.6" thickTop="1" thickBot="1">
      <c r="A12" s="100"/>
      <c r="B12" s="4" t="s">
        <v>210</v>
      </c>
      <c r="C12" s="4"/>
      <c r="D12" s="4"/>
      <c r="E12" s="4"/>
      <c r="F12" s="4"/>
      <c r="G12" s="4"/>
      <c r="H12" s="4"/>
      <c r="I12" s="4"/>
      <c r="J12" s="4">
        <v>6</v>
      </c>
      <c r="K12" s="4"/>
      <c r="L12" s="87">
        <v>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>
        <f t="shared" si="0"/>
        <v>20</v>
      </c>
      <c r="AD12" s="5">
        <f>(L12/AC12)*100</f>
        <v>70</v>
      </c>
    </row>
    <row r="13" spans="1:30" ht="15.6" thickTop="1" thickBot="1">
      <c r="A13" s="100"/>
      <c r="B13" s="4" t="s">
        <v>190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90">
        <v>20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>
        <f t="shared" si="0"/>
        <v>20</v>
      </c>
      <c r="AD13" s="5">
        <f>(M13/AC13)*100</f>
        <v>100</v>
      </c>
    </row>
    <row r="14" spans="1:30" ht="15.6" thickTop="1" thickBot="1">
      <c r="A14" s="100"/>
      <c r="B14" s="4" t="s">
        <v>211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0">
        <v>15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f t="shared" si="0"/>
        <v>15</v>
      </c>
      <c r="AD14" s="5">
        <f>(N14/AC14)*100</f>
        <v>100</v>
      </c>
    </row>
    <row r="15" spans="1:30" ht="15.6" thickTop="1" thickBot="1">
      <c r="A15" s="100"/>
      <c r="B15" s="4" t="s">
        <v>212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0">
        <v>20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>
        <f t="shared" si="0"/>
        <v>20</v>
      </c>
      <c r="AD15" s="5">
        <f>(O15/AC15)*100</f>
        <v>100</v>
      </c>
    </row>
    <row r="16" spans="1:30" ht="15.6" thickTop="1" thickBot="1">
      <c r="A16" s="100"/>
      <c r="B16" s="4" t="s">
        <v>213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90">
        <v>17</v>
      </c>
      <c r="Q16" s="4"/>
      <c r="R16" s="4"/>
      <c r="S16" s="4">
        <v>3</v>
      </c>
      <c r="T16" s="4"/>
      <c r="U16" s="4"/>
      <c r="V16" s="4"/>
      <c r="W16" s="4"/>
      <c r="X16" s="4"/>
      <c r="Y16" s="4"/>
      <c r="Z16" s="4"/>
      <c r="AA16" s="4"/>
      <c r="AB16" s="4"/>
      <c r="AC16" s="5">
        <f t="shared" si="0"/>
        <v>20</v>
      </c>
      <c r="AD16" s="5">
        <f>(P16/AC16)*100</f>
        <v>85</v>
      </c>
    </row>
    <row r="17" spans="1:30" ht="15.6" thickTop="1" thickBot="1">
      <c r="A17" s="100"/>
      <c r="B17" s="4" t="s">
        <v>214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90">
        <v>15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>
        <f t="shared" si="0"/>
        <v>15</v>
      </c>
      <c r="AD17" s="5">
        <f>(Q17/AC17)*100</f>
        <v>100</v>
      </c>
    </row>
    <row r="18" spans="1:30" ht="15.6" thickTop="1" thickBot="1">
      <c r="A18" s="100"/>
      <c r="B18" s="4" t="s">
        <v>215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90">
        <v>20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5">
        <f t="shared" si="0"/>
        <v>20</v>
      </c>
      <c r="AD18" s="5">
        <f>(R18/AC18)*100</f>
        <v>100</v>
      </c>
    </row>
    <row r="19" spans="1:30" ht="15.6" thickTop="1" thickBot="1">
      <c r="A19" s="100"/>
      <c r="B19" s="4" t="s">
        <v>216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0">
        <v>10</v>
      </c>
      <c r="T19" s="4"/>
      <c r="U19" s="4"/>
      <c r="V19" s="4"/>
      <c r="W19" s="4"/>
      <c r="X19" s="4"/>
      <c r="Y19" s="4"/>
      <c r="Z19" s="4"/>
      <c r="AA19" s="4"/>
      <c r="AB19" s="4"/>
      <c r="AC19" s="5">
        <f t="shared" si="0"/>
        <v>10</v>
      </c>
      <c r="AD19" s="5">
        <f>(S19/AC19)*100</f>
        <v>100</v>
      </c>
    </row>
    <row r="20" spans="1:30" ht="15.6" thickTop="1" thickBot="1">
      <c r="A20" s="100"/>
      <c r="B20" s="4" t="s">
        <v>217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90">
        <v>13</v>
      </c>
      <c r="U20" s="4"/>
      <c r="V20" s="4"/>
      <c r="W20" s="4"/>
      <c r="X20" s="4"/>
      <c r="Y20" s="4">
        <v>7</v>
      </c>
      <c r="Z20" s="4"/>
      <c r="AA20" s="4"/>
      <c r="AB20" s="4"/>
      <c r="AC20" s="5">
        <f t="shared" si="0"/>
        <v>20</v>
      </c>
      <c r="AD20" s="5">
        <f>(T20/AC20)*100</f>
        <v>65</v>
      </c>
    </row>
    <row r="21" spans="1:30" ht="15.6" thickTop="1" thickBot="1">
      <c r="A21" s="100"/>
      <c r="B21" s="4" t="s">
        <v>218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90">
        <v>15</v>
      </c>
      <c r="V21" s="4"/>
      <c r="W21" s="4"/>
      <c r="X21" s="4"/>
      <c r="Y21" s="4"/>
      <c r="Z21" s="4"/>
      <c r="AA21" s="4"/>
      <c r="AB21" s="4"/>
      <c r="AC21" s="5">
        <f t="shared" si="0"/>
        <v>15</v>
      </c>
      <c r="AD21" s="5">
        <f>(U21/AC21)*100</f>
        <v>100</v>
      </c>
    </row>
    <row r="22" spans="1:30" ht="15.6" thickTop="1" thickBot="1">
      <c r="A22" s="100"/>
      <c r="B22" s="4" t="s">
        <v>219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90">
        <v>20</v>
      </c>
      <c r="W22" s="4"/>
      <c r="X22" s="4"/>
      <c r="Y22" s="4"/>
      <c r="Z22" s="4"/>
      <c r="AA22" s="4"/>
      <c r="AB22" s="4"/>
      <c r="AC22" s="5">
        <f t="shared" si="0"/>
        <v>20</v>
      </c>
      <c r="AD22" s="5">
        <f>(V22/AC22)*100</f>
        <v>100</v>
      </c>
    </row>
    <row r="23" spans="1:30" ht="15.6" thickTop="1" thickBot="1">
      <c r="A23" s="100"/>
      <c r="B23" s="4" t="s">
        <v>220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0">
        <v>15</v>
      </c>
      <c r="X23" s="4"/>
      <c r="Y23" s="4"/>
      <c r="Z23" s="4"/>
      <c r="AA23" s="4"/>
      <c r="AB23" s="4"/>
      <c r="AC23" s="5">
        <f t="shared" si="0"/>
        <v>15</v>
      </c>
      <c r="AD23" s="5">
        <f>(W23/AC23)*100</f>
        <v>100</v>
      </c>
    </row>
    <row r="24" spans="1:30" ht="15.6" thickTop="1" thickBot="1">
      <c r="A24" s="100"/>
      <c r="B24" s="4" t="s">
        <v>221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0">
        <v>20</v>
      </c>
      <c r="Y24" s="4"/>
      <c r="Z24" s="4"/>
      <c r="AA24" s="4"/>
      <c r="AB24" s="4"/>
      <c r="AC24" s="5">
        <f t="shared" si="0"/>
        <v>20</v>
      </c>
      <c r="AD24" s="5">
        <f>(X24/AC24)*100</f>
        <v>100</v>
      </c>
    </row>
    <row r="25" spans="1:30" ht="15.6" thickTop="1" thickBot="1">
      <c r="A25" s="100"/>
      <c r="B25" s="4" t="s">
        <v>222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5</v>
      </c>
      <c r="U25" s="4"/>
      <c r="V25" s="4"/>
      <c r="W25" s="4"/>
      <c r="X25" s="4"/>
      <c r="Y25" s="90">
        <v>15</v>
      </c>
      <c r="Z25" s="4"/>
      <c r="AA25" s="4"/>
      <c r="AB25" s="4"/>
      <c r="AC25" s="5">
        <f t="shared" si="0"/>
        <v>20</v>
      </c>
      <c r="AD25" s="5">
        <f>(Y25/AC25)*100</f>
        <v>75</v>
      </c>
    </row>
    <row r="26" spans="1:30" ht="15.6" thickTop="1" thickBot="1">
      <c r="A26" s="100"/>
      <c r="B26" s="4" t="s">
        <v>223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90">
        <v>20</v>
      </c>
      <c r="AA26" s="4"/>
      <c r="AB26" s="4"/>
      <c r="AC26" s="5">
        <f t="shared" si="0"/>
        <v>20</v>
      </c>
      <c r="AD26" s="5">
        <f>(Z26/AC26)*100</f>
        <v>100</v>
      </c>
    </row>
    <row r="27" spans="1:30" ht="15.6" thickTop="1" thickBot="1">
      <c r="A27" s="100"/>
      <c r="B27" s="4" t="s">
        <v>224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90">
        <v>18</v>
      </c>
      <c r="AB27" s="4"/>
      <c r="AC27" s="5">
        <f t="shared" si="0"/>
        <v>18</v>
      </c>
      <c r="AD27" s="5">
        <f>(AA27/AC27)*100</f>
        <v>100</v>
      </c>
    </row>
    <row r="28" spans="1:30" ht="15.6" thickTop="1" thickBot="1">
      <c r="A28" s="100"/>
      <c r="B28" s="85" t="s">
        <v>225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90">
        <v>20</v>
      </c>
      <c r="AC28" s="5">
        <f>SUM(C28:AB28)</f>
        <v>20</v>
      </c>
      <c r="AD28" s="5">
        <f>(AB28/AC28)*100</f>
        <v>100</v>
      </c>
    </row>
    <row r="29" spans="1:30" ht="15" thickTop="1">
      <c r="A29"/>
      <c r="B29" s="3" t="s">
        <v>32</v>
      </c>
      <c r="C29" s="5">
        <f>SUM(C3:C28)</f>
        <v>15</v>
      </c>
      <c r="D29" s="5">
        <f t="shared" ref="D29:AB29" si="1">SUM(D3:D28)</f>
        <v>15</v>
      </c>
      <c r="E29" s="5">
        <f t="shared" si="1"/>
        <v>20</v>
      </c>
      <c r="F29" s="5">
        <f t="shared" si="1"/>
        <v>19</v>
      </c>
      <c r="G29" s="5">
        <f t="shared" si="1"/>
        <v>17</v>
      </c>
      <c r="H29" s="5">
        <f t="shared" si="1"/>
        <v>21</v>
      </c>
      <c r="I29" s="5">
        <f t="shared" si="1"/>
        <v>14</v>
      </c>
      <c r="J29" s="5">
        <f t="shared" si="1"/>
        <v>20</v>
      </c>
      <c r="K29" s="5">
        <f t="shared" si="1"/>
        <v>23</v>
      </c>
      <c r="L29" s="5">
        <f t="shared" si="1"/>
        <v>20</v>
      </c>
      <c r="M29" s="5">
        <f t="shared" si="1"/>
        <v>20</v>
      </c>
      <c r="N29" s="5">
        <f t="shared" si="1"/>
        <v>15</v>
      </c>
      <c r="O29" s="5">
        <f t="shared" si="1"/>
        <v>20</v>
      </c>
      <c r="P29" s="5">
        <f t="shared" si="1"/>
        <v>17</v>
      </c>
      <c r="Q29" s="5">
        <f t="shared" si="1"/>
        <v>15</v>
      </c>
      <c r="R29" s="5">
        <f t="shared" si="1"/>
        <v>20</v>
      </c>
      <c r="S29" s="5">
        <f t="shared" si="1"/>
        <v>13</v>
      </c>
      <c r="T29" s="5">
        <f t="shared" si="1"/>
        <v>18</v>
      </c>
      <c r="U29" s="5">
        <f t="shared" si="1"/>
        <v>15</v>
      </c>
      <c r="V29" s="5">
        <f t="shared" si="1"/>
        <v>20</v>
      </c>
      <c r="W29" s="5">
        <f t="shared" si="1"/>
        <v>15</v>
      </c>
      <c r="X29" s="5">
        <f t="shared" si="1"/>
        <v>20</v>
      </c>
      <c r="Y29" s="5">
        <f t="shared" si="1"/>
        <v>22</v>
      </c>
      <c r="Z29" s="5">
        <f t="shared" si="1"/>
        <v>20</v>
      </c>
      <c r="AA29" s="5">
        <f t="shared" si="1"/>
        <v>18</v>
      </c>
      <c r="AB29" s="5">
        <f t="shared" si="1"/>
        <v>20</v>
      </c>
      <c r="AC29" s="5">
        <f>SUM(AC3:AC28)</f>
        <v>472</v>
      </c>
      <c r="AD29" s="5"/>
    </row>
    <row r="30" spans="1:30" ht="43.2">
      <c r="A30"/>
      <c r="B30" s="91" t="s">
        <v>228</v>
      </c>
      <c r="C30" s="5">
        <f>(C3/C29)*100</f>
        <v>100</v>
      </c>
      <c r="D30" s="5">
        <f>(D4/D29)*100</f>
        <v>100</v>
      </c>
      <c r="E30" s="5">
        <f>(E5/E29)*100</f>
        <v>100</v>
      </c>
      <c r="F30" s="5">
        <f>(F6/F29)*100</f>
        <v>78.94736842105263</v>
      </c>
      <c r="G30" s="5">
        <f>(G7/G29)*100</f>
        <v>82.35294117647058</v>
      </c>
      <c r="H30" s="5">
        <f>(H8/H29)*100</f>
        <v>76.19047619047619</v>
      </c>
      <c r="I30" s="5">
        <f>(I9/I29)*100</f>
        <v>100</v>
      </c>
      <c r="J30" s="5">
        <f>(J10/J29)*100</f>
        <v>70</v>
      </c>
      <c r="K30" s="5">
        <f>(K11/K29)*100</f>
        <v>73.91304347826086</v>
      </c>
      <c r="L30" s="5">
        <f>(L12/L29)*100</f>
        <v>70</v>
      </c>
      <c r="M30" s="5">
        <f>(M13/M29)*100</f>
        <v>100</v>
      </c>
      <c r="N30" s="5">
        <f>(N14/N29)*100</f>
        <v>100</v>
      </c>
      <c r="O30" s="5">
        <f>(O15/O29)*100</f>
        <v>100</v>
      </c>
      <c r="P30" s="5">
        <f>(P16/P29)*100</f>
        <v>100</v>
      </c>
      <c r="Q30" s="5">
        <f>(Q17/Q29)*100</f>
        <v>100</v>
      </c>
      <c r="R30" s="5">
        <f>(R18/R29)*100</f>
        <v>100</v>
      </c>
      <c r="S30" s="5">
        <f>(S19/S29)*100</f>
        <v>76.923076923076934</v>
      </c>
      <c r="T30" s="5">
        <f>(T20/T29)*100</f>
        <v>72.222222222222214</v>
      </c>
      <c r="U30" s="5">
        <f>(U21/U29)*100</f>
        <v>100</v>
      </c>
      <c r="V30" s="5">
        <f>(V22/V29)*100</f>
        <v>100</v>
      </c>
      <c r="W30" s="5">
        <f>(W23/W29)*100</f>
        <v>100</v>
      </c>
      <c r="X30" s="5">
        <f>(X24/X29)*100</f>
        <v>100</v>
      </c>
      <c r="Y30" s="5">
        <f>(Y25/Y29)*100</f>
        <v>68.181818181818173</v>
      </c>
      <c r="Z30" s="5">
        <f>(Z26/Z29)*100</f>
        <v>100</v>
      </c>
      <c r="AA30" s="5">
        <f>(AA27/AA29)*100</f>
        <v>100</v>
      </c>
      <c r="AB30" s="5">
        <f>(AB28/AB29)*100</f>
        <v>100</v>
      </c>
      <c r="AC30" s="5"/>
      <c r="AD30" s="5"/>
    </row>
    <row r="32" spans="1:30">
      <c r="C32" s="82"/>
      <c r="H32" s="82"/>
    </row>
    <row r="34" spans="3:12">
      <c r="K34" s="83"/>
    </row>
    <row r="36" spans="3:12">
      <c r="C36" s="82"/>
      <c r="H36" s="82"/>
    </row>
    <row r="38" spans="3:12">
      <c r="E38" s="83"/>
    </row>
    <row r="40" spans="3:12">
      <c r="C40" s="82"/>
      <c r="H40" s="82"/>
    </row>
    <row r="41" spans="3:12">
      <c r="K41" s="83"/>
    </row>
    <row r="42" spans="3:12">
      <c r="E42" s="83"/>
    </row>
    <row r="43" spans="3:12">
      <c r="H43" s="82"/>
    </row>
    <row r="44" spans="3:12">
      <c r="C44" s="82"/>
    </row>
    <row r="48" spans="3:12">
      <c r="C48" s="82"/>
      <c r="H48" s="82"/>
      <c r="L48" s="84"/>
    </row>
  </sheetData>
  <mergeCells count="2">
    <mergeCell ref="C1:AA1"/>
    <mergeCell ref="A3:A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workbookViewId="0">
      <selection activeCell="C30" sqref="C30"/>
    </sheetView>
  </sheetViews>
  <sheetFormatPr defaultColWidth="9.109375" defaultRowHeight="14.4"/>
  <cols>
    <col min="1" max="1" width="5.109375" style="21" customWidth="1"/>
    <col min="2" max="27" width="5.109375" style="81" customWidth="1"/>
    <col min="28" max="16384" width="9.109375" style="81"/>
  </cols>
  <sheetData>
    <row r="1" spans="1:30">
      <c r="A1"/>
      <c r="B1"/>
      <c r="C1" s="99" t="s">
        <v>131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/>
      <c r="AC1"/>
      <c r="AD1"/>
    </row>
    <row r="2" spans="1:30" ht="15" thickBot="1">
      <c r="A2"/>
      <c r="B2" s="4"/>
      <c r="C2" s="85" t="s">
        <v>201</v>
      </c>
      <c r="D2" s="4" t="s">
        <v>202</v>
      </c>
      <c r="E2" s="4" t="s">
        <v>203</v>
      </c>
      <c r="F2" s="4" t="s">
        <v>204</v>
      </c>
      <c r="G2" s="4" t="s">
        <v>205</v>
      </c>
      <c r="H2" s="4" t="s">
        <v>206</v>
      </c>
      <c r="I2" s="4" t="s">
        <v>207</v>
      </c>
      <c r="J2" s="4" t="s">
        <v>208</v>
      </c>
      <c r="K2" s="4" t="s">
        <v>209</v>
      </c>
      <c r="L2" s="55" t="s">
        <v>210</v>
      </c>
      <c r="M2" s="4" t="s">
        <v>190</v>
      </c>
      <c r="N2" s="4" t="s">
        <v>211</v>
      </c>
      <c r="O2" s="4" t="s">
        <v>212</v>
      </c>
      <c r="P2" s="4" t="s">
        <v>213</v>
      </c>
      <c r="Q2" s="4" t="s">
        <v>214</v>
      </c>
      <c r="R2" s="4" t="s">
        <v>215</v>
      </c>
      <c r="S2" s="4" t="s">
        <v>216</v>
      </c>
      <c r="T2" s="4" t="s">
        <v>217</v>
      </c>
      <c r="U2" s="4" t="s">
        <v>218</v>
      </c>
      <c r="V2" s="4" t="s">
        <v>219</v>
      </c>
      <c r="W2" s="4" t="s">
        <v>220</v>
      </c>
      <c r="X2" s="4" t="s">
        <v>221</v>
      </c>
      <c r="Y2" s="4" t="s">
        <v>222</v>
      </c>
      <c r="Z2" s="4" t="s">
        <v>223</v>
      </c>
      <c r="AA2" s="4" t="s">
        <v>224</v>
      </c>
      <c r="AB2" s="4" t="s">
        <v>225</v>
      </c>
      <c r="AC2" s="3" t="s">
        <v>32</v>
      </c>
      <c r="AD2" s="55" t="s">
        <v>227</v>
      </c>
    </row>
    <row r="3" spans="1:30" ht="15.6" thickTop="1" thickBot="1">
      <c r="A3" s="100" t="s">
        <v>134</v>
      </c>
      <c r="B3" s="86" t="s">
        <v>201</v>
      </c>
      <c r="C3" s="87">
        <v>15</v>
      </c>
      <c r="D3" s="8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>
        <f>SUM(C3:AA3)</f>
        <v>15</v>
      </c>
      <c r="AD3" s="5">
        <f>(C3/AC3)*100</f>
        <v>100</v>
      </c>
    </row>
    <row r="4" spans="1:30" ht="15.6" thickTop="1" thickBot="1">
      <c r="A4" s="100"/>
      <c r="B4" s="4" t="s">
        <v>202</v>
      </c>
      <c r="C4" s="89"/>
      <c r="D4" s="87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>
        <f t="shared" ref="AC4:AC27" si="0">SUM(C4:AA4)</f>
        <v>15</v>
      </c>
      <c r="AD4" s="5">
        <f>(D4/AC4)*100</f>
        <v>100</v>
      </c>
    </row>
    <row r="5" spans="1:30" ht="15.6" thickTop="1" thickBot="1">
      <c r="A5" s="100"/>
      <c r="B5" s="4" t="s">
        <v>203</v>
      </c>
      <c r="C5" s="4"/>
      <c r="D5" s="4"/>
      <c r="E5" s="87">
        <v>20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>
        <f t="shared" si="0"/>
        <v>20</v>
      </c>
      <c r="AD5" s="5">
        <f>(C3/AC5)*100</f>
        <v>75</v>
      </c>
    </row>
    <row r="6" spans="1:30" ht="15.6" thickTop="1" thickBot="1">
      <c r="A6" s="100"/>
      <c r="B6" s="4" t="s">
        <v>204</v>
      </c>
      <c r="C6" s="4"/>
      <c r="D6" s="4"/>
      <c r="E6" s="4"/>
      <c r="F6" s="87">
        <v>15</v>
      </c>
      <c r="G6" s="4"/>
      <c r="H6" s="4">
        <v>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>
        <f t="shared" si="0"/>
        <v>20</v>
      </c>
      <c r="AD6" s="5">
        <f>(F6/AC6)*100</f>
        <v>75</v>
      </c>
    </row>
    <row r="7" spans="1:30" ht="15.6" thickTop="1" thickBot="1">
      <c r="A7" s="100"/>
      <c r="B7" s="4" t="s">
        <v>205</v>
      </c>
      <c r="C7" s="4"/>
      <c r="D7" s="4"/>
      <c r="E7" s="4"/>
      <c r="F7" s="4"/>
      <c r="G7" s="87">
        <v>14</v>
      </c>
      <c r="H7" s="4"/>
      <c r="I7" s="4"/>
      <c r="J7" s="4"/>
      <c r="K7" s="4">
        <v>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>
        <f t="shared" si="0"/>
        <v>20</v>
      </c>
      <c r="AD7" s="5">
        <f>(G7/AC7)*100</f>
        <v>70</v>
      </c>
    </row>
    <row r="8" spans="1:30" ht="15.6" thickTop="1" thickBot="1">
      <c r="A8" s="100"/>
      <c r="B8" s="4" t="s">
        <v>206</v>
      </c>
      <c r="C8" s="4"/>
      <c r="D8" s="4"/>
      <c r="E8" s="4"/>
      <c r="F8" s="4">
        <v>4</v>
      </c>
      <c r="G8" s="4"/>
      <c r="H8" s="87">
        <v>16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>
        <f t="shared" si="0"/>
        <v>20</v>
      </c>
      <c r="AD8" s="5">
        <f>(H8/AC8)*100</f>
        <v>80</v>
      </c>
    </row>
    <row r="9" spans="1:30" ht="15.6" thickTop="1" thickBot="1">
      <c r="A9" s="100"/>
      <c r="B9" s="4" t="s">
        <v>207</v>
      </c>
      <c r="C9" s="4"/>
      <c r="D9" s="4"/>
      <c r="E9" s="4"/>
      <c r="F9" s="4"/>
      <c r="G9" s="4"/>
      <c r="H9" s="4"/>
      <c r="I9" s="87">
        <v>14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>
        <f t="shared" si="0"/>
        <v>14</v>
      </c>
      <c r="AD9" s="5">
        <f>(I9/AC9)*100</f>
        <v>100</v>
      </c>
    </row>
    <row r="10" spans="1:30" ht="15.6" thickTop="1" thickBot="1">
      <c r="A10" s="100"/>
      <c r="B10" s="4" t="s">
        <v>208</v>
      </c>
      <c r="C10" s="4"/>
      <c r="D10" s="4"/>
      <c r="E10" s="4"/>
      <c r="F10" s="4"/>
      <c r="G10" s="4"/>
      <c r="H10" s="4"/>
      <c r="I10" s="4"/>
      <c r="J10" s="87">
        <v>14</v>
      </c>
      <c r="K10" s="4"/>
      <c r="L10" s="4">
        <v>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>
        <f t="shared" si="0"/>
        <v>20</v>
      </c>
      <c r="AD10" s="5">
        <f>(J10/AC10)*100</f>
        <v>70</v>
      </c>
    </row>
    <row r="11" spans="1:30" ht="15.6" thickTop="1" thickBot="1">
      <c r="A11" s="100"/>
      <c r="B11" s="4" t="s">
        <v>209</v>
      </c>
      <c r="C11" s="4"/>
      <c r="D11" s="4"/>
      <c r="E11" s="4"/>
      <c r="F11" s="4"/>
      <c r="G11" s="4">
        <v>3</v>
      </c>
      <c r="H11" s="4"/>
      <c r="I11" s="4"/>
      <c r="J11" s="4"/>
      <c r="K11" s="87">
        <v>17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>
        <f t="shared" si="0"/>
        <v>20</v>
      </c>
      <c r="AD11" s="5">
        <f>(K11/AC11)*100</f>
        <v>85</v>
      </c>
    </row>
    <row r="12" spans="1:30" ht="15.6" thickTop="1" thickBot="1">
      <c r="A12" s="100"/>
      <c r="B12" s="4" t="s">
        <v>210</v>
      </c>
      <c r="C12" s="4"/>
      <c r="D12" s="4"/>
      <c r="E12" s="4"/>
      <c r="F12" s="4"/>
      <c r="G12" s="4"/>
      <c r="H12" s="4"/>
      <c r="I12" s="4"/>
      <c r="J12" s="4">
        <v>6</v>
      </c>
      <c r="K12" s="4"/>
      <c r="L12" s="87">
        <v>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>
        <f t="shared" si="0"/>
        <v>20</v>
      </c>
      <c r="AD12" s="5">
        <f>(L12/AC12)*100</f>
        <v>70</v>
      </c>
    </row>
    <row r="13" spans="1:30" ht="15.6" thickTop="1" thickBot="1">
      <c r="A13" s="100"/>
      <c r="B13" s="4" t="s">
        <v>190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90">
        <v>20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>
        <f t="shared" si="0"/>
        <v>20</v>
      </c>
      <c r="AD13" s="5">
        <f>(M13/AC13)*100</f>
        <v>100</v>
      </c>
    </row>
    <row r="14" spans="1:30" ht="15.6" thickTop="1" thickBot="1">
      <c r="A14" s="100"/>
      <c r="B14" s="4" t="s">
        <v>211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0">
        <v>15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f t="shared" si="0"/>
        <v>15</v>
      </c>
      <c r="AD14" s="5">
        <f>(N14/AC14)*100</f>
        <v>100</v>
      </c>
    </row>
    <row r="15" spans="1:30" ht="15.6" thickTop="1" thickBot="1">
      <c r="A15" s="100"/>
      <c r="B15" s="4" t="s">
        <v>212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90">
        <v>20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>
        <f t="shared" si="0"/>
        <v>20</v>
      </c>
      <c r="AD15" s="5">
        <f>(O15/AC15)*100</f>
        <v>100</v>
      </c>
    </row>
    <row r="16" spans="1:30" ht="15.6" thickTop="1" thickBot="1">
      <c r="A16" s="100"/>
      <c r="B16" s="4" t="s">
        <v>213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90">
        <v>17</v>
      </c>
      <c r="Q16" s="4"/>
      <c r="R16" s="4"/>
      <c r="S16" s="4">
        <v>3</v>
      </c>
      <c r="T16" s="4"/>
      <c r="U16" s="4"/>
      <c r="V16" s="4"/>
      <c r="W16" s="4"/>
      <c r="X16" s="4"/>
      <c r="Y16" s="4"/>
      <c r="Z16" s="4"/>
      <c r="AA16" s="4"/>
      <c r="AB16" s="4"/>
      <c r="AC16" s="5">
        <f t="shared" si="0"/>
        <v>20</v>
      </c>
      <c r="AD16" s="5">
        <f>(P16/AC16)*100</f>
        <v>85</v>
      </c>
    </row>
    <row r="17" spans="1:30" ht="15.6" thickTop="1" thickBot="1">
      <c r="A17" s="100"/>
      <c r="B17" s="4" t="s">
        <v>214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90">
        <v>15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>
        <f t="shared" si="0"/>
        <v>15</v>
      </c>
      <c r="AD17" s="5">
        <f>(Q17/AC17)*100</f>
        <v>100</v>
      </c>
    </row>
    <row r="18" spans="1:30" ht="15.6" thickTop="1" thickBot="1">
      <c r="A18" s="100"/>
      <c r="B18" s="4" t="s">
        <v>215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90">
        <v>20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5">
        <f t="shared" si="0"/>
        <v>20</v>
      </c>
      <c r="AD18" s="5">
        <f>(R18/AC18)*100</f>
        <v>100</v>
      </c>
    </row>
    <row r="19" spans="1:30" ht="15.6" thickTop="1" thickBot="1">
      <c r="A19" s="100"/>
      <c r="B19" s="4" t="s">
        <v>216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0">
        <v>10</v>
      </c>
      <c r="T19" s="4"/>
      <c r="U19" s="4"/>
      <c r="V19" s="4"/>
      <c r="W19" s="4"/>
      <c r="X19" s="4"/>
      <c r="Y19" s="4"/>
      <c r="Z19" s="4"/>
      <c r="AA19" s="4"/>
      <c r="AB19" s="4"/>
      <c r="AC19" s="5">
        <f t="shared" si="0"/>
        <v>10</v>
      </c>
      <c r="AD19" s="5">
        <f>(S19/AC19)*100</f>
        <v>100</v>
      </c>
    </row>
    <row r="20" spans="1:30" ht="15.6" thickTop="1" thickBot="1">
      <c r="A20" s="100"/>
      <c r="B20" s="4" t="s">
        <v>217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90">
        <v>13</v>
      </c>
      <c r="U20" s="4"/>
      <c r="V20" s="4"/>
      <c r="W20" s="4"/>
      <c r="X20" s="4"/>
      <c r="Y20" s="4">
        <v>7</v>
      </c>
      <c r="Z20" s="4"/>
      <c r="AA20" s="4"/>
      <c r="AB20" s="4"/>
      <c r="AC20" s="5">
        <f t="shared" si="0"/>
        <v>20</v>
      </c>
      <c r="AD20" s="5">
        <f>(T20/AC20)*100</f>
        <v>65</v>
      </c>
    </row>
    <row r="21" spans="1:30" ht="15.6" thickTop="1" thickBot="1">
      <c r="A21" s="100"/>
      <c r="B21" s="4" t="s">
        <v>218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90">
        <v>15</v>
      </c>
      <c r="V21" s="4"/>
      <c r="W21" s="4"/>
      <c r="X21" s="4"/>
      <c r="Y21" s="4"/>
      <c r="Z21" s="4"/>
      <c r="AA21" s="4"/>
      <c r="AB21" s="4"/>
      <c r="AC21" s="5">
        <f t="shared" si="0"/>
        <v>15</v>
      </c>
      <c r="AD21" s="5">
        <f>(U21/AC21)*100</f>
        <v>100</v>
      </c>
    </row>
    <row r="22" spans="1:30" ht="15.6" thickTop="1" thickBot="1">
      <c r="A22" s="100"/>
      <c r="B22" s="4" t="s">
        <v>219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90">
        <v>20</v>
      </c>
      <c r="W22" s="4"/>
      <c r="X22" s="4"/>
      <c r="Y22" s="4"/>
      <c r="Z22" s="4"/>
      <c r="AA22" s="4"/>
      <c r="AB22" s="4"/>
      <c r="AC22" s="5">
        <f t="shared" si="0"/>
        <v>20</v>
      </c>
      <c r="AD22" s="5">
        <f>(V22/AC22)*100</f>
        <v>100</v>
      </c>
    </row>
    <row r="23" spans="1:30" ht="15.6" thickTop="1" thickBot="1">
      <c r="A23" s="100"/>
      <c r="B23" s="4" t="s">
        <v>220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0">
        <v>15</v>
      </c>
      <c r="X23" s="4"/>
      <c r="Y23" s="4"/>
      <c r="Z23" s="4"/>
      <c r="AA23" s="4"/>
      <c r="AB23" s="4"/>
      <c r="AC23" s="5">
        <f t="shared" si="0"/>
        <v>15</v>
      </c>
      <c r="AD23" s="5">
        <f>(W23/AC23)*100</f>
        <v>100</v>
      </c>
    </row>
    <row r="24" spans="1:30" ht="15.6" thickTop="1" thickBot="1">
      <c r="A24" s="100"/>
      <c r="B24" s="4" t="s">
        <v>221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0">
        <v>20</v>
      </c>
      <c r="Y24" s="4"/>
      <c r="Z24" s="4"/>
      <c r="AA24" s="4"/>
      <c r="AB24" s="4"/>
      <c r="AC24" s="5">
        <f t="shared" si="0"/>
        <v>20</v>
      </c>
      <c r="AD24" s="5">
        <f>(X24/AC24)*100</f>
        <v>100</v>
      </c>
    </row>
    <row r="25" spans="1:30" ht="15.6" thickTop="1" thickBot="1">
      <c r="A25" s="100"/>
      <c r="B25" s="4" t="s">
        <v>222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5</v>
      </c>
      <c r="U25" s="4"/>
      <c r="V25" s="4"/>
      <c r="W25" s="4"/>
      <c r="X25" s="4"/>
      <c r="Y25" s="90">
        <v>15</v>
      </c>
      <c r="Z25" s="4"/>
      <c r="AA25" s="4"/>
      <c r="AB25" s="4"/>
      <c r="AC25" s="5">
        <f t="shared" si="0"/>
        <v>20</v>
      </c>
      <c r="AD25" s="5">
        <f>(Y25/AC25)*100</f>
        <v>75</v>
      </c>
    </row>
    <row r="26" spans="1:30" ht="15.75" customHeight="1" thickTop="1" thickBot="1">
      <c r="A26" s="100"/>
      <c r="B26" s="4" t="s">
        <v>223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90">
        <v>20</v>
      </c>
      <c r="AA26" s="4"/>
      <c r="AB26" s="4"/>
      <c r="AC26" s="5">
        <f t="shared" si="0"/>
        <v>20</v>
      </c>
      <c r="AD26" s="5">
        <f>(Z26/AC26)*100</f>
        <v>100</v>
      </c>
    </row>
    <row r="27" spans="1:30" ht="15.6" thickTop="1" thickBot="1">
      <c r="A27" s="100"/>
      <c r="B27" s="4" t="s">
        <v>224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90">
        <v>18</v>
      </c>
      <c r="AB27" s="4"/>
      <c r="AC27" s="5">
        <f t="shared" si="0"/>
        <v>18</v>
      </c>
      <c r="AD27" s="5">
        <f>(AA27/AC27)*100</f>
        <v>100</v>
      </c>
    </row>
    <row r="28" spans="1:30" ht="17.25" customHeight="1" thickTop="1" thickBot="1">
      <c r="A28" s="100"/>
      <c r="B28" s="85" t="s">
        <v>225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90">
        <v>20</v>
      </c>
      <c r="AC28" s="5">
        <f>SUM(C28:AB28)</f>
        <v>20</v>
      </c>
      <c r="AD28" s="5">
        <f>(AB28/AC28)*100</f>
        <v>100</v>
      </c>
    </row>
    <row r="29" spans="1:30" ht="15" thickTop="1">
      <c r="A29"/>
      <c r="B29" s="3" t="s">
        <v>32</v>
      </c>
      <c r="C29" s="5">
        <f>SUM(C3:C28)</f>
        <v>15</v>
      </c>
      <c r="D29" s="5">
        <f t="shared" ref="D29:AB29" si="1">SUM(D3:D28)</f>
        <v>15</v>
      </c>
      <c r="E29" s="5">
        <f t="shared" si="1"/>
        <v>20</v>
      </c>
      <c r="F29" s="5">
        <f t="shared" si="1"/>
        <v>19</v>
      </c>
      <c r="G29" s="5">
        <f t="shared" si="1"/>
        <v>17</v>
      </c>
      <c r="H29" s="5">
        <f t="shared" si="1"/>
        <v>21</v>
      </c>
      <c r="I29" s="5">
        <f t="shared" si="1"/>
        <v>14</v>
      </c>
      <c r="J29" s="5">
        <f t="shared" si="1"/>
        <v>20</v>
      </c>
      <c r="K29" s="5">
        <f t="shared" si="1"/>
        <v>23</v>
      </c>
      <c r="L29" s="5">
        <f t="shared" si="1"/>
        <v>20</v>
      </c>
      <c r="M29" s="5">
        <f t="shared" si="1"/>
        <v>20</v>
      </c>
      <c r="N29" s="5">
        <f t="shared" si="1"/>
        <v>15</v>
      </c>
      <c r="O29" s="5">
        <f t="shared" si="1"/>
        <v>20</v>
      </c>
      <c r="P29" s="5">
        <f t="shared" si="1"/>
        <v>17</v>
      </c>
      <c r="Q29" s="5">
        <f t="shared" si="1"/>
        <v>15</v>
      </c>
      <c r="R29" s="5">
        <f t="shared" si="1"/>
        <v>20</v>
      </c>
      <c r="S29" s="5">
        <f t="shared" si="1"/>
        <v>13</v>
      </c>
      <c r="T29" s="5">
        <f t="shared" si="1"/>
        <v>18</v>
      </c>
      <c r="U29" s="5">
        <f t="shared" si="1"/>
        <v>15</v>
      </c>
      <c r="V29" s="5">
        <f t="shared" si="1"/>
        <v>20</v>
      </c>
      <c r="W29" s="5">
        <f t="shared" si="1"/>
        <v>15</v>
      </c>
      <c r="X29" s="5">
        <f t="shared" si="1"/>
        <v>20</v>
      </c>
      <c r="Y29" s="5">
        <f t="shared" si="1"/>
        <v>22</v>
      </c>
      <c r="Z29" s="5">
        <f t="shared" si="1"/>
        <v>20</v>
      </c>
      <c r="AA29" s="5">
        <f t="shared" si="1"/>
        <v>18</v>
      </c>
      <c r="AB29" s="5">
        <f t="shared" si="1"/>
        <v>20</v>
      </c>
      <c r="AC29" s="5">
        <f>SUM(AC3:AC28)</f>
        <v>472</v>
      </c>
      <c r="AD29" s="5"/>
    </row>
    <row r="30" spans="1:30" ht="43.2">
      <c r="A30"/>
      <c r="B30" s="91" t="s">
        <v>228</v>
      </c>
      <c r="C30" s="5"/>
      <c r="D30" s="5">
        <f>(D4/D29)*100</f>
        <v>100</v>
      </c>
      <c r="E30" s="5">
        <f>(E5/E29)*100</f>
        <v>100</v>
      </c>
      <c r="F30" s="5">
        <f>(F6/F29)*100</f>
        <v>78.94736842105263</v>
      </c>
      <c r="G30" s="5">
        <f>(G7/G29)*100</f>
        <v>82.35294117647058</v>
      </c>
      <c r="H30" s="5">
        <f>(H8/H29)*100</f>
        <v>76.19047619047619</v>
      </c>
      <c r="I30" s="5">
        <f>(I9/I29)*100</f>
        <v>100</v>
      </c>
      <c r="J30" s="5">
        <f>(J10/J29)*100</f>
        <v>70</v>
      </c>
      <c r="K30" s="5">
        <f>(K11/K29)*100</f>
        <v>73.91304347826086</v>
      </c>
      <c r="L30" s="5">
        <f>(L12/L29)*100</f>
        <v>70</v>
      </c>
      <c r="M30" s="5">
        <f>(M13/M29)*100</f>
        <v>100</v>
      </c>
      <c r="N30" s="5">
        <f>(N14/N29)*100</f>
        <v>100</v>
      </c>
      <c r="O30" s="5">
        <f>(O15/O29)*100</f>
        <v>100</v>
      </c>
      <c r="P30" s="5">
        <f>(P16/P29)*100</f>
        <v>100</v>
      </c>
      <c r="Q30" s="5">
        <f>(Q17/Q29)*100</f>
        <v>100</v>
      </c>
      <c r="R30" s="5">
        <f>(R18/R29)*100</f>
        <v>100</v>
      </c>
      <c r="S30" s="5">
        <f>(S19/S29)*100</f>
        <v>76.923076923076934</v>
      </c>
      <c r="T30" s="5">
        <f>(T20/T29)*100</f>
        <v>72.222222222222214</v>
      </c>
      <c r="U30" s="5">
        <f>(U21/U29)*100</f>
        <v>100</v>
      </c>
      <c r="V30" s="5">
        <f>(V22/V29)*100</f>
        <v>100</v>
      </c>
      <c r="W30" s="5">
        <f>(W23/W29)*100</f>
        <v>100</v>
      </c>
      <c r="X30" s="5">
        <f>(X24/X29)*100</f>
        <v>100</v>
      </c>
      <c r="Y30" s="5">
        <f>(Y25/Y29)*100</f>
        <v>68.181818181818173</v>
      </c>
      <c r="Z30" s="5">
        <f>(Z26/Z29)*100</f>
        <v>100</v>
      </c>
      <c r="AA30" s="5">
        <f>(AA27/AA29)*100</f>
        <v>100</v>
      </c>
      <c r="AB30" s="5">
        <f>(AB28/AB29)*100</f>
        <v>100</v>
      </c>
      <c r="AC30" s="5"/>
      <c r="AD30" s="5"/>
    </row>
    <row r="32" spans="1:30">
      <c r="C32" s="82"/>
      <c r="H32" s="82"/>
    </row>
    <row r="34" spans="3:12">
      <c r="K34" s="83"/>
    </row>
    <row r="36" spans="3:12">
      <c r="C36" s="82"/>
      <c r="H36" s="82"/>
    </row>
    <row r="38" spans="3:12">
      <c r="E38" s="83"/>
    </row>
    <row r="40" spans="3:12">
      <c r="C40" s="82"/>
      <c r="H40" s="82"/>
    </row>
    <row r="41" spans="3:12">
      <c r="K41" s="83"/>
    </row>
    <row r="42" spans="3:12">
      <c r="E42" s="83"/>
    </row>
    <row r="43" spans="3:12">
      <c r="H43" s="82"/>
    </row>
    <row r="44" spans="3:12">
      <c r="C44" s="82"/>
    </row>
    <row r="48" spans="3:12">
      <c r="C48" s="82"/>
      <c r="H48" s="82"/>
      <c r="L48" s="84"/>
    </row>
  </sheetData>
  <mergeCells count="2">
    <mergeCell ref="C1:AA1"/>
    <mergeCell ref="A3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AN55"/>
  <sheetViews>
    <sheetView tabSelected="1" topLeftCell="A10" zoomScale="70" zoomScaleNormal="70" workbookViewId="0">
      <selection activeCell="AQ32" sqref="AQ32"/>
    </sheetView>
  </sheetViews>
  <sheetFormatPr defaultRowHeight="14.4"/>
  <cols>
    <col min="1" max="13" width="6.6640625" customWidth="1"/>
    <col min="14" max="14" width="5.6640625" customWidth="1"/>
    <col min="15" max="15" width="6.6640625" customWidth="1"/>
    <col min="16" max="16" width="6.5546875" customWidth="1"/>
    <col min="17" max="36" width="6.6640625" customWidth="1"/>
    <col min="38" max="38" width="14.88671875" customWidth="1"/>
  </cols>
  <sheetData>
    <row r="1" spans="1:40" ht="15" customHeight="1">
      <c r="B1" s="101" t="s">
        <v>131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40" ht="20.100000000000001" customHeight="1" thickBot="1">
      <c r="B2" s="92"/>
      <c r="C2" s="93" t="s">
        <v>201</v>
      </c>
      <c r="D2" s="93" t="s">
        <v>229</v>
      </c>
      <c r="E2" s="93" t="s">
        <v>230</v>
      </c>
      <c r="F2" s="93" t="s">
        <v>230</v>
      </c>
      <c r="G2" s="93" t="s">
        <v>231</v>
      </c>
      <c r="H2" s="93" t="s">
        <v>232</v>
      </c>
      <c r="I2" s="93" t="s">
        <v>10</v>
      </c>
      <c r="J2" s="93" t="s">
        <v>233</v>
      </c>
      <c r="K2" s="93" t="s">
        <v>234</v>
      </c>
      <c r="L2" s="93" t="s">
        <v>235</v>
      </c>
      <c r="M2" s="93" t="s">
        <v>236</v>
      </c>
      <c r="N2" s="93" t="s">
        <v>237</v>
      </c>
      <c r="O2" s="94" t="s">
        <v>32</v>
      </c>
      <c r="P2" s="94" t="s">
        <v>260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</row>
    <row r="3" spans="1:40" ht="20.100000000000001" customHeight="1" thickTop="1" thickBot="1">
      <c r="A3" s="102" t="s">
        <v>134</v>
      </c>
      <c r="B3" s="93" t="s">
        <v>201</v>
      </c>
      <c r="C3" s="87">
        <v>25</v>
      </c>
      <c r="D3" s="92"/>
      <c r="E3" s="92"/>
      <c r="F3" s="92"/>
      <c r="G3" s="109"/>
      <c r="H3" s="109"/>
      <c r="I3" s="109"/>
      <c r="J3" s="92"/>
      <c r="K3" s="109"/>
      <c r="L3" s="109"/>
      <c r="M3" s="109"/>
      <c r="N3" s="92"/>
      <c r="O3">
        <f>SUM(C3:N3)</f>
        <v>25</v>
      </c>
      <c r="P3">
        <f>(C3/O3)*100</f>
        <v>100</v>
      </c>
    </row>
    <row r="4" spans="1:40" ht="20.100000000000001" customHeight="1" thickTop="1" thickBot="1">
      <c r="A4" s="102"/>
      <c r="B4" s="93" t="s">
        <v>229</v>
      </c>
      <c r="C4" s="92"/>
      <c r="D4" s="87">
        <v>20</v>
      </c>
      <c r="E4" s="92"/>
      <c r="F4" s="92">
        <v>5</v>
      </c>
      <c r="G4" s="109"/>
      <c r="H4" s="92"/>
      <c r="I4" s="109"/>
      <c r="J4" s="92"/>
      <c r="K4" s="109"/>
      <c r="L4" s="109"/>
      <c r="M4" s="109"/>
      <c r="N4" s="92"/>
      <c r="O4">
        <f t="shared" ref="O4:O14" si="0">SUM(C4:N4)</f>
        <v>25</v>
      </c>
      <c r="P4">
        <f>(D4/O4)*100</f>
        <v>80</v>
      </c>
    </row>
    <row r="5" spans="1:40" ht="20.100000000000001" customHeight="1" thickTop="1" thickBot="1">
      <c r="A5" s="102"/>
      <c r="B5" s="93" t="s">
        <v>230</v>
      </c>
      <c r="C5" s="92"/>
      <c r="D5" s="92"/>
      <c r="E5" s="87">
        <v>18</v>
      </c>
      <c r="F5" s="92"/>
      <c r="G5" s="109"/>
      <c r="H5" s="92"/>
      <c r="I5" s="109"/>
      <c r="J5" s="92"/>
      <c r="K5" s="109"/>
      <c r="L5" s="109"/>
      <c r="M5" s="109"/>
      <c r="N5" s="92"/>
      <c r="O5">
        <f t="shared" si="0"/>
        <v>18</v>
      </c>
      <c r="P5">
        <f>(E5/O5)*100</f>
        <v>100</v>
      </c>
    </row>
    <row r="6" spans="1:40" ht="20.100000000000001" customHeight="1" thickTop="1" thickBot="1">
      <c r="A6" s="102"/>
      <c r="B6" s="93" t="s">
        <v>230</v>
      </c>
      <c r="C6" s="92"/>
      <c r="D6" s="92">
        <v>2</v>
      </c>
      <c r="E6" s="92"/>
      <c r="F6" s="87">
        <v>20</v>
      </c>
      <c r="G6" s="109"/>
      <c r="H6" s="92"/>
      <c r="I6" s="109"/>
      <c r="J6" s="92"/>
      <c r="K6" s="109"/>
      <c r="L6" s="109"/>
      <c r="M6" s="109"/>
      <c r="N6" s="92"/>
      <c r="O6">
        <f t="shared" si="0"/>
        <v>22</v>
      </c>
      <c r="P6" s="113">
        <f>(F6/O6)*100</f>
        <v>90.909090909090907</v>
      </c>
    </row>
    <row r="7" spans="1:40" ht="20.100000000000001" customHeight="1" thickTop="1" thickBot="1">
      <c r="A7" s="102"/>
      <c r="B7" s="93" t="s">
        <v>231</v>
      </c>
      <c r="C7" s="92"/>
      <c r="D7" s="92"/>
      <c r="E7" s="92"/>
      <c r="F7" s="92"/>
      <c r="G7" s="90">
        <v>19</v>
      </c>
      <c r="H7" s="92"/>
      <c r="I7" s="109"/>
      <c r="J7" s="92"/>
      <c r="K7" s="109"/>
      <c r="L7" s="109"/>
      <c r="M7" s="109"/>
      <c r="N7" s="92"/>
      <c r="O7">
        <f t="shared" si="0"/>
        <v>19</v>
      </c>
      <c r="P7">
        <f>(G7/O7)*100</f>
        <v>100</v>
      </c>
    </row>
    <row r="8" spans="1:40" ht="20.100000000000001" customHeight="1" thickTop="1" thickBot="1">
      <c r="A8" s="102"/>
      <c r="B8" s="93" t="s">
        <v>232</v>
      </c>
      <c r="C8" s="92"/>
      <c r="D8" s="92"/>
      <c r="E8" s="92"/>
      <c r="F8" s="92"/>
      <c r="G8" s="109"/>
      <c r="H8" s="87">
        <v>18</v>
      </c>
      <c r="I8" s="109"/>
      <c r="J8" s="92"/>
      <c r="K8" s="109"/>
      <c r="L8" s="109"/>
      <c r="M8" s="109"/>
      <c r="N8" s="92"/>
      <c r="O8">
        <f t="shared" si="0"/>
        <v>18</v>
      </c>
      <c r="P8">
        <f>(H8/O8)*100</f>
        <v>100</v>
      </c>
    </row>
    <row r="9" spans="1:40" ht="20.100000000000001" customHeight="1" thickTop="1" thickBot="1">
      <c r="A9" s="102"/>
      <c r="B9" s="93" t="s">
        <v>10</v>
      </c>
      <c r="C9" s="92"/>
      <c r="D9" s="92"/>
      <c r="E9" s="92"/>
      <c r="F9" s="92"/>
      <c r="G9" s="109"/>
      <c r="H9" s="92"/>
      <c r="I9" s="90">
        <v>15</v>
      </c>
      <c r="J9" s="92"/>
      <c r="K9" s="109">
        <v>5</v>
      </c>
      <c r="L9" s="109"/>
      <c r="M9" s="109"/>
      <c r="N9" s="92"/>
      <c r="O9">
        <f t="shared" si="0"/>
        <v>20</v>
      </c>
      <c r="P9">
        <f>(I9/O9)*100</f>
        <v>75</v>
      </c>
    </row>
    <row r="10" spans="1:40" ht="20.100000000000001" customHeight="1" thickTop="1" thickBot="1">
      <c r="A10" s="102"/>
      <c r="B10" s="93" t="s">
        <v>233</v>
      </c>
      <c r="C10" s="92"/>
      <c r="D10" s="92"/>
      <c r="E10" s="92">
        <v>4</v>
      </c>
      <c r="F10" s="92"/>
      <c r="G10" s="109"/>
      <c r="H10" s="92"/>
      <c r="I10" s="109"/>
      <c r="J10" s="87">
        <v>14</v>
      </c>
      <c r="K10" s="109"/>
      <c r="L10" s="109"/>
      <c r="M10" s="109"/>
      <c r="N10" s="92"/>
      <c r="O10">
        <f t="shared" si="0"/>
        <v>18</v>
      </c>
      <c r="P10" s="113">
        <f>(J10/O10)*100</f>
        <v>77.777777777777786</v>
      </c>
    </row>
    <row r="11" spans="1:40" ht="20.100000000000001" customHeight="1" thickTop="1" thickBot="1">
      <c r="A11" s="102"/>
      <c r="B11" s="93" t="s">
        <v>234</v>
      </c>
      <c r="C11" s="92"/>
      <c r="D11" s="92"/>
      <c r="E11" s="92"/>
      <c r="F11" s="92"/>
      <c r="G11" s="109"/>
      <c r="H11" s="92"/>
      <c r="I11" s="109">
        <v>3</v>
      </c>
      <c r="J11" s="92"/>
      <c r="K11" s="90">
        <v>16</v>
      </c>
      <c r="L11" s="109"/>
      <c r="M11" s="109"/>
      <c r="N11" s="92"/>
      <c r="O11">
        <f t="shared" si="0"/>
        <v>19</v>
      </c>
      <c r="P11" s="47">
        <f>(K11/O11)*100</f>
        <v>84.210526315789465</v>
      </c>
    </row>
    <row r="12" spans="1:40" ht="20.100000000000001" customHeight="1" thickTop="1" thickBot="1">
      <c r="A12" s="102"/>
      <c r="B12" s="93" t="s">
        <v>235</v>
      </c>
      <c r="C12" s="92"/>
      <c r="D12" s="92"/>
      <c r="E12" s="92"/>
      <c r="F12" s="92">
        <v>3</v>
      </c>
      <c r="G12" s="109"/>
      <c r="H12" s="92"/>
      <c r="I12" s="109"/>
      <c r="J12" s="92"/>
      <c r="K12" s="109"/>
      <c r="L12" s="90">
        <v>15</v>
      </c>
      <c r="M12" s="109"/>
      <c r="N12" s="92"/>
      <c r="O12">
        <f t="shared" si="0"/>
        <v>18</v>
      </c>
      <c r="P12" s="47">
        <f>(L12/O12)*100</f>
        <v>83.333333333333343</v>
      </c>
      <c r="V12" s="70"/>
    </row>
    <row r="13" spans="1:40" ht="20.100000000000001" customHeight="1" thickTop="1" thickBot="1">
      <c r="A13" s="102"/>
      <c r="B13" s="93" t="s">
        <v>236</v>
      </c>
      <c r="C13" s="92"/>
      <c r="D13" s="92"/>
      <c r="E13" s="92"/>
      <c r="F13" s="92"/>
      <c r="G13" s="109"/>
      <c r="H13" s="92"/>
      <c r="I13" s="109"/>
      <c r="J13" s="92"/>
      <c r="K13" s="109"/>
      <c r="L13" s="109"/>
      <c r="M13" s="90">
        <v>14</v>
      </c>
      <c r="N13" s="116"/>
      <c r="O13">
        <f t="shared" si="0"/>
        <v>14</v>
      </c>
      <c r="P13">
        <f>(M13/O13)*100</f>
        <v>100</v>
      </c>
    </row>
    <row r="14" spans="1:40" ht="20.100000000000001" customHeight="1" thickTop="1" thickBot="1">
      <c r="A14" s="102"/>
      <c r="B14" s="93" t="s">
        <v>237</v>
      </c>
      <c r="C14" s="92"/>
      <c r="D14" s="92"/>
      <c r="E14" s="92"/>
      <c r="F14" s="92"/>
      <c r="G14" s="109"/>
      <c r="H14" s="92"/>
      <c r="I14" s="109"/>
      <c r="J14" s="92"/>
      <c r="K14" s="109"/>
      <c r="L14" s="109"/>
      <c r="M14" s="115"/>
      <c r="N14" s="117">
        <v>13</v>
      </c>
      <c r="O14">
        <f t="shared" si="0"/>
        <v>13</v>
      </c>
      <c r="P14">
        <f>(N14/O14)*100</f>
        <v>100</v>
      </c>
    </row>
    <row r="15" spans="1:40" ht="20.100000000000001" customHeight="1" thickTop="1">
      <c r="A15" s="106"/>
      <c r="B15" s="107" t="s">
        <v>65</v>
      </c>
      <c r="C15" s="108">
        <f>SUM(C3:C14)</f>
        <v>25</v>
      </c>
      <c r="D15" s="108">
        <f>SUM(D3:D14)</f>
        <v>22</v>
      </c>
      <c r="E15" s="108">
        <f>SUM(E3:E14)</f>
        <v>22</v>
      </c>
      <c r="F15" s="108">
        <f>SUM(F3:F14)</f>
        <v>28</v>
      </c>
      <c r="G15" s="108">
        <f>SUM(G3:G14)</f>
        <v>19</v>
      </c>
      <c r="H15" s="105">
        <f>SUM(H3:H14)</f>
        <v>18</v>
      </c>
      <c r="I15" s="108">
        <f>SUM(I3:I14)</f>
        <v>18</v>
      </c>
      <c r="J15" s="105">
        <f>SUM(J3:J14)</f>
        <v>14</v>
      </c>
      <c r="K15" s="108">
        <f>SUM(K3:K14)</f>
        <v>21</v>
      </c>
      <c r="L15" s="108">
        <f>SUM(L3:L14)</f>
        <v>15</v>
      </c>
      <c r="M15" s="108">
        <f>SUM(M3:M14)</f>
        <v>14</v>
      </c>
      <c r="N15" s="72">
        <f>SUM(N3:N14)</f>
        <v>13</v>
      </c>
      <c r="O15" s="110">
        <f>SUM(O3:O14)</f>
        <v>229</v>
      </c>
    </row>
    <row r="16" spans="1:40" ht="20.100000000000001" customHeight="1">
      <c r="A16" s="106"/>
      <c r="B16" s="107" t="s">
        <v>261</v>
      </c>
      <c r="C16" s="108">
        <f>(C3/C15)*100</f>
        <v>100</v>
      </c>
      <c r="D16" s="108">
        <f>(D4/D15)*100</f>
        <v>90.909090909090907</v>
      </c>
      <c r="E16" s="108">
        <f>(E5/E15)*100</f>
        <v>81.818181818181827</v>
      </c>
      <c r="F16" s="108">
        <f>(F6/F15)*100</f>
        <v>71.428571428571431</v>
      </c>
      <c r="G16" s="108">
        <f>(G7/G15)*100</f>
        <v>100</v>
      </c>
      <c r="H16" s="108">
        <f>(H8/H15)*100</f>
        <v>100</v>
      </c>
      <c r="I16" s="108">
        <f>(I9/I15)*100</f>
        <v>83.333333333333343</v>
      </c>
      <c r="J16" s="108">
        <f>(J10/J15)*100</f>
        <v>100</v>
      </c>
      <c r="K16" s="108">
        <f>(K11/K15)*100</f>
        <v>76.19047619047619</v>
      </c>
      <c r="L16" s="108">
        <f>(L12/L15)*100</f>
        <v>100</v>
      </c>
      <c r="M16" s="108">
        <f>(M13/M15)*100</f>
        <v>100</v>
      </c>
      <c r="N16" s="108">
        <f>(N14/N15)*100</f>
        <v>100</v>
      </c>
    </row>
    <row r="18" spans="1:39" ht="15.6">
      <c r="B18" s="103" t="s">
        <v>131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</row>
    <row r="19" spans="1:39" s="77" customFormat="1">
      <c r="B19" s="6"/>
      <c r="C19" s="95" t="s">
        <v>226</v>
      </c>
      <c r="D19" s="95" t="s">
        <v>190</v>
      </c>
      <c r="E19" s="95" t="s">
        <v>238</v>
      </c>
      <c r="F19" s="95" t="s">
        <v>239</v>
      </c>
      <c r="G19" s="95" t="s">
        <v>240</v>
      </c>
      <c r="H19" s="95" t="s">
        <v>203</v>
      </c>
      <c r="I19" s="95" t="s">
        <v>241</v>
      </c>
      <c r="J19" s="95" t="s">
        <v>242</v>
      </c>
      <c r="K19" s="95" t="s">
        <v>243</v>
      </c>
      <c r="L19" s="95" t="s">
        <v>12</v>
      </c>
      <c r="M19" s="95" t="s">
        <v>204</v>
      </c>
      <c r="N19" s="95" t="s">
        <v>225</v>
      </c>
      <c r="O19" s="95" t="s">
        <v>244</v>
      </c>
      <c r="P19" s="95" t="s">
        <v>11</v>
      </c>
      <c r="Q19" s="95" t="s">
        <v>245</v>
      </c>
      <c r="R19" s="95" t="s">
        <v>20</v>
      </c>
      <c r="S19" s="95" t="s">
        <v>246</v>
      </c>
      <c r="T19" s="95" t="s">
        <v>247</v>
      </c>
      <c r="U19" s="95" t="s">
        <v>248</v>
      </c>
      <c r="V19" s="95" t="s">
        <v>21</v>
      </c>
      <c r="W19" s="95" t="s">
        <v>249</v>
      </c>
      <c r="X19" s="95" t="s">
        <v>250</v>
      </c>
      <c r="Y19" s="95" t="s">
        <v>251</v>
      </c>
      <c r="Z19" s="95" t="s">
        <v>252</v>
      </c>
      <c r="AA19" s="95" t="s">
        <v>25</v>
      </c>
      <c r="AB19" s="95" t="s">
        <v>253</v>
      </c>
      <c r="AC19" s="95" t="s">
        <v>254</v>
      </c>
      <c r="AD19" s="95" t="s">
        <v>255</v>
      </c>
      <c r="AE19" s="95" t="s">
        <v>256</v>
      </c>
      <c r="AF19" s="95" t="s">
        <v>257</v>
      </c>
      <c r="AG19" s="95" t="s">
        <v>22</v>
      </c>
      <c r="AH19" s="95" t="s">
        <v>211</v>
      </c>
      <c r="AI19" s="95" t="s">
        <v>258</v>
      </c>
      <c r="AJ19" s="95" t="s">
        <v>259</v>
      </c>
      <c r="AK19" s="96" t="s">
        <v>65</v>
      </c>
      <c r="AL19" s="96" t="s">
        <v>262</v>
      </c>
      <c r="AM19" s="96"/>
    </row>
    <row r="20" spans="1:39" s="77" customFormat="1">
      <c r="A20" s="104" t="s">
        <v>134</v>
      </c>
      <c r="B20" s="95" t="s">
        <v>226</v>
      </c>
      <c r="C20" s="119">
        <v>25</v>
      </c>
      <c r="D20" s="11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7">
        <f>SUM(C20:AJ20)</f>
        <v>25</v>
      </c>
      <c r="AL20" s="111">
        <f>(C20/AK20)*100</f>
        <v>100</v>
      </c>
    </row>
    <row r="21" spans="1:39" s="77" customFormat="1">
      <c r="A21" s="104"/>
      <c r="B21" s="95" t="s">
        <v>190</v>
      </c>
      <c r="C21" s="114"/>
      <c r="D21" s="6">
        <v>24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7">
        <f t="shared" ref="AK21:AK53" si="1">SUM(C21:AJ21)</f>
        <v>24</v>
      </c>
      <c r="AL21" s="111">
        <f>(D21/AK21)*100</f>
        <v>100</v>
      </c>
    </row>
    <row r="22" spans="1:39" s="77" customFormat="1">
      <c r="A22" s="104"/>
      <c r="B22" s="95" t="s">
        <v>238</v>
      </c>
      <c r="C22" s="6"/>
      <c r="D22" s="6"/>
      <c r="E22" s="6">
        <v>18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>
        <v>2</v>
      </c>
      <c r="AK22" s="77">
        <f t="shared" si="1"/>
        <v>20</v>
      </c>
      <c r="AL22" s="111">
        <f>(E22/AK22)*100</f>
        <v>90</v>
      </c>
    </row>
    <row r="23" spans="1:39" s="77" customFormat="1">
      <c r="A23" s="104"/>
      <c r="B23" s="95" t="s">
        <v>239</v>
      </c>
      <c r="C23" s="6"/>
      <c r="D23" s="6"/>
      <c r="E23" s="6"/>
      <c r="F23" s="6">
        <v>20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7">
        <f t="shared" si="1"/>
        <v>20</v>
      </c>
      <c r="AL23" s="111">
        <f>(F23/AK23)*100</f>
        <v>100</v>
      </c>
    </row>
    <row r="24" spans="1:39" s="77" customFormat="1">
      <c r="A24" s="104"/>
      <c r="B24" s="95" t="s">
        <v>240</v>
      </c>
      <c r="C24" s="6"/>
      <c r="D24" s="6"/>
      <c r="E24" s="6"/>
      <c r="F24" s="6"/>
      <c r="G24" s="6">
        <v>15</v>
      </c>
      <c r="H24" s="6"/>
      <c r="I24" s="6"/>
      <c r="J24" s="6">
        <v>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7">
        <f t="shared" si="1"/>
        <v>17</v>
      </c>
      <c r="AL24" s="111">
        <f>(G24/AK24)*100</f>
        <v>88.235294117647058</v>
      </c>
    </row>
    <row r="25" spans="1:39" s="77" customFormat="1">
      <c r="A25" s="104"/>
      <c r="B25" s="95" t="s">
        <v>203</v>
      </c>
      <c r="C25" s="6"/>
      <c r="D25" s="6"/>
      <c r="E25" s="6"/>
      <c r="F25" s="6"/>
      <c r="G25" s="6"/>
      <c r="H25" s="6">
        <v>18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7">
        <f t="shared" si="1"/>
        <v>18</v>
      </c>
      <c r="AL25" s="111">
        <f>(H25/AK25)*100</f>
        <v>100</v>
      </c>
    </row>
    <row r="26" spans="1:39" s="77" customFormat="1">
      <c r="A26" s="104"/>
      <c r="B26" s="95" t="s">
        <v>241</v>
      </c>
      <c r="C26" s="6"/>
      <c r="D26" s="6"/>
      <c r="E26" s="6"/>
      <c r="F26" s="6"/>
      <c r="G26" s="6"/>
      <c r="H26" s="6"/>
      <c r="I26" s="6">
        <v>18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7">
        <f t="shared" si="1"/>
        <v>18</v>
      </c>
      <c r="AL26" s="111">
        <f>(I26/AK26)*100</f>
        <v>100</v>
      </c>
    </row>
    <row r="27" spans="1:39" s="77" customFormat="1">
      <c r="A27" s="104"/>
      <c r="B27" s="95" t="s">
        <v>242</v>
      </c>
      <c r="C27" s="6"/>
      <c r="D27" s="6"/>
      <c r="E27" s="6"/>
      <c r="F27" s="6"/>
      <c r="G27" s="6"/>
      <c r="H27" s="6"/>
      <c r="I27" s="6"/>
      <c r="J27" s="6">
        <v>15</v>
      </c>
      <c r="K27" s="6">
        <v>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7">
        <f t="shared" si="1"/>
        <v>21</v>
      </c>
      <c r="AL27" s="111">
        <f>(J27/AK27)*100</f>
        <v>71.428571428571431</v>
      </c>
    </row>
    <row r="28" spans="1:39" s="77" customFormat="1">
      <c r="A28" s="104"/>
      <c r="B28" s="95" t="s">
        <v>243</v>
      </c>
      <c r="C28" s="6"/>
      <c r="D28" s="6"/>
      <c r="E28" s="6"/>
      <c r="F28" s="6"/>
      <c r="G28" s="6"/>
      <c r="H28" s="6"/>
      <c r="I28" s="6"/>
      <c r="J28" s="6">
        <v>5</v>
      </c>
      <c r="K28" s="6">
        <v>14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7">
        <f t="shared" si="1"/>
        <v>19</v>
      </c>
      <c r="AL28" s="111">
        <f>(K28/AK28)*100</f>
        <v>73.68421052631578</v>
      </c>
    </row>
    <row r="29" spans="1:39" s="77" customFormat="1">
      <c r="A29" s="104"/>
      <c r="B29" s="95" t="s">
        <v>12</v>
      </c>
      <c r="C29" s="6"/>
      <c r="D29" s="6"/>
      <c r="E29" s="6"/>
      <c r="F29" s="6"/>
      <c r="G29" s="6"/>
      <c r="H29" s="6"/>
      <c r="I29" s="6"/>
      <c r="J29" s="6"/>
      <c r="K29" s="6"/>
      <c r="L29" s="6">
        <v>12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7">
        <f t="shared" si="1"/>
        <v>12</v>
      </c>
      <c r="AL29" s="111">
        <f>(L29/AK29)*100</f>
        <v>100</v>
      </c>
    </row>
    <row r="30" spans="1:39" s="77" customFormat="1">
      <c r="A30" s="104"/>
      <c r="B30" s="95" t="s">
        <v>204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7">
        <f t="shared" si="1"/>
        <v>20</v>
      </c>
      <c r="AL30" s="111">
        <f>(M30/AK30)*100</f>
        <v>100</v>
      </c>
    </row>
    <row r="31" spans="1:39" s="77" customFormat="1">
      <c r="A31" s="104"/>
      <c r="B31" s="95" t="s">
        <v>225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7">
        <f t="shared" si="1"/>
        <v>16</v>
      </c>
      <c r="AL31" s="111">
        <f>(N31/AK31)*100</f>
        <v>100</v>
      </c>
    </row>
    <row r="32" spans="1:39" s="77" customFormat="1">
      <c r="A32" s="104"/>
      <c r="B32" s="95" t="s">
        <v>244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10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7">
        <f t="shared" si="1"/>
        <v>10</v>
      </c>
      <c r="AL32" s="111">
        <f>(O32/AK32)*100</f>
        <v>100</v>
      </c>
    </row>
    <row r="33" spans="1:38" s="77" customFormat="1">
      <c r="A33" s="104"/>
      <c r="B33" s="95" t="s">
        <v>11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v>18</v>
      </c>
      <c r="Q33" s="6"/>
      <c r="R33" s="6"/>
      <c r="S33" s="6">
        <v>2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7">
        <f t="shared" si="1"/>
        <v>20</v>
      </c>
      <c r="AL33" s="111">
        <f>(P33/AK33)*100</f>
        <v>90</v>
      </c>
    </row>
    <row r="34" spans="1:38" s="77" customFormat="1">
      <c r="A34" s="104"/>
      <c r="B34" s="95" t="s">
        <v>245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>
        <v>15</v>
      </c>
      <c r="R34" s="6"/>
      <c r="S34" s="6"/>
      <c r="T34" s="6">
        <v>3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7">
        <f t="shared" si="1"/>
        <v>18</v>
      </c>
      <c r="AL34" s="111">
        <f>(Q34/AK34)*100</f>
        <v>83.333333333333343</v>
      </c>
    </row>
    <row r="35" spans="1:38" s="77" customFormat="1">
      <c r="A35" s="104"/>
      <c r="B35" s="95" t="s">
        <v>20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>
        <v>16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7">
        <f t="shared" si="1"/>
        <v>16</v>
      </c>
      <c r="AL35" s="111">
        <f>(R35/AK35)*100</f>
        <v>100</v>
      </c>
    </row>
    <row r="36" spans="1:38" s="77" customFormat="1">
      <c r="A36" s="104"/>
      <c r="B36" s="95" t="s">
        <v>246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25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7">
        <f t="shared" si="1"/>
        <v>25</v>
      </c>
      <c r="AL36" s="111">
        <f>(S36/AK36)*100</f>
        <v>100</v>
      </c>
    </row>
    <row r="37" spans="1:38" s="77" customFormat="1">
      <c r="A37" s="104"/>
      <c r="B37" s="95" t="s">
        <v>247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v>3</v>
      </c>
      <c r="R37" s="6"/>
      <c r="S37" s="6"/>
      <c r="T37" s="6">
        <v>13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7">
        <f t="shared" si="1"/>
        <v>16</v>
      </c>
      <c r="AL37" s="111">
        <f>(T37/AK37)*100</f>
        <v>81.25</v>
      </c>
    </row>
    <row r="38" spans="1:38" s="77" customFormat="1">
      <c r="A38" s="104"/>
      <c r="B38" s="95" t="s">
        <v>248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>
        <v>15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7">
        <f t="shared" si="1"/>
        <v>15</v>
      </c>
      <c r="AL38" s="111">
        <f>(U38/AK38)*100</f>
        <v>100</v>
      </c>
    </row>
    <row r="39" spans="1:38" s="77" customFormat="1">
      <c r="A39" s="104"/>
      <c r="B39" s="95" t="s">
        <v>21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</v>
      </c>
      <c r="U39" s="6"/>
      <c r="V39" s="6">
        <v>16</v>
      </c>
      <c r="W39" s="6"/>
      <c r="X39" s="6"/>
      <c r="Y39" s="6"/>
      <c r="Z39" s="6"/>
      <c r="AA39" s="6"/>
      <c r="AB39" s="6">
        <v>3</v>
      </c>
      <c r="AC39" s="6"/>
      <c r="AD39" s="6"/>
      <c r="AE39" s="6"/>
      <c r="AF39" s="6"/>
      <c r="AG39" s="6"/>
      <c r="AH39" s="6"/>
      <c r="AI39" s="6"/>
      <c r="AJ39" s="6"/>
      <c r="AK39" s="77">
        <f t="shared" si="1"/>
        <v>21</v>
      </c>
      <c r="AL39" s="111">
        <f>(V39/AK39)*100</f>
        <v>76.19047619047619</v>
      </c>
    </row>
    <row r="40" spans="1:38" s="77" customFormat="1">
      <c r="A40" s="104"/>
      <c r="B40" s="95" t="s">
        <v>249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>
        <v>20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7">
        <f t="shared" si="1"/>
        <v>20</v>
      </c>
      <c r="AL40" s="111">
        <f>(W40/AK40)*100</f>
        <v>100</v>
      </c>
    </row>
    <row r="41" spans="1:38" s="77" customFormat="1">
      <c r="A41" s="104"/>
      <c r="B41" s="95" t="s">
        <v>250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>
        <v>25</v>
      </c>
      <c r="Y41" s="6">
        <v>2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7">
        <f t="shared" si="1"/>
        <v>27</v>
      </c>
      <c r="AL41" s="111">
        <f>(X41/AK41)*100</f>
        <v>92.592592592592595</v>
      </c>
    </row>
    <row r="42" spans="1:38" s="77" customFormat="1">
      <c r="A42" s="104"/>
      <c r="B42" s="95" t="s">
        <v>251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>
        <v>2</v>
      </c>
      <c r="Y42" s="6">
        <v>20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7">
        <f t="shared" si="1"/>
        <v>22</v>
      </c>
      <c r="AL42" s="111">
        <f>(Y42/AK42)*100</f>
        <v>90.909090909090907</v>
      </c>
    </row>
    <row r="43" spans="1:38" s="77" customFormat="1">
      <c r="A43" s="104"/>
      <c r="B43" s="95" t="s">
        <v>252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>
        <v>19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7">
        <f t="shared" si="1"/>
        <v>19</v>
      </c>
      <c r="AL43" s="111">
        <f>(Z43/AK43)*100</f>
        <v>100</v>
      </c>
    </row>
    <row r="44" spans="1:38" s="77" customFormat="1">
      <c r="A44" s="104"/>
      <c r="B44" s="95" t="s">
        <v>25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14</v>
      </c>
      <c r="AB44" s="6"/>
      <c r="AC44" s="6"/>
      <c r="AD44" s="6"/>
      <c r="AE44" s="6"/>
      <c r="AF44" s="6"/>
      <c r="AG44" s="6"/>
      <c r="AH44" s="6"/>
      <c r="AI44" s="6"/>
      <c r="AJ44" s="6"/>
      <c r="AK44" s="77">
        <f t="shared" si="1"/>
        <v>14</v>
      </c>
      <c r="AL44" s="111">
        <f>(AA44/AK44)*100</f>
        <v>100</v>
      </c>
    </row>
    <row r="45" spans="1:38" s="77" customFormat="1">
      <c r="A45" s="104"/>
      <c r="B45" s="95" t="s">
        <v>253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3</v>
      </c>
      <c r="V45" s="6"/>
      <c r="W45" s="6"/>
      <c r="X45" s="6"/>
      <c r="Y45" s="6"/>
      <c r="Z45" s="6"/>
      <c r="AA45" s="6"/>
      <c r="AB45" s="6">
        <v>16</v>
      </c>
      <c r="AC45" s="6">
        <v>1</v>
      </c>
      <c r="AD45" s="6"/>
      <c r="AE45" s="6"/>
      <c r="AF45" s="6"/>
      <c r="AG45" s="6"/>
      <c r="AH45" s="6"/>
      <c r="AI45" s="6"/>
      <c r="AJ45" s="6"/>
      <c r="AK45" s="77">
        <f t="shared" si="1"/>
        <v>20</v>
      </c>
      <c r="AL45" s="111">
        <f>(AB45/AK45)*100</f>
        <v>80</v>
      </c>
    </row>
    <row r="46" spans="1:38" s="77" customFormat="1">
      <c r="A46" s="104"/>
      <c r="B46" s="95" t="s">
        <v>254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>
        <v>15</v>
      </c>
      <c r="AD46" s="6"/>
      <c r="AE46" s="6"/>
      <c r="AF46" s="6"/>
      <c r="AG46" s="6"/>
      <c r="AH46" s="6"/>
      <c r="AI46" s="6"/>
      <c r="AJ46" s="6"/>
      <c r="AK46" s="77">
        <f t="shared" si="1"/>
        <v>15</v>
      </c>
      <c r="AL46" s="111">
        <f>(AC46/AK46)*100</f>
        <v>100</v>
      </c>
    </row>
    <row r="47" spans="1:38" s="77" customFormat="1">
      <c r="A47" s="104"/>
      <c r="B47" s="95" t="s">
        <v>255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>
        <v>18</v>
      </c>
      <c r="AE47" s="6"/>
      <c r="AF47" s="6"/>
      <c r="AG47" s="6"/>
      <c r="AH47" s="6"/>
      <c r="AI47" s="6"/>
      <c r="AJ47" s="6"/>
      <c r="AK47" s="77">
        <f t="shared" si="1"/>
        <v>18</v>
      </c>
      <c r="AL47" s="111">
        <f>(AD47/AK47)*100</f>
        <v>100</v>
      </c>
    </row>
    <row r="48" spans="1:38" s="77" customFormat="1">
      <c r="A48" s="104"/>
      <c r="B48" s="95" t="s">
        <v>256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12</v>
      </c>
      <c r="AF48" s="6"/>
      <c r="AG48" s="6"/>
      <c r="AH48" s="6"/>
      <c r="AI48" s="6"/>
      <c r="AJ48" s="6"/>
      <c r="AK48" s="77">
        <f t="shared" si="1"/>
        <v>12</v>
      </c>
      <c r="AL48" s="111">
        <f>(AE48/AK48)*100</f>
        <v>100</v>
      </c>
    </row>
    <row r="49" spans="1:38" s="77" customFormat="1">
      <c r="A49" s="104"/>
      <c r="B49" s="95" t="s">
        <v>257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>
        <v>14</v>
      </c>
      <c r="AG49" s="6"/>
      <c r="AH49" s="6"/>
      <c r="AI49" s="6"/>
      <c r="AJ49" s="6"/>
      <c r="AK49" s="77">
        <f t="shared" si="1"/>
        <v>14</v>
      </c>
      <c r="AL49" s="111">
        <f>(AF49/AK49)*100</f>
        <v>100</v>
      </c>
    </row>
    <row r="50" spans="1:38" s="77" customFormat="1">
      <c r="A50" s="104"/>
      <c r="B50" s="95" t="s">
        <v>22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>
        <v>15</v>
      </c>
      <c r="AH50" s="6"/>
      <c r="AI50" s="6"/>
      <c r="AJ50" s="6"/>
      <c r="AK50" s="77">
        <f t="shared" si="1"/>
        <v>15</v>
      </c>
      <c r="AL50" s="111">
        <f>(AG50/AK50)*100</f>
        <v>100</v>
      </c>
    </row>
    <row r="51" spans="1:38" s="77" customFormat="1">
      <c r="A51" s="104"/>
      <c r="B51" s="95" t="s">
        <v>211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>
        <v>16</v>
      </c>
      <c r="AI51" s="6"/>
      <c r="AJ51" s="6"/>
      <c r="AK51" s="77">
        <f t="shared" si="1"/>
        <v>16</v>
      </c>
      <c r="AL51" s="111">
        <f>(AH51/AK51)*100</f>
        <v>100</v>
      </c>
    </row>
    <row r="52" spans="1:38" s="77" customFormat="1">
      <c r="A52" s="104"/>
      <c r="B52" s="95" t="s">
        <v>258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>
        <v>20</v>
      </c>
      <c r="AJ52" s="6"/>
      <c r="AK52" s="77">
        <f t="shared" si="1"/>
        <v>20</v>
      </c>
      <c r="AL52" s="111">
        <f>(AI52/AK52)*100</f>
        <v>100</v>
      </c>
    </row>
    <row r="53" spans="1:38" s="77" customFormat="1">
      <c r="A53" s="104"/>
      <c r="B53" s="95" t="s">
        <v>259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>
        <v>11</v>
      </c>
      <c r="AK53" s="77">
        <f t="shared" si="1"/>
        <v>11</v>
      </c>
      <c r="AL53" s="111">
        <f>(AJ53/AK53)*100</f>
        <v>100</v>
      </c>
    </row>
    <row r="54" spans="1:38">
      <c r="B54" s="112" t="s">
        <v>263</v>
      </c>
      <c r="C54">
        <f>SUM(C20:C53)</f>
        <v>25</v>
      </c>
      <c r="D54">
        <f t="shared" ref="D54:AJ54" si="2">SUM(D20:D53)</f>
        <v>24</v>
      </c>
      <c r="E54">
        <f t="shared" si="2"/>
        <v>18</v>
      </c>
      <c r="F54">
        <f t="shared" si="2"/>
        <v>20</v>
      </c>
      <c r="G54">
        <f t="shared" si="2"/>
        <v>15</v>
      </c>
      <c r="H54">
        <f t="shared" si="2"/>
        <v>18</v>
      </c>
      <c r="I54">
        <f t="shared" si="2"/>
        <v>18</v>
      </c>
      <c r="J54">
        <f t="shared" si="2"/>
        <v>22</v>
      </c>
      <c r="K54">
        <f t="shared" si="2"/>
        <v>20</v>
      </c>
      <c r="L54">
        <f t="shared" si="2"/>
        <v>12</v>
      </c>
      <c r="M54">
        <f t="shared" si="2"/>
        <v>20</v>
      </c>
      <c r="N54">
        <f t="shared" si="2"/>
        <v>16</v>
      </c>
      <c r="O54">
        <f t="shared" si="2"/>
        <v>10</v>
      </c>
      <c r="P54">
        <f t="shared" si="2"/>
        <v>18</v>
      </c>
      <c r="Q54">
        <f t="shared" si="2"/>
        <v>18</v>
      </c>
      <c r="R54">
        <f t="shared" si="2"/>
        <v>16</v>
      </c>
      <c r="S54">
        <f t="shared" si="2"/>
        <v>27</v>
      </c>
      <c r="T54">
        <f t="shared" si="2"/>
        <v>18</v>
      </c>
      <c r="U54">
        <f t="shared" si="2"/>
        <v>18</v>
      </c>
      <c r="V54">
        <f t="shared" si="2"/>
        <v>16</v>
      </c>
      <c r="W54">
        <f t="shared" si="2"/>
        <v>20</v>
      </c>
      <c r="X54">
        <f t="shared" si="2"/>
        <v>27</v>
      </c>
      <c r="Y54">
        <f t="shared" si="2"/>
        <v>22</v>
      </c>
      <c r="Z54">
        <f t="shared" si="2"/>
        <v>19</v>
      </c>
      <c r="AA54">
        <f t="shared" si="2"/>
        <v>14</v>
      </c>
      <c r="AB54">
        <f t="shared" si="2"/>
        <v>19</v>
      </c>
      <c r="AC54">
        <f t="shared" si="2"/>
        <v>16</v>
      </c>
      <c r="AD54">
        <f t="shared" si="2"/>
        <v>18</v>
      </c>
      <c r="AE54">
        <f t="shared" si="2"/>
        <v>12</v>
      </c>
      <c r="AF54">
        <f t="shared" si="2"/>
        <v>14</v>
      </c>
      <c r="AG54">
        <f t="shared" si="2"/>
        <v>15</v>
      </c>
      <c r="AH54">
        <f t="shared" si="2"/>
        <v>16</v>
      </c>
      <c r="AI54">
        <f t="shared" si="2"/>
        <v>20</v>
      </c>
      <c r="AJ54">
        <f t="shared" si="2"/>
        <v>13</v>
      </c>
      <c r="AK54" s="77">
        <f>SUM(AK20:AK53)</f>
        <v>614</v>
      </c>
    </row>
    <row r="55" spans="1:38">
      <c r="B55" s="112" t="s">
        <v>228</v>
      </c>
      <c r="C55">
        <f>(C20/C54)*100</f>
        <v>100</v>
      </c>
      <c r="D55">
        <f>(D21/D54)*100</f>
        <v>100</v>
      </c>
      <c r="E55">
        <f>(E22/E54)*100</f>
        <v>100</v>
      </c>
      <c r="F55">
        <f>(F23/F54)*100</f>
        <v>100</v>
      </c>
      <c r="G55">
        <f>(G24/G54)*100</f>
        <v>100</v>
      </c>
      <c r="H55">
        <f>(H25/H54)*100</f>
        <v>100</v>
      </c>
      <c r="I55">
        <f>(I26/I54)*100</f>
        <v>100</v>
      </c>
      <c r="J55">
        <f>(J27/J54)*100</f>
        <v>68.181818181818173</v>
      </c>
      <c r="K55">
        <f>(K28/K54)*100</f>
        <v>70</v>
      </c>
      <c r="L55">
        <f>(L29/L54)*100</f>
        <v>100</v>
      </c>
      <c r="M55">
        <f>(M30/M54)*100</f>
        <v>100</v>
      </c>
      <c r="N55">
        <f>(N31/N54)*100</f>
        <v>100</v>
      </c>
      <c r="O55">
        <f>(O32/O54)*100</f>
        <v>100</v>
      </c>
      <c r="P55">
        <f>(P33/P54)*100</f>
        <v>100</v>
      </c>
      <c r="Q55">
        <f>(Q34/Q54)*100</f>
        <v>83.333333333333343</v>
      </c>
      <c r="R55">
        <f>(R35/R54)*100</f>
        <v>100</v>
      </c>
      <c r="S55">
        <f>(S36/S54)*100</f>
        <v>92.592592592592595</v>
      </c>
      <c r="T55">
        <f>(T37/T54)*100</f>
        <v>72.222222222222214</v>
      </c>
      <c r="U55">
        <f>(U38/U54)*100</f>
        <v>83.333333333333343</v>
      </c>
      <c r="V55">
        <f>(V39/V54)*100</f>
        <v>100</v>
      </c>
      <c r="W55">
        <f>(W40/W54)*100</f>
        <v>100</v>
      </c>
      <c r="X55">
        <f>(X41/X54)*100</f>
        <v>92.592592592592595</v>
      </c>
      <c r="Y55">
        <f>(Y42/Y54)*100</f>
        <v>90.909090909090907</v>
      </c>
      <c r="Z55">
        <f>(Z43/Z54)*100</f>
        <v>100</v>
      </c>
      <c r="AA55">
        <f>(AA44/AA54)*100</f>
        <v>100</v>
      </c>
      <c r="AB55">
        <f>(AB45/AB54)*100</f>
        <v>84.210526315789465</v>
      </c>
      <c r="AC55">
        <f>(AC46/AC54)*100</f>
        <v>93.75</v>
      </c>
      <c r="AD55">
        <f>(AD47/AD54)*100</f>
        <v>100</v>
      </c>
      <c r="AE55">
        <f>(AE48/AE54)*100</f>
        <v>100</v>
      </c>
      <c r="AF55">
        <f>(AF49/AF54)*100</f>
        <v>100</v>
      </c>
      <c r="AG55">
        <f>(AG50/AG54)*100</f>
        <v>100</v>
      </c>
      <c r="AH55">
        <f>(AH51/AH54)*100</f>
        <v>100</v>
      </c>
      <c r="AI55">
        <f>(AI52/AI54)*100</f>
        <v>100</v>
      </c>
      <c r="AJ55">
        <f>(AJ53/AJ54)*100</f>
        <v>84.615384615384613</v>
      </c>
    </row>
  </sheetData>
  <mergeCells count="4">
    <mergeCell ref="B1:N1"/>
    <mergeCell ref="A3:A14"/>
    <mergeCell ref="B18:AJ18"/>
    <mergeCell ref="A20:A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recognition</vt:lpstr>
      <vt:lpstr>identification</vt:lpstr>
      <vt:lpstr>conf_mat</vt:lpstr>
      <vt:lpstr>ENGLISH</vt:lpstr>
      <vt:lpstr>english_1</vt:lpstr>
      <vt:lpstr>Marathi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</cp:lastModifiedBy>
  <dcterms:created xsi:type="dcterms:W3CDTF">2017-04-07T08:19:50Z</dcterms:created>
  <dcterms:modified xsi:type="dcterms:W3CDTF">2019-06-08T14:55:19Z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aeaae28c-64a7-49da-baf4-07a5b5d17e81</vt:lpwstr>
  </property>
</Properties>
</file>