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cbb94476d5e46c/Documents/"/>
    </mc:Choice>
  </mc:AlternateContent>
  <xr:revisionPtr revIDLastSave="421" documentId="8_{C5DAE59A-A9BB-4D08-9D12-92F5D8BB27FC}" xr6:coauthVersionLast="47" xr6:coauthVersionMax="47" xr10:uidLastSave="{BB0E829D-CC56-404F-8D30-D12C38E830C3}"/>
  <bookViews>
    <workbookView xWindow="-108" yWindow="-108" windowWidth="30936" windowHeight="16776" xr2:uid="{877BD949-62E5-4C4A-AD03-2814EF7B5C75}"/>
  </bookViews>
  <sheets>
    <sheet name="Credits_GPA_Plan" sheetId="1" r:id="rId1"/>
    <sheet name="Courses_Term_Outlook" sheetId="4" r:id="rId2"/>
    <sheet name="Degree_Requirements" sheetId="3" r:id="rId3"/>
    <sheet name="Data Validation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I13" i="1" s="1" a="1"/>
  <c r="I13" i="1" s="1"/>
  <c r="G68" i="1"/>
  <c r="G70" i="1"/>
  <c r="G63" i="1"/>
  <c r="I63" i="1" s="1" a="1"/>
  <c r="I63" i="1" s="1"/>
  <c r="G64" i="1"/>
  <c r="I64" i="1" s="1" a="1"/>
  <c r="I64" i="1" s="1"/>
  <c r="G65" i="1"/>
  <c r="G66" i="1"/>
  <c r="G67" i="1"/>
  <c r="G69" i="1"/>
  <c r="G55" i="1"/>
  <c r="I55" i="1" s="1" a="1"/>
  <c r="I55" i="1" s="1"/>
  <c r="G56" i="1"/>
  <c r="G57" i="1"/>
  <c r="I57" i="1" s="1" a="1"/>
  <c r="I57" i="1" s="1"/>
  <c r="G58" i="1"/>
  <c r="I58" i="1" s="1" a="1"/>
  <c r="I58" i="1" s="1"/>
  <c r="G59" i="1"/>
  <c r="I59" i="1" s="1" a="1"/>
  <c r="I59" i="1" s="1"/>
  <c r="G60" i="1"/>
  <c r="I60" i="1" s="1" a="1"/>
  <c r="I60" i="1" s="1"/>
  <c r="G61" i="1"/>
  <c r="I61" i="1" s="1" a="1"/>
  <c r="I61" i="1" s="1"/>
  <c r="G62" i="1"/>
  <c r="I62" i="1" s="1" a="1"/>
  <c r="I62" i="1" s="1"/>
  <c r="G43" i="1"/>
  <c r="I43" i="1" s="1" a="1"/>
  <c r="I43" i="1" s="1"/>
  <c r="G44" i="1"/>
  <c r="I44" i="1" s="1" a="1"/>
  <c r="I44" i="1" s="1"/>
  <c r="G45" i="1"/>
  <c r="I45" i="1" s="1" a="1"/>
  <c r="I45" i="1" s="1"/>
  <c r="G46" i="1"/>
  <c r="I46" i="1" s="1" a="1"/>
  <c r="I46" i="1" s="1"/>
  <c r="G47" i="1"/>
  <c r="I47" i="1" s="1" a="1"/>
  <c r="I47" i="1" s="1"/>
  <c r="G48" i="1"/>
  <c r="I48" i="1" s="1" a="1"/>
  <c r="I48" i="1" s="1"/>
  <c r="G49" i="1"/>
  <c r="I49" i="1" s="1" a="1"/>
  <c r="I49" i="1" s="1"/>
  <c r="G50" i="1"/>
  <c r="I50" i="1" s="1" a="1"/>
  <c r="I50" i="1" s="1"/>
  <c r="G51" i="1"/>
  <c r="G52" i="1"/>
  <c r="I52" i="1" s="1" a="1"/>
  <c r="I52" i="1" s="1"/>
  <c r="G53" i="1"/>
  <c r="I53" i="1" s="1" a="1"/>
  <c r="I53" i="1" s="1"/>
  <c r="G54" i="1"/>
  <c r="I54" i="1" s="1" a="1"/>
  <c r="I54" i="1" s="1"/>
  <c r="G32" i="1"/>
  <c r="I32" i="1" s="1" a="1"/>
  <c r="I32" i="1" s="1"/>
  <c r="G33" i="1"/>
  <c r="I33" i="1" s="1" a="1"/>
  <c r="I33" i="1" s="1"/>
  <c r="G34" i="1"/>
  <c r="I34" i="1" s="1" a="1"/>
  <c r="I34" i="1" s="1"/>
  <c r="G35" i="1"/>
  <c r="I35" i="1" s="1" a="1"/>
  <c r="I35" i="1" s="1"/>
  <c r="G36" i="1"/>
  <c r="I36" i="1" s="1" a="1"/>
  <c r="I36" i="1" s="1"/>
  <c r="G37" i="1"/>
  <c r="I37" i="1" s="1" a="1"/>
  <c r="I37" i="1" s="1"/>
  <c r="G38" i="1"/>
  <c r="I38" i="1" s="1" a="1"/>
  <c r="I38" i="1" s="1"/>
  <c r="G39" i="1"/>
  <c r="I39" i="1" s="1" a="1"/>
  <c r="I39" i="1" s="1"/>
  <c r="G40" i="1"/>
  <c r="I40" i="1" s="1" a="1"/>
  <c r="I40" i="1" s="1"/>
  <c r="G41" i="1"/>
  <c r="I41" i="1" s="1" a="1"/>
  <c r="I41" i="1" s="1"/>
  <c r="G42" i="1"/>
  <c r="I42" i="1" s="1" a="1"/>
  <c r="I42" i="1" s="1"/>
  <c r="G25" i="1"/>
  <c r="G26" i="1"/>
  <c r="G27" i="1"/>
  <c r="I27" i="1" s="1" a="1"/>
  <c r="I27" i="1" s="1"/>
  <c r="G28" i="1"/>
  <c r="I28" i="1" s="1" a="1"/>
  <c r="I28" i="1" s="1"/>
  <c r="G29" i="1"/>
  <c r="I29" i="1" s="1" a="1"/>
  <c r="I29" i="1" s="1"/>
  <c r="G30" i="1"/>
  <c r="I30" i="1" s="1" a="1"/>
  <c r="I30" i="1" s="1"/>
  <c r="G31" i="1"/>
  <c r="I31" i="1" s="1" a="1"/>
  <c r="I31" i="1" s="1"/>
  <c r="G23" i="1"/>
  <c r="G24" i="1"/>
  <c r="I24" i="1" s="1" a="1"/>
  <c r="I24" i="1" s="1"/>
  <c r="G22" i="1"/>
  <c r="I22" i="1" s="1" a="1"/>
  <c r="I22" i="1" s="1"/>
  <c r="G21" i="1"/>
  <c r="I21" i="1" s="1" a="1"/>
  <c r="I21" i="1" s="1"/>
  <c r="G20" i="1"/>
  <c r="I20" i="1" s="1" a="1"/>
  <c r="I20" i="1" s="1"/>
  <c r="G19" i="1"/>
  <c r="I19" i="1" s="1" a="1"/>
  <c r="I19" i="1" s="1"/>
  <c r="G14" i="1"/>
  <c r="I14" i="1" s="1" a="1"/>
  <c r="I14" i="1" s="1"/>
  <c r="G15" i="1"/>
  <c r="I15" i="1" s="1" a="1"/>
  <c r="I15" i="1" s="1"/>
  <c r="G16" i="1"/>
  <c r="I16" i="1" s="1" a="1"/>
  <c r="I16" i="1" s="1"/>
  <c r="G17" i="1"/>
  <c r="I17" i="1" s="1" a="1"/>
  <c r="I17" i="1" s="1"/>
  <c r="G18" i="1"/>
  <c r="I18" i="1" s="1" a="1"/>
  <c r="I18" i="1" s="1"/>
  <c r="G12" i="1"/>
  <c r="E6" i="1"/>
  <c r="E5" i="1"/>
  <c r="K71" i="1"/>
  <c r="C71" i="1"/>
  <c r="D71" i="1"/>
  <c r="E71" i="1"/>
  <c r="F71" i="1"/>
  <c r="H71" i="1"/>
  <c r="J71" i="1"/>
  <c r="L71" i="1"/>
  <c r="M71" i="1"/>
  <c r="N71" i="1"/>
  <c r="O71" i="1"/>
  <c r="I23" i="1" a="1"/>
  <c r="I23" i="1" s="1"/>
  <c r="I25" i="1" a="1"/>
  <c r="I25" i="1" s="1"/>
  <c r="I26" i="1" a="1"/>
  <c r="I26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1" l="1"/>
  <c r="F6" i="1" s="1"/>
  <c r="G6" i="1" s="1"/>
  <c r="E7" i="1"/>
  <c r="E8" i="1" s="1"/>
  <c r="D7" i="1"/>
  <c r="I56" i="1" a="1"/>
  <c r="I56" i="1" s="1"/>
  <c r="K5" i="1" s="1"/>
  <c r="C6" i="1"/>
  <c r="C7" i="1"/>
  <c r="I51" i="1" a="1"/>
  <c r="I51" i="1" s="1"/>
  <c r="M5" i="1" s="1"/>
  <c r="G71" i="1"/>
  <c r="C5" i="1"/>
  <c r="I12" i="1" a="1"/>
  <c r="I12" i="1" s="1"/>
  <c r="I5" i="1" s="1"/>
  <c r="D5" i="1"/>
  <c r="F5" i="1" s="1"/>
  <c r="G5" i="1" s="1"/>
  <c r="F7" i="1" l="1"/>
  <c r="F8" i="1" s="1"/>
  <c r="C8" i="1"/>
  <c r="I71" i="1"/>
  <c r="D8" i="1"/>
  <c r="G7" i="1" l="1"/>
  <c r="G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Ashley Andruss</author>
  </authors>
  <commentList>
    <comment ref="B4" authorId="0" shapeId="0" xr:uid="{A405A75F-0055-4D0C-A8E9-2FBC8495D7FC}">
      <text>
        <r>
          <rPr>
            <sz val="9"/>
            <color indexed="81"/>
            <rFont val="Arial"/>
            <family val="2"/>
          </rPr>
          <t>Summary of Applicable Degree field and hours</t>
        </r>
      </text>
    </comment>
    <comment ref="C4" authorId="0" shapeId="0" xr:uid="{09ECA51B-3984-4C95-89A2-C61488F7A70B}">
      <text>
        <r>
          <rPr>
            <sz val="9"/>
            <color indexed="81"/>
            <rFont val="Arial"/>
            <family val="2"/>
          </rPr>
          <t>Includes Ds and Fs, doesn't include Ws (Dropped) or Not Taken</t>
        </r>
      </text>
    </comment>
    <comment ref="D4" authorId="0" shapeId="0" xr:uid="{EDCBDB89-3FB5-44BA-B783-C68AFA1A7D54}">
      <text>
        <r>
          <rPr>
            <sz val="9"/>
            <color indexed="81"/>
            <rFont val="Arial"/>
            <family val="2"/>
          </rPr>
          <t>If you made a D or F, it is not counted here per UH and HCC rules</t>
        </r>
      </text>
    </comment>
    <comment ref="E4" authorId="0" shapeId="0" xr:uid="{37F8BEF2-F498-4AB3-AEEF-E97E254D23A7}">
      <text>
        <r>
          <rPr>
            <sz val="9"/>
            <color indexed="81"/>
            <rFont val="Arial"/>
            <family val="2"/>
          </rPr>
          <t>Based on COURSE STATUS, Not Completed</t>
        </r>
      </text>
    </comment>
    <comment ref="F4" authorId="0" shapeId="0" xr:uid="{29DADDB8-7EE8-4BAB-9BB9-6BBB537572DB}">
      <text>
        <r>
          <rPr>
            <sz val="9"/>
            <color indexed="81"/>
            <rFont val="Arial"/>
            <family val="2"/>
          </rPr>
          <t>Earned + Remaining</t>
        </r>
      </text>
    </comment>
    <comment ref="G4" authorId="0" shapeId="0" xr:uid="{CC24145B-723D-44BA-A4B2-510CA58CB5CF}">
      <text>
        <r>
          <rPr>
            <sz val="9"/>
            <color indexed="81"/>
            <rFont val="Arial"/>
            <family val="2"/>
          </rPr>
          <t>Earned / Total Credits as percentage and progress bar</t>
        </r>
      </text>
    </comment>
    <comment ref="B11" authorId="0" shapeId="0" xr:uid="{D1B21632-BBEA-468D-92FD-B6D7E7326F08}">
      <text>
        <r>
          <rPr>
            <sz val="9"/>
            <color indexed="81"/>
            <rFont val="Arial"/>
            <family val="2"/>
          </rPr>
          <t>❗Formulas for counts and GPA. Fill every field.</t>
        </r>
      </text>
    </comment>
    <comment ref="C11" authorId="0" shapeId="0" xr:uid="{75FA6E7A-1CFC-4561-8858-853005DCAB3C}">
      <text>
        <r>
          <rPr>
            <sz val="9"/>
            <color indexed="81"/>
            <rFont val="Arial"/>
            <family val="2"/>
          </rPr>
          <t>For your reference</t>
        </r>
      </text>
    </comment>
    <comment ref="D11" authorId="0" shapeId="0" xr:uid="{F9853828-0BEC-4930-B235-FD7EC4964834}">
      <text>
        <r>
          <rPr>
            <sz val="9"/>
            <color indexed="81"/>
            <rFont val="Arial"/>
            <family val="2"/>
          </rPr>
          <t>For your reference</t>
        </r>
      </text>
    </comment>
    <comment ref="E11" authorId="0" shapeId="0" xr:uid="{F47C1914-D2B2-4784-B5A1-AD1CABAFFD3E}">
      <text>
        <r>
          <rPr>
            <sz val="9"/>
            <color indexed="81"/>
            <rFont val="Arial"/>
            <family val="2"/>
          </rPr>
          <t>Course prefix at UH first / any transfer school. For your reference</t>
        </r>
      </text>
    </comment>
    <comment ref="F11" authorId="0" shapeId="0" xr:uid="{A1E654BA-BBE3-4653-B61C-227CEEC823C9}">
      <text>
        <r>
          <rPr>
            <sz val="9"/>
            <color indexed="81"/>
            <rFont val="Arial"/>
            <family val="2"/>
          </rPr>
          <t>Col. G extracts the 2nd digit for course credit hours. Keep 4 digits.</t>
        </r>
      </text>
    </comment>
    <comment ref="G11" authorId="0" shapeId="0" xr:uid="{71388413-C994-42BC-B657-1E9BCAFC638F}">
      <text>
        <r>
          <rPr>
            <sz val="9"/>
            <color indexed="81"/>
            <rFont val="Arial"/>
            <family val="2"/>
          </rPr>
          <t>Don't edit anything here. Formula for GPAs</t>
        </r>
      </text>
    </comment>
    <comment ref="H11" authorId="0" shapeId="0" xr:uid="{E51A72EF-1418-42AE-911B-0ABA1343D2FE}">
      <text>
        <r>
          <rPr>
            <sz val="9"/>
            <color indexed="81"/>
            <rFont val="Arial"/>
            <family val="2"/>
          </rPr>
          <t>Letter grade drop down auto-populates the UH associated GPA in Col. I by multiplying Col. G with the letter grade GPA</t>
        </r>
      </text>
    </comment>
    <comment ref="I11" authorId="0" shapeId="0" xr:uid="{EDF86E62-4504-4BB7-A119-A57974C16CDA}">
      <text>
        <r>
          <rPr>
            <sz val="9"/>
            <color indexed="81"/>
            <rFont val="Arial"/>
            <family val="2"/>
          </rPr>
          <t>Don't edit anything here, formula for GPAs</t>
        </r>
      </text>
    </comment>
    <comment ref="J11" authorId="0" shapeId="0" xr:uid="{D0E72E2F-A460-4237-B1B5-FBFEE8B0DE0D}">
      <text>
        <r>
          <rPr>
            <sz val="9"/>
            <color indexed="81"/>
            <rFont val="Arial"/>
            <family val="2"/>
          </rPr>
          <t>Formula for College Dept. GPA. Fill Yes for Dept. GPA.</t>
        </r>
      </text>
    </comment>
    <comment ref="K11" authorId="0" shapeId="0" xr:uid="{68CA53DA-3F4C-4974-8B77-F6D384B7D260}">
      <text>
        <r>
          <rPr>
            <sz val="9"/>
            <color indexed="81"/>
            <rFont val="Arial"/>
            <family val="2"/>
          </rPr>
          <t># count at bottom for total electives for your degree to confirm meeting req. 1 + 1 + 1 + 1 + 1 = 5</t>
        </r>
      </text>
    </comment>
    <comment ref="L11" authorId="0" shapeId="0" xr:uid="{3BDCC4DC-DB7F-4040-8F37-ECE6FC964FD1}">
      <text>
        <r>
          <rPr>
            <sz val="9"/>
            <color indexed="81"/>
            <rFont val="Arial"/>
            <family val="2"/>
          </rPr>
          <t>Any relevant notes for you on the class</t>
        </r>
      </text>
    </comment>
    <comment ref="M11" authorId="0" shapeId="0" xr:uid="{7E34A106-7538-417B-AA02-70765CD77D54}">
      <text>
        <r>
          <rPr>
            <sz val="9"/>
            <color indexed="81"/>
            <rFont val="Arial"/>
            <family val="2"/>
          </rPr>
          <t>"Offered in summer"</t>
        </r>
      </text>
    </comment>
    <comment ref="N11" authorId="0" shapeId="0" xr:uid="{CD3172B0-A4EA-4274-B332-F2CC0925006F}">
      <text>
        <r>
          <rPr>
            <sz val="9"/>
            <color indexed="81"/>
            <rFont val="Arial"/>
            <family val="2"/>
          </rPr>
          <t>❗Used in formulas for degree counts</t>
        </r>
      </text>
    </comment>
    <comment ref="O11" authorId="0" shapeId="0" xr:uid="{12D71912-716B-4AE8-A587-D7F7E772B0FE}">
      <text>
        <r>
          <rPr>
            <sz val="9"/>
            <color indexed="81"/>
            <rFont val="Arial"/>
            <family val="2"/>
          </rPr>
          <t>Must specifically type "UH" for University of Houston classes. Used in GPA formulas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<sst xmlns="http://schemas.openxmlformats.org/spreadsheetml/2006/main" count="494" uniqueCount="88">
  <si>
    <t>COMPLETED</t>
  </si>
  <si>
    <t>TAKE(N) YEAR</t>
  </si>
  <si>
    <t>TERM SEASON</t>
  </si>
  <si>
    <t>COURSE CREDIT HOURS</t>
  </si>
  <si>
    <t>LETTER GRADE RECEIVED</t>
  </si>
  <si>
    <t>UH NSM</t>
  </si>
  <si>
    <t>ELECTIVE FOR DEGREE?</t>
  </si>
  <si>
    <t>CLASS NOTES</t>
  </si>
  <si>
    <t>OTHER NOTES</t>
  </si>
  <si>
    <t>APPLICABLE DEGREE</t>
  </si>
  <si>
    <t>UNIVERSITY</t>
  </si>
  <si>
    <t>Completed</t>
  </si>
  <si>
    <t>Summer</t>
  </si>
  <si>
    <t>A</t>
  </si>
  <si>
    <t>Associates</t>
  </si>
  <si>
    <t>Spring</t>
  </si>
  <si>
    <t>Fall</t>
  </si>
  <si>
    <t>BIOL</t>
  </si>
  <si>
    <t>C</t>
  </si>
  <si>
    <t>B</t>
  </si>
  <si>
    <t>Dropped</t>
  </si>
  <si>
    <t>CHEM</t>
  </si>
  <si>
    <t>W</t>
  </si>
  <si>
    <t>F</t>
  </si>
  <si>
    <t>Yes</t>
  </si>
  <si>
    <t>UH</t>
  </si>
  <si>
    <t>D</t>
  </si>
  <si>
    <t>Bachelors</t>
  </si>
  <si>
    <t>C-</t>
  </si>
  <si>
    <t>B+</t>
  </si>
  <si>
    <t>Academic Minor</t>
  </si>
  <si>
    <t>A-</t>
  </si>
  <si>
    <t>B-</t>
  </si>
  <si>
    <t>Acadmic Minor</t>
  </si>
  <si>
    <t>Bachelor's</t>
  </si>
  <si>
    <t>COURSE GPA</t>
  </si>
  <si>
    <t>Total Progress</t>
  </si>
  <si>
    <t>Total</t>
  </si>
  <si>
    <t>Winter</t>
  </si>
  <si>
    <t>N/A</t>
  </si>
  <si>
    <t>C+</t>
  </si>
  <si>
    <t>D+</t>
  </si>
  <si>
    <t>D-</t>
  </si>
  <si>
    <t>Ds and Fs don't count towards course hours but count towards GPA</t>
  </si>
  <si>
    <t>No</t>
  </si>
  <si>
    <t>UH Cumulative GPA</t>
  </si>
  <si>
    <t>DEGREE TYPE</t>
  </si>
  <si>
    <t>HRS TAKEN</t>
  </si>
  <si>
    <t>HRS EARNED</t>
  </si>
  <si>
    <t>HRS REMAINING</t>
  </si>
  <si>
    <t>TOTAL CREDITS</t>
  </si>
  <si>
    <t>PROGRESS</t>
  </si>
  <si>
    <t>Not Completed</t>
  </si>
  <si>
    <t>COURSE PREFIX</t>
  </si>
  <si>
    <t>❗APPLICABLE DEGREE</t>
  </si>
  <si>
    <r>
      <t xml:space="preserve">UH College Department GPA </t>
    </r>
    <r>
      <rPr>
        <sz val="16"/>
        <color theme="0" tint="-4.9989318521683403E-2"/>
        <rFont val="Arial"/>
        <family val="2"/>
      </rPr>
      <t>(NSM)</t>
    </r>
  </si>
  <si>
    <r>
      <rPr>
        <b/>
        <sz val="12"/>
        <color theme="1"/>
        <rFont val="Arial"/>
        <family val="2"/>
      </rPr>
      <t>NOTES:</t>
    </r>
    <r>
      <rPr>
        <sz val="12"/>
        <color theme="1"/>
        <rFont val="Arial"/>
        <family val="2"/>
      </rPr>
      <t xml:space="preserve"> If highlighted in </t>
    </r>
    <r>
      <rPr>
        <b/>
        <sz val="12"/>
        <color theme="1"/>
        <rFont val="Arial"/>
        <family val="2"/>
      </rPr>
      <t>yellow</t>
    </r>
    <r>
      <rPr>
        <sz val="12"/>
        <color theme="1"/>
        <rFont val="Arial"/>
        <family val="2"/>
      </rPr>
      <t xml:space="preserve">, you must fill this column out for the formulas (counts, GPA &amp; col. calculations) to be accurate. If in </t>
    </r>
    <r>
      <rPr>
        <b/>
        <sz val="12"/>
        <color theme="1"/>
        <rFont val="Arial"/>
        <family val="2"/>
      </rPr>
      <t>orange</t>
    </r>
    <r>
      <rPr>
        <sz val="12"/>
        <color theme="1"/>
        <rFont val="Arial"/>
        <family val="2"/>
      </rPr>
      <t xml:space="preserve"> highlight, do not do anything with the col.; it's auto.❗means required for every field. If it is req. for your minor (even if req. for your major), put Academic Minor in Col. N.</t>
    </r>
  </si>
  <si>
    <t>COURSE #
AT UH</t>
  </si>
  <si>
    <t>TERM</t>
  </si>
  <si>
    <t>CLASS 1</t>
  </si>
  <si>
    <t>CLASS 2</t>
  </si>
  <si>
    <t>CLASS 3</t>
  </si>
  <si>
    <t>CLASS 4</t>
  </si>
  <si>
    <t>CLASS 5</t>
  </si>
  <si>
    <t>NOTES</t>
  </si>
  <si>
    <t>FALL '24</t>
  </si>
  <si>
    <t>SPRING '25</t>
  </si>
  <si>
    <t>SUMMER '25</t>
  </si>
  <si>
    <t>CUMULATIVE GPA</t>
  </si>
  <si>
    <t>fields filled</t>
  </si>
  <si>
    <t>number sum</t>
  </si>
  <si>
    <t>❗COURSE STATUS</t>
  </si>
  <si>
    <t>FALL '25</t>
  </si>
  <si>
    <t>GRADUATE</t>
  </si>
  <si>
    <t>https://uh.edu/class/economics/undergraduate/major/</t>
  </si>
  <si>
    <t>GENETICS</t>
  </si>
  <si>
    <t>B.S.,Major in &lt;Title&gt;, Minor in &lt;Title&gt; at University of Houston; A.S., &lt;Title&gt; at &lt;College&gt; xx/xx/24</t>
  </si>
  <si>
    <t>&lt;TEMPLATE&gt; FIRST &amp; LAST NAME</t>
  </si>
  <si>
    <t>Last Updated: 12/9/24</t>
  </si>
  <si>
    <t>XXXX</t>
  </si>
  <si>
    <t>HCC</t>
  </si>
  <si>
    <t>LONE STAR</t>
  </si>
  <si>
    <t>UNSURE #</t>
  </si>
  <si>
    <t>COSC ----</t>
  </si>
  <si>
    <t>CS MAJOR REQUIREMENTS</t>
  </si>
  <si>
    <t>BIOINFORMATICS MINOR</t>
  </si>
  <si>
    <t>https://publications.uh.edu/preview_program.php?catoid=52&amp;poid=17825&amp;returnto=19478</t>
  </si>
  <si>
    <t>BTEC 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</si>
</sst>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409]h:mm\ AM/PM;@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 Blac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ABB2BF"/>
      <name val="Arial"/>
      <family val="2"/>
    </font>
    <font>
      <b/>
      <sz val="16"/>
      <color theme="1"/>
      <name val="Arial Black"/>
      <family val="2"/>
    </font>
    <font>
      <sz val="18"/>
      <color theme="1"/>
      <name val="Arial"/>
      <family val="2"/>
    </font>
    <font>
      <sz val="18"/>
      <color theme="6" tint="-0.499984740745262"/>
      <name val="Arial"/>
      <family val="2"/>
    </font>
    <font>
      <sz val="9"/>
      <color theme="1"/>
      <name val="Arial"/>
      <family val="2"/>
    </font>
    <font>
      <b/>
      <sz val="12"/>
      <color theme="0" tint="-4.9989318521683403E-2"/>
      <name val="Arial"/>
      <family val="2"/>
    </font>
    <font>
      <sz val="12"/>
      <name val="Arial"/>
      <family val="2"/>
    </font>
    <font>
      <sz val="9"/>
      <color indexed="81"/>
      <name val="Arial"/>
      <family val="2"/>
    </font>
    <font>
      <b/>
      <sz val="16"/>
      <color theme="0" tint="-4.9989318521683403E-2"/>
      <name val="Arial"/>
      <family val="2"/>
    </font>
    <font>
      <sz val="16"/>
      <color theme="0" tint="-4.9989318521683403E-2"/>
      <name val="Arial"/>
      <family val="2"/>
    </font>
    <font>
      <sz val="12"/>
      <color theme="0" tint="-4.9989318521683403E-2"/>
      <name val="Arial"/>
      <family val="2"/>
    </font>
    <font>
      <sz val="12"/>
      <color theme="0" tint="-4.9989318521683403E-2"/>
      <name val="Aptos Narrow"/>
      <family val="2"/>
      <scheme val="minor"/>
    </font>
    <font>
      <sz val="9"/>
      <color theme="0" tint="-0.34998626667073579"/>
      <name val="Arial"/>
      <family val="2"/>
    </font>
    <font>
      <sz val="11"/>
      <color theme="0" tint="-4.9989318521683403E-2"/>
      <name val="Arial"/>
      <family val="2"/>
    </font>
    <font>
      <b/>
      <sz val="13"/>
      <color theme="0" tint="-4.9989318521683403E-2"/>
      <name val="Arial"/>
      <family val="2"/>
    </font>
    <font>
      <sz val="9"/>
      <name val="Arial"/>
      <family val="2"/>
    </font>
    <font>
      <sz val="12"/>
      <color theme="0" tint="-0.499984740745262"/>
      <name val="Arial"/>
      <family val="2"/>
    </font>
    <font>
      <b/>
      <sz val="12"/>
      <name val="Arial"/>
      <family val="2"/>
    </font>
    <font>
      <sz val="11"/>
      <color rgb="FF111111"/>
      <name val="Source Sans Pro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u/>
      <sz val="11"/>
      <color theme="1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14996795556505021"/>
        <bgColor theme="1" tint="0.14996795556505021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/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Fill="0" applyBorder="0">
      <alignment horizontal="center" vertical="center"/>
    </xf>
    <xf numFmtId="164" fontId="3" fillId="3" borderId="0">
      <alignment horizontal="center" vertical="center" wrapText="1"/>
    </xf>
    <xf numFmtId="0" fontId="22" fillId="9" borderId="0" applyNumberFormat="0">
      <alignment horizontal="right" indent="1"/>
    </xf>
    <xf numFmtId="166" fontId="4" fillId="9" borderId="0" applyBorder="0" applyProtection="0">
      <alignment horizontal="right" vertical="center" indent="1"/>
    </xf>
    <xf numFmtId="0" fontId="32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6" fillId="0" borderId="0" xfId="0" applyFont="1"/>
    <xf numFmtId="2" fontId="0" fillId="0" borderId="0" xfId="0" applyNumberForma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9" fillId="6" borderId="0" xfId="0" applyFont="1" applyFill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21" fillId="8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166" fontId="24" fillId="8" borderId="14" xfId="6" applyFont="1" applyFill="1" applyBorder="1">
      <alignment horizontal="right" vertical="center" indent="1"/>
    </xf>
    <xf numFmtId="166" fontId="24" fillId="8" borderId="16" xfId="6" applyFont="1" applyFill="1" applyBorder="1">
      <alignment horizontal="right" vertical="center" indent="1"/>
    </xf>
    <xf numFmtId="0" fontId="5" fillId="0" borderId="10" xfId="0" applyFont="1" applyBorder="1" applyAlignment="1">
      <alignment horizontal="center" vertical="center" wrapText="1"/>
    </xf>
    <xf numFmtId="0" fontId="25" fillId="3" borderId="12" xfId="2" applyFont="1" applyFill="1" applyBorder="1" applyAlignment="1">
      <alignment horizontal="center" vertical="center"/>
    </xf>
    <xf numFmtId="0" fontId="25" fillId="3" borderId="13" xfId="2" applyFont="1" applyFill="1" applyBorder="1" applyAlignment="1">
      <alignment horizontal="center" vertical="center"/>
    </xf>
    <xf numFmtId="0" fontId="16" fillId="8" borderId="11" xfId="5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17" fillId="7" borderId="2" xfId="0" applyFont="1" applyFill="1" applyBorder="1" applyAlignment="1">
      <alignment vertical="center"/>
    </xf>
    <xf numFmtId="0" fontId="17" fillId="7" borderId="2" xfId="0" applyFont="1" applyFill="1" applyBorder="1" applyAlignment="1">
      <alignment horizontal="center" vertical="center"/>
    </xf>
    <xf numFmtId="9" fontId="28" fillId="4" borderId="2" xfId="1" applyFont="1" applyFill="1" applyBorder="1" applyAlignment="1">
      <alignment horizontal="center" vertical="center"/>
    </xf>
    <xf numFmtId="0" fontId="17" fillId="0" borderId="18" xfId="0" applyFont="1" applyBorder="1" applyAlignment="1">
      <alignment vertical="center"/>
    </xf>
    <xf numFmtId="0" fontId="17" fillId="0" borderId="18" xfId="0" applyFont="1" applyBorder="1" applyAlignment="1">
      <alignment horizontal="center" vertical="center"/>
    </xf>
    <xf numFmtId="9" fontId="28" fillId="4" borderId="18" xfId="1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vertical="center"/>
    </xf>
    <xf numFmtId="0" fontId="17" fillId="7" borderId="19" xfId="0" applyFont="1" applyFill="1" applyBorder="1" applyAlignment="1">
      <alignment horizontal="center" vertical="center"/>
    </xf>
    <xf numFmtId="9" fontId="28" fillId="4" borderId="19" xfId="1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5" borderId="8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165" fontId="13" fillId="7" borderId="2" xfId="0" applyNumberFormat="1" applyFont="1" applyFill="1" applyBorder="1" applyAlignment="1">
      <alignment horizontal="center" vertical="center"/>
    </xf>
    <xf numFmtId="165" fontId="14" fillId="7" borderId="2" xfId="0" applyNumberFormat="1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top"/>
    </xf>
    <xf numFmtId="0" fontId="8" fillId="5" borderId="4" xfId="0" applyFont="1" applyFill="1" applyBorder="1" applyAlignment="1">
      <alignment horizontal="center" vertical="top"/>
    </xf>
    <xf numFmtId="0" fontId="8" fillId="5" borderId="6" xfId="0" applyFont="1" applyFill="1" applyBorder="1" applyAlignment="1">
      <alignment horizontal="center" vertical="top"/>
    </xf>
    <xf numFmtId="0" fontId="19" fillId="8" borderId="2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vertical="center"/>
    </xf>
    <xf numFmtId="0" fontId="31" fillId="8" borderId="7" xfId="0" applyFont="1" applyFill="1" applyBorder="1" applyAlignment="1">
      <alignment horizontal="center" vertical="center"/>
    </xf>
    <xf numFmtId="0" fontId="32" fillId="0" borderId="0" xfId="7"/>
  </cellXfs>
  <cellStyles count="8">
    <cellStyle name="Black Accent" xfId="5" xr:uid="{9D85ECE4-ACC8-4CF6-95FD-495F436E9C86}"/>
    <cellStyle name="Grade" xfId="4" xr:uid="{49A011C4-3833-4E5D-AE60-3B9264536D76}"/>
    <cellStyle name="Heading 2" xfId="2" builtinId="17"/>
    <cellStyle name="Hyperlink" xfId="7" builtinId="8"/>
    <cellStyle name="Normal" xfId="0" builtinId="0"/>
    <cellStyle name="Percent" xfId="1" builtinId="5"/>
    <cellStyle name="Table center align" xfId="3" xr:uid="{5DEC4D54-A33F-4547-BCEC-239E864DB68F}"/>
    <cellStyle name="Time" xfId="6" xr:uid="{7B19483C-35B7-4376-949D-D9402F3B520B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4.9989318521683403E-2"/>
        <name val="Arial"/>
        <family val="2"/>
        <scheme val="none"/>
      </font>
      <fill>
        <patternFill patternType="solid">
          <fgColor indexed="64"/>
          <bgColor theme="5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CDCDC"/>
      <color rgb="FFFBD5D5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8</xdr:row>
      <xdr:rowOff>45720</xdr:rowOff>
    </xdr:from>
    <xdr:to>
      <xdr:col>9</xdr:col>
      <xdr:colOff>543975</xdr:colOff>
      <xdr:row>13</xdr:row>
      <xdr:rowOff>125730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BF7017-1AAE-4C7E-97E3-6E86BA619E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4820" b="1"/>
        <a:stretch/>
      </xdr:blipFill>
      <xdr:spPr>
        <a:xfrm>
          <a:off x="190500" y="1440180"/>
          <a:ext cx="5397915" cy="9944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83F5F2-53CD-4BB9-9265-EE2AB030F558}" name="Degree_Summary" displayName="Degree_Summary" ref="B4:G8" headerRowDxfId="45" dataDxfId="44" totalsRowDxfId="42" tableBorderDxfId="43">
  <autoFilter ref="B4:G8" xr:uid="{1A83F5F2-53CD-4BB9-9265-EE2AB030F5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655EB92-0E2D-468E-9E7F-1631E378130B}" name="DEGREE TYPE" totalsRowLabel="Total" dataDxfId="41" totalsRowDxfId="40"/>
    <tableColumn id="2" xr3:uid="{5C18E6E0-A12D-44B2-B818-E8ABADB556F5}" name="HRS TAKEN" dataDxfId="39" totalsRowDxfId="38"/>
    <tableColumn id="3" xr3:uid="{E234704C-13AF-4960-8E25-515D376A00B1}" name="HRS EARNED" dataDxfId="37" totalsRowDxfId="36"/>
    <tableColumn id="4" xr3:uid="{1B89DBCC-9EC4-4A47-B55F-A31EEE03481F}" name="HRS REMAINING" dataDxfId="35" totalsRowDxfId="34"/>
    <tableColumn id="5" xr3:uid="{E30F661A-DB96-4FA0-B95C-C12E68577ECC}" name="TOTAL CREDITS" dataDxfId="33"/>
    <tableColumn id="6" xr3:uid="{76A85234-356B-47C2-A18E-595938C38F8C}" name="PROGRESS" totalsRowFunction="count" dataDxfId="32" totalsRowDxfId="31" dataCellStyle="Percent"/>
  </tableColumns>
  <tableStyleInfo name="TableStyleLight2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7D5C96-0C36-4964-B793-FAFB3B9ED507}" name="Courses_Table" displayName="Courses_Table" ref="B11:O71" totalsRowCount="1" headerRowDxfId="30" dataDxfId="29" totalsRowDxfId="28">
  <autoFilter ref="B11:O70" xr:uid="{3A7D5C96-0C36-4964-B793-FAFB3B9ED5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C3C7003-995C-4F52-A8D6-B2D0D128E230}" name="❗COURSE STATUS" totalsRowLabel="Total" dataDxfId="27" totalsRowDxfId="13"/>
    <tableColumn id="2" xr3:uid="{E9EC1FEB-B3FF-4135-BD6B-8ABD815D1908}" name="TAKE(N) YEAR" totalsRowFunction="count" dataDxfId="26" totalsRowDxfId="12"/>
    <tableColumn id="3" xr3:uid="{FB6C085E-8E9A-4B13-8029-7FD362C81C0A}" name="TERM SEASON" totalsRowFunction="count" dataDxfId="25" totalsRowDxfId="11"/>
    <tableColumn id="4" xr3:uid="{CB3AD40C-8ED3-44BB-8374-29E971C2950B}" name="COURSE PREFIX" totalsRowFunction="count" dataDxfId="24" totalsRowDxfId="10"/>
    <tableColumn id="5" xr3:uid="{F1698F65-86D6-4817-8DB8-E30CEB28BA19}" name="COURSE #_x000a_AT UH" totalsRowFunction="count" dataDxfId="23" totalsRowDxfId="9"/>
    <tableColumn id="6" xr3:uid="{9BC0EA37-F025-4F49-88EF-BEEE14494977}" name="COURSE CREDIT HOURS" totalsRowFunction="count" dataDxfId="22" totalsRowDxfId="8"/>
    <tableColumn id="7" xr3:uid="{F2B57BBF-A6BE-4A12-A2FC-210B0BA4EED1}" name="LETTER GRADE RECEIVED" totalsRowFunction="count" dataDxfId="21" totalsRowDxfId="7"/>
    <tableColumn id="8" xr3:uid="{61E0B51F-6F9A-44D6-9AC8-99E32F1C9C13}" name="COURSE GPA" totalsRowFunction="count" dataDxfId="20" totalsRowDxfId="6">
      <calculatedColumnFormula array="1">IF(OR(H12="",H12="N/A"),"",
  _xlfn.SWITCH(H12,
    "A", G12*4,
    "A-", G12*3.67,
    "B+", G12*3.33,
    "B", G12*3,
    "B-", G12*2.67,
    "C+", G12*2.33,
    "C", G12*2,
    "C-", G12*1.67,
    "D+", G12*1.33,
    "D", G12*1,
    "D-", G12*0.67,
    "F", 0,
    0))</calculatedColumnFormula>
    </tableColumn>
    <tableColumn id="9" xr3:uid="{D075C4C3-A5E3-477C-95EA-3C14368E408C}" name="UH NSM" totalsRowFunction="count" dataDxfId="19" totalsRowDxfId="5"/>
    <tableColumn id="10" xr3:uid="{03105DCA-9814-42B3-8F39-1D6211249DA9}" name="ELECTIVE FOR DEGREE?" totalsRowFunction="custom" dataDxfId="18" totalsRowDxfId="4">
      <totalsRowFormula>SUM(0,Courses_Table[ELECTIVE FOR DEGREE?])</totalsRowFormula>
    </tableColumn>
    <tableColumn id="11" xr3:uid="{56955CD2-6446-4975-92ED-1372C7772840}" name="CLASS NOTES" totalsRowFunction="count" dataDxfId="17" totalsRowDxfId="3"/>
    <tableColumn id="12" xr3:uid="{221C5C89-827A-469E-8C5C-3CFDB629F8F4}" name="OTHER NOTES" totalsRowFunction="count" dataDxfId="16" totalsRowDxfId="2"/>
    <tableColumn id="13" xr3:uid="{DFC575D6-ECCD-442C-82D4-F218562D1D62}" name="❗APPLICABLE DEGREE" totalsRowFunction="count" dataDxfId="15" totalsRowDxfId="1"/>
    <tableColumn id="14" xr3:uid="{B31C4914-2DA6-4BE6-BE0D-8587528A1825}" name="UNIVERSITY" totalsRowFunction="count" dataDxfId="14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uh.edu/class/economics/undergraduate/major/" TargetMode="External"/><Relationship Id="rId1" Type="http://schemas.openxmlformats.org/officeDocument/2006/relationships/hyperlink" Target="https://publications.uh.edu/preview_program.php?catoid=52&amp;poid=17825&amp;returnto=19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7BBF-3CC7-40E1-B6FF-BB6C80E543E8}">
  <dimension ref="B1:P72"/>
  <sheetViews>
    <sheetView tabSelected="1" zoomScale="70" zoomScaleNormal="70" workbookViewId="0">
      <pane xSplit="14" ySplit="11" topLeftCell="O12" activePane="bottomRight" state="frozen"/>
      <selection pane="topRight" activeCell="O1" sqref="O1"/>
      <selection pane="bottomLeft" activeCell="A12" sqref="A12"/>
      <selection pane="bottomRight" activeCell="S20" sqref="S20"/>
    </sheetView>
  </sheetViews>
  <sheetFormatPr defaultRowHeight="15" x14ac:dyDescent="0.3"/>
  <cols>
    <col min="1" max="1" width="8.88671875" style="4"/>
    <col min="2" max="2" width="18.6640625" style="4" customWidth="1"/>
    <col min="3" max="3" width="14.109375" style="4" customWidth="1"/>
    <col min="4" max="4" width="15.5546875" style="4" customWidth="1"/>
    <col min="5" max="5" width="18.5546875" style="4" customWidth="1"/>
    <col min="6" max="6" width="18.88671875" style="4" bestFit="1" customWidth="1"/>
    <col min="7" max="7" width="21" style="4" customWidth="1"/>
    <col min="8" max="8" width="21.77734375" style="4" customWidth="1"/>
    <col min="9" max="9" width="19.21875" style="4" customWidth="1"/>
    <col min="10" max="10" width="12.5546875" style="4" customWidth="1"/>
    <col min="11" max="11" width="17.77734375" style="4" customWidth="1"/>
    <col min="12" max="12" width="17.33203125" style="5" customWidth="1"/>
    <col min="13" max="13" width="24" style="4" customWidth="1"/>
    <col min="14" max="14" width="21.6640625" style="4" customWidth="1"/>
    <col min="15" max="15" width="19.44140625" style="4" bestFit="1" customWidth="1"/>
    <col min="16" max="16384" width="8.88671875" style="4"/>
  </cols>
  <sheetData>
    <row r="1" spans="2:16" ht="28.8" customHeight="1" x14ac:dyDescent="0.6">
      <c r="B1" s="42" t="s">
        <v>77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" t="s">
        <v>78</v>
      </c>
    </row>
    <row r="2" spans="2:16" ht="18.600000000000001" customHeight="1" x14ac:dyDescent="0.3">
      <c r="B2" s="47" t="s">
        <v>76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3" spans="2:16" ht="7.8" customHeight="1" x14ac:dyDescent="0.3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16" ht="25.05" customHeight="1" x14ac:dyDescent="0.3">
      <c r="B4" s="27" t="s">
        <v>46</v>
      </c>
      <c r="C4" s="27" t="s">
        <v>47</v>
      </c>
      <c r="D4" s="27" t="s">
        <v>48</v>
      </c>
      <c r="E4" s="27" t="s">
        <v>49</v>
      </c>
      <c r="F4" s="27" t="s">
        <v>50</v>
      </c>
      <c r="G4" s="27" t="s">
        <v>51</v>
      </c>
      <c r="I4" s="50" t="s">
        <v>68</v>
      </c>
      <c r="J4" s="50"/>
      <c r="K4" s="50" t="s">
        <v>45</v>
      </c>
      <c r="L4" s="50"/>
      <c r="M4" s="50" t="s">
        <v>55</v>
      </c>
      <c r="N4" s="50"/>
      <c r="O4" s="50"/>
    </row>
    <row r="5" spans="2:16" ht="19.95" customHeight="1" x14ac:dyDescent="0.3">
      <c r="B5" s="28" t="s">
        <v>14</v>
      </c>
      <c r="C5" s="29">
        <f>SUMIFS($G$11:$G$70, $B$11:$B$70, "Completed", $N$11:$N$70, "Associates")</f>
        <v>76</v>
      </c>
      <c r="D5" s="29">
        <f>SUMIFS($G$11:$G$70, $B$11:$B$70, "Completed", $N$11:$N$70, "Associates", $H$11:$H$70, "&lt;&gt;F", $H$11:$H$70, "&lt;&gt;D", $H$11:$H$70, "&lt;&gt;D-", $H$11:$H$70, "&lt;&gt;D+")</f>
        <v>76</v>
      </c>
      <c r="E5" s="29">
        <f>SUMIFS($G$11:$G$70, $B$11:$B$70, "Not Completed", $N$11:$N$70, "Associates")</f>
        <v>6</v>
      </c>
      <c r="F5" s="29">
        <f>D5 + E5</f>
        <v>82</v>
      </c>
      <c r="G5" s="30">
        <f>IF(F5=0,0,D5/F5)</f>
        <v>0.92682926829268297</v>
      </c>
      <c r="H5" s="11"/>
      <c r="I5" s="45">
        <f>SUMIFS($I$11:$I$70, $B$11:$B$70, "Completed") / SUMIFS($G$11:$G$70, $B$11:$B$70, "Completed")</f>
        <v>2.9255263157894738</v>
      </c>
      <c r="J5" s="45"/>
      <c r="K5" s="46">
        <f>SUMIFS($I$11:$I$70, $B$11:$B$70, "Completed", $O$11:$O$70, "UH") / SUMIFS($G$11:$G$70, $B$11:$B$70, "Completed", $O$11:$O$70, "UH")</f>
        <v>2.6775409836065576</v>
      </c>
      <c r="L5" s="46"/>
      <c r="M5" s="45">
        <f>SUMIFS($I$11:$I$70, $B$11:$B$70, "Completed", $O$11:$O$70, "UH", $J$11:$J$70, "Yes") / SUMIFS($G$11:$G$70, $B$11:$B$70, "Completed", $O$11:$O$70, "UH", $J$11:$J$70, "Yes")</f>
        <v>2.67</v>
      </c>
      <c r="N5" s="45"/>
      <c r="O5" s="45"/>
    </row>
    <row r="6" spans="2:16" ht="19.95" customHeight="1" x14ac:dyDescent="0.3">
      <c r="B6" s="31" t="s">
        <v>33</v>
      </c>
      <c r="C6" s="32">
        <f>SUMIFS($G$11:$G$70, $B$11:$B$70, "Completed", $N$11:$N$70, "Academic Minor")</f>
        <v>0</v>
      </c>
      <c r="D6" s="32">
        <f>SUMIFS($G$11:$G$70, $B$11:$B$70, "Completed", $N$11:$N$70, "Academic Minor", $H$11:$H$70, "&lt;&gt;F", $H$11:$H$70, "&lt;&gt;D", $H$11:$H$70, "&lt;&gt;D-", $H$11:$H$70, "&lt;&gt;D+")</f>
        <v>0</v>
      </c>
      <c r="E6" s="32">
        <f>SUMIFS($G$11:$G$70, $B$11:$B$70, "Not Completed", $N$11:$N$70, "Academic Minor")</f>
        <v>18</v>
      </c>
      <c r="F6" s="32">
        <f>D6 + E6</f>
        <v>18</v>
      </c>
      <c r="G6" s="33">
        <f>IF(F6=0,0,D6/F6)</f>
        <v>0</v>
      </c>
      <c r="I6" s="45"/>
      <c r="J6" s="45"/>
      <c r="K6" s="46"/>
      <c r="L6" s="46"/>
      <c r="M6" s="45"/>
      <c r="N6" s="45"/>
      <c r="O6" s="45"/>
    </row>
    <row r="7" spans="2:16" ht="19.95" customHeight="1" thickBot="1" x14ac:dyDescent="0.35">
      <c r="B7" s="34" t="s">
        <v>34</v>
      </c>
      <c r="C7" s="35">
        <f>SUMIFS($G$11:$G$70, $B$11:$B$70, "Completed", $N$11:$N$70, "Bachelors")</f>
        <v>0</v>
      </c>
      <c r="D7" s="35">
        <f>SUMIFS($G$11:$G$70, $B$11:$B$70, "Completed", $N$11:$N$70, "Bachelors", $H$11:$H$70, "&lt;&gt;F", $H$11:$H$70, "&lt;&gt;D", $H$11:$H$70, "&lt;&gt;D-", $H$11:$H$70, "&lt;&gt;D+")</f>
        <v>0</v>
      </c>
      <c r="E7" s="35">
        <f>SUMIFS($G$11:$G$70, $B$11:$B$70, "Not Completed", $N$11:$N$70, "Bachelors")</f>
        <v>52</v>
      </c>
      <c r="F7" s="35">
        <f>D7 + E7</f>
        <v>52</v>
      </c>
      <c r="G7" s="36">
        <f>IF(F7=0,0,(D7+D6+D5)/(F7+F6+F5))</f>
        <v>0.5</v>
      </c>
      <c r="I7" s="39" t="s">
        <v>56</v>
      </c>
      <c r="J7" s="39"/>
      <c r="K7" s="39"/>
      <c r="L7" s="39"/>
      <c r="M7" s="39"/>
      <c r="N7" s="39"/>
      <c r="O7" s="39"/>
    </row>
    <row r="8" spans="2:16" ht="19.95" customHeight="1" x14ac:dyDescent="0.3">
      <c r="B8" s="51" t="s">
        <v>36</v>
      </c>
      <c r="C8" s="52">
        <f>SUM(C5:C7)</f>
        <v>76</v>
      </c>
      <c r="D8" s="52">
        <f>SUM(D5:D7)</f>
        <v>76</v>
      </c>
      <c r="E8" s="52">
        <f>SUM(E5:E7)</f>
        <v>76</v>
      </c>
      <c r="F8" s="52">
        <f>SUM(F5:F7)</f>
        <v>152</v>
      </c>
      <c r="G8" s="52" t="str">
        <f>IF(F8=0,0,D8/F8)*100 &amp; "%"</f>
        <v>50%</v>
      </c>
      <c r="I8" s="40"/>
      <c r="J8" s="40"/>
      <c r="K8" s="40"/>
      <c r="L8" s="40"/>
      <c r="M8" s="40"/>
      <c r="N8" s="40"/>
      <c r="O8" s="40"/>
    </row>
    <row r="9" spans="2:16" x14ac:dyDescent="0.3">
      <c r="I9" s="40"/>
      <c r="J9" s="40"/>
      <c r="K9" s="40"/>
      <c r="L9" s="40"/>
      <c r="M9" s="40"/>
      <c r="N9" s="40"/>
      <c r="O9" s="40"/>
    </row>
    <row r="10" spans="2:16" ht="7.2" customHeight="1" x14ac:dyDescent="0.3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2:16" s="7" customFormat="1" ht="42.6" customHeight="1" x14ac:dyDescent="0.3">
      <c r="B11" s="13" t="s">
        <v>71</v>
      </c>
      <c r="C11" s="8" t="s">
        <v>1</v>
      </c>
      <c r="D11" s="8" t="s">
        <v>2</v>
      </c>
      <c r="E11" s="8" t="s">
        <v>53</v>
      </c>
      <c r="F11" s="12" t="s">
        <v>57</v>
      </c>
      <c r="G11" s="14" t="s">
        <v>3</v>
      </c>
      <c r="H11" s="12" t="s">
        <v>4</v>
      </c>
      <c r="I11" s="14" t="s">
        <v>35</v>
      </c>
      <c r="J11" s="12" t="s">
        <v>5</v>
      </c>
      <c r="K11" s="8" t="s">
        <v>6</v>
      </c>
      <c r="L11" s="8" t="s">
        <v>7</v>
      </c>
      <c r="M11" s="8" t="s">
        <v>8</v>
      </c>
      <c r="N11" s="12" t="s">
        <v>54</v>
      </c>
      <c r="O11" s="12" t="s">
        <v>10</v>
      </c>
    </row>
    <row r="12" spans="2:16" ht="18" customHeight="1" x14ac:dyDescent="0.3">
      <c r="B12" s="6" t="s">
        <v>20</v>
      </c>
      <c r="C12" s="6">
        <v>2022</v>
      </c>
      <c r="D12" s="6" t="s">
        <v>15</v>
      </c>
      <c r="E12" s="6" t="s">
        <v>17</v>
      </c>
      <c r="F12" s="6">
        <v>1301</v>
      </c>
      <c r="G12" s="9">
        <f>IF(F12="","",VALUE(MID(F12,2,1)))</f>
        <v>3</v>
      </c>
      <c r="H12" s="6" t="s">
        <v>22</v>
      </c>
      <c r="I12" s="10" cm="1">
        <f t="array" ref="I12">IF(OR(H12="",H12="N/A"),"",
  _xlfn.SWITCH(H12,
    "A", G12*4,
    "A-", G12*3.67,
    "B+", G12*3.33,
    "B", G12*3,
    "B-", G12*2.67,
    "C+", G12*2.33,
    "C", G12*2,
    "C-", G12*1.67,
    "D+", G12*1.33,
    "D", G12*1,
    "D-", G12*0.67,
    "F", 0,
    0))</f>
        <v>0</v>
      </c>
      <c r="J12" s="6" t="s">
        <v>44</v>
      </c>
      <c r="K12" s="6">
        <v>0</v>
      </c>
      <c r="L12" s="5" t="s">
        <v>75</v>
      </c>
      <c r="M12" s="6" t="s">
        <v>82</v>
      </c>
      <c r="N12" s="6" t="s">
        <v>14</v>
      </c>
      <c r="O12" s="6" t="s">
        <v>80</v>
      </c>
    </row>
    <row r="13" spans="2:16" ht="18" customHeight="1" x14ac:dyDescent="0.3">
      <c r="B13" s="6" t="s">
        <v>11</v>
      </c>
      <c r="C13" s="6">
        <v>2022</v>
      </c>
      <c r="D13" s="6" t="s">
        <v>15</v>
      </c>
      <c r="E13" s="6" t="s">
        <v>21</v>
      </c>
      <c r="F13" s="6">
        <v>1332</v>
      </c>
      <c r="G13" s="9">
        <f t="shared" ref="G13:G69" si="0">IF(F13="","",VALUE(MID(F13,2,1)))</f>
        <v>3</v>
      </c>
      <c r="H13" s="6" t="s">
        <v>13</v>
      </c>
      <c r="I13" s="10" cm="1">
        <f t="array" ref="I13">IF(OR(H13="",H13="N/A"),"",
  _xlfn.SWITCH(H13,
    "A", G13*4,
    "A-", G13*3.67,
    "B+", G13*3.33,
    "B", G13*3,
    "B-", G13*2.67,
    "C+", G13*2.33,
    "C", G13*2,
    "C-", G13*1.67,
    "D+", G13*1.33,
    "D", G13*1,
    "D-", G13*0.67,
    "F", 0,
    0))</f>
        <v>12</v>
      </c>
      <c r="J13" s="6" t="s">
        <v>44</v>
      </c>
      <c r="K13" s="6">
        <v>0</v>
      </c>
      <c r="M13" s="6"/>
      <c r="N13" s="6" t="s">
        <v>14</v>
      </c>
      <c r="O13" s="6" t="s">
        <v>80</v>
      </c>
    </row>
    <row r="14" spans="2:16" ht="18" customHeight="1" x14ac:dyDescent="0.3">
      <c r="B14" s="6" t="s">
        <v>11</v>
      </c>
      <c r="C14" s="6">
        <v>2022</v>
      </c>
      <c r="D14" s="6" t="s">
        <v>15</v>
      </c>
      <c r="E14" s="6" t="s">
        <v>79</v>
      </c>
      <c r="F14" s="6">
        <v>1301</v>
      </c>
      <c r="G14" s="9">
        <f t="shared" si="0"/>
        <v>3</v>
      </c>
      <c r="H14" s="6" t="s">
        <v>13</v>
      </c>
      <c r="I14" s="10" cm="1">
        <f t="array" ref="I14">IF(OR(H14="",H14="N/A"),"",
  _xlfn.SWITCH(H14,
    "A", G14*4,
    "A-", G14*3.67,
    "B+", G14*3.33,
    "B", G14*3,
    "B-", G14*2.67,
    "C+", G14*2.33,
    "C", G14*2,
    "C-", G14*1.67,
    "D+", G14*1.33,
    "D", G14*1,
    "D-", G14*0.67,
    "F", 0,
    0))</f>
        <v>12</v>
      </c>
      <c r="J14" s="6" t="s">
        <v>44</v>
      </c>
      <c r="K14" s="6">
        <v>0</v>
      </c>
      <c r="M14" s="6"/>
      <c r="N14" s="6" t="s">
        <v>14</v>
      </c>
      <c r="O14" s="6" t="s">
        <v>80</v>
      </c>
    </row>
    <row r="15" spans="2:16" ht="18" customHeight="1" x14ac:dyDescent="0.3">
      <c r="B15" s="6" t="s">
        <v>11</v>
      </c>
      <c r="C15" s="6">
        <v>2022</v>
      </c>
      <c r="D15" s="6" t="s">
        <v>15</v>
      </c>
      <c r="E15" s="6" t="s">
        <v>79</v>
      </c>
      <c r="F15" s="6">
        <v>1334</v>
      </c>
      <c r="G15" s="9">
        <f t="shared" si="0"/>
        <v>3</v>
      </c>
      <c r="H15" s="6" t="s">
        <v>13</v>
      </c>
      <c r="I15" s="10" cm="1">
        <f t="array" ref="I15">IF(OR(H15="",H15="N/A"),"",
  _xlfn.SWITCH(H15,
    "A", G15*4,
    "A-", G15*3.67,
    "B+", G15*3.33,
    "B", G15*3,
    "B-", G15*2.67,
    "C+", G15*2.33,
    "C", G15*2,
    "C-", G15*1.67,
    "D+", G15*1.33,
    "D", G15*1,
    "D-", G15*0.67,
    "F", 0,
    0))</f>
        <v>12</v>
      </c>
      <c r="J15" s="6" t="s">
        <v>44</v>
      </c>
      <c r="K15" s="6">
        <v>0</v>
      </c>
      <c r="M15" s="6"/>
      <c r="N15" s="6" t="s">
        <v>14</v>
      </c>
      <c r="O15" s="6" t="s">
        <v>80</v>
      </c>
    </row>
    <row r="16" spans="2:16" ht="18" customHeight="1" x14ac:dyDescent="0.3">
      <c r="B16" s="6" t="s">
        <v>11</v>
      </c>
      <c r="C16" s="6">
        <v>2022</v>
      </c>
      <c r="D16" s="6" t="s">
        <v>12</v>
      </c>
      <c r="E16" s="6" t="s">
        <v>79</v>
      </c>
      <c r="F16" s="6">
        <v>1300</v>
      </c>
      <c r="G16" s="9">
        <f t="shared" si="0"/>
        <v>3</v>
      </c>
      <c r="H16" s="6" t="s">
        <v>13</v>
      </c>
      <c r="I16" s="10" cm="1">
        <f t="array" ref="I16">IF(OR(H16="",H16="N/A"),"",
  _xlfn.SWITCH(H16,
    "A", G16*4,
    "A-", G16*3.67,
    "B+", G16*3.33,
    "B", G16*3,
    "B-", G16*2.67,
    "C+", G16*2.33,
    "C", G16*2,
    "C-", G16*1.67,
    "D+", G16*1.33,
    "D", G16*1,
    "D-", G16*0.67,
    "F", 0,
    0))</f>
        <v>12</v>
      </c>
      <c r="J16" s="6" t="s">
        <v>44</v>
      </c>
      <c r="K16" s="6">
        <v>0</v>
      </c>
      <c r="M16" s="6"/>
      <c r="N16" s="6" t="s">
        <v>14</v>
      </c>
      <c r="O16" s="6" t="s">
        <v>81</v>
      </c>
    </row>
    <row r="17" spans="2:15" ht="18" customHeight="1" x14ac:dyDescent="0.3">
      <c r="B17" s="6" t="s">
        <v>11</v>
      </c>
      <c r="C17" s="6">
        <v>2022</v>
      </c>
      <c r="D17" s="6" t="s">
        <v>16</v>
      </c>
      <c r="E17" s="6" t="s">
        <v>79</v>
      </c>
      <c r="F17" s="6">
        <v>1361</v>
      </c>
      <c r="G17" s="9">
        <f t="shared" si="0"/>
        <v>3</v>
      </c>
      <c r="H17" s="6" t="s">
        <v>31</v>
      </c>
      <c r="I17" s="10" cm="1">
        <f t="array" ref="I17">IF(OR(H17="",H17="N/A"),"",
  _xlfn.SWITCH(H17,
    "A", G17*4,
    "A-", G17*3.67,
    "B+", G17*3.33,
    "B", G17*3,
    "B-", G17*2.67,
    "C+", G17*2.33,
    "C", G17*2,
    "C-", G17*1.67,
    "D+", G17*1.33,
    "D", G17*1,
    "D-", G17*0.67,
    "F", 0,
    0))</f>
        <v>11.01</v>
      </c>
      <c r="J17" s="6" t="s">
        <v>44</v>
      </c>
      <c r="K17" s="6">
        <v>0</v>
      </c>
      <c r="M17" s="6"/>
      <c r="N17" s="6" t="s">
        <v>14</v>
      </c>
      <c r="O17" s="6" t="s">
        <v>81</v>
      </c>
    </row>
    <row r="18" spans="2:15" ht="18" customHeight="1" x14ac:dyDescent="0.3">
      <c r="B18" s="6" t="s">
        <v>11</v>
      </c>
      <c r="C18" s="6">
        <v>2022</v>
      </c>
      <c r="D18" s="6" t="s">
        <v>16</v>
      </c>
      <c r="E18" s="6" t="s">
        <v>79</v>
      </c>
      <c r="F18" s="6">
        <v>1161</v>
      </c>
      <c r="G18" s="9">
        <f t="shared" si="0"/>
        <v>1</v>
      </c>
      <c r="H18" s="6" t="s">
        <v>31</v>
      </c>
      <c r="I18" s="10" cm="1">
        <f t="array" ref="I18">IF(OR(H18="",H18="N/A"),"",
  _xlfn.SWITCH(H18,
    "A", G18*4,
    "A-", G18*3.67,
    "B+", G18*3.33,
    "B", G18*3,
    "B-", G18*2.67,
    "C+", G18*2.33,
    "C", G18*2,
    "C-", G18*1.67,
    "D+", G18*1.33,
    "D", G18*1,
    "D-", G18*0.67,
    "F", 0,
    0))</f>
        <v>3.67</v>
      </c>
      <c r="J18" s="6" t="s">
        <v>44</v>
      </c>
      <c r="K18" s="6">
        <v>0</v>
      </c>
      <c r="M18" s="6"/>
      <c r="N18" s="6" t="s">
        <v>14</v>
      </c>
      <c r="O18" s="6" t="s">
        <v>25</v>
      </c>
    </row>
    <row r="19" spans="2:15" ht="18" customHeight="1" x14ac:dyDescent="0.3">
      <c r="B19" s="6" t="s">
        <v>11</v>
      </c>
      <c r="C19" s="6">
        <v>2022</v>
      </c>
      <c r="D19" s="6" t="s">
        <v>16</v>
      </c>
      <c r="E19" s="6" t="s">
        <v>79</v>
      </c>
      <c r="F19" s="6">
        <v>1362</v>
      </c>
      <c r="G19" s="9">
        <f t="shared" si="0"/>
        <v>3</v>
      </c>
      <c r="H19" s="6" t="s">
        <v>31</v>
      </c>
      <c r="I19" s="10" cm="1">
        <f t="array" ref="I19">IF(OR(H19="",H19="N/A"),"",
  _xlfn.SWITCH(H19,
    "A", G19*4,
    "A-", G19*3.67,
    "B+", G19*3.33,
    "B", G19*3,
    "B-", G19*2.67,
    "C+", G19*2.33,
    "C", G19*2,
    "C-", G19*1.67,
    "D+", G19*1.33,
    "D", G19*1,
    "D-", G19*0.67,
    "F", 0,
    0))</f>
        <v>11.01</v>
      </c>
      <c r="J19" s="6" t="s">
        <v>44</v>
      </c>
      <c r="K19" s="6">
        <v>0</v>
      </c>
      <c r="M19" s="6"/>
      <c r="N19" s="6" t="s">
        <v>14</v>
      </c>
      <c r="O19" s="6" t="s">
        <v>25</v>
      </c>
    </row>
    <row r="20" spans="2:15" ht="18" customHeight="1" x14ac:dyDescent="0.3">
      <c r="B20" s="6" t="s">
        <v>11</v>
      </c>
      <c r="C20" s="6">
        <v>2022</v>
      </c>
      <c r="D20" s="6" t="s">
        <v>16</v>
      </c>
      <c r="E20" s="6" t="s">
        <v>79</v>
      </c>
      <c r="F20" s="6">
        <v>1162</v>
      </c>
      <c r="G20" s="9">
        <f t="shared" si="0"/>
        <v>1</v>
      </c>
      <c r="H20" s="6" t="s">
        <v>31</v>
      </c>
      <c r="I20" s="10" cm="1">
        <f t="array" ref="I20">IF(OR(H20="",H20="N/A"),"",
  _xlfn.SWITCH(H20,
    "A", G20*4,
    "A-", G20*3.67,
    "B+", G20*3.33,
    "B", G20*3,
    "B-", G20*2.67,
    "C+", G20*2.33,
    "C", G20*2,
    "C-", G20*1.67,
    "D+", G20*1.33,
    "D", G20*1,
    "D-", G20*0.67,
    "F", 0,
    0))</f>
        <v>3.67</v>
      </c>
      <c r="J20" s="6" t="s">
        <v>44</v>
      </c>
      <c r="K20" s="6">
        <v>0</v>
      </c>
      <c r="M20" s="6"/>
      <c r="N20" s="6" t="s">
        <v>14</v>
      </c>
      <c r="O20" s="6" t="s">
        <v>25</v>
      </c>
    </row>
    <row r="21" spans="2:15" ht="18" customHeight="1" x14ac:dyDescent="0.3">
      <c r="B21" s="6" t="s">
        <v>11</v>
      </c>
      <c r="C21" s="6">
        <v>2023</v>
      </c>
      <c r="D21" s="6" t="s">
        <v>15</v>
      </c>
      <c r="E21" s="6" t="s">
        <v>79</v>
      </c>
      <c r="F21" s="6">
        <v>1332</v>
      </c>
      <c r="G21" s="9">
        <f t="shared" si="0"/>
        <v>3</v>
      </c>
      <c r="H21" s="6" t="s">
        <v>29</v>
      </c>
      <c r="I21" s="10" cm="1">
        <f t="array" ref="I21">IF(OR(H21="",H21="N/A"),"",
  _xlfn.SWITCH(H21,
    "A", G21*4,
    "A-", G21*3.67,
    "B+", G21*3.33,
    "B", G21*3,
    "B-", G21*2.67,
    "C+", G21*2.33,
    "C", G21*2,
    "C-", G21*1.67,
    "D+", G21*1.33,
    "D", G21*1,
    "D-", G21*0.67,
    "F", 0,
    0))</f>
        <v>9.99</v>
      </c>
      <c r="J21" s="6" t="s">
        <v>44</v>
      </c>
      <c r="K21" s="6">
        <v>0</v>
      </c>
      <c r="M21" s="6"/>
      <c r="N21" s="6" t="s">
        <v>14</v>
      </c>
      <c r="O21" s="6" t="s">
        <v>25</v>
      </c>
    </row>
    <row r="22" spans="2:15" ht="18" customHeight="1" x14ac:dyDescent="0.3">
      <c r="B22" s="6" t="s">
        <v>11</v>
      </c>
      <c r="C22" s="6">
        <v>2023</v>
      </c>
      <c r="D22" s="6" t="s">
        <v>15</v>
      </c>
      <c r="E22" s="6" t="s">
        <v>79</v>
      </c>
      <c r="F22" s="6">
        <v>1132</v>
      </c>
      <c r="G22" s="9">
        <f t="shared" si="0"/>
        <v>1</v>
      </c>
      <c r="H22" s="6" t="s">
        <v>29</v>
      </c>
      <c r="I22" s="10" cm="1">
        <f t="array" ref="I22">IF(OR(H22="",H22="N/A"),"",
  _xlfn.SWITCH(H22,
    "A", G22*4,
    "A-", G22*3.67,
    "B+", G22*3.33,
    "B", G22*3,
    "B-", G22*2.67,
    "C+", G22*2.33,
    "C", G22*2,
    "C-", G22*1.67,
    "D+", G22*1.33,
    "D", G22*1,
    "D-", G22*0.67,
    "F", 0,
    0))</f>
        <v>3.33</v>
      </c>
      <c r="J22" s="6" t="s">
        <v>44</v>
      </c>
      <c r="K22" s="6">
        <v>0</v>
      </c>
      <c r="M22" s="6"/>
      <c r="N22" s="6" t="s">
        <v>14</v>
      </c>
      <c r="O22" s="6" t="s">
        <v>25</v>
      </c>
    </row>
    <row r="23" spans="2:15" ht="18" customHeight="1" x14ac:dyDescent="0.3">
      <c r="B23" s="6" t="s">
        <v>11</v>
      </c>
      <c r="C23" s="6">
        <v>2023</v>
      </c>
      <c r="D23" s="6" t="s">
        <v>15</v>
      </c>
      <c r="E23" s="6" t="s">
        <v>79</v>
      </c>
      <c r="F23" s="6">
        <v>1331</v>
      </c>
      <c r="G23" s="9">
        <f t="shared" si="0"/>
        <v>3</v>
      </c>
      <c r="H23" s="6" t="s">
        <v>29</v>
      </c>
      <c r="I23" s="10" cm="1">
        <f t="array" ref="I23">IF(OR(H23="",H23="N/A"),"",
  _xlfn.SWITCH(H23,
    "A", G23*4,
    "A-", G23*3.67,
    "B+", G23*3.33,
    "B", G23*3,
    "B-", G23*2.67,
    "C+", G23*2.33,
    "C", G23*2,
    "C-", G23*1.67,
    "D+", G23*1.33,
    "D", G23*1,
    "D-", G23*0.67,
    "F", 0,
    0))</f>
        <v>9.99</v>
      </c>
      <c r="J23" s="6" t="s">
        <v>44</v>
      </c>
      <c r="K23" s="6">
        <v>0</v>
      </c>
      <c r="M23" s="6"/>
      <c r="N23" s="6" t="s">
        <v>14</v>
      </c>
      <c r="O23" s="6" t="s">
        <v>25</v>
      </c>
    </row>
    <row r="24" spans="2:15" ht="18" customHeight="1" x14ac:dyDescent="0.3">
      <c r="B24" s="6" t="s">
        <v>11</v>
      </c>
      <c r="C24" s="6">
        <v>2023</v>
      </c>
      <c r="D24" s="6" t="s">
        <v>15</v>
      </c>
      <c r="E24" s="6" t="s">
        <v>79</v>
      </c>
      <c r="F24" s="6">
        <v>1111</v>
      </c>
      <c r="G24" s="9">
        <f t="shared" si="0"/>
        <v>1</v>
      </c>
      <c r="H24" s="6" t="s">
        <v>29</v>
      </c>
      <c r="I24" s="10" cm="1">
        <f t="array" ref="I24">IF(OR(H24="",H24="N/A"),"",
  _xlfn.SWITCH(H24,
    "A", G24*4,
    "A-", G24*3.67,
    "B+", G24*3.33,
    "B", G24*3,
    "B-", G24*2.67,
    "C+", G24*2.33,
    "C", G24*2,
    "C-", G24*1.67,
    "D+", G24*1.33,
    "D", G24*1,
    "D-", G24*0.67,
    "F", 0,
    0))</f>
        <v>3.33</v>
      </c>
      <c r="J24" s="6" t="s">
        <v>44</v>
      </c>
      <c r="K24" s="6">
        <v>0</v>
      </c>
      <c r="M24" s="6"/>
      <c r="N24" s="6" t="s">
        <v>14</v>
      </c>
      <c r="O24" s="6" t="s">
        <v>25</v>
      </c>
    </row>
    <row r="25" spans="2:15" ht="18" customHeight="1" x14ac:dyDescent="0.3">
      <c r="B25" s="6" t="s">
        <v>11</v>
      </c>
      <c r="C25" s="6">
        <v>2023</v>
      </c>
      <c r="D25" s="6" t="s">
        <v>12</v>
      </c>
      <c r="E25" s="6" t="s">
        <v>79</v>
      </c>
      <c r="F25" s="6">
        <v>1301</v>
      </c>
      <c r="G25" s="9">
        <f t="shared" si="0"/>
        <v>3</v>
      </c>
      <c r="H25" s="6" t="s">
        <v>19</v>
      </c>
      <c r="I25" s="10" cm="1">
        <f t="array" ref="I25">IF(OR(H25="",H25="N/A"),"",
  _xlfn.SWITCH(H25,
    "A", G25*4,
    "A-", G25*3.67,
    "B+", G25*3.33,
    "B", G25*3,
    "B-", G25*2.67,
    "C+", G25*2.33,
    "C", G25*2,
    "C-", G25*1.67,
    "D+", G25*1.33,
    "D", G25*1,
    "D-", G25*0.67,
    "F", 0,
    0))</f>
        <v>9</v>
      </c>
      <c r="J25" s="6" t="s">
        <v>44</v>
      </c>
      <c r="K25" s="6">
        <v>0</v>
      </c>
      <c r="M25" s="6"/>
      <c r="N25" s="6" t="s">
        <v>14</v>
      </c>
      <c r="O25" s="6" t="s">
        <v>25</v>
      </c>
    </row>
    <row r="26" spans="2:15" ht="18" customHeight="1" x14ac:dyDescent="0.3">
      <c r="B26" s="6" t="s">
        <v>11</v>
      </c>
      <c r="C26" s="6">
        <v>2023</v>
      </c>
      <c r="D26" s="6" t="s">
        <v>16</v>
      </c>
      <c r="E26" s="6" t="s">
        <v>79</v>
      </c>
      <c r="F26" s="6">
        <v>1304</v>
      </c>
      <c r="G26" s="9">
        <f t="shared" si="0"/>
        <v>3</v>
      </c>
      <c r="H26" s="6" t="s">
        <v>19</v>
      </c>
      <c r="I26" s="10" cm="1">
        <f t="array" ref="I26">IF(OR(H26="",H26="N/A"),"",
  _xlfn.SWITCH(H26,
    "A", G26*4,
    "A-", G26*3.67,
    "B+", G26*3.33,
    "B", G26*3,
    "B-", G26*2.67,
    "C+", G26*2.33,
    "C", G26*2,
    "C-", G26*1.67,
    "D+", G26*1.33,
    "D", G26*1,
    "D-", G26*0.67,
    "F", 0,
    0))</f>
        <v>9</v>
      </c>
      <c r="J26" s="6" t="s">
        <v>44</v>
      </c>
      <c r="K26" s="6">
        <v>0</v>
      </c>
      <c r="M26" s="6"/>
      <c r="N26" s="6" t="s">
        <v>14</v>
      </c>
      <c r="O26" s="6" t="s">
        <v>25</v>
      </c>
    </row>
    <row r="27" spans="2:15" ht="18" customHeight="1" x14ac:dyDescent="0.3">
      <c r="B27" s="6" t="s">
        <v>11</v>
      </c>
      <c r="C27" s="6">
        <v>2023</v>
      </c>
      <c r="D27" s="6" t="s">
        <v>16</v>
      </c>
      <c r="E27" s="6" t="s">
        <v>79</v>
      </c>
      <c r="F27" s="6">
        <v>1303</v>
      </c>
      <c r="G27" s="9">
        <f t="shared" si="0"/>
        <v>3</v>
      </c>
      <c r="H27" s="6" t="s">
        <v>19</v>
      </c>
      <c r="I27" s="10" cm="1">
        <f t="array" ref="I27">IF(OR(H27="",H27="N/A"),"",
  _xlfn.SWITCH(H27,
    "A", G27*4,
    "A-", G27*3.67,
    "B+", G27*3.33,
    "B", G27*3,
    "B-", G27*2.67,
    "C+", G27*2.33,
    "C", G27*2,
    "C-", G27*1.67,
    "D+", G27*1.33,
    "D", G27*1,
    "D-", G27*0.67,
    "F", 0,
    0))</f>
        <v>9</v>
      </c>
      <c r="J27" s="6" t="s">
        <v>44</v>
      </c>
      <c r="K27" s="6">
        <v>0</v>
      </c>
      <c r="M27" s="6"/>
      <c r="N27" s="6" t="s">
        <v>14</v>
      </c>
      <c r="O27" s="6" t="s">
        <v>25</v>
      </c>
    </row>
    <row r="28" spans="2:15" ht="18" customHeight="1" x14ac:dyDescent="0.3">
      <c r="B28" s="6" t="s">
        <v>11</v>
      </c>
      <c r="C28" s="6">
        <v>2023</v>
      </c>
      <c r="D28" s="6" t="s">
        <v>16</v>
      </c>
      <c r="E28" s="6" t="s">
        <v>79</v>
      </c>
      <c r="F28" s="6">
        <v>1378</v>
      </c>
      <c r="G28" s="9">
        <f t="shared" si="0"/>
        <v>3</v>
      </c>
      <c r="H28" s="6" t="s">
        <v>19</v>
      </c>
      <c r="I28" s="10" cm="1">
        <f t="array" ref="I28">IF(OR(H28="",H28="N/A"),"",
  _xlfn.SWITCH(H28,
    "A", G28*4,
    "A-", G28*3.67,
    "B+", G28*3.33,
    "B", G28*3,
    "B-", G28*2.67,
    "C+", G28*2.33,
    "C", G28*2,
    "C-", G28*1.67,
    "D+", G28*1.33,
    "D", G28*1,
    "D-", G28*0.67,
    "F", 0,
    0))</f>
        <v>9</v>
      </c>
      <c r="J28" s="6" t="s">
        <v>44</v>
      </c>
      <c r="K28" s="6">
        <v>0</v>
      </c>
      <c r="M28" s="6"/>
      <c r="N28" s="6" t="s">
        <v>14</v>
      </c>
      <c r="O28" s="6" t="s">
        <v>25</v>
      </c>
    </row>
    <row r="29" spans="2:15" ht="18" customHeight="1" x14ac:dyDescent="0.3">
      <c r="B29" s="6" t="s">
        <v>11</v>
      </c>
      <c r="C29" s="6">
        <v>2023</v>
      </c>
      <c r="D29" s="6" t="s">
        <v>16</v>
      </c>
      <c r="E29" s="6" t="s">
        <v>79</v>
      </c>
      <c r="F29" s="6">
        <v>1377</v>
      </c>
      <c r="G29" s="9">
        <f t="shared" si="0"/>
        <v>3</v>
      </c>
      <c r="H29" s="6" t="s">
        <v>32</v>
      </c>
      <c r="I29" s="10" cm="1">
        <f t="array" ref="I29">IF(OR(H29="",H29="N/A"),"",
  _xlfn.SWITCH(H29,
    "A", G29*4,
    "A-", G29*3.67,
    "B+", G29*3.33,
    "B", G29*3,
    "B-", G29*2.67,
    "C+", G29*2.33,
    "C", G29*2,
    "C-", G29*1.67,
    "D+", G29*1.33,
    "D", G29*1,
    "D-", G29*0.67,
    "F", 0,
    0))</f>
        <v>8.01</v>
      </c>
      <c r="J29" s="6" t="s">
        <v>44</v>
      </c>
      <c r="K29" s="6">
        <v>0</v>
      </c>
      <c r="M29" s="6"/>
      <c r="N29" s="6" t="s">
        <v>14</v>
      </c>
      <c r="O29" s="6" t="s">
        <v>25</v>
      </c>
    </row>
    <row r="30" spans="2:15" ht="18" customHeight="1" x14ac:dyDescent="0.3">
      <c r="B30" s="6" t="s">
        <v>11</v>
      </c>
      <c r="C30" s="6">
        <v>2023</v>
      </c>
      <c r="D30" s="6" t="s">
        <v>16</v>
      </c>
      <c r="E30" s="6" t="s">
        <v>79</v>
      </c>
      <c r="F30" s="6">
        <v>1431</v>
      </c>
      <c r="G30" s="9">
        <f t="shared" si="0"/>
        <v>4</v>
      </c>
      <c r="H30" s="6" t="s">
        <v>32</v>
      </c>
      <c r="I30" s="10" cm="1">
        <f t="array" ref="I30">IF(OR(H30="",H30="N/A"),"",
  _xlfn.SWITCH(H30,
    "A", G30*4,
    "A-", G30*3.67,
    "B+", G30*3.33,
    "B", G30*3,
    "B-", G30*2.67,
    "C+", G30*2.33,
    "C", G30*2,
    "C-", G30*1.67,
    "D+", G30*1.33,
    "D", G30*1,
    "D-", G30*0.67,
    "F", 0,
    0))</f>
        <v>10.68</v>
      </c>
      <c r="J30" s="6" t="s">
        <v>24</v>
      </c>
      <c r="K30" s="6">
        <v>0</v>
      </c>
      <c r="M30" s="6"/>
      <c r="N30" s="6" t="s">
        <v>14</v>
      </c>
      <c r="O30" s="6" t="s">
        <v>25</v>
      </c>
    </row>
    <row r="31" spans="2:15" ht="18" customHeight="1" x14ac:dyDescent="0.3">
      <c r="B31" s="6" t="s">
        <v>11</v>
      </c>
      <c r="C31" s="6">
        <v>2024</v>
      </c>
      <c r="D31" s="6" t="s">
        <v>15</v>
      </c>
      <c r="E31" s="6" t="s">
        <v>79</v>
      </c>
      <c r="F31" s="6">
        <v>1111</v>
      </c>
      <c r="G31" s="9">
        <f t="shared" si="0"/>
        <v>1</v>
      </c>
      <c r="H31" s="6" t="s">
        <v>32</v>
      </c>
      <c r="I31" s="10" cm="1">
        <f t="array" ref="I31">IF(OR(H31="",H31="N/A"),"",
  _xlfn.SWITCH(H31,
    "A", G31*4,
    "A-", G31*3.67,
    "B+", G31*3.33,
    "B", G31*3,
    "B-", G31*2.67,
    "C+", G31*2.33,
    "C", G31*2,
    "C-", G31*1.67,
    "D+", G31*1.33,
    "D", G31*1,
    "D-", G31*0.67,
    "F", 0,
    0))</f>
        <v>2.67</v>
      </c>
      <c r="J31" s="6" t="s">
        <v>24</v>
      </c>
      <c r="K31" s="6">
        <v>0</v>
      </c>
      <c r="M31" s="6"/>
      <c r="N31" s="6" t="s">
        <v>14</v>
      </c>
      <c r="O31" s="6" t="s">
        <v>25</v>
      </c>
    </row>
    <row r="32" spans="2:15" ht="18" customHeight="1" x14ac:dyDescent="0.3">
      <c r="B32" s="6" t="s">
        <v>11</v>
      </c>
      <c r="C32" s="6">
        <v>2024</v>
      </c>
      <c r="D32" s="6" t="s">
        <v>15</v>
      </c>
      <c r="E32" s="6" t="s">
        <v>79</v>
      </c>
      <c r="F32" s="6">
        <v>1336</v>
      </c>
      <c r="G32" s="9">
        <f t="shared" si="0"/>
        <v>3</v>
      </c>
      <c r="H32" s="6" t="s">
        <v>32</v>
      </c>
      <c r="I32" s="10" cm="1">
        <f t="array" ref="I32">IF(OR(H32="",H32="N/A"),"",
  _xlfn.SWITCH(H32,
    "A", G32*4,
    "A-", G32*3.67,
    "B+", G32*3.33,
    "B", G32*3,
    "B-", G32*2.67,
    "C+", G32*2.33,
    "C", G32*2,
    "C-", G32*1.67,
    "D+", G32*1.33,
    "D", G32*1,
    "D-", G32*0.67,
    "F", 0,
    0))</f>
        <v>8.01</v>
      </c>
      <c r="J32" s="6" t="s">
        <v>24</v>
      </c>
      <c r="K32" s="6">
        <v>0</v>
      </c>
      <c r="M32" s="6"/>
      <c r="N32" s="6" t="s">
        <v>14</v>
      </c>
      <c r="O32" s="6" t="s">
        <v>25</v>
      </c>
    </row>
    <row r="33" spans="2:15" ht="18" customHeight="1" x14ac:dyDescent="0.3">
      <c r="B33" s="6" t="s">
        <v>11</v>
      </c>
      <c r="C33" s="6">
        <v>2024</v>
      </c>
      <c r="D33" s="6" t="s">
        <v>15</v>
      </c>
      <c r="E33" s="6" t="s">
        <v>79</v>
      </c>
      <c r="F33" s="6">
        <v>1337</v>
      </c>
      <c r="G33" s="9">
        <f t="shared" si="0"/>
        <v>3</v>
      </c>
      <c r="H33" s="6" t="s">
        <v>40</v>
      </c>
      <c r="I33" s="10" cm="1">
        <f t="array" ref="I33">IF(OR(H33="",H33="N/A"),"",
  _xlfn.SWITCH(H33,
    "A", G33*4,
    "A-", G33*3.67,
    "B+", G33*3.33,
    "B", G33*3,
    "B-", G33*2.67,
    "C+", G33*2.33,
    "C", G33*2,
    "C-", G33*1.67,
    "D+", G33*1.33,
    "D", G33*1,
    "D-", G33*0.67,
    "F", 0,
    0))</f>
        <v>6.99</v>
      </c>
      <c r="J33" s="6" t="s">
        <v>44</v>
      </c>
      <c r="K33" s="6">
        <v>0</v>
      </c>
      <c r="M33" s="6"/>
      <c r="N33" s="6" t="s">
        <v>14</v>
      </c>
      <c r="O33" s="6" t="s">
        <v>25</v>
      </c>
    </row>
    <row r="34" spans="2:15" ht="18" customHeight="1" x14ac:dyDescent="0.3">
      <c r="B34" s="6" t="s">
        <v>11</v>
      </c>
      <c r="C34" s="6">
        <v>2024</v>
      </c>
      <c r="D34" s="6" t="s">
        <v>15</v>
      </c>
      <c r="E34" s="6" t="s">
        <v>79</v>
      </c>
      <c r="F34" s="6">
        <v>1300</v>
      </c>
      <c r="G34" s="9">
        <f t="shared" si="0"/>
        <v>3</v>
      </c>
      <c r="H34" s="6" t="s">
        <v>40</v>
      </c>
      <c r="I34" s="10" cm="1">
        <f t="array" ref="I34">IF(OR(H34="",H34="N/A"),"",
  _xlfn.SWITCH(H34,
    "A", G34*4,
    "A-", G34*3.67,
    "B+", G34*3.33,
    "B", G34*3,
    "B-", G34*2.67,
    "C+", G34*2.33,
    "C", G34*2,
    "C-", G34*1.67,
    "D+", G34*1.33,
    "D", G34*1,
    "D-", G34*0.67,
    "F", 0,
    0))</f>
        <v>6.99</v>
      </c>
      <c r="J34" s="6" t="s">
        <v>44</v>
      </c>
      <c r="K34" s="6">
        <v>0</v>
      </c>
      <c r="M34" s="6"/>
      <c r="N34" s="6" t="s">
        <v>14</v>
      </c>
      <c r="O34" s="6" t="s">
        <v>25</v>
      </c>
    </row>
    <row r="35" spans="2:15" ht="18" customHeight="1" x14ac:dyDescent="0.3">
      <c r="B35" s="6" t="s">
        <v>11</v>
      </c>
      <c r="C35" s="6">
        <v>2024</v>
      </c>
      <c r="D35" s="6" t="s">
        <v>12</v>
      </c>
      <c r="E35" s="6" t="s">
        <v>79</v>
      </c>
      <c r="F35" s="6">
        <v>1300</v>
      </c>
      <c r="G35" s="9">
        <f t="shared" si="0"/>
        <v>3</v>
      </c>
      <c r="H35" s="6" t="s">
        <v>40</v>
      </c>
      <c r="I35" s="10" cm="1">
        <f t="array" ref="I35">IF(OR(H35="",H35="N/A"),"",
  _xlfn.SWITCH(H35,
    "A", G35*4,
    "A-", G35*3.67,
    "B+", G35*3.33,
    "B", G35*3,
    "B-", G35*2.67,
    "C+", G35*2.33,
    "C", G35*2,
    "C-", G35*1.67,
    "D+", G35*1.33,
    "D", G35*1,
    "D-", G35*0.67,
    "F", 0,
    0))</f>
        <v>6.99</v>
      </c>
      <c r="J35" s="6" t="s">
        <v>44</v>
      </c>
      <c r="K35" s="6">
        <v>0</v>
      </c>
      <c r="M35" s="6"/>
      <c r="N35" s="6" t="s">
        <v>14</v>
      </c>
      <c r="O35" s="6" t="s">
        <v>25</v>
      </c>
    </row>
    <row r="36" spans="2:15" ht="18" customHeight="1" x14ac:dyDescent="0.3">
      <c r="B36" s="6" t="s">
        <v>11</v>
      </c>
      <c r="C36" s="6">
        <v>2024</v>
      </c>
      <c r="D36" s="6" t="s">
        <v>12</v>
      </c>
      <c r="E36" s="6" t="s">
        <v>79</v>
      </c>
      <c r="F36" s="6">
        <v>1300</v>
      </c>
      <c r="G36" s="9">
        <f t="shared" si="0"/>
        <v>3</v>
      </c>
      <c r="H36" s="6" t="s">
        <v>40</v>
      </c>
      <c r="I36" s="10" cm="1">
        <f t="array" ref="I36">IF(OR(H36="",H36="N/A"),"",
  _xlfn.SWITCH(H36,
    "A", G36*4,
    "A-", G36*3.67,
    "B+", G36*3.33,
    "B", G36*3,
    "B-", G36*2.67,
    "C+", G36*2.33,
    "C", G36*2,
    "C-", G36*1.67,
    "D+", G36*1.33,
    "D", G36*1,
    "D-", G36*0.67,
    "F", 0,
    0))</f>
        <v>6.99</v>
      </c>
      <c r="J36" s="6" t="s">
        <v>44</v>
      </c>
      <c r="K36" s="6">
        <v>0</v>
      </c>
      <c r="M36" s="6"/>
      <c r="N36" s="6" t="s">
        <v>14</v>
      </c>
      <c r="O36" s="6" t="s">
        <v>25</v>
      </c>
    </row>
    <row r="37" spans="2:15" ht="18" customHeight="1" x14ac:dyDescent="0.3">
      <c r="B37" s="6" t="s">
        <v>11</v>
      </c>
      <c r="C37" s="6">
        <v>2024</v>
      </c>
      <c r="D37" s="6" t="s">
        <v>16</v>
      </c>
      <c r="E37" s="6" t="s">
        <v>79</v>
      </c>
      <c r="F37" s="6">
        <v>1111</v>
      </c>
      <c r="G37" s="9">
        <f t="shared" si="0"/>
        <v>1</v>
      </c>
      <c r="H37" s="6" t="s">
        <v>18</v>
      </c>
      <c r="I37" s="10" cm="1">
        <f t="array" ref="I37">IF(OR(H37="",H37="N/A"),"",
  _xlfn.SWITCH(H37,
    "A", G37*4,
    "A-", G37*3.67,
    "B+", G37*3.33,
    "B", G37*3,
    "B-", G37*2.67,
    "C+", G37*2.33,
    "C", G37*2,
    "C-", G37*1.67,
    "D+", G37*1.33,
    "D", G37*1,
    "D-", G37*0.67,
    "F", 0,
    0))</f>
        <v>2</v>
      </c>
      <c r="J37" s="6" t="s">
        <v>44</v>
      </c>
      <c r="K37" s="6">
        <v>0</v>
      </c>
      <c r="M37" s="6"/>
      <c r="N37" s="6" t="s">
        <v>14</v>
      </c>
      <c r="O37" s="6" t="s">
        <v>25</v>
      </c>
    </row>
    <row r="38" spans="2:15" ht="18" customHeight="1" x14ac:dyDescent="0.3">
      <c r="B38" s="6" t="s">
        <v>11</v>
      </c>
      <c r="C38" s="6">
        <v>2024</v>
      </c>
      <c r="D38" s="6" t="s">
        <v>16</v>
      </c>
      <c r="E38" s="6" t="s">
        <v>79</v>
      </c>
      <c r="F38" s="6">
        <v>1331</v>
      </c>
      <c r="G38" s="9">
        <f t="shared" si="0"/>
        <v>3</v>
      </c>
      <c r="H38" s="6" t="s">
        <v>18</v>
      </c>
      <c r="I38" s="10" cm="1">
        <f t="array" ref="I38">IF(OR(H38="",H38="N/A"),"",
  _xlfn.SWITCH(H38,
    "A", G38*4,
    "A-", G38*3.67,
    "B+", G38*3.33,
    "B", G38*3,
    "B-", G38*2.67,
    "C+", G38*2.33,
    "C", G38*2,
    "C-", G38*1.67,
    "D+", G38*1.33,
    "D", G38*1,
    "D-", G38*0.67,
    "F", 0,
    0))</f>
        <v>6</v>
      </c>
      <c r="J38" s="6" t="s">
        <v>44</v>
      </c>
      <c r="K38" s="6">
        <v>0</v>
      </c>
      <c r="M38" s="6"/>
      <c r="N38" s="6" t="s">
        <v>14</v>
      </c>
      <c r="O38" s="6" t="s">
        <v>25</v>
      </c>
    </row>
    <row r="39" spans="2:15" ht="18" customHeight="1" x14ac:dyDescent="0.3">
      <c r="B39" s="6" t="s">
        <v>11</v>
      </c>
      <c r="C39" s="6">
        <v>2024</v>
      </c>
      <c r="D39" s="6" t="s">
        <v>16</v>
      </c>
      <c r="E39" s="6" t="s">
        <v>79</v>
      </c>
      <c r="F39" s="6">
        <v>1313</v>
      </c>
      <c r="G39" s="9">
        <f t="shared" si="0"/>
        <v>3</v>
      </c>
      <c r="H39" s="6" t="s">
        <v>18</v>
      </c>
      <c r="I39" s="10" cm="1">
        <f t="array" ref="I39">IF(OR(H39="",H39="N/A"),"",
  _xlfn.SWITCH(H39,
    "A", G39*4,
    "A-", G39*3.67,
    "B+", G39*3.33,
    "B", G39*3,
    "B-", G39*2.67,
    "C+", G39*2.33,
    "C", G39*2,
    "C-", G39*1.67,
    "D+", G39*1.33,
    "D", G39*1,
    "D-", G39*0.67,
    "F", 0,
    0))</f>
        <v>6</v>
      </c>
      <c r="J39" s="6" t="s">
        <v>44</v>
      </c>
      <c r="K39" s="6">
        <v>0</v>
      </c>
      <c r="M39" s="6"/>
      <c r="N39" s="6" t="s">
        <v>14</v>
      </c>
      <c r="O39" s="6" t="s">
        <v>25</v>
      </c>
    </row>
    <row r="40" spans="2:15" ht="18" customHeight="1" x14ac:dyDescent="0.3">
      <c r="B40" s="6" t="s">
        <v>11</v>
      </c>
      <c r="C40" s="6">
        <v>2024</v>
      </c>
      <c r="D40" s="6" t="s">
        <v>16</v>
      </c>
      <c r="E40" s="6" t="s">
        <v>79</v>
      </c>
      <c r="F40" s="6">
        <v>1331</v>
      </c>
      <c r="G40" s="9">
        <f t="shared" si="0"/>
        <v>3</v>
      </c>
      <c r="H40" s="6" t="s">
        <v>18</v>
      </c>
      <c r="I40" s="10" cm="1">
        <f t="array" ref="I40">IF(OR(H40="",H40="N/A"),"",
  _xlfn.SWITCH(H40,
    "A", G40*4,
    "A-", G40*3.67,
    "B+", G40*3.33,
    "B", G40*3,
    "B-", G40*2.67,
    "C+", G40*2.33,
    "C", G40*2,
    "C-", G40*1.67,
    "D+", G40*1.33,
    "D", G40*1,
    "D-", G40*0.67,
    "F", 0,
    0))</f>
        <v>6</v>
      </c>
      <c r="J40" s="6" t="s">
        <v>44</v>
      </c>
      <c r="K40" s="6">
        <v>0</v>
      </c>
      <c r="M40" s="6"/>
      <c r="N40" s="6" t="s">
        <v>14</v>
      </c>
      <c r="O40" s="6" t="s">
        <v>25</v>
      </c>
    </row>
    <row r="41" spans="2:15" ht="18" customHeight="1" x14ac:dyDescent="0.3">
      <c r="B41" s="6" t="s">
        <v>11</v>
      </c>
      <c r="C41" s="6">
        <v>2024</v>
      </c>
      <c r="D41" s="6" t="s">
        <v>16</v>
      </c>
      <c r="E41" s="6" t="s">
        <v>79</v>
      </c>
      <c r="F41" s="6">
        <v>1302</v>
      </c>
      <c r="G41" s="9">
        <f t="shared" si="0"/>
        <v>3</v>
      </c>
      <c r="H41" s="6" t="s">
        <v>28</v>
      </c>
      <c r="I41" s="10" cm="1">
        <f t="array" ref="I41">IF(OR(H41="",H41="N/A"),"",
  _xlfn.SWITCH(H41,
    "A", G41*4,
    "A-", G41*3.67,
    "B+", G41*3.33,
    "B", G41*3,
    "B-", G41*2.67,
    "C+", G41*2.33,
    "C", G41*2,
    "C-", G41*1.67,
    "D+", G41*1.33,
    "D", G41*1,
    "D-", G41*0.67,
    "F", 0,
    0))</f>
        <v>5.01</v>
      </c>
      <c r="J41" s="6" t="s">
        <v>44</v>
      </c>
      <c r="K41" s="6">
        <v>0</v>
      </c>
      <c r="M41" s="6"/>
      <c r="N41" s="6" t="s">
        <v>14</v>
      </c>
      <c r="O41" s="6" t="s">
        <v>25</v>
      </c>
    </row>
    <row r="42" spans="2:15" ht="18" customHeight="1" x14ac:dyDescent="0.3">
      <c r="B42" s="6" t="s">
        <v>52</v>
      </c>
      <c r="C42" s="6">
        <v>2025</v>
      </c>
      <c r="D42" s="6" t="s">
        <v>15</v>
      </c>
      <c r="E42" s="6" t="s">
        <v>79</v>
      </c>
      <c r="F42" s="6">
        <v>1300</v>
      </c>
      <c r="G42" s="9">
        <f t="shared" si="0"/>
        <v>3</v>
      </c>
      <c r="H42" s="6"/>
      <c r="I42" s="10" t="str" cm="1">
        <f t="array" ref="I42">IF(OR(H42="",H42="N/A"),"",
  _xlfn.SWITCH(H42,
    "A", G42*4,
    "A-", G42*3.67,
    "B+", G42*3.33,
    "B", G42*3,
    "B-", G42*2.67,
    "C+", G42*2.33,
    "C", G42*2,
    "C-", G42*1.67,
    "D+", G42*1.33,
    "D", G42*1,
    "D-", G42*0.67,
    "F", 0,
    0))</f>
        <v/>
      </c>
      <c r="J42" s="6" t="s">
        <v>44</v>
      </c>
      <c r="K42" s="6">
        <v>0</v>
      </c>
      <c r="M42" s="6"/>
      <c r="N42" s="6" t="s">
        <v>14</v>
      </c>
      <c r="O42" s="6" t="s">
        <v>25</v>
      </c>
    </row>
    <row r="43" spans="2:15" ht="18" customHeight="1" x14ac:dyDescent="0.3">
      <c r="B43" s="6" t="s">
        <v>52</v>
      </c>
      <c r="C43" s="6">
        <v>2025</v>
      </c>
      <c r="D43" s="6" t="s">
        <v>15</v>
      </c>
      <c r="E43" s="6" t="s">
        <v>79</v>
      </c>
      <c r="F43" s="6">
        <v>1300</v>
      </c>
      <c r="G43" s="9">
        <f t="shared" si="0"/>
        <v>3</v>
      </c>
      <c r="H43" s="6"/>
      <c r="I43" s="10" t="str" cm="1">
        <f t="array" ref="I43">IF(OR(H43="",H43="N/A"),"",
  _xlfn.SWITCH(H43,
    "A", G43*4,
    "A-", G43*3.67,
    "B+", G43*3.33,
    "B", G43*3,
    "B-", G43*2.67,
    "C+", G43*2.33,
    "C", G43*2,
    "C-", G43*1.67,
    "D+", G43*1.33,
    "D", G43*1,
    "D-", G43*0.67,
    "F", 0,
    0))</f>
        <v/>
      </c>
      <c r="J43" s="6" t="s">
        <v>44</v>
      </c>
      <c r="K43" s="6">
        <v>0</v>
      </c>
      <c r="M43" s="6"/>
      <c r="N43" s="6" t="s">
        <v>14</v>
      </c>
      <c r="O43" s="6" t="s">
        <v>25</v>
      </c>
    </row>
    <row r="44" spans="2:15" ht="18" customHeight="1" x14ac:dyDescent="0.3">
      <c r="B44" s="6" t="s">
        <v>52</v>
      </c>
      <c r="C44" s="6">
        <v>2025</v>
      </c>
      <c r="D44" s="6" t="s">
        <v>15</v>
      </c>
      <c r="E44" s="6" t="s">
        <v>79</v>
      </c>
      <c r="F44" s="6">
        <v>1300</v>
      </c>
      <c r="G44" s="9">
        <f t="shared" si="0"/>
        <v>3</v>
      </c>
      <c r="H44" s="6"/>
      <c r="I44" s="10" t="str" cm="1">
        <f t="array" ref="I44">IF(OR(H44="",H44="N/A"),"",
  _xlfn.SWITCH(H44,
    "A", G44*4,
    "A-", G44*3.67,
    "B+", G44*3.33,
    "B", G44*3,
    "B-", G44*2.67,
    "C+", G44*2.33,
    "C", G44*2,
    "C-", G44*1.67,
    "D+", G44*1.33,
    "D", G44*1,
    "D-", G44*0.67,
    "F", 0,
    0))</f>
        <v/>
      </c>
      <c r="J44" s="6" t="s">
        <v>44</v>
      </c>
      <c r="K44" s="6">
        <v>0</v>
      </c>
      <c r="M44" s="6"/>
      <c r="N44" s="6" t="s">
        <v>27</v>
      </c>
      <c r="O44" s="6" t="s">
        <v>25</v>
      </c>
    </row>
    <row r="45" spans="2:15" ht="18" customHeight="1" x14ac:dyDescent="0.3">
      <c r="B45" s="6" t="s">
        <v>52</v>
      </c>
      <c r="C45" s="6">
        <v>2025</v>
      </c>
      <c r="D45" s="6" t="s">
        <v>15</v>
      </c>
      <c r="E45" s="6" t="s">
        <v>79</v>
      </c>
      <c r="F45" s="6">
        <v>1300</v>
      </c>
      <c r="G45" s="9">
        <f t="shared" si="0"/>
        <v>3</v>
      </c>
      <c r="H45" s="6"/>
      <c r="I45" s="10" t="str" cm="1">
        <f t="array" ref="I45">IF(OR(H45="",H45="N/A"),"",
  _xlfn.SWITCH(H45,
    "A", G45*4,
    "A-", G45*3.67,
    "B+", G45*3.33,
    "B", G45*3,
    "B-", G45*2.67,
    "C+", G45*2.33,
    "C", G45*2,
    "C-", G45*1.67,
    "D+", G45*1.33,
    "D", G45*1,
    "D-", G45*0.67,
    "F", 0,
    0))</f>
        <v/>
      </c>
      <c r="J45" s="6" t="s">
        <v>44</v>
      </c>
      <c r="K45" s="6">
        <v>0</v>
      </c>
      <c r="M45" s="6"/>
      <c r="N45" s="6" t="s">
        <v>27</v>
      </c>
      <c r="O45" s="6" t="s">
        <v>25</v>
      </c>
    </row>
    <row r="46" spans="2:15" ht="18" customHeight="1" x14ac:dyDescent="0.3">
      <c r="B46" s="6" t="s">
        <v>52</v>
      </c>
      <c r="C46" s="6">
        <v>2025</v>
      </c>
      <c r="D46" s="6" t="s">
        <v>15</v>
      </c>
      <c r="E46" s="6" t="s">
        <v>79</v>
      </c>
      <c r="F46" s="6">
        <v>1300</v>
      </c>
      <c r="G46" s="9">
        <f t="shared" si="0"/>
        <v>3</v>
      </c>
      <c r="H46" s="6"/>
      <c r="I46" s="10" t="str" cm="1">
        <f t="array" ref="I46">IF(OR(H46="",H46="N/A"),"",
  _xlfn.SWITCH(H46,
    "A", G46*4,
    "A-", G46*3.67,
    "B+", G46*3.33,
    "B", G46*3,
    "B-", G46*2.67,
    "C+", G46*2.33,
    "C", G46*2,
    "C-", G46*1.67,
    "D+", G46*1.33,
    "D", G46*1,
    "D-", G46*0.67,
    "F", 0,
    0))</f>
        <v/>
      </c>
      <c r="J46" s="6" t="s">
        <v>44</v>
      </c>
      <c r="K46" s="6">
        <v>0</v>
      </c>
      <c r="M46" s="6"/>
      <c r="N46" s="6" t="s">
        <v>27</v>
      </c>
      <c r="O46" s="6" t="s">
        <v>25</v>
      </c>
    </row>
    <row r="47" spans="2:15" ht="18" customHeight="1" x14ac:dyDescent="0.3">
      <c r="B47" s="6" t="s">
        <v>52</v>
      </c>
      <c r="C47" s="6">
        <v>2025</v>
      </c>
      <c r="D47" s="6" t="s">
        <v>12</v>
      </c>
      <c r="E47" s="6" t="s">
        <v>79</v>
      </c>
      <c r="F47" s="6">
        <v>1300</v>
      </c>
      <c r="G47" s="9">
        <f t="shared" si="0"/>
        <v>3</v>
      </c>
      <c r="H47" s="6"/>
      <c r="I47" s="10" t="str" cm="1">
        <f t="array" ref="I47">IF(OR(H47="",H47="N/A"),"",
  _xlfn.SWITCH(H47,
    "A", G47*4,
    "A-", G47*3.67,
    "B+", G47*3.33,
    "B", G47*3,
    "B-", G47*2.67,
    "C+", G47*2.33,
    "C", G47*2,
    "C-", G47*1.67,
    "D+", G47*1.33,
    "D", G47*1,
    "D-", G47*0.67,
    "F", 0,
    0))</f>
        <v/>
      </c>
      <c r="J47" s="6" t="s">
        <v>44</v>
      </c>
      <c r="K47" s="6">
        <v>0</v>
      </c>
      <c r="M47" s="6"/>
      <c r="N47" s="6" t="s">
        <v>27</v>
      </c>
      <c r="O47" s="6" t="s">
        <v>25</v>
      </c>
    </row>
    <row r="48" spans="2:15" ht="18" customHeight="1" x14ac:dyDescent="0.3">
      <c r="B48" s="6" t="s">
        <v>52</v>
      </c>
      <c r="C48" s="6">
        <v>2025</v>
      </c>
      <c r="D48" s="6" t="s">
        <v>16</v>
      </c>
      <c r="E48" s="6" t="s">
        <v>79</v>
      </c>
      <c r="F48" s="6">
        <v>1300</v>
      </c>
      <c r="G48" s="9">
        <f t="shared" si="0"/>
        <v>3</v>
      </c>
      <c r="H48" s="6"/>
      <c r="I48" s="10" t="str" cm="1">
        <f t="array" ref="I48">IF(OR(H48="",H48="N/A"),"",
  _xlfn.SWITCH(H48,
    "A", G48*4,
    "A-", G48*3.67,
    "B+", G48*3.33,
    "B", G48*3,
    "B-", G48*2.67,
    "C+", G48*2.33,
    "C", G48*2,
    "C-", G48*1.67,
    "D+", G48*1.33,
    "D", G48*1,
    "D-", G48*0.67,
    "F", 0,
    0))</f>
        <v/>
      </c>
      <c r="J48" s="6" t="s">
        <v>44</v>
      </c>
      <c r="K48" s="6">
        <v>0</v>
      </c>
      <c r="M48" s="6"/>
      <c r="N48" s="6" t="s">
        <v>27</v>
      </c>
      <c r="O48" s="6" t="s">
        <v>25</v>
      </c>
    </row>
    <row r="49" spans="2:15" ht="18" customHeight="1" x14ac:dyDescent="0.3">
      <c r="B49" s="6" t="s">
        <v>52</v>
      </c>
      <c r="C49" s="6">
        <v>2025</v>
      </c>
      <c r="D49" s="6" t="s">
        <v>16</v>
      </c>
      <c r="E49" s="6" t="s">
        <v>79</v>
      </c>
      <c r="F49" s="6">
        <v>1300</v>
      </c>
      <c r="G49" s="9">
        <f t="shared" si="0"/>
        <v>3</v>
      </c>
      <c r="H49" s="6"/>
      <c r="I49" s="10" t="str" cm="1">
        <f t="array" ref="I49">IF(OR(H49="",H49="N/A"),"",
  _xlfn.SWITCH(H49,
    "A", G49*4,
    "A-", G49*3.67,
    "B+", G49*3.33,
    "B", G49*3,
    "B-", G49*2.67,
    "C+", G49*2.33,
    "C", G49*2,
    "C-", G49*1.67,
    "D+", G49*1.33,
    "D", G49*1,
    "D-", G49*0.67,
    "F", 0,
    0))</f>
        <v/>
      </c>
      <c r="J49" s="6" t="s">
        <v>44</v>
      </c>
      <c r="K49" s="6">
        <v>0</v>
      </c>
      <c r="M49" s="6"/>
      <c r="N49" s="6" t="s">
        <v>30</v>
      </c>
      <c r="O49" s="6" t="s">
        <v>25</v>
      </c>
    </row>
    <row r="50" spans="2:15" ht="18" customHeight="1" x14ac:dyDescent="0.3">
      <c r="B50" s="6" t="s">
        <v>52</v>
      </c>
      <c r="C50" s="6">
        <v>2025</v>
      </c>
      <c r="D50" s="6" t="s">
        <v>16</v>
      </c>
      <c r="E50" s="6" t="s">
        <v>79</v>
      </c>
      <c r="F50" s="6">
        <v>1300</v>
      </c>
      <c r="G50" s="9">
        <f t="shared" si="0"/>
        <v>3</v>
      </c>
      <c r="H50" s="6"/>
      <c r="I50" s="10" t="str" cm="1">
        <f t="array" ref="I50">IF(OR(H50="",H50="N/A"),"",
  _xlfn.SWITCH(H50,
    "A", G50*4,
    "A-", G50*3.67,
    "B+", G50*3.33,
    "B", G50*3,
    "B-", G50*2.67,
    "C+", G50*2.33,
    "C", G50*2,
    "C-", G50*1.67,
    "D+", G50*1.33,
    "D", G50*1,
    "D-", G50*0.67,
    "F", 0,
    0))</f>
        <v/>
      </c>
      <c r="J50" s="6" t="s">
        <v>44</v>
      </c>
      <c r="K50" s="6">
        <v>0</v>
      </c>
      <c r="M50" s="6"/>
      <c r="N50" s="6" t="s">
        <v>30</v>
      </c>
      <c r="O50" s="6" t="s">
        <v>25</v>
      </c>
    </row>
    <row r="51" spans="2:15" ht="18" customHeight="1" x14ac:dyDescent="0.3">
      <c r="B51" s="6" t="s">
        <v>52</v>
      </c>
      <c r="C51" s="6">
        <v>2025</v>
      </c>
      <c r="D51" s="6" t="s">
        <v>16</v>
      </c>
      <c r="E51" s="6" t="s">
        <v>79</v>
      </c>
      <c r="F51" s="6">
        <v>1300</v>
      </c>
      <c r="G51" s="9">
        <f t="shared" si="0"/>
        <v>3</v>
      </c>
      <c r="H51" s="6"/>
      <c r="I51" s="10" t="str" cm="1">
        <f t="array" ref="I51">IF(OR(H51="",H51="N/A"),"",
  _xlfn.SWITCH(H51,
    "A", G51*4,
    "A-", G51*3.67,
    "B+", G51*3.33,
    "B", G51*3,
    "B-", G51*2.67,
    "C+", G51*2.33,
    "C", G51*2,
    "C-", G51*1.67,
    "D+", G51*1.33,
    "D", G51*1,
    "D-", G51*0.67,
    "F", 0,
    0))</f>
        <v/>
      </c>
      <c r="J51" s="6" t="s">
        <v>44</v>
      </c>
      <c r="K51" s="6">
        <v>0</v>
      </c>
      <c r="M51" s="6"/>
      <c r="N51" s="6" t="s">
        <v>27</v>
      </c>
      <c r="O51" s="6" t="s">
        <v>25</v>
      </c>
    </row>
    <row r="52" spans="2:15" ht="18" customHeight="1" x14ac:dyDescent="0.3">
      <c r="B52" s="6" t="s">
        <v>52</v>
      </c>
      <c r="C52" s="6">
        <v>2025</v>
      </c>
      <c r="D52" s="6" t="s">
        <v>16</v>
      </c>
      <c r="E52" s="6" t="s">
        <v>79</v>
      </c>
      <c r="F52" s="6">
        <v>1400</v>
      </c>
      <c r="G52" s="9">
        <f t="shared" si="0"/>
        <v>4</v>
      </c>
      <c r="H52" s="6"/>
      <c r="I52" s="10" t="str" cm="1">
        <f t="array" ref="I52">IF(OR(H52="",H52="N/A"),"",
  _xlfn.SWITCH(H52,
    "A", G52*4,
    "A-", G52*3.67,
    "B+", G52*3.33,
    "B", G52*3,
    "B-", G52*2.67,
    "C+", G52*2.33,
    "C", G52*2,
    "C-", G52*1.67,
    "D+", G52*1.33,
    "D", G52*1,
    "D-", G52*0.67,
    "F", 0,
    0))</f>
        <v/>
      </c>
      <c r="J52" s="6" t="s">
        <v>44</v>
      </c>
      <c r="K52" s="6">
        <v>0</v>
      </c>
      <c r="M52" s="6"/>
      <c r="N52" s="6" t="s">
        <v>27</v>
      </c>
      <c r="O52" s="6" t="s">
        <v>25</v>
      </c>
    </row>
    <row r="53" spans="2:15" ht="18" customHeight="1" x14ac:dyDescent="0.3">
      <c r="B53" s="6" t="s">
        <v>52</v>
      </c>
      <c r="C53" s="6">
        <v>2026</v>
      </c>
      <c r="D53" s="6" t="s">
        <v>15</v>
      </c>
      <c r="E53" s="6" t="s">
        <v>79</v>
      </c>
      <c r="F53" s="6">
        <v>1400</v>
      </c>
      <c r="G53" s="9">
        <f t="shared" si="0"/>
        <v>4</v>
      </c>
      <c r="H53" s="6"/>
      <c r="I53" s="10" t="str" cm="1">
        <f t="array" ref="I53">IF(OR(H53="",H53="N/A"),"",
  _xlfn.SWITCH(H53,
    "A", G53*4,
    "A-", G53*3.67,
    "B+", G53*3.33,
    "B", G53*3,
    "B-", G53*2.67,
    "C+", G53*2.33,
    "C", G53*2,
    "C-", G53*1.67,
    "D+", G53*1.33,
    "D", G53*1,
    "D-", G53*0.67,
    "F", 0,
    0))</f>
        <v/>
      </c>
      <c r="J53" s="6" t="s">
        <v>44</v>
      </c>
      <c r="K53" s="6">
        <v>0</v>
      </c>
      <c r="M53" s="6"/>
      <c r="N53" s="6" t="s">
        <v>27</v>
      </c>
      <c r="O53" s="6" t="s">
        <v>25</v>
      </c>
    </row>
    <row r="54" spans="2:15" ht="18" customHeight="1" x14ac:dyDescent="0.3">
      <c r="B54" s="6" t="s">
        <v>52</v>
      </c>
      <c r="C54" s="6">
        <v>2026</v>
      </c>
      <c r="D54" s="6" t="s">
        <v>15</v>
      </c>
      <c r="E54" s="6" t="s">
        <v>79</v>
      </c>
      <c r="F54" s="6">
        <v>1400</v>
      </c>
      <c r="G54" s="9">
        <f t="shared" si="0"/>
        <v>4</v>
      </c>
      <c r="H54" s="6"/>
      <c r="I54" s="10" t="str" cm="1">
        <f t="array" ref="I54">IF(OR(H54="",H54="N/A"),"",
  _xlfn.SWITCH(H54,
    "A", G54*4,
    "A-", G54*3.67,
    "B+", G54*3.33,
    "B", G54*3,
    "B-", G54*2.67,
    "C+", G54*2.33,
    "C", G54*2,
    "C-", G54*1.67,
    "D+", G54*1.33,
    "D", G54*1,
    "D-", G54*0.67,
    "F", 0,
    0))</f>
        <v/>
      </c>
      <c r="J54" s="6" t="s">
        <v>44</v>
      </c>
      <c r="K54" s="6">
        <v>0</v>
      </c>
      <c r="M54" s="6"/>
      <c r="N54" s="6" t="s">
        <v>30</v>
      </c>
      <c r="O54" s="6" t="s">
        <v>25</v>
      </c>
    </row>
    <row r="55" spans="2:15" ht="18" customHeight="1" x14ac:dyDescent="0.3">
      <c r="B55" s="6" t="s">
        <v>52</v>
      </c>
      <c r="C55" s="6">
        <v>2026</v>
      </c>
      <c r="D55" s="6" t="s">
        <v>15</v>
      </c>
      <c r="E55" s="6" t="s">
        <v>79</v>
      </c>
      <c r="F55" s="6">
        <v>1400</v>
      </c>
      <c r="G55" s="9">
        <f t="shared" si="0"/>
        <v>4</v>
      </c>
      <c r="H55" s="6"/>
      <c r="I55" s="10" t="str" cm="1">
        <f t="array" ref="I55">IF(OR(H55="",H55="N/A"),"",
  _xlfn.SWITCH(H55,
    "A", G55*4,
    "A-", G55*3.67,
    "B+", G55*3.33,
    "B", G55*3,
    "B-", G55*2.67,
    "C+", G55*2.33,
    "C", G55*2,
    "C-", G55*1.67,
    "D+", G55*1.33,
    "D", G55*1,
    "D-", G55*0.67,
    "F", 0,
    0))</f>
        <v/>
      </c>
      <c r="J55" s="6" t="s">
        <v>44</v>
      </c>
      <c r="K55" s="6">
        <v>0</v>
      </c>
      <c r="M55" s="6"/>
      <c r="N55" s="6" t="s">
        <v>27</v>
      </c>
      <c r="O55" s="6" t="s">
        <v>25</v>
      </c>
    </row>
    <row r="56" spans="2:15" ht="18" customHeight="1" x14ac:dyDescent="0.3">
      <c r="B56" s="6" t="s">
        <v>52</v>
      </c>
      <c r="C56" s="6">
        <v>2026</v>
      </c>
      <c r="D56" s="6" t="s">
        <v>15</v>
      </c>
      <c r="E56" s="6" t="s">
        <v>79</v>
      </c>
      <c r="F56" s="6">
        <v>1400</v>
      </c>
      <c r="G56" s="9">
        <f t="shared" si="0"/>
        <v>4</v>
      </c>
      <c r="H56" s="6"/>
      <c r="I56" s="10" t="str" cm="1">
        <f t="array" ref="I56">IF(OR(H56="",H56="N/A"),"",
  _xlfn.SWITCH(H56,
    "A", G56*4,
    "A-", G56*3.67,
    "B+", G56*3.33,
    "B", G56*3,
    "B-", G56*2.67,
    "C+", G56*2.33,
    "C", G56*2,
    "C-", G56*1.67,
    "D+", G56*1.33,
    "D", G56*1,
    "D-", G56*0.67,
    "F", 0,
    0))</f>
        <v/>
      </c>
      <c r="J56" s="6" t="s">
        <v>44</v>
      </c>
      <c r="K56" s="6">
        <v>0</v>
      </c>
      <c r="M56" s="6"/>
      <c r="N56" s="6" t="s">
        <v>30</v>
      </c>
      <c r="O56" s="6" t="s">
        <v>25</v>
      </c>
    </row>
    <row r="57" spans="2:15" ht="18" customHeight="1" x14ac:dyDescent="0.3">
      <c r="B57" s="6" t="s">
        <v>52</v>
      </c>
      <c r="C57" s="6">
        <v>2026</v>
      </c>
      <c r="D57" s="6" t="s">
        <v>15</v>
      </c>
      <c r="E57" s="6" t="s">
        <v>79</v>
      </c>
      <c r="F57" s="6">
        <v>1400</v>
      </c>
      <c r="G57" s="9">
        <f t="shared" si="0"/>
        <v>4</v>
      </c>
      <c r="H57" s="6"/>
      <c r="I57" s="10" t="str" cm="1">
        <f t="array" ref="I57">IF(OR(H57="",H57="N/A"),"",
  _xlfn.SWITCH(H57,
    "A", G57*4,
    "A-", G57*3.67,
    "B+", G57*3.33,
    "B", G57*3,
    "B-", G57*2.67,
    "C+", G57*2.33,
    "C", G57*2,
    "C-", G57*1.67,
    "D+", G57*1.33,
    "D", G57*1,
    "D-", G57*0.67,
    "F", 0,
    0))</f>
        <v/>
      </c>
      <c r="J57" s="6" t="s">
        <v>44</v>
      </c>
      <c r="K57" s="6">
        <v>0</v>
      </c>
      <c r="M57" s="6"/>
      <c r="N57" s="6" t="s">
        <v>30</v>
      </c>
      <c r="O57" s="6" t="s">
        <v>25</v>
      </c>
    </row>
    <row r="58" spans="2:15" ht="18" customHeight="1" x14ac:dyDescent="0.3">
      <c r="B58" s="6" t="s">
        <v>52</v>
      </c>
      <c r="C58" s="6">
        <v>2026</v>
      </c>
      <c r="D58" s="6" t="s">
        <v>12</v>
      </c>
      <c r="E58" s="6" t="s">
        <v>79</v>
      </c>
      <c r="F58" s="6">
        <v>1400</v>
      </c>
      <c r="G58" s="9">
        <f t="shared" si="0"/>
        <v>4</v>
      </c>
      <c r="H58" s="6"/>
      <c r="I58" s="10" t="str" cm="1">
        <f t="array" ref="I58">IF(OR(H58="",H58="N/A"),"",
  _xlfn.SWITCH(H58,
    "A", G58*4,
    "A-", G58*3.67,
    "B+", G58*3.33,
    "B", G58*3,
    "B-", G58*2.67,
    "C+", G58*2.33,
    "C", G58*2,
    "C-", G58*1.67,
    "D+", G58*1.33,
    "D", G58*1,
    "D-", G58*0.67,
    "F", 0,
    0))</f>
        <v/>
      </c>
      <c r="J58" s="6" t="s">
        <v>24</v>
      </c>
      <c r="K58" s="6">
        <v>0</v>
      </c>
      <c r="M58" s="6"/>
      <c r="N58" s="6" t="s">
        <v>27</v>
      </c>
      <c r="O58" s="6" t="s">
        <v>25</v>
      </c>
    </row>
    <row r="59" spans="2:15" ht="18" customHeight="1" x14ac:dyDescent="0.3">
      <c r="B59" s="6" t="s">
        <v>52</v>
      </c>
      <c r="C59" s="6">
        <v>2026</v>
      </c>
      <c r="D59" s="6" t="s">
        <v>16</v>
      </c>
      <c r="E59" s="6" t="s">
        <v>79</v>
      </c>
      <c r="F59" s="6">
        <v>1400</v>
      </c>
      <c r="G59" s="9">
        <f t="shared" si="0"/>
        <v>4</v>
      </c>
      <c r="H59" s="6"/>
      <c r="I59" s="10" t="str" cm="1">
        <f t="array" ref="I59">IF(OR(H59="",H59="N/A"),"",
  _xlfn.SWITCH(H59,
    "A", G59*4,
    "A-", G59*3.67,
    "B+", G59*3.33,
    "B", G59*3,
    "B-", G59*2.67,
    "C+", G59*2.33,
    "C", G59*2,
    "C-", G59*1.67,
    "D+", G59*1.33,
    "D", G59*1,
    "D-", G59*0.67,
    "F", 0,
    0))</f>
        <v/>
      </c>
      <c r="J59" s="6" t="s">
        <v>24</v>
      </c>
      <c r="K59" s="6">
        <v>0</v>
      </c>
      <c r="M59" s="6"/>
      <c r="N59" s="6" t="s">
        <v>27</v>
      </c>
      <c r="O59" s="6" t="s">
        <v>25</v>
      </c>
    </row>
    <row r="60" spans="2:15" ht="18" customHeight="1" x14ac:dyDescent="0.3">
      <c r="B60" s="6" t="s">
        <v>52</v>
      </c>
      <c r="C60" s="6">
        <v>2026</v>
      </c>
      <c r="D60" s="6" t="s">
        <v>16</v>
      </c>
      <c r="E60" s="6" t="s">
        <v>79</v>
      </c>
      <c r="F60" s="6">
        <v>1400</v>
      </c>
      <c r="G60" s="9">
        <f t="shared" si="0"/>
        <v>4</v>
      </c>
      <c r="H60" s="6"/>
      <c r="I60" s="10" t="str" cm="1">
        <f t="array" ref="I60">IF(OR(H60="",H60="N/A"),"",
  _xlfn.SWITCH(H60,
    "A", G60*4,
    "A-", G60*3.67,
    "B+", G60*3.33,
    "B", G60*3,
    "B-", G60*2.67,
    "C+", G60*2.33,
    "C", G60*2,
    "C-", G60*1.67,
    "D+", G60*1.33,
    "D", G60*1,
    "D-", G60*0.67,
    "F", 0,
    0))</f>
        <v/>
      </c>
      <c r="J60" s="6" t="s">
        <v>24</v>
      </c>
      <c r="K60" s="6">
        <v>0</v>
      </c>
      <c r="M60" s="6"/>
      <c r="N60" s="6" t="s">
        <v>27</v>
      </c>
      <c r="O60" s="6" t="s">
        <v>25</v>
      </c>
    </row>
    <row r="61" spans="2:15" ht="18" customHeight="1" x14ac:dyDescent="0.3">
      <c r="B61" s="6" t="s">
        <v>52</v>
      </c>
      <c r="C61" s="6">
        <v>2026</v>
      </c>
      <c r="D61" s="6" t="s">
        <v>16</v>
      </c>
      <c r="E61" s="6" t="s">
        <v>79</v>
      </c>
      <c r="F61" s="6">
        <v>1111</v>
      </c>
      <c r="G61" s="9">
        <f t="shared" si="0"/>
        <v>1</v>
      </c>
      <c r="H61" s="6"/>
      <c r="I61" s="10" t="str" cm="1">
        <f t="array" ref="I61">IF(OR(H61="",H61="N/A"),"",
  _xlfn.SWITCH(H61,
    "A", G61*4,
    "A-", G61*3.67,
    "B+", G61*3.33,
    "B", G61*3,
    "B-", G61*2.67,
    "C+", G61*2.33,
    "C", G61*2,
    "C-", G61*1.67,
    "D+", G61*1.33,
    "D", G61*1,
    "D-", G61*0.67,
    "F", 0,
    0))</f>
        <v/>
      </c>
      <c r="J61" s="6" t="s">
        <v>24</v>
      </c>
      <c r="K61" s="6">
        <v>0</v>
      </c>
      <c r="M61" s="6"/>
      <c r="N61" s="6" t="s">
        <v>27</v>
      </c>
      <c r="O61" s="6" t="s">
        <v>25</v>
      </c>
    </row>
    <row r="62" spans="2:15" ht="18" customHeight="1" x14ac:dyDescent="0.3">
      <c r="B62" s="6" t="s">
        <v>52</v>
      </c>
      <c r="C62" s="6">
        <v>2026</v>
      </c>
      <c r="D62" s="6" t="s">
        <v>16</v>
      </c>
      <c r="E62" s="6" t="s">
        <v>79</v>
      </c>
      <c r="F62" s="6">
        <v>1111</v>
      </c>
      <c r="G62" s="9">
        <f t="shared" si="0"/>
        <v>1</v>
      </c>
      <c r="H62" s="6"/>
      <c r="I62" s="10" t="str" cm="1">
        <f t="array" ref="I62">IF(OR(H62="",H62="N/A"),"",
  _xlfn.SWITCH(H62,
    "A", G62*4,
    "A-", G62*3.67,
    "B+", G62*3.33,
    "B", G62*3,
    "B-", G62*2.67,
    "C+", G62*2.33,
    "C", G62*2,
    "C-", G62*1.67,
    "D+", G62*1.33,
    "D", G62*1,
    "D-", G62*0.67,
    "F", 0,
    0))</f>
        <v/>
      </c>
      <c r="J62" s="6" t="s">
        <v>24</v>
      </c>
      <c r="K62" s="6">
        <v>0</v>
      </c>
      <c r="M62" s="6"/>
      <c r="N62" s="6" t="s">
        <v>27</v>
      </c>
      <c r="O62" s="6" t="s">
        <v>25</v>
      </c>
    </row>
    <row r="63" spans="2:15" ht="18" customHeight="1" x14ac:dyDescent="0.3">
      <c r="B63" s="6" t="s">
        <v>52</v>
      </c>
      <c r="C63" s="6">
        <v>2026</v>
      </c>
      <c r="D63" s="6" t="s">
        <v>16</v>
      </c>
      <c r="E63" s="6" t="s">
        <v>79</v>
      </c>
      <c r="F63" s="6">
        <v>1111</v>
      </c>
      <c r="G63" s="9">
        <f t="shared" si="0"/>
        <v>1</v>
      </c>
      <c r="H63" s="6"/>
      <c r="I63" s="10" t="str" cm="1">
        <f t="array" ref="I63">IF(OR(H63="",H63="N/A"),"",
  _xlfn.SWITCH(H63,
    "A", G63*4,
    "A-", G63*3.67,
    "B+", G63*3.33,
    "B", G63*3,
    "B-", G63*2.67,
    "C+", G63*2.33,
    "C", G63*2,
    "C-", G63*1.67,
    "D+", G63*1.33,
    "D", G63*1,
    "D-", G63*0.67,
    "F", 0,
    0))</f>
        <v/>
      </c>
      <c r="J63" s="6" t="s">
        <v>24</v>
      </c>
      <c r="K63" s="6">
        <v>0</v>
      </c>
      <c r="M63" s="6"/>
      <c r="N63" s="6" t="s">
        <v>27</v>
      </c>
      <c r="O63" s="6" t="s">
        <v>25</v>
      </c>
    </row>
    <row r="64" spans="2:15" ht="18" customHeight="1" x14ac:dyDescent="0.3">
      <c r="B64" s="6" t="s">
        <v>52</v>
      </c>
      <c r="C64" s="6">
        <v>2027</v>
      </c>
      <c r="D64" s="6" t="s">
        <v>15</v>
      </c>
      <c r="E64" s="6" t="s">
        <v>79</v>
      </c>
      <c r="F64" s="6">
        <v>1111</v>
      </c>
      <c r="G64" s="9">
        <f t="shared" si="0"/>
        <v>1</v>
      </c>
      <c r="H64" s="6"/>
      <c r="I64" s="10" t="str" cm="1">
        <f t="array" ref="I64">IF(OR(H64="",H64="N/A"),"",
  _xlfn.SWITCH(H64,
    "A", G64*4,
    "A-", G64*3.67,
    "B+", G64*3.33,
    "B", G64*3,
    "B-", G64*2.67,
    "C+", G64*2.33,
    "C", G64*2,
    "C-", G64*1.67,
    "D+", G64*1.33,
    "D", G64*1,
    "D-", G64*0.67,
    "F", 0,
    0))</f>
        <v/>
      </c>
      <c r="J64" s="6" t="s">
        <v>24</v>
      </c>
      <c r="K64" s="6">
        <v>1</v>
      </c>
      <c r="M64" s="6"/>
      <c r="N64" s="6" t="s">
        <v>27</v>
      </c>
      <c r="O64" s="6" t="s">
        <v>25</v>
      </c>
    </row>
    <row r="65" spans="2:15" ht="18" customHeight="1" x14ac:dyDescent="0.3">
      <c r="B65" s="6" t="s">
        <v>52</v>
      </c>
      <c r="C65" s="6">
        <v>2027</v>
      </c>
      <c r="D65" s="6" t="s">
        <v>15</v>
      </c>
      <c r="E65" s="6" t="s">
        <v>79</v>
      </c>
      <c r="F65" s="6">
        <v>1111</v>
      </c>
      <c r="G65" s="9">
        <f t="shared" si="0"/>
        <v>1</v>
      </c>
      <c r="H65" s="6"/>
      <c r="I65" s="10" t="str" cm="1">
        <f t="array" ref="I65">IF(OR(H65="",H65="N/A"),"",
  _xlfn.SWITCH(H65,
    "A", G65*4,
    "A-", G65*3.67,
    "B+", G65*3.33,
    "B", G65*3,
    "B-", G65*2.67,
    "C+", G65*2.33,
    "C", G65*2,
    "C-", G65*1.67,
    "D+", G65*1.33,
    "D", G65*1,
    "D-", G65*0.67,
    "F", 0,
    0))</f>
        <v/>
      </c>
      <c r="J65" s="6" t="s">
        <v>24</v>
      </c>
      <c r="K65" s="6">
        <v>0</v>
      </c>
      <c r="M65" s="6"/>
      <c r="N65" s="6" t="s">
        <v>27</v>
      </c>
      <c r="O65" s="6" t="s">
        <v>25</v>
      </c>
    </row>
    <row r="66" spans="2:15" ht="18" customHeight="1" x14ac:dyDescent="0.3">
      <c r="B66" s="6" t="s">
        <v>52</v>
      </c>
      <c r="C66" s="6">
        <v>2027</v>
      </c>
      <c r="D66" s="6" t="s">
        <v>15</v>
      </c>
      <c r="E66" s="6" t="s">
        <v>79</v>
      </c>
      <c r="F66" s="6">
        <v>1111</v>
      </c>
      <c r="G66" s="9">
        <f t="shared" si="0"/>
        <v>1</v>
      </c>
      <c r="H66" s="6"/>
      <c r="I66" s="10" t="str" cm="1">
        <f t="array" ref="I66">IF(OR(H66="",H66="N/A"),"",
  _xlfn.SWITCH(H66,
    "A", G66*4,
    "A-", G66*3.67,
    "B+", G66*3.33,
    "B", G66*3,
    "B-", G66*2.67,
    "C+", G66*2.33,
    "C", G66*2,
    "C-", G66*1.67,
    "D+", G66*1.33,
    "D", G66*1,
    "D-", G66*0.67,
    "F", 0,
    0))</f>
        <v/>
      </c>
      <c r="J66" s="6" t="s">
        <v>24</v>
      </c>
      <c r="K66" s="6">
        <v>1</v>
      </c>
      <c r="M66" s="6"/>
      <c r="N66" s="6" t="s">
        <v>27</v>
      </c>
      <c r="O66" s="6" t="s">
        <v>25</v>
      </c>
    </row>
    <row r="67" spans="2:15" ht="18" customHeight="1" x14ac:dyDescent="0.3">
      <c r="B67" s="6" t="s">
        <v>52</v>
      </c>
      <c r="C67" s="6">
        <v>2027</v>
      </c>
      <c r="D67" s="6" t="s">
        <v>15</v>
      </c>
      <c r="E67" s="6" t="s">
        <v>79</v>
      </c>
      <c r="F67" s="6">
        <v>1111</v>
      </c>
      <c r="G67" s="9">
        <f t="shared" si="0"/>
        <v>1</v>
      </c>
      <c r="H67" s="6"/>
      <c r="I67" s="10" t="str" cm="1">
        <f t="array" ref="I67">IF(OR(H67="",H67="N/A"),"",
  _xlfn.SWITCH(H67,
    "A", G67*4,
    "A-", G67*3.67,
    "B+", G67*3.33,
    "B", G67*3,
    "B-", G67*2.67,
    "C+", G67*2.33,
    "C", G67*2,
    "C-", G67*1.67,
    "D+", G67*1.33,
    "D", G67*1,
    "D-", G67*0.67,
    "F", 0,
    0))</f>
        <v/>
      </c>
      <c r="J67" s="6" t="s">
        <v>24</v>
      </c>
      <c r="K67" s="6">
        <v>1</v>
      </c>
      <c r="M67" s="6"/>
      <c r="N67" s="6" t="s">
        <v>27</v>
      </c>
      <c r="O67" s="6" t="s">
        <v>25</v>
      </c>
    </row>
    <row r="68" spans="2:15" ht="18" customHeight="1" x14ac:dyDescent="0.3">
      <c r="B68" s="6" t="s">
        <v>52</v>
      </c>
      <c r="C68" s="6">
        <v>2027</v>
      </c>
      <c r="D68" s="6" t="s">
        <v>15</v>
      </c>
      <c r="E68" s="6" t="s">
        <v>79</v>
      </c>
      <c r="F68" s="6">
        <v>1111</v>
      </c>
      <c r="G68" s="9">
        <f>IF(F68="","",VALUE(MID(F68,2,1)))</f>
        <v>1</v>
      </c>
      <c r="H68" s="6"/>
      <c r="I68" s="10" t="str" cm="1">
        <f t="array" ref="I68">IF(OR(H68="",H68="N/A"),"",
  _xlfn.SWITCH(H68,
    "A", G68*4,
    "A-", G68*3.67,
    "B+", G68*3.33,
    "B", G68*3,
    "B-", G68*2.67,
    "C+", G68*2.33,
    "C", G68*2,
    "C-", G68*1.67,
    "D+", G68*1.33,
    "D", G68*1,
    "D-", G68*0.67,
    "F", 0,
    0))</f>
        <v/>
      </c>
      <c r="J68" s="6" t="s">
        <v>24</v>
      </c>
      <c r="K68" s="6">
        <v>1</v>
      </c>
      <c r="M68" s="6"/>
      <c r="N68" s="6" t="s">
        <v>27</v>
      </c>
      <c r="O68" s="6" t="s">
        <v>25</v>
      </c>
    </row>
    <row r="69" spans="2:15" ht="18" customHeight="1" x14ac:dyDescent="0.3">
      <c r="B69" s="6" t="s">
        <v>52</v>
      </c>
      <c r="C69" s="6">
        <v>2027</v>
      </c>
      <c r="D69" s="6" t="s">
        <v>12</v>
      </c>
      <c r="E69" s="6" t="s">
        <v>79</v>
      </c>
      <c r="F69" s="6">
        <v>1111</v>
      </c>
      <c r="G69" s="9">
        <f t="shared" si="0"/>
        <v>1</v>
      </c>
      <c r="H69" s="6"/>
      <c r="I69" s="10" t="str" cm="1">
        <f t="array" ref="I69">IF(OR(H69="",H69="N/A"),"",
  _xlfn.SWITCH(H69,
    "A", G69*4,
    "A-", G69*3.67,
    "B+", G69*3.33,
    "B", G69*3,
    "B-", G69*2.67,
    "C+", G69*2.33,
    "C", G69*2,
    "C-", G69*1.67,
    "D+", G69*1.33,
    "D", G69*1,
    "D-", G69*0.67,
    "F", 0,
    0))</f>
        <v/>
      </c>
      <c r="J69" s="6" t="s">
        <v>24</v>
      </c>
      <c r="K69" s="6">
        <v>1</v>
      </c>
      <c r="M69" s="6"/>
      <c r="N69" s="6" t="s">
        <v>27</v>
      </c>
      <c r="O69" s="6" t="s">
        <v>25</v>
      </c>
    </row>
    <row r="70" spans="2:15" ht="18" customHeight="1" x14ac:dyDescent="0.3">
      <c r="B70" s="6" t="s">
        <v>52</v>
      </c>
      <c r="C70" s="6">
        <v>2027</v>
      </c>
      <c r="D70" s="6" t="s">
        <v>12</v>
      </c>
      <c r="E70" s="6" t="s">
        <v>79</v>
      </c>
      <c r="F70" s="6">
        <v>1111</v>
      </c>
      <c r="G70" s="9">
        <f>IF(F70="","",VALUE(MID(F70,2,1)))</f>
        <v>1</v>
      </c>
      <c r="H70" s="6"/>
      <c r="I70" s="10" t="str" cm="1">
        <f t="array" ref="I70">IF(OR(H70="",H70="N/A"),"",
  _xlfn.SWITCH(H70,
    "A", G70*4,
    "A-", G70*3.67,
    "B+", G70*3.33,
    "B", G70*3,
    "B-", G70*2.67,
    "C+", G70*2.33,
    "C", G70*2,
    "C-", G70*1.67,
    "D+", G70*1.33,
    "D", G70*1,
    "D-", G70*0.67,
    "F", 0,
    0))</f>
        <v/>
      </c>
      <c r="J70" s="6" t="s">
        <v>24</v>
      </c>
      <c r="K70" s="6">
        <v>0</v>
      </c>
      <c r="M70" s="6"/>
      <c r="N70" s="6" t="s">
        <v>27</v>
      </c>
      <c r="O70" s="6" t="s">
        <v>25</v>
      </c>
    </row>
    <row r="71" spans="2:15" ht="25.8" customHeight="1" x14ac:dyDescent="0.3">
      <c r="B71" s="15" t="s">
        <v>37</v>
      </c>
      <c r="C71" s="15">
        <f>SUBTOTAL(103,Courses_Table[TAKE(N) YEAR])</f>
        <v>59</v>
      </c>
      <c r="D71" s="15">
        <f>SUBTOTAL(103,Courses_Table[TERM SEASON])</f>
        <v>59</v>
      </c>
      <c r="E71" s="15">
        <f>SUBTOTAL(103,Courses_Table[COURSE PREFIX])</f>
        <v>59</v>
      </c>
      <c r="F71" s="15">
        <f>SUBTOTAL(103,Courses_Table[COURSE '#
AT UH])</f>
        <v>59</v>
      </c>
      <c r="G71" s="15">
        <f>SUBTOTAL(103,Courses_Table[COURSE CREDIT HOURS])</f>
        <v>59</v>
      </c>
      <c r="H71" s="15">
        <f>SUBTOTAL(103,Courses_Table[LETTER GRADE RECEIVED])</f>
        <v>30</v>
      </c>
      <c r="I71" s="15">
        <f>SUBTOTAL(103,Courses_Table[COURSE GPA])</f>
        <v>59</v>
      </c>
      <c r="J71" s="15">
        <f>SUBTOTAL(103,Courses_Table[UH NSM])</f>
        <v>59</v>
      </c>
      <c r="K71" s="15">
        <f>SUM(0,Courses_Table[ELECTIVE FOR DEGREE?])</f>
        <v>5</v>
      </c>
      <c r="L71" s="15">
        <f>SUBTOTAL(103,Courses_Table[CLASS NOTES])</f>
        <v>1</v>
      </c>
      <c r="M71" s="15">
        <f>SUBTOTAL(103,Courses_Table[OTHER NOTES])</f>
        <v>1</v>
      </c>
      <c r="N71" s="15">
        <f>SUBTOTAL(103,Courses_Table[❗APPLICABLE DEGREE])</f>
        <v>59</v>
      </c>
      <c r="O71" s="15">
        <f>SUBTOTAL(103,Courses_Table[UNIVERSITY])</f>
        <v>59</v>
      </c>
    </row>
    <row r="72" spans="2:15" x14ac:dyDescent="0.3">
      <c r="C72" s="26" t="s">
        <v>69</v>
      </c>
      <c r="D72" s="26" t="s">
        <v>69</v>
      </c>
      <c r="E72" s="26" t="s">
        <v>69</v>
      </c>
      <c r="F72" s="26" t="s">
        <v>69</v>
      </c>
      <c r="G72" s="26" t="s">
        <v>69</v>
      </c>
      <c r="H72" s="26" t="s">
        <v>69</v>
      </c>
      <c r="I72" s="26" t="s">
        <v>69</v>
      </c>
      <c r="J72" s="26" t="s">
        <v>69</v>
      </c>
      <c r="K72" s="26" t="s">
        <v>70</v>
      </c>
      <c r="L72" s="26" t="s">
        <v>69</v>
      </c>
      <c r="M72" s="26" t="s">
        <v>69</v>
      </c>
      <c r="N72" s="26" t="s">
        <v>69</v>
      </c>
      <c r="O72" s="26" t="s">
        <v>69</v>
      </c>
    </row>
  </sheetData>
  <mergeCells count="11">
    <mergeCell ref="B3:O3"/>
    <mergeCell ref="I7:O9"/>
    <mergeCell ref="B10:O10"/>
    <mergeCell ref="B1:O1"/>
    <mergeCell ref="M5:O6"/>
    <mergeCell ref="K5:L6"/>
    <mergeCell ref="I5:J6"/>
    <mergeCell ref="B2:O2"/>
    <mergeCell ref="M4:O4"/>
    <mergeCell ref="I4:J4"/>
    <mergeCell ref="K4:L4"/>
  </mergeCells>
  <phoneticPr fontId="7" type="noConversion"/>
  <conditionalFormatting sqref="G5:G7">
    <cfRule type="dataBar" priority="1">
      <dataBar>
        <cfvo type="num" val="0"/>
        <cfvo type="num" val="1"/>
        <color theme="5" tint="-0.499984740745262"/>
      </dataBar>
      <extLst>
        <ext xmlns:x14="http://schemas.microsoft.com/office/spreadsheetml/2009/9/main" uri="{B025F937-C7B1-47D3-B67F-A62EFF666E3E}">
          <x14:id>{35C7F733-937A-4470-826F-FBB31CC52B0F}</x14:id>
        </ext>
      </extLst>
    </cfRule>
  </conditionalFormatting>
  <pageMargins left="0.7" right="0.7" top="0.75" bottom="0.75" header="0.3" footer="0.3"/>
  <legacy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C7F733-937A-4470-826F-FBB31CC52B0F}">
            <x14:dataBar minLength="0" maxLength="100" border="1" direction="leftToRight">
              <x14:cfvo type="num">
                <xm:f>0</xm:f>
              </x14:cfvo>
              <x14:cfvo type="num">
                <xm:f>1</xm:f>
              </x14:cfvo>
              <x14:borderColor theme="1" tint="0.499984740745262"/>
              <x14:negativeFillColor rgb="FFFF0000"/>
              <x14:axisColor rgb="FF000000"/>
            </x14:dataBar>
          </x14:cfRule>
          <xm:sqref>G5:G7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B98623E5-3EEA-473F-92F6-B09BFB824D74}">
          <x14:formula1>
            <xm:f>'Data Validation'!$A$2:$A$4</xm:f>
          </x14:formula1>
          <xm:sqref>B12:B70</xm:sqref>
        </x14:dataValidation>
        <x14:dataValidation type="list" showInputMessage="1" showErrorMessage="1" xr:uid="{E1BBA95C-E0A9-4B94-B7B4-9A503C599088}">
          <x14:formula1>
            <xm:f>'Data Validation'!$B$2:$B$6</xm:f>
          </x14:formula1>
          <xm:sqref>D12:D70</xm:sqref>
        </x14:dataValidation>
        <x14:dataValidation type="list" allowBlank="1" showInputMessage="1" showErrorMessage="1" xr:uid="{5B0B33A4-01B8-4F07-A98C-FB4F3BD68C82}">
          <x14:formula1>
            <xm:f>'Data Validation'!$C$2:$C$14</xm:f>
          </x14:formula1>
          <xm:sqref>H12:H70</xm:sqref>
        </x14:dataValidation>
        <x14:dataValidation type="list" showInputMessage="1" showErrorMessage="1" xr:uid="{1D66C83B-F426-4887-BF11-DB1B0DFEDD37}">
          <x14:formula1>
            <xm:f>'Data Validation'!$F$2:$F$3</xm:f>
          </x14:formula1>
          <xm:sqref>J12:J70</xm:sqref>
        </x14:dataValidation>
        <x14:dataValidation type="list" showInputMessage="1" showErrorMessage="1" xr:uid="{A9A66D62-0864-4E24-B9A3-CE0ABE3DF7D2}">
          <x14:formula1>
            <xm:f>'Data Validation'!$E$2:$E$4</xm:f>
          </x14:formula1>
          <xm:sqref>N12:N70</xm:sqref>
        </x14:dataValidation>
        <x14:dataValidation type="list" showInputMessage="1" showErrorMessage="1" xr:uid="{E95536E3-5439-4A5C-899A-AC1E05AF4CD0}">
          <x14:formula1>
            <xm:f>'Data Validation'!$G$2:$G$3</xm:f>
          </x14:formula1>
          <xm:sqref>K12:K70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06D5-E675-4C9C-B852-9C2759602F78}">
  <dimension ref="A1:H5"/>
  <sheetViews>
    <sheetView workbookViewId="0">
      <selection activeCell="D17" sqref="D17"/>
    </sheetView>
  </sheetViews>
  <sheetFormatPr defaultRowHeight="14.4" x14ac:dyDescent="0.3"/>
  <cols>
    <col min="1" max="1" width="14.109375" bestFit="1" customWidth="1"/>
    <col min="2" max="7" width="20.77734375" customWidth="1"/>
  </cols>
  <sheetData>
    <row r="1" spans="1:8" s="25" customFormat="1" ht="23.4" customHeight="1" thickBot="1" x14ac:dyDescent="0.35">
      <c r="A1" s="24" t="s">
        <v>58</v>
      </c>
      <c r="B1" s="22" t="s">
        <v>59</v>
      </c>
      <c r="C1" s="22" t="s">
        <v>60</v>
      </c>
      <c r="D1" s="22" t="s">
        <v>61</v>
      </c>
      <c r="E1" s="22" t="s">
        <v>62</v>
      </c>
      <c r="F1" s="22" t="s">
        <v>63</v>
      </c>
      <c r="G1" s="23" t="s">
        <v>64</v>
      </c>
    </row>
    <row r="2" spans="1:8" ht="25.05" customHeight="1" thickBot="1" x14ac:dyDescent="0.35">
      <c r="A2" s="19" t="s">
        <v>65</v>
      </c>
      <c r="B2" s="21" t="s">
        <v>83</v>
      </c>
      <c r="C2" s="21" t="s">
        <v>83</v>
      </c>
      <c r="D2" s="21" t="s">
        <v>83</v>
      </c>
      <c r="E2" s="21" t="s">
        <v>83</v>
      </c>
      <c r="F2" s="21"/>
      <c r="G2" s="17"/>
    </row>
    <row r="3" spans="1:8" ht="25.05" customHeight="1" thickBot="1" x14ac:dyDescent="0.35">
      <c r="A3" s="19" t="s">
        <v>66</v>
      </c>
      <c r="B3" s="21" t="s">
        <v>83</v>
      </c>
      <c r="C3" s="21" t="s">
        <v>83</v>
      </c>
      <c r="D3" s="21" t="s">
        <v>83</v>
      </c>
      <c r="E3" s="21" t="s">
        <v>83</v>
      </c>
      <c r="F3" s="21" t="s">
        <v>83</v>
      </c>
      <c r="G3" s="18"/>
    </row>
    <row r="4" spans="1:8" ht="25.05" customHeight="1" thickBot="1" x14ac:dyDescent="0.35">
      <c r="A4" s="20" t="s">
        <v>67</v>
      </c>
      <c r="B4" s="21" t="s">
        <v>83</v>
      </c>
      <c r="C4" s="21"/>
      <c r="D4" s="21"/>
      <c r="E4" s="21"/>
      <c r="F4" s="21"/>
      <c r="G4" s="18"/>
      <c r="H4" s="16"/>
    </row>
    <row r="5" spans="1:8" ht="25.05" customHeight="1" thickBot="1" x14ac:dyDescent="0.35">
      <c r="A5" s="20" t="s">
        <v>72</v>
      </c>
      <c r="B5" s="21" t="s">
        <v>83</v>
      </c>
      <c r="C5" s="21" t="s">
        <v>87</v>
      </c>
      <c r="D5" s="21" t="s">
        <v>87</v>
      </c>
      <c r="E5" s="21"/>
      <c r="F5" s="21"/>
      <c r="G5" s="18" t="s">
        <v>73</v>
      </c>
      <c r="H5" s="16"/>
    </row>
  </sheetData>
  <phoneticPr fontId="7" type="noConversion"/>
  <dataValidations count="2">
    <dataValidation allowBlank="1" showInputMessage="1" showErrorMessage="1" prompt="Enter tasks for this day of the week in this column" sqref="B1:G1" xr:uid="{6BF48EBC-093B-4FE1-B9DD-122561B1BD06}"/>
    <dataValidation allowBlank="1" showInputMessage="1" showErrorMessage="1" prompt="Automatically adjusted time based on the start time entered in C4" sqref="A1" xr:uid="{5F43397D-7E0F-4646-8F3C-84810F37EC88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D08D-692A-43AA-AA86-BB3DE481B3FA}">
  <dimension ref="B1:B8"/>
  <sheetViews>
    <sheetView workbookViewId="0">
      <selection activeCell="F24" sqref="F24"/>
    </sheetView>
  </sheetViews>
  <sheetFormatPr defaultRowHeight="14.4" x14ac:dyDescent="0.3"/>
  <cols>
    <col min="1" max="1" width="2.44140625" customWidth="1"/>
    <col min="2" max="2" width="8.88671875" customWidth="1"/>
  </cols>
  <sheetData>
    <row r="1" spans="2:2" ht="9" customHeight="1" x14ac:dyDescent="0.3"/>
    <row r="2" spans="2:2" x14ac:dyDescent="0.3">
      <c r="B2" s="2" t="s">
        <v>84</v>
      </c>
    </row>
    <row r="3" spans="2:2" x14ac:dyDescent="0.3">
      <c r="B3" s="53" t="s">
        <v>74</v>
      </c>
    </row>
    <row r="4" spans="2:2" x14ac:dyDescent="0.3">
      <c r="B4" s="1"/>
    </row>
    <row r="5" spans="2:2" x14ac:dyDescent="0.3">
      <c r="B5" s="2" t="s">
        <v>85</v>
      </c>
    </row>
    <row r="6" spans="2:2" x14ac:dyDescent="0.3">
      <c r="B6" s="53" t="s">
        <v>86</v>
      </c>
    </row>
    <row r="7" spans="2:2" x14ac:dyDescent="0.3">
      <c r="B7" s="37"/>
    </row>
    <row r="8" spans="2:2" x14ac:dyDescent="0.3">
      <c r="B8" s="37"/>
    </row>
  </sheetData>
  <hyperlinks>
    <hyperlink ref="B6" r:id="rId1" xr:uid="{D18027EF-9216-46FA-B2B0-FD73C03A1EF1}"/>
    <hyperlink ref="B3" r:id="rId2" xr:uid="{7C37E9C4-00FE-4F10-A68B-054E9880E07E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EC53-42D4-4138-81BA-B7A0F3FFEA6A}">
  <dimension ref="A1:G16"/>
  <sheetViews>
    <sheetView workbookViewId="0">
      <selection activeCell="A4" sqref="A4"/>
    </sheetView>
  </sheetViews>
  <sheetFormatPr defaultRowHeight="14.4" x14ac:dyDescent="0.3"/>
  <cols>
    <col min="1" max="1" width="11.109375" bestFit="1" customWidth="1"/>
    <col min="2" max="2" width="12.554687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35</v>
      </c>
      <c r="E1" t="s">
        <v>9</v>
      </c>
      <c r="F1" t="s">
        <v>5</v>
      </c>
      <c r="G1" t="s">
        <v>6</v>
      </c>
    </row>
    <row r="2" spans="1:7" x14ac:dyDescent="0.3">
      <c r="A2" t="s">
        <v>11</v>
      </c>
      <c r="B2" t="s">
        <v>15</v>
      </c>
      <c r="C2" t="s">
        <v>13</v>
      </c>
      <c r="D2" s="3">
        <v>4</v>
      </c>
      <c r="E2" t="s">
        <v>14</v>
      </c>
      <c r="F2" t="s">
        <v>24</v>
      </c>
      <c r="G2">
        <v>0</v>
      </c>
    </row>
    <row r="3" spans="1:7" x14ac:dyDescent="0.3">
      <c r="A3" t="s">
        <v>52</v>
      </c>
      <c r="B3" t="s">
        <v>12</v>
      </c>
      <c r="C3" t="s">
        <v>31</v>
      </c>
      <c r="D3" s="3">
        <v>3.67</v>
      </c>
      <c r="E3" t="s">
        <v>30</v>
      </c>
      <c r="F3" t="s">
        <v>44</v>
      </c>
      <c r="G3">
        <v>1</v>
      </c>
    </row>
    <row r="4" spans="1:7" x14ac:dyDescent="0.3">
      <c r="A4" t="s">
        <v>20</v>
      </c>
      <c r="B4" t="s">
        <v>16</v>
      </c>
      <c r="C4" t="s">
        <v>29</v>
      </c>
      <c r="D4" s="3">
        <v>3.33</v>
      </c>
      <c r="E4" t="s">
        <v>27</v>
      </c>
    </row>
    <row r="5" spans="1:7" x14ac:dyDescent="0.3">
      <c r="B5" t="s">
        <v>38</v>
      </c>
      <c r="C5" t="s">
        <v>19</v>
      </c>
      <c r="D5" s="3">
        <v>3</v>
      </c>
    </row>
    <row r="6" spans="1:7" x14ac:dyDescent="0.3">
      <c r="B6" t="s">
        <v>39</v>
      </c>
      <c r="C6" t="s">
        <v>32</v>
      </c>
      <c r="D6" s="3">
        <v>2.67</v>
      </c>
    </row>
    <row r="7" spans="1:7" x14ac:dyDescent="0.3">
      <c r="C7" t="s">
        <v>40</v>
      </c>
      <c r="D7" s="3">
        <v>2.33</v>
      </c>
    </row>
    <row r="8" spans="1:7" x14ac:dyDescent="0.3">
      <c r="C8" t="s">
        <v>18</v>
      </c>
      <c r="D8" s="3">
        <v>2</v>
      </c>
    </row>
    <row r="9" spans="1:7" x14ac:dyDescent="0.3">
      <c r="C9" t="s">
        <v>28</v>
      </c>
      <c r="D9" s="3">
        <v>1.67</v>
      </c>
    </row>
    <row r="10" spans="1:7" x14ac:dyDescent="0.3">
      <c r="C10" t="s">
        <v>41</v>
      </c>
      <c r="D10" s="3">
        <v>1.33</v>
      </c>
    </row>
    <row r="11" spans="1:7" x14ac:dyDescent="0.3">
      <c r="C11" t="s">
        <v>26</v>
      </c>
      <c r="D11" s="3">
        <v>1</v>
      </c>
    </row>
    <row r="12" spans="1:7" x14ac:dyDescent="0.3">
      <c r="C12" t="s">
        <v>42</v>
      </c>
      <c r="D12" s="3">
        <v>0.67</v>
      </c>
    </row>
    <row r="13" spans="1:7" x14ac:dyDescent="0.3">
      <c r="C13" t="s">
        <v>23</v>
      </c>
      <c r="D13" s="3">
        <v>0</v>
      </c>
    </row>
    <row r="14" spans="1:7" x14ac:dyDescent="0.3">
      <c r="C14" t="s">
        <v>22</v>
      </c>
    </row>
    <row r="16" spans="1:7" x14ac:dyDescent="0.3">
      <c r="D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Credits_GPA_Plan</vt:lpstr>
      <vt:lpstr>Courses_Term_Outlook</vt:lpstr>
      <vt:lpstr>Degree_Requirements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Andruss</dc:creator>
  <cp:lastModifiedBy>Ashley Andruss</cp:lastModifiedBy>
  <dcterms:created xsi:type="dcterms:W3CDTF">2024-11-27T03:20:24Z</dcterms:created>
  <dcterms:modified xsi:type="dcterms:W3CDTF">2024-12-10T03:15:17Z</dcterms:modified>
</cp:coreProperties>
</file>