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zzie\Downloads\"/>
    </mc:Choice>
  </mc:AlternateContent>
  <bookViews>
    <workbookView xWindow="0" yWindow="0" windowWidth="19200" windowHeight="7640"/>
  </bookViews>
  <sheets>
    <sheet name="Comps" sheetId="1" r:id="rId1"/>
  </sheets>
  <calcPr calcId="152511"/>
</workbook>
</file>

<file path=xl/calcChain.xml><?xml version="1.0" encoding="utf-8"?>
<calcChain xmlns="http://schemas.openxmlformats.org/spreadsheetml/2006/main">
  <c r="P22" i="1" l="1"/>
  <c r="P24" i="1"/>
  <c r="P26" i="1" s="1"/>
  <c r="O22" i="1"/>
  <c r="N22" i="1"/>
  <c r="N24" i="1" s="1"/>
  <c r="O24" i="1"/>
  <c r="O26" i="1" s="1"/>
  <c r="O25" i="1"/>
  <c r="P25" i="1"/>
  <c r="N25" i="1"/>
  <c r="O23" i="1"/>
  <c r="P23" i="1"/>
  <c r="N23" i="1"/>
  <c r="F5" i="1"/>
  <c r="H5" i="1" s="1"/>
  <c r="F6" i="1"/>
  <c r="H6" i="1" s="1"/>
  <c r="P6" i="1"/>
  <c r="F7" i="1"/>
  <c r="H7" i="1" s="1"/>
  <c r="O7" i="1" s="1"/>
  <c r="P7" i="1"/>
  <c r="F8" i="1"/>
  <c r="H8" i="1" s="1"/>
  <c r="N8" i="1" s="1"/>
  <c r="N26" i="1" l="1"/>
  <c r="N6" i="1"/>
  <c r="O6" i="1"/>
  <c r="P5" i="1"/>
  <c r="P8" i="1"/>
  <c r="N5" i="1"/>
  <c r="O5" i="1"/>
  <c r="N7" i="1"/>
  <c r="O8" i="1"/>
  <c r="O12" i="1" l="1"/>
  <c r="O14" i="1"/>
  <c r="O16" i="1"/>
  <c r="O13" i="1"/>
  <c r="O15" i="1"/>
  <c r="O17" i="1"/>
  <c r="N17" i="1"/>
  <c r="N13" i="1"/>
  <c r="N16" i="1"/>
  <c r="N12" i="1"/>
  <c r="N15" i="1"/>
  <c r="N14" i="1"/>
  <c r="P12" i="1"/>
  <c r="P14" i="1"/>
  <c r="P16" i="1"/>
  <c r="P13" i="1"/>
  <c r="P15" i="1"/>
  <c r="P17" i="1"/>
</calcChain>
</file>

<file path=xl/sharedStrings.xml><?xml version="1.0" encoding="utf-8"?>
<sst xmlns="http://schemas.openxmlformats.org/spreadsheetml/2006/main" count="40" uniqueCount="36">
  <si>
    <t>Company</t>
  </si>
  <si>
    <t>Ticker</t>
  </si>
  <si>
    <t>Share Price</t>
  </si>
  <si>
    <t>EV/Revenue</t>
  </si>
  <si>
    <t>P/E</t>
  </si>
  <si>
    <t>Adidas</t>
  </si>
  <si>
    <t>Puma</t>
  </si>
  <si>
    <t>Nike</t>
  </si>
  <si>
    <t>Under Armour</t>
  </si>
  <si>
    <t>Comparable Company Analysis</t>
  </si>
  <si>
    <t>Market Data</t>
  </si>
  <si>
    <t xml:space="preserve">Net Income </t>
  </si>
  <si>
    <t>EBITDA</t>
  </si>
  <si>
    <t>Revenue</t>
  </si>
  <si>
    <t>Enterprise Value</t>
  </si>
  <si>
    <t>Net Debt</t>
  </si>
  <si>
    <t xml:space="preserve">Equity Value </t>
  </si>
  <si>
    <t xml:space="preserve">Shares Outstanding </t>
  </si>
  <si>
    <t>Financials</t>
  </si>
  <si>
    <t>Valuation</t>
  </si>
  <si>
    <t>ADS</t>
  </si>
  <si>
    <t>PUM</t>
  </si>
  <si>
    <t>NKE</t>
  </si>
  <si>
    <t>UA</t>
  </si>
  <si>
    <t xml:space="preserve">     EV/EBITDA</t>
  </si>
  <si>
    <t>High</t>
  </si>
  <si>
    <t>75th Percentile</t>
  </si>
  <si>
    <t>Average</t>
  </si>
  <si>
    <t>Median</t>
  </si>
  <si>
    <t>25th Percentile</t>
  </si>
  <si>
    <t>Low</t>
  </si>
  <si>
    <t>Implied Enterprise Value</t>
  </si>
  <si>
    <t>Implied Market Value</t>
  </si>
  <si>
    <t>Shares Outstanding</t>
  </si>
  <si>
    <t>Implied Value Per Share</t>
  </si>
  <si>
    <t>Adidas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</si>
</sst>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8" formatCode="_-* #,##0.00\ _€_-;\-* #,##0.00\ _€_-;_-* &quot;-&quot;??\ _€_-;_-@"/>
    <numFmt numFmtId="179" formatCode="_-* #,##0_-;\-* #,##0_-;_-* &quot;-&quot;??_-;_-@"/>
    <numFmt numFmtId="180" formatCode="_-* #,##0.00_-;\-* #,##0.00_-;_-* &quot;-&quot;??_-;_-@"/>
    <numFmt numFmtId="182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2"/>
      <color theme="4" tint="-0.249977111117893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4"/>
      <color rgb="FF0432FF"/>
      <name val="Calibri"/>
      <family val="2"/>
    </font>
    <font>
      <b/>
      <sz val="14"/>
      <color rgb="FF0432FF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293D68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3" fillId="2" borderId="0" xfId="0" applyNumberFormat="1" applyFont="1" applyFill="1"/>
    <xf numFmtId="0" fontId="3" fillId="0" borderId="0" xfId="0" applyFont="1" applyAlignment="1"/>
    <xf numFmtId="0" fontId="3" fillId="0" borderId="0" xfId="0" applyFont="1" applyAlignment="1">
      <alignment horizontal="center"/>
    </xf>
    <xf numFmtId="43" fontId="3" fillId="2" borderId="0" xfId="1" applyFont="1" applyFill="1" applyAlignment="1">
      <alignment horizontal="center" vertical="center"/>
    </xf>
    <xf numFmtId="0" fontId="7" fillId="4" borderId="0" xfId="0" applyFont="1" applyFill="1" applyBorder="1"/>
    <xf numFmtId="0" fontId="0" fillId="2" borderId="0" xfId="0" applyFill="1"/>
    <xf numFmtId="43" fontId="3" fillId="2" borderId="0" xfId="0" applyNumberFormat="1" applyFont="1" applyFill="1"/>
    <xf numFmtId="0" fontId="8" fillId="4" borderId="0" xfId="0" applyFont="1" applyFill="1" applyBorder="1"/>
    <xf numFmtId="0" fontId="2" fillId="5" borderId="0" xfId="0" applyFont="1" applyFill="1"/>
    <xf numFmtId="0" fontId="9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11" fillId="5" borderId="0" xfId="0" applyFont="1" applyFill="1" applyAlignment="1">
      <alignment horizontal="center" vertical="center"/>
    </xf>
    <xf numFmtId="182" fontId="3" fillId="0" borderId="0" xfId="1" applyNumberFormat="1" applyFont="1" applyAlignment="1">
      <alignment horizontal="center"/>
    </xf>
    <xf numFmtId="0" fontId="12" fillId="6" borderId="0" xfId="0" applyFont="1" applyFill="1" applyBorder="1"/>
    <xf numFmtId="0" fontId="7" fillId="6" borderId="0" xfId="0" applyFont="1" applyFill="1" applyBorder="1"/>
    <xf numFmtId="0" fontId="12" fillId="6" borderId="0" xfId="0" applyFont="1" applyFill="1" applyBorder="1" applyAlignment="1">
      <alignment horizontal="center" vertical="center"/>
    </xf>
    <xf numFmtId="178" fontId="7" fillId="0" borderId="0" xfId="0" applyNumberFormat="1" applyFont="1"/>
    <xf numFmtId="179" fontId="7" fillId="0" borderId="0" xfId="0" applyNumberFormat="1" applyFont="1"/>
    <xf numFmtId="179" fontId="13" fillId="0" borderId="0" xfId="0" applyNumberFormat="1" applyFont="1"/>
    <xf numFmtId="0" fontId="8" fillId="3" borderId="1" xfId="0" applyFont="1" applyFill="1" applyBorder="1"/>
    <xf numFmtId="178" fontId="8" fillId="3" borderId="1" xfId="0" applyNumberFormat="1" applyFont="1" applyFill="1" applyBorder="1"/>
    <xf numFmtId="179" fontId="14" fillId="3" borderId="1" xfId="0" applyNumberFormat="1" applyFont="1" applyFill="1" applyBorder="1"/>
    <xf numFmtId="180" fontId="8" fillId="3" borderId="1" xfId="0" applyNumberFormat="1" applyFont="1" applyFill="1" applyBorder="1"/>
    <xf numFmtId="43" fontId="15" fillId="2" borderId="0" xfId="0" applyNumberFormat="1" applyFont="1" applyFill="1"/>
    <xf numFmtId="182" fontId="3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62120</xdr:colOff>
      <xdr:row>2</xdr:row>
      <xdr:rowOff>282459</xdr:rowOff>
    </xdr:from>
    <xdr:to>
      <xdr:col>8</xdr:col>
      <xdr:colOff>0</xdr:colOff>
      <xdr:row>3</xdr:row>
      <xdr:rowOff>0</xdr:rowOff>
    </xdr:to>
    <xdr:cxnSp macro="">
      <xdr:nvCxnSpPr>
        <xdr:cNvPr id="3" name="Straight Connector 2"/>
        <xdr:cNvCxnSpPr/>
      </xdr:nvCxnSpPr>
      <xdr:spPr>
        <a:xfrm>
          <a:off x="1877569" y="827908"/>
          <a:ext cx="5693585" cy="1875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16283</xdr:colOff>
      <xdr:row>2</xdr:row>
      <xdr:rowOff>284936</xdr:rowOff>
    </xdr:from>
    <xdr:to>
      <xdr:col>12</xdr:col>
      <xdr:colOff>0</xdr:colOff>
      <xdr:row>3</xdr:row>
      <xdr:rowOff>0</xdr:rowOff>
    </xdr:to>
    <xdr:cxnSp macro="">
      <xdr:nvCxnSpPr>
        <xdr:cNvPr id="8" name="Straight Connector 7"/>
        <xdr:cNvCxnSpPr/>
      </xdr:nvCxnSpPr>
      <xdr:spPr>
        <a:xfrm>
          <a:off x="7799104" y="830385"/>
          <a:ext cx="2645832" cy="162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146538</xdr:colOff>
      <xdr:row>2</xdr:row>
      <xdr:rowOff>276795</xdr:rowOff>
    </xdr:from>
    <xdr:to>
      <xdr:col>15</xdr:col>
      <xdr:colOff>895513</xdr:colOff>
      <xdr:row>2</xdr:row>
      <xdr:rowOff>284936</xdr:rowOff>
    </xdr:to>
    <xdr:cxnSp macro="">
      <xdr:nvCxnSpPr>
        <xdr:cNvPr id="11" name="Straight Connector 10"/>
        <xdr:cNvCxnSpPr/>
      </xdr:nvCxnSpPr>
      <xdr:spPr>
        <a:xfrm>
          <a:off x="10591474" y="822244"/>
          <a:ext cx="3337821" cy="814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65128</xdr:colOff>
      <xdr:row>3</xdr:row>
      <xdr:rowOff>227948</xdr:rowOff>
    </xdr:from>
    <xdr:to>
      <xdr:col>16</xdr:col>
      <xdr:colOff>16282</xdr:colOff>
      <xdr:row>4</xdr:row>
      <xdr:rowOff>24423</xdr:rowOff>
    </xdr:to>
    <xdr:cxnSp macro="">
      <xdr:nvCxnSpPr>
        <xdr:cNvPr id="13" name="Straight Connector 12"/>
        <xdr:cNvCxnSpPr/>
      </xdr:nvCxnSpPr>
      <xdr:spPr>
        <a:xfrm flipV="1">
          <a:off x="65128" y="1074615"/>
          <a:ext cx="13888590" cy="325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tabSelected="1" topLeftCell="A2" zoomScale="78" zoomScaleNormal="78" workbookViewId="0">
      <selection activeCell="Q11" sqref="Q11"/>
    </sheetView>
  </sheetViews>
  <sheetFormatPr defaultRowHeight="14.5" x14ac:dyDescent="0.35"/>
  <cols>
    <col min="1" max="1" width="17.08984375" customWidth="1"/>
    <col min="2" max="2" width="6.54296875" customWidth="1"/>
    <col min="3" max="3" width="2.26953125" customWidth="1"/>
    <col min="4" max="4" width="14.08984375" customWidth="1"/>
    <col min="5" max="5" width="22.81640625" customWidth="1"/>
    <col min="6" max="6" width="15.54296875" customWidth="1"/>
    <col min="7" max="7" width="11.90625" customWidth="1"/>
    <col min="8" max="8" width="18.08984375" customWidth="1"/>
    <col min="9" max="9" width="3" customWidth="1"/>
    <col min="10" max="10" width="13" customWidth="1"/>
    <col min="11" max="11" width="11.54296875" customWidth="1"/>
    <col min="12" max="12" width="13.54296875" customWidth="1"/>
    <col min="13" max="13" width="2.81640625" customWidth="1"/>
    <col min="14" max="14" width="14.7265625" customWidth="1"/>
    <col min="15" max="15" width="19.54296875" customWidth="1"/>
    <col min="16" max="16" width="12.90625" customWidth="1"/>
  </cols>
  <sheetData>
    <row r="1" spans="1:16" ht="28.5" x14ac:dyDescent="0.65">
      <c r="A1" s="2" t="s">
        <v>9</v>
      </c>
      <c r="B1" s="3"/>
      <c r="C1" s="3"/>
      <c r="D1" s="3"/>
      <c r="E1" s="4"/>
    </row>
    <row r="3" spans="1:16" ht="23.5" x14ac:dyDescent="0.55000000000000004">
      <c r="A3" s="13"/>
      <c r="B3" s="13"/>
      <c r="C3" s="13"/>
      <c r="D3" s="13"/>
      <c r="E3" s="13"/>
      <c r="F3" s="14" t="s">
        <v>10</v>
      </c>
      <c r="G3" s="13"/>
      <c r="H3" s="13"/>
      <c r="I3" s="13"/>
      <c r="J3" s="13"/>
      <c r="K3" s="14" t="s">
        <v>18</v>
      </c>
      <c r="L3" s="13"/>
      <c r="M3" s="13"/>
      <c r="N3" s="13"/>
      <c r="O3" s="15" t="s">
        <v>19</v>
      </c>
      <c r="P3" s="13"/>
    </row>
    <row r="4" spans="1:16" ht="18.5" x14ac:dyDescent="0.45">
      <c r="A4" s="16" t="s">
        <v>0</v>
      </c>
      <c r="B4" s="16" t="s">
        <v>1</v>
      </c>
      <c r="C4" s="16"/>
      <c r="D4" s="16" t="s">
        <v>2</v>
      </c>
      <c r="E4" s="16" t="s">
        <v>17</v>
      </c>
      <c r="F4" s="16" t="s">
        <v>16</v>
      </c>
      <c r="G4" s="16" t="s">
        <v>15</v>
      </c>
      <c r="H4" s="16" t="s">
        <v>14</v>
      </c>
      <c r="I4" s="16"/>
      <c r="J4" s="16" t="s">
        <v>13</v>
      </c>
      <c r="K4" s="16" t="s">
        <v>12</v>
      </c>
      <c r="L4" s="16" t="s">
        <v>11</v>
      </c>
      <c r="M4" s="16"/>
      <c r="N4" s="17" t="s">
        <v>3</v>
      </c>
      <c r="O4" s="17" t="s">
        <v>24</v>
      </c>
      <c r="P4" s="17" t="s">
        <v>4</v>
      </c>
    </row>
    <row r="5" spans="1:16" ht="18.5" x14ac:dyDescent="0.45">
      <c r="A5" s="7" t="s">
        <v>5</v>
      </c>
      <c r="B5" s="7" t="s">
        <v>20</v>
      </c>
      <c r="C5" s="7"/>
      <c r="D5" s="18">
        <v>190</v>
      </c>
      <c r="E5" s="18">
        <v>180</v>
      </c>
      <c r="F5" s="30">
        <f>E5*D5</f>
        <v>34200</v>
      </c>
      <c r="G5" s="18">
        <v>1500</v>
      </c>
      <c r="H5" s="30">
        <f>G5+F5</f>
        <v>35700</v>
      </c>
      <c r="I5" s="18"/>
      <c r="J5" s="18">
        <v>23000</v>
      </c>
      <c r="K5" s="18">
        <v>3000</v>
      </c>
      <c r="L5" s="18">
        <v>1700</v>
      </c>
      <c r="M5" s="18"/>
      <c r="N5" s="8">
        <f>$H5/J5</f>
        <v>1.5521739130434782</v>
      </c>
      <c r="O5" s="8">
        <f>H5/K5</f>
        <v>11.9</v>
      </c>
      <c r="P5" s="8">
        <f>F5/L5</f>
        <v>20.117647058823529</v>
      </c>
    </row>
    <row r="6" spans="1:16" ht="18.5" x14ac:dyDescent="0.45">
      <c r="A6" s="7" t="s">
        <v>6</v>
      </c>
      <c r="B6" s="7" t="s">
        <v>21</v>
      </c>
      <c r="C6" s="7"/>
      <c r="D6" s="18">
        <v>70</v>
      </c>
      <c r="E6" s="18">
        <v>150</v>
      </c>
      <c r="F6" s="30">
        <f t="shared" ref="F6:F8" si="0">E6*D6</f>
        <v>10500</v>
      </c>
      <c r="G6" s="18">
        <v>400</v>
      </c>
      <c r="H6" s="30">
        <f t="shared" ref="H6:H8" si="1">G6+F6</f>
        <v>10900</v>
      </c>
      <c r="I6" s="18"/>
      <c r="J6" s="18">
        <v>8000</v>
      </c>
      <c r="K6" s="18">
        <v>1000</v>
      </c>
      <c r="L6" s="18">
        <v>600</v>
      </c>
      <c r="M6" s="18"/>
      <c r="N6" s="8">
        <f t="shared" ref="N6:N8" si="2">$H6/J6</f>
        <v>1.3625</v>
      </c>
      <c r="O6" s="8">
        <f t="shared" ref="O6:O8" si="3">H6/K6</f>
        <v>10.9</v>
      </c>
      <c r="P6" s="8">
        <f t="shared" ref="P6:P8" si="4">F6/L6</f>
        <v>17.5</v>
      </c>
    </row>
    <row r="7" spans="1:16" ht="18.5" x14ac:dyDescent="0.45">
      <c r="A7" s="7" t="s">
        <v>7</v>
      </c>
      <c r="B7" s="7" t="s">
        <v>22</v>
      </c>
      <c r="C7" s="7"/>
      <c r="D7" s="18">
        <v>100</v>
      </c>
      <c r="E7" s="18">
        <v>1600</v>
      </c>
      <c r="F7" s="30">
        <f t="shared" si="0"/>
        <v>160000</v>
      </c>
      <c r="G7" s="18">
        <v>6000</v>
      </c>
      <c r="H7" s="30">
        <f t="shared" si="1"/>
        <v>166000</v>
      </c>
      <c r="I7" s="18"/>
      <c r="J7" s="18">
        <v>51000</v>
      </c>
      <c r="K7" s="18">
        <v>8000</v>
      </c>
      <c r="L7" s="18">
        <v>5500</v>
      </c>
      <c r="M7" s="18"/>
      <c r="N7" s="8">
        <f t="shared" si="2"/>
        <v>3.2549019607843137</v>
      </c>
      <c r="O7" s="8">
        <f t="shared" si="3"/>
        <v>20.75</v>
      </c>
      <c r="P7" s="8">
        <f t="shared" si="4"/>
        <v>29.09090909090909</v>
      </c>
    </row>
    <row r="8" spans="1:16" ht="18.5" x14ac:dyDescent="0.45">
      <c r="A8" s="7" t="s">
        <v>8</v>
      </c>
      <c r="B8" s="7" t="s">
        <v>23</v>
      </c>
      <c r="C8" s="7"/>
      <c r="D8" s="18">
        <v>10</v>
      </c>
      <c r="E8" s="18">
        <v>450</v>
      </c>
      <c r="F8" s="30">
        <f t="shared" si="0"/>
        <v>4500</v>
      </c>
      <c r="G8" s="18">
        <v>600</v>
      </c>
      <c r="H8" s="30">
        <f t="shared" si="1"/>
        <v>5100</v>
      </c>
      <c r="I8" s="18"/>
      <c r="J8" s="18">
        <v>5500</v>
      </c>
      <c r="K8" s="18">
        <v>700</v>
      </c>
      <c r="L8" s="18">
        <v>300</v>
      </c>
      <c r="M8" s="18"/>
      <c r="N8" s="8">
        <f t="shared" si="2"/>
        <v>0.92727272727272725</v>
      </c>
      <c r="O8" s="8">
        <f t="shared" si="3"/>
        <v>7.2857142857142856</v>
      </c>
      <c r="P8" s="8">
        <f t="shared" si="4"/>
        <v>15</v>
      </c>
    </row>
    <row r="12" spans="1:16" ht="18.5" x14ac:dyDescent="0.45">
      <c r="A12" s="9" t="s">
        <v>25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>
        <f>MAX(N5:N8)</f>
        <v>3.2549019607843137</v>
      </c>
      <c r="O12" s="11">
        <f t="shared" ref="O12:P12" si="5">MAX(O5:O8)</f>
        <v>20.75</v>
      </c>
      <c r="P12" s="11">
        <f t="shared" si="5"/>
        <v>29.09090909090909</v>
      </c>
    </row>
    <row r="13" spans="1:16" ht="18.5" x14ac:dyDescent="0.45">
      <c r="A13" s="9" t="s">
        <v>26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5">
        <f>QUARTILE(N5:N8,3)</f>
        <v>1.9778559249786871</v>
      </c>
      <c r="O13" s="5">
        <f t="shared" ref="O13:P13" si="6">QUARTILE(O5:O8,3)</f>
        <v>14.112500000000001</v>
      </c>
      <c r="P13" s="5">
        <f t="shared" si="6"/>
        <v>22.360962566844918</v>
      </c>
    </row>
    <row r="14" spans="1:16" ht="18.5" x14ac:dyDescent="0.45">
      <c r="A14" s="12" t="s">
        <v>27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9">
        <f>AVERAGE(N5:N8)</f>
        <v>1.77421215027513</v>
      </c>
      <c r="O14" s="29">
        <f t="shared" ref="O14:P14" si="7">AVERAGE(O5:O8)</f>
        <v>12.70892857142857</v>
      </c>
      <c r="P14" s="29">
        <f t="shared" si="7"/>
        <v>20.427139037433154</v>
      </c>
    </row>
    <row r="15" spans="1:16" ht="18.5" x14ac:dyDescent="0.45">
      <c r="A15" s="12" t="s">
        <v>28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29">
        <f>MEDIAN(N5:N8)</f>
        <v>1.4573369565217391</v>
      </c>
      <c r="O15" s="29">
        <f t="shared" ref="O15:P15" si="8">MEDIAN(O5:O8)</f>
        <v>11.4</v>
      </c>
      <c r="P15" s="29">
        <f t="shared" si="8"/>
        <v>18.808823529411764</v>
      </c>
    </row>
    <row r="16" spans="1:16" ht="18.5" x14ac:dyDescent="0.45">
      <c r="A16" s="9" t="s">
        <v>29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5">
        <f>QUARTILE(N5:N8,1)</f>
        <v>1.2536931818181818</v>
      </c>
      <c r="O16" s="5">
        <f t="shared" ref="O16:P16" si="9">QUARTILE(O5:O8,1)</f>
        <v>9.9964285714285719</v>
      </c>
      <c r="P16" s="5">
        <f t="shared" si="9"/>
        <v>16.875</v>
      </c>
    </row>
    <row r="17" spans="1:16" ht="18.5" x14ac:dyDescent="0.45">
      <c r="A17" s="9" t="s">
        <v>30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>
        <f>MIN(N5:N8)</f>
        <v>0.92727272727272725</v>
      </c>
      <c r="O17" s="11">
        <f t="shared" ref="O17:P17" si="10">MIN(O5:O8)</f>
        <v>7.2857142857142856</v>
      </c>
      <c r="P17" s="11">
        <f t="shared" si="10"/>
        <v>15</v>
      </c>
    </row>
    <row r="21" spans="1:16" ht="18.5" x14ac:dyDescent="0.45">
      <c r="A21" s="19" t="s">
        <v>35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  <c r="N21" s="17" t="s">
        <v>3</v>
      </c>
      <c r="O21" s="17" t="s">
        <v>24</v>
      </c>
      <c r="P21" s="17" t="s">
        <v>4</v>
      </c>
    </row>
    <row r="22" spans="1:16" ht="18.5" x14ac:dyDescent="0.45">
      <c r="A22" s="1" t="s">
        <v>31</v>
      </c>
      <c r="B22" s="6"/>
      <c r="C22" s="6"/>
      <c r="D22" s="6"/>
      <c r="E22" s="6"/>
      <c r="F22" s="6"/>
      <c r="G22" s="6"/>
      <c r="H22" s="6"/>
      <c r="I22" s="22"/>
      <c r="J22" s="6"/>
      <c r="K22" s="6"/>
      <c r="L22" s="6"/>
      <c r="M22" s="23"/>
      <c r="N22" s="23">
        <f>N14*J5</f>
        <v>40806.879456327988</v>
      </c>
      <c r="O22" s="23">
        <f>O14*K5</f>
        <v>38126.78571428571</v>
      </c>
      <c r="P22" s="23">
        <f>P24-P23</f>
        <v>33226.13636363636</v>
      </c>
    </row>
    <row r="23" spans="1:16" ht="18.5" x14ac:dyDescent="0.45">
      <c r="A23" s="1" t="s">
        <v>15</v>
      </c>
      <c r="B23" s="6"/>
      <c r="C23" s="6"/>
      <c r="D23" s="6"/>
      <c r="E23" s="6"/>
      <c r="F23" s="24"/>
      <c r="G23" s="6"/>
      <c r="H23" s="6"/>
      <c r="I23" s="22"/>
      <c r="J23" s="6"/>
      <c r="K23" s="6"/>
      <c r="L23" s="6"/>
      <c r="M23" s="23"/>
      <c r="N23" s="23">
        <f>$G$5</f>
        <v>1500</v>
      </c>
      <c r="O23" s="23">
        <f t="shared" ref="O23:P23" si="11">$G$5</f>
        <v>1500</v>
      </c>
      <c r="P23" s="23">
        <f t="shared" si="11"/>
        <v>1500</v>
      </c>
    </row>
    <row r="24" spans="1:16" ht="18.5" x14ac:dyDescent="0.45">
      <c r="A24" s="1" t="s">
        <v>32</v>
      </c>
      <c r="B24" s="6"/>
      <c r="C24" s="6"/>
      <c r="D24" s="6"/>
      <c r="E24" s="6"/>
      <c r="F24" s="24"/>
      <c r="G24" s="6"/>
      <c r="H24" s="6"/>
      <c r="I24" s="22"/>
      <c r="J24" s="6"/>
      <c r="K24" s="6"/>
      <c r="L24" s="6"/>
      <c r="M24" s="23"/>
      <c r="N24" s="23">
        <f>N22-N23</f>
        <v>39306.879456327988</v>
      </c>
      <c r="O24" s="23">
        <f>O22-O23</f>
        <v>36626.78571428571</v>
      </c>
      <c r="P24" s="23">
        <f>P14*L5</f>
        <v>34726.13636363636</v>
      </c>
    </row>
    <row r="25" spans="1:16" ht="18.5" x14ac:dyDescent="0.45">
      <c r="A25" s="1" t="s">
        <v>33</v>
      </c>
      <c r="B25" s="6"/>
      <c r="C25" s="6"/>
      <c r="D25" s="6"/>
      <c r="E25" s="6"/>
      <c r="F25" s="24"/>
      <c r="G25" s="6"/>
      <c r="H25" s="6"/>
      <c r="I25" s="6"/>
      <c r="J25" s="6"/>
      <c r="K25" s="6"/>
      <c r="L25" s="6"/>
      <c r="M25" s="23"/>
      <c r="N25" s="23">
        <f>$E$5</f>
        <v>180</v>
      </c>
      <c r="O25" s="23">
        <f t="shared" ref="O25:P25" si="12">$E$5</f>
        <v>180</v>
      </c>
      <c r="P25" s="23">
        <f t="shared" si="12"/>
        <v>180</v>
      </c>
    </row>
    <row r="26" spans="1:16" ht="18.5" x14ac:dyDescent="0.45">
      <c r="A26" s="25" t="s">
        <v>34</v>
      </c>
      <c r="B26" s="25"/>
      <c r="C26" s="26"/>
      <c r="D26" s="26"/>
      <c r="E26" s="25"/>
      <c r="F26" s="27"/>
      <c r="G26" s="25"/>
      <c r="H26" s="25"/>
      <c r="I26" s="25"/>
      <c r="J26" s="25"/>
      <c r="K26" s="25"/>
      <c r="L26" s="25"/>
      <c r="M26" s="28"/>
      <c r="N26" s="28">
        <f>N24/N25</f>
        <v>218.3715525351555</v>
      </c>
      <c r="O26" s="28">
        <f t="shared" ref="O26:P26" si="13">O24/O25</f>
        <v>203.48214285714283</v>
      </c>
      <c r="P26" s="28">
        <f t="shared" si="13"/>
        <v>192.92297979797979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Lizzie</cp:lastModifiedBy>
  <dcterms:created xsi:type="dcterms:W3CDTF">2025-10-27T06:51:10Z</dcterms:created>
  <dcterms:modified xsi:type="dcterms:W3CDTF">2025-10-27T07:42:20Z</dcterms:modified>
</cp:coreProperties>
</file>