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zzie\Downloads\"/>
    </mc:Choice>
  </mc:AlternateContent>
  <bookViews>
    <workbookView xWindow="0" yWindow="0" windowWidth="19200" windowHeight="7640" activeTab="5"/>
  </bookViews>
  <sheets>
    <sheet name="FCF" sheetId="1" r:id="rId1"/>
    <sheet name="WACC" sheetId="2" r:id="rId2"/>
    <sheet name="Terminal Value" sheetId="3" r:id="rId3"/>
    <sheet name="Discounting" sheetId="4" r:id="rId4"/>
    <sheet name="EV to Equity Value" sheetId="5" r:id="rId5"/>
    <sheet name="DCF Full" sheetId="6" r:id="rId6"/>
  </sheets>
  <calcPr calcId="152511"/>
  <extLst>
    <ext uri="GoogleSheetsCustomDataVersion1">
      <go:sheetsCustomData xmlns:go="http://customooxmlschemas.google.com/" r:id="rId10" roundtripDataSignature="AMtx7mhkXNOltox9YMHCTh0RRGzBAsJ9og=="/>
    </ext>
  </extLst>
</workbook>
</file>

<file path=xl/calcChain.xml><?xml version="1.0" encoding="utf-8"?>
<calcChain xmlns="http://schemas.openxmlformats.org/spreadsheetml/2006/main">
  <c r="H28" i="6" l="1"/>
  <c r="H29" i="6" s="1"/>
  <c r="H31" i="6" s="1"/>
  <c r="C25" i="6"/>
  <c r="F34" i="6" s="1"/>
  <c r="F35" i="6" s="1"/>
  <c r="C24" i="6"/>
  <c r="C23" i="6"/>
  <c r="C22" i="6"/>
  <c r="E19" i="6"/>
  <c r="D19" i="6"/>
  <c r="E15" i="6"/>
  <c r="F15" i="6"/>
  <c r="F19" i="6" s="1"/>
  <c r="G15" i="6"/>
  <c r="G19" i="6" s="1"/>
  <c r="H15" i="6"/>
  <c r="H19" i="6" s="1"/>
  <c r="H30" i="6" s="1"/>
  <c r="D15" i="6"/>
  <c r="C8" i="5"/>
  <c r="C11" i="5" s="1"/>
  <c r="C15" i="4"/>
  <c r="H13" i="4"/>
  <c r="E12" i="4"/>
  <c r="F12" i="4"/>
  <c r="G12" i="4"/>
  <c r="H12" i="4"/>
  <c r="D12" i="4"/>
  <c r="E10" i="4"/>
  <c r="F10" i="4"/>
  <c r="G10" i="4"/>
  <c r="H10" i="4"/>
  <c r="D10" i="4"/>
  <c r="H14" i="3"/>
  <c r="H13" i="3"/>
  <c r="H12" i="3"/>
  <c r="C13" i="2"/>
  <c r="C14" i="2" s="1"/>
  <c r="C12" i="2"/>
  <c r="C10" i="2"/>
  <c r="C18" i="1"/>
  <c r="C17" i="1"/>
  <c r="C14" i="1"/>
  <c r="C16" i="1"/>
  <c r="C15" i="1"/>
  <c r="C13" i="1"/>
  <c r="D34" i="6" l="1"/>
  <c r="D35" i="6" s="1"/>
  <c r="E34" i="6"/>
  <c r="E35" i="6" s="1"/>
  <c r="H34" i="6"/>
  <c r="G34" i="6"/>
  <c r="G35" i="6" s="1"/>
  <c r="H36" i="6" l="1"/>
  <c r="H35" i="6"/>
  <c r="C37" i="6"/>
  <c r="C44" i="6" s="1"/>
  <c r="C47" i="6" s="1"/>
</calcChain>
</file>

<file path=xl/sharedStrings.xml><?xml version="1.0" encoding="utf-8"?>
<sst xmlns="http://schemas.openxmlformats.org/spreadsheetml/2006/main" count="100" uniqueCount="62">
  <si>
    <t>Calculate the FCF</t>
  </si>
  <si>
    <t>Assumptions</t>
  </si>
  <si>
    <t>EBIT</t>
  </si>
  <si>
    <t>Tax Rate %</t>
  </si>
  <si>
    <t>Depreciation</t>
  </si>
  <si>
    <t>Amortization</t>
  </si>
  <si>
    <t>CapEx</t>
  </si>
  <si>
    <t>Non-cash Working Capital (inc) / dec</t>
  </si>
  <si>
    <t>Free Cash Flow</t>
  </si>
  <si>
    <t>Tax</t>
  </si>
  <si>
    <t>D&amp;A</t>
  </si>
  <si>
    <t>WACC Calculation</t>
  </si>
  <si>
    <t>Equity value</t>
  </si>
  <si>
    <t>Debt value</t>
  </si>
  <si>
    <t>Cost of Debt</t>
  </si>
  <si>
    <t>Tax rate</t>
  </si>
  <si>
    <t>10y Treasury</t>
  </si>
  <si>
    <t>Beta</t>
  </si>
  <si>
    <t>Market Return</t>
  </si>
  <si>
    <t>Cost of Equity</t>
  </si>
  <si>
    <t>E / D +E</t>
  </si>
  <si>
    <t>D / D+E</t>
  </si>
  <si>
    <t>WACC</t>
  </si>
  <si>
    <t>Terminal Value Calculation</t>
  </si>
  <si>
    <t>Growth rate</t>
  </si>
  <si>
    <t>EV/EBITDA Multiple</t>
  </si>
  <si>
    <t>Period</t>
  </si>
  <si>
    <t>EBITDA</t>
  </si>
  <si>
    <t>FCF</t>
  </si>
  <si>
    <t>Perpertuity Growth TV</t>
  </si>
  <si>
    <t>EV/ EBITDA TV</t>
  </si>
  <si>
    <t>Average</t>
  </si>
  <si>
    <t>Discounting Cash Flows</t>
  </si>
  <si>
    <t>Assumption</t>
  </si>
  <si>
    <t>Terminal Value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</si>
  <si>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</si>
  <si>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</si>
  <si>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</si>
  <si>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</si>
  <si>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</si>
  <si>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</si>
  <si>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</si>
  <si>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 term debt</t>
  </si>
  <si>
    <t>Long term debt</t>
  </si>
  <si>
    <t>Equity Value</t>
  </si>
  <si>
    <t>Shares Outstanding</t>
  </si>
  <si>
    <t>Share Price</t>
  </si>
  <si>
    <t>Discounted Cash Flow Full</t>
  </si>
  <si>
    <t>Assumptions pt1</t>
  </si>
  <si>
    <t>Assumptions pt2</t>
  </si>
  <si>
    <t>Tax Rate</t>
  </si>
  <si>
    <t>Free Cash Flows</t>
  </si>
  <si>
    <t>Non-cash Work. Capital (inc) / dec</t>
  </si>
  <si>
    <t>D/D+E</t>
  </si>
  <si>
    <t>E/D+E</t>
  </si>
  <si>
    <t>Exit Multiple (EV/EBITDA)</t>
  </si>
  <si>
    <t>Perpetuity Growth</t>
  </si>
  <si>
    <t>Discounting</t>
  </si>
  <si>
    <t>Discount Factor</t>
  </si>
  <si>
    <t>Short term Debt</t>
  </si>
  <si>
    <t>Long term Debt</t>
  </si>
  <si>
    <t>Implied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</si>
</sst>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;\(#,##0\)"/>
    <numFmt numFmtId="165" formatCode="0.0%"/>
    <numFmt numFmtId="166" formatCode="0.00\x"/>
    <numFmt numFmtId="167" formatCode="0.0"/>
    <numFmt numFmtId="168" formatCode="#,##0.00;\(#,##0.00\)"/>
    <numFmt numFmtId="175" formatCode="0.000"/>
  </numFmts>
  <fonts count="8" x14ac:knownFonts="1">
    <font>
      <sz val="12"/>
      <color theme="1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2"/>
      <color rgb="FF0432FF"/>
      <name val="Calibri"/>
      <family val="2"/>
    </font>
    <font>
      <b/>
      <i/>
      <sz val="12"/>
      <color theme="1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2" borderId="0" xfId="0" applyFont="1" applyFill="1"/>
    <xf numFmtId="0" fontId="4" fillId="0" borderId="3" xfId="0" applyFont="1" applyBorder="1"/>
    <xf numFmtId="0" fontId="4" fillId="0" borderId="0" xfId="0" applyFont="1"/>
    <xf numFmtId="164" fontId="5" fillId="0" borderId="0" xfId="0" applyNumberFormat="1" applyFont="1"/>
    <xf numFmtId="164" fontId="4" fillId="0" borderId="0" xfId="0" applyNumberFormat="1" applyFont="1"/>
    <xf numFmtId="9" fontId="5" fillId="0" borderId="0" xfId="0" applyNumberFormat="1" applyFont="1"/>
    <xf numFmtId="0" fontId="4" fillId="0" borderId="0" xfId="0" applyFont="1" applyAlignment="1">
      <alignment horizontal="left"/>
    </xf>
    <xf numFmtId="0" fontId="2" fillId="0" borderId="5" xfId="0" applyFont="1" applyBorder="1"/>
    <xf numFmtId="0" fontId="1" fillId="0" borderId="0" xfId="0" applyFont="1"/>
    <xf numFmtId="0" fontId="5" fillId="0" borderId="0" xfId="0" applyFont="1"/>
    <xf numFmtId="10" fontId="5" fillId="0" borderId="0" xfId="0" applyNumberFormat="1" applyFont="1"/>
    <xf numFmtId="166" fontId="5" fillId="0" borderId="0" xfId="0" applyNumberFormat="1" applyFont="1"/>
    <xf numFmtId="0" fontId="2" fillId="0" borderId="0" xfId="0" applyFont="1"/>
    <xf numFmtId="167" fontId="2" fillId="3" borderId="4" xfId="0" applyNumberFormat="1" applyFont="1" applyFill="1" applyBorder="1"/>
    <xf numFmtId="2" fontId="2" fillId="3" borderId="6" xfId="0" applyNumberFormat="1" applyFont="1" applyFill="1" applyBorder="1"/>
    <xf numFmtId="0" fontId="4" fillId="4" borderId="4" xfId="0" applyFont="1" applyFill="1" applyBorder="1"/>
    <xf numFmtId="0" fontId="2" fillId="4" borderId="4" xfId="0" applyFont="1" applyFill="1" applyBorder="1" applyAlignment="1">
      <alignment horizontal="center"/>
    </xf>
    <xf numFmtId="165" fontId="5" fillId="0" borderId="0" xfId="0" applyNumberFormat="1" applyFont="1"/>
    <xf numFmtId="167" fontId="5" fillId="0" borderId="0" xfId="0" applyNumberFormat="1" applyFont="1"/>
    <xf numFmtId="0" fontId="7" fillId="0" borderId="0" xfId="0" applyFont="1"/>
    <xf numFmtId="164" fontId="4" fillId="5" borderId="4" xfId="0" applyNumberFormat="1" applyFont="1" applyFill="1" applyBorder="1"/>
    <xf numFmtId="0" fontId="2" fillId="0" borderId="5" xfId="0" applyFont="1" applyBorder="1" applyAlignment="1">
      <alignment horizontal="left"/>
    </xf>
    <xf numFmtId="168" fontId="4" fillId="5" borderId="4" xfId="0" applyNumberFormat="1" applyFont="1" applyFill="1" applyBorder="1"/>
    <xf numFmtId="168" fontId="2" fillId="5" borderId="6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3" fillId="0" borderId="2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2" fillId="3" borderId="9" xfId="0" applyFont="1" applyFill="1" applyBorder="1" applyAlignment="1">
      <alignment horizontal="center"/>
    </xf>
    <xf numFmtId="0" fontId="3" fillId="0" borderId="10" xfId="0" applyFont="1" applyBorder="1"/>
    <xf numFmtId="0" fontId="0" fillId="0" borderId="11" xfId="0" applyFont="1" applyBorder="1" applyAlignment="1"/>
    <xf numFmtId="0" fontId="4" fillId="0" borderId="11" xfId="0" applyFont="1" applyBorder="1"/>
    <xf numFmtId="164" fontId="5" fillId="0" borderId="11" xfId="0" applyNumberFormat="1" applyFont="1" applyBorder="1"/>
    <xf numFmtId="9" fontId="5" fillId="0" borderId="11" xfId="0" applyNumberFormat="1" applyFont="1" applyBorder="1"/>
    <xf numFmtId="0" fontId="6" fillId="3" borderId="11" xfId="0" applyFont="1" applyFill="1" applyBorder="1"/>
    <xf numFmtId="164" fontId="6" fillId="3" borderId="11" xfId="0" applyNumberFormat="1" applyFont="1" applyFill="1" applyBorder="1"/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0" fontId="2" fillId="0" borderId="11" xfId="0" applyFont="1" applyBorder="1"/>
    <xf numFmtId="164" fontId="2" fillId="3" borderId="11" xfId="0" applyNumberFormat="1" applyFont="1" applyFill="1" applyBorder="1"/>
    <xf numFmtId="0" fontId="1" fillId="0" borderId="11" xfId="0" applyFont="1" applyBorder="1"/>
    <xf numFmtId="0" fontId="5" fillId="0" borderId="11" xfId="0" applyFont="1" applyBorder="1"/>
    <xf numFmtId="9" fontId="4" fillId="0" borderId="11" xfId="0" applyNumberFormat="1" applyFont="1" applyBorder="1"/>
    <xf numFmtId="0" fontId="1" fillId="0" borderId="12" xfId="0" applyFont="1" applyBorder="1"/>
    <xf numFmtId="9" fontId="4" fillId="0" borderId="13" xfId="0" applyNumberFormat="1" applyFont="1" applyBorder="1"/>
    <xf numFmtId="0" fontId="1" fillId="0" borderId="14" xfId="0" applyFont="1" applyBorder="1"/>
    <xf numFmtId="9" fontId="4" fillId="0" borderId="15" xfId="0" applyNumberFormat="1" applyFont="1" applyBorder="1"/>
    <xf numFmtId="0" fontId="2" fillId="0" borderId="16" xfId="0" applyFont="1" applyBorder="1"/>
    <xf numFmtId="165" fontId="2" fillId="3" borderId="17" xfId="0" applyNumberFormat="1" applyFont="1" applyFill="1" applyBorder="1"/>
    <xf numFmtId="0" fontId="1" fillId="3" borderId="11" xfId="0" applyFont="1" applyFill="1" applyBorder="1"/>
    <xf numFmtId="0" fontId="0" fillId="0" borderId="12" xfId="0" applyFont="1" applyBorder="1" applyAlignment="1"/>
    <xf numFmtId="0" fontId="4" fillId="0" borderId="18" xfId="0" applyFont="1" applyBorder="1" applyAlignment="1">
      <alignment horizontal="right"/>
    </xf>
    <xf numFmtId="167" fontId="4" fillId="3" borderId="13" xfId="0" applyNumberFormat="1" applyFont="1" applyFill="1" applyBorder="1"/>
    <xf numFmtId="0" fontId="4" fillId="0" borderId="19" xfId="0" applyFont="1" applyBorder="1"/>
    <xf numFmtId="0" fontId="4" fillId="0" borderId="8" xfId="0" applyFont="1" applyBorder="1" applyAlignment="1">
      <alignment horizontal="right"/>
    </xf>
    <xf numFmtId="167" fontId="4" fillId="3" borderId="20" xfId="0" applyNumberFormat="1" applyFont="1" applyFill="1" applyBorder="1"/>
    <xf numFmtId="0" fontId="0" fillId="0" borderId="21" xfId="0" applyFont="1" applyBorder="1" applyAlignment="1"/>
    <xf numFmtId="0" fontId="4" fillId="0" borderId="22" xfId="0" applyFont="1" applyBorder="1" applyAlignment="1">
      <alignment horizontal="right"/>
    </xf>
    <xf numFmtId="167" fontId="4" fillId="3" borderId="23" xfId="0" applyNumberFormat="1" applyFont="1" applyFill="1" applyBorder="1"/>
    <xf numFmtId="175" fontId="5" fillId="0" borderId="11" xfId="0" applyNumberFormat="1" applyFont="1" applyBorder="1"/>
    <xf numFmtId="2" fontId="4" fillId="0" borderId="11" xfId="0" applyNumberFormat="1" applyFont="1" applyBorder="1"/>
    <xf numFmtId="167" fontId="4" fillId="0" borderId="11" xfId="0" applyNumberFormat="1" applyFont="1" applyBorder="1"/>
    <xf numFmtId="0" fontId="2" fillId="3" borderId="11" xfId="0" applyFont="1" applyFill="1" applyBorder="1"/>
    <xf numFmtId="0" fontId="1" fillId="3" borderId="11" xfId="0" applyFont="1" applyFill="1" applyBorder="1" applyAlignment="1">
      <alignment horizontal="right"/>
    </xf>
    <xf numFmtId="164" fontId="4" fillId="5" borderId="11" xfId="0" applyNumberFormat="1" applyFont="1" applyFill="1" applyBorder="1"/>
    <xf numFmtId="0" fontId="2" fillId="0" borderId="11" xfId="0" applyFont="1" applyBorder="1" applyAlignment="1">
      <alignment horizontal="left"/>
    </xf>
    <xf numFmtId="164" fontId="2" fillId="0" borderId="11" xfId="0" applyNumberFormat="1" applyFont="1" applyBorder="1"/>
    <xf numFmtId="164" fontId="2" fillId="5" borderId="11" xfId="0" applyNumberFormat="1" applyFont="1" applyFill="1" applyBorder="1"/>
    <xf numFmtId="0" fontId="6" fillId="3" borderId="24" xfId="0" applyFont="1" applyFill="1" applyBorder="1"/>
    <xf numFmtId="0" fontId="4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164" fontId="4" fillId="3" borderId="26" xfId="0" applyNumberFormat="1" applyFont="1" applyFill="1" applyBorder="1"/>
    <xf numFmtId="10" fontId="4" fillId="5" borderId="26" xfId="0" applyNumberFormat="1" applyFont="1" applyFill="1" applyBorder="1"/>
    <xf numFmtId="165" fontId="2" fillId="5" borderId="27" xfId="0" applyNumberFormat="1" applyFont="1" applyFill="1" applyBorder="1"/>
    <xf numFmtId="0" fontId="0" fillId="0" borderId="24" xfId="0" applyFont="1" applyBorder="1" applyAlignment="1"/>
    <xf numFmtId="0" fontId="2" fillId="0" borderId="28" xfId="0" applyFont="1" applyBorder="1" applyAlignment="1">
      <alignment horizontal="left"/>
    </xf>
    <xf numFmtId="164" fontId="2" fillId="0" borderId="29" xfId="0" applyNumberFormat="1" applyFont="1" applyBorder="1"/>
    <xf numFmtId="164" fontId="4" fillId="5" borderId="24" xfId="0" applyNumberFormat="1" applyFont="1" applyFill="1" applyBorder="1"/>
    <xf numFmtId="164" fontId="2" fillId="5" borderId="31" xfId="0" applyNumberFormat="1" applyFont="1" applyFill="1" applyBorder="1"/>
    <xf numFmtId="0" fontId="0" fillId="0" borderId="32" xfId="0" applyFont="1" applyBorder="1" applyAlignment="1"/>
    <xf numFmtId="164" fontId="4" fillId="0" borderId="32" xfId="0" applyNumberFormat="1" applyFont="1" applyBorder="1"/>
    <xf numFmtId="0" fontId="6" fillId="3" borderId="33" xfId="0" applyFont="1" applyFill="1" applyBorder="1"/>
    <xf numFmtId="164" fontId="4" fillId="3" borderId="34" xfId="0" applyNumberFormat="1" applyFont="1" applyFill="1" applyBorder="1"/>
    <xf numFmtId="164" fontId="4" fillId="3" borderId="35" xfId="0" applyNumberFormat="1" applyFont="1" applyFill="1" applyBorder="1"/>
    <xf numFmtId="164" fontId="4" fillId="0" borderId="24" xfId="0" applyNumberFormat="1" applyFont="1" applyBorder="1"/>
    <xf numFmtId="164" fontId="2" fillId="0" borderId="31" xfId="0" applyNumberFormat="1" applyFont="1" applyBorder="1"/>
    <xf numFmtId="164" fontId="4" fillId="0" borderId="4" xfId="0" applyNumberFormat="1" applyFont="1" applyBorder="1"/>
    <xf numFmtId="0" fontId="6" fillId="3" borderId="36" xfId="0" applyFont="1" applyFill="1" applyBorder="1" applyAlignment="1">
      <alignment horizontal="left"/>
    </xf>
    <xf numFmtId="164" fontId="4" fillId="3" borderId="37" xfId="0" applyNumberFormat="1" applyFont="1" applyFill="1" applyBorder="1"/>
    <xf numFmtId="164" fontId="4" fillId="3" borderId="38" xfId="0" applyNumberFormat="1" applyFont="1" applyFill="1" applyBorder="1"/>
    <xf numFmtId="0" fontId="4" fillId="0" borderId="39" xfId="0" applyFont="1" applyBorder="1" applyAlignment="1">
      <alignment horizontal="left"/>
    </xf>
    <xf numFmtId="168" fontId="4" fillId="5" borderId="24" xfId="0" applyNumberFormat="1" applyFont="1" applyFill="1" applyBorder="1"/>
    <xf numFmtId="0" fontId="4" fillId="0" borderId="40" xfId="0" applyFont="1" applyBorder="1" applyAlignment="1">
      <alignment horizontal="left"/>
    </xf>
    <xf numFmtId="164" fontId="4" fillId="5" borderId="30" xfId="0" applyNumberFormat="1" applyFont="1" applyFill="1" applyBorder="1"/>
    <xf numFmtId="0" fontId="2" fillId="0" borderId="33" xfId="0" applyFont="1" applyBorder="1" applyAlignment="1">
      <alignment horizontal="left"/>
    </xf>
    <xf numFmtId="164" fontId="2" fillId="5" borderId="35" xfId="0" applyNumberFormat="1" applyFont="1" applyFill="1" applyBorder="1"/>
    <xf numFmtId="164" fontId="4" fillId="0" borderId="30" xfId="0" applyNumberFormat="1" applyFont="1" applyBorder="1"/>
    <xf numFmtId="0" fontId="6" fillId="3" borderId="41" xfId="0" applyFont="1" applyFill="1" applyBorder="1"/>
    <xf numFmtId="0" fontId="4" fillId="0" borderId="26" xfId="0" applyFont="1" applyBorder="1" applyAlignment="1">
      <alignment horizontal="left"/>
    </xf>
    <xf numFmtId="164" fontId="5" fillId="0" borderId="24" xfId="0" applyNumberFormat="1" applyFont="1" applyBorder="1"/>
    <xf numFmtId="0" fontId="2" fillId="0" borderId="4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5</xdr:row>
      <xdr:rowOff>76200</xdr:rowOff>
    </xdr:from>
    <xdr:ext cx="5229225" cy="904875"/>
    <xdr:pic>
      <xdr:nvPicPr>
        <xdr:cNvPr id="2" name="image3.pn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660400</xdr:colOff>
      <xdr:row>2</xdr:row>
      <xdr:rowOff>73025</xdr:rowOff>
    </xdr:from>
    <xdr:ext cx="4371975" cy="600075"/>
    <xdr:pic>
      <xdr:nvPicPr>
        <xdr:cNvPr id="3" name="image2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759200" y="663575"/>
          <a:ext cx="4371975" cy="600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16</xdr:row>
      <xdr:rowOff>47625</xdr:rowOff>
    </xdr:from>
    <xdr:ext cx="3400425" cy="90487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190500</xdr:colOff>
      <xdr:row>11</xdr:row>
      <xdr:rowOff>171450</xdr:rowOff>
    </xdr:from>
    <xdr:ext cx="4010025" cy="742950"/>
    <xdr:pic>
      <xdr:nvPicPr>
        <xdr:cNvPr id="3" name="image4.png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</xdr:colOff>
      <xdr:row>19</xdr:row>
      <xdr:rowOff>171450</xdr:rowOff>
    </xdr:from>
    <xdr:ext cx="5572125" cy="923925"/>
    <xdr:pic>
      <xdr:nvPicPr>
        <xdr:cNvPr id="2" name="image5.png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742950</xdr:colOff>
      <xdr:row>14</xdr:row>
      <xdr:rowOff>152400</xdr:rowOff>
    </xdr:from>
    <xdr:ext cx="3962400" cy="914400"/>
    <xdr:pic>
      <xdr:nvPicPr>
        <xdr:cNvPr id="3" name="image6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00"/>
  <sheetViews>
    <sheetView showGridLines="0" workbookViewId="0">
      <selection activeCell="E10" sqref="E10"/>
    </sheetView>
  </sheetViews>
  <sheetFormatPr defaultColWidth="11.3046875" defaultRowHeight="15" customHeight="1" x14ac:dyDescent="0.35"/>
  <cols>
    <col min="1" max="1" width="2.15234375" customWidth="1"/>
    <col min="2" max="2" width="33.3046875" customWidth="1"/>
    <col min="3" max="26" width="10.53515625" customWidth="1"/>
  </cols>
  <sheetData>
    <row r="1" spans="2:18" ht="6.5" customHeight="1" x14ac:dyDescent="0.35">
      <c r="I1" s="1"/>
      <c r="J1" s="1"/>
      <c r="K1" s="1"/>
      <c r="L1" s="1"/>
      <c r="M1" s="1"/>
      <c r="N1" s="1"/>
      <c r="O1" s="1"/>
      <c r="P1" s="1"/>
      <c r="Q1" s="1"/>
      <c r="R1" s="1"/>
    </row>
    <row r="2" spans="2:18" ht="15.75" customHeight="1" x14ac:dyDescent="0.35">
      <c r="B2" s="29" t="s">
        <v>0</v>
      </c>
      <c r="C2" s="30"/>
    </row>
    <row r="3" spans="2:18" ht="15.75" customHeight="1" x14ac:dyDescent="0.35">
      <c r="B3" s="31"/>
      <c r="C3" s="31"/>
    </row>
    <row r="4" spans="2:18" ht="15.75" customHeight="1" x14ac:dyDescent="0.35">
      <c r="B4" s="32" t="s">
        <v>1</v>
      </c>
      <c r="C4" s="32"/>
    </row>
    <row r="5" spans="2:18" ht="15.75" customHeight="1" x14ac:dyDescent="0.35">
      <c r="B5" s="32" t="s">
        <v>2</v>
      </c>
      <c r="C5" s="33">
        <v>150</v>
      </c>
      <c r="D5" s="5"/>
    </row>
    <row r="6" spans="2:18" ht="15.75" customHeight="1" x14ac:dyDescent="0.35">
      <c r="B6" s="32" t="s">
        <v>3</v>
      </c>
      <c r="C6" s="34">
        <v>0.25</v>
      </c>
      <c r="D6" s="5"/>
    </row>
    <row r="7" spans="2:18" ht="15.75" customHeight="1" x14ac:dyDescent="0.35">
      <c r="B7" s="32" t="s">
        <v>4</v>
      </c>
      <c r="C7" s="33">
        <v>15</v>
      </c>
      <c r="D7" s="5"/>
    </row>
    <row r="8" spans="2:18" ht="15.75" customHeight="1" x14ac:dyDescent="0.35">
      <c r="B8" s="32" t="s">
        <v>5</v>
      </c>
      <c r="C8" s="33">
        <v>20</v>
      </c>
      <c r="D8" s="5"/>
    </row>
    <row r="9" spans="2:18" ht="15.75" customHeight="1" x14ac:dyDescent="0.35">
      <c r="B9" s="32" t="s">
        <v>6</v>
      </c>
      <c r="C9" s="33">
        <v>50</v>
      </c>
      <c r="D9" s="5"/>
    </row>
    <row r="10" spans="2:18" ht="15.75" customHeight="1" x14ac:dyDescent="0.35">
      <c r="B10" s="32" t="s">
        <v>7</v>
      </c>
      <c r="C10" s="33">
        <v>-12</v>
      </c>
      <c r="D10" s="5"/>
    </row>
    <row r="11" spans="2:18" ht="15.75" customHeight="1" x14ac:dyDescent="0.35">
      <c r="B11" s="32"/>
      <c r="C11" s="33"/>
      <c r="D11" s="5"/>
    </row>
    <row r="12" spans="2:18" ht="15.75" customHeight="1" x14ac:dyDescent="0.35">
      <c r="B12" s="35" t="s">
        <v>8</v>
      </c>
      <c r="C12" s="36"/>
      <c r="D12" s="5"/>
    </row>
    <row r="13" spans="2:18" ht="15.75" customHeight="1" x14ac:dyDescent="0.35">
      <c r="B13" s="37" t="s">
        <v>2</v>
      </c>
      <c r="C13" s="38">
        <f>C5</f>
        <v>150</v>
      </c>
      <c r="D13" s="5"/>
    </row>
    <row r="14" spans="2:18" ht="15.75" customHeight="1" x14ac:dyDescent="0.35">
      <c r="B14" s="37" t="s">
        <v>9</v>
      </c>
      <c r="C14" s="38">
        <f>-(C5*C6)</f>
        <v>-37.5</v>
      </c>
      <c r="D14" s="5"/>
    </row>
    <row r="15" spans="2:18" ht="15.75" customHeight="1" x14ac:dyDescent="0.35">
      <c r="B15" s="37" t="s">
        <v>10</v>
      </c>
      <c r="C15" s="38">
        <f>SUM(C7:C8)</f>
        <v>35</v>
      </c>
      <c r="D15" s="5"/>
    </row>
    <row r="16" spans="2:18" ht="15.75" customHeight="1" x14ac:dyDescent="0.35">
      <c r="B16" s="37" t="s">
        <v>6</v>
      </c>
      <c r="C16" s="38">
        <f>-C9</f>
        <v>-50</v>
      </c>
      <c r="D16" s="5"/>
    </row>
    <row r="17" spans="2:4" ht="15.75" customHeight="1" x14ac:dyDescent="0.35">
      <c r="B17" s="37" t="s">
        <v>7</v>
      </c>
      <c r="C17" s="38">
        <f>C10</f>
        <v>-12</v>
      </c>
      <c r="D17" s="5"/>
    </row>
    <row r="18" spans="2:4" ht="15.75" customHeight="1" x14ac:dyDescent="0.35">
      <c r="B18" s="39" t="s">
        <v>8</v>
      </c>
      <c r="C18" s="40">
        <f>SUM(C13:C17)</f>
        <v>85.5</v>
      </c>
      <c r="D18" s="5"/>
    </row>
    <row r="19" spans="2:4" ht="15.75" customHeight="1" x14ac:dyDescent="0.35">
      <c r="C19" s="5"/>
      <c r="D19" s="5"/>
    </row>
    <row r="20" spans="2:4" ht="15.75" customHeight="1" x14ac:dyDescent="0.35">
      <c r="C20" s="5"/>
      <c r="D20" s="5"/>
    </row>
    <row r="21" spans="2:4" ht="15.75" customHeight="1" x14ac:dyDescent="0.35">
      <c r="C21" s="5"/>
      <c r="D21" s="5"/>
    </row>
    <row r="22" spans="2:4" ht="15.75" customHeight="1" x14ac:dyDescent="0.35">
      <c r="C22" s="5"/>
      <c r="D22" s="5"/>
    </row>
    <row r="23" spans="2:4" ht="15.75" customHeight="1" x14ac:dyDescent="0.35">
      <c r="C23" s="5"/>
      <c r="D23" s="5"/>
    </row>
    <row r="24" spans="2:4" ht="15.75" customHeight="1" x14ac:dyDescent="0.35">
      <c r="C24" s="5"/>
      <c r="D24" s="5"/>
    </row>
    <row r="25" spans="2:4" ht="15.75" customHeight="1" x14ac:dyDescent="0.35">
      <c r="C25" s="5"/>
      <c r="D25" s="5"/>
    </row>
    <row r="26" spans="2:4" ht="15.75" customHeight="1" x14ac:dyDescent="0.35">
      <c r="C26" s="5"/>
      <c r="D26" s="5"/>
    </row>
    <row r="27" spans="2:4" ht="15.75" customHeight="1" x14ac:dyDescent="0.35">
      <c r="C27" s="5"/>
      <c r="D27" s="5"/>
    </row>
    <row r="28" spans="2:4" ht="15.75" customHeight="1" x14ac:dyDescent="0.35">
      <c r="C28" s="5"/>
      <c r="D28" s="5"/>
    </row>
    <row r="29" spans="2:4" ht="15.75" customHeight="1" x14ac:dyDescent="0.35">
      <c r="C29" s="5"/>
      <c r="D29" s="5"/>
    </row>
    <row r="30" spans="2:4" ht="15.75" customHeight="1" x14ac:dyDescent="0.35"/>
    <row r="31" spans="2:4" ht="15.75" customHeight="1" x14ac:dyDescent="0.35"/>
    <row r="32" spans="2:4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B2:C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99"/>
  <sheetViews>
    <sheetView showGridLines="0" workbookViewId="0">
      <selection activeCell="F15" sqref="F15"/>
    </sheetView>
  </sheetViews>
  <sheetFormatPr defaultColWidth="11.3046875" defaultRowHeight="15" customHeight="1" x14ac:dyDescent="0.35"/>
  <cols>
    <col min="1" max="1" width="1.15234375" customWidth="1"/>
    <col min="2" max="2" width="15.69140625" customWidth="1"/>
    <col min="3" max="3" width="11.3046875" customWidth="1"/>
    <col min="4" max="26" width="10.53515625" customWidth="1"/>
  </cols>
  <sheetData>
    <row r="1" spans="2:3" ht="6.5" customHeight="1" x14ac:dyDescent="0.35"/>
    <row r="2" spans="2:3" ht="15.75" customHeight="1" x14ac:dyDescent="0.35">
      <c r="B2" s="29" t="s">
        <v>11</v>
      </c>
      <c r="C2" s="30"/>
    </row>
    <row r="3" spans="2:3" ht="15.75" customHeight="1" x14ac:dyDescent="0.35">
      <c r="B3" s="41" t="s">
        <v>12</v>
      </c>
      <c r="C3" s="42">
        <v>175</v>
      </c>
    </row>
    <row r="4" spans="2:3" ht="15.75" customHeight="1" x14ac:dyDescent="0.35">
      <c r="B4" s="41" t="s">
        <v>13</v>
      </c>
      <c r="C4" s="42">
        <v>150</v>
      </c>
    </row>
    <row r="5" spans="2:3" ht="15.75" customHeight="1" x14ac:dyDescent="0.35">
      <c r="B5" s="41" t="s">
        <v>14</v>
      </c>
      <c r="C5" s="34">
        <v>0.05</v>
      </c>
    </row>
    <row r="6" spans="2:3" ht="15.75" customHeight="1" x14ac:dyDescent="0.35">
      <c r="B6" s="41" t="s">
        <v>15</v>
      </c>
      <c r="C6" s="34">
        <v>0.3</v>
      </c>
    </row>
    <row r="7" spans="2:3" ht="15.75" customHeight="1" x14ac:dyDescent="0.35">
      <c r="B7" s="41" t="s">
        <v>16</v>
      </c>
      <c r="C7" s="34">
        <v>0.02</v>
      </c>
    </row>
    <row r="8" spans="2:3" ht="15.75" customHeight="1" x14ac:dyDescent="0.35">
      <c r="B8" s="41" t="s">
        <v>17</v>
      </c>
      <c r="C8" s="42">
        <v>1.3</v>
      </c>
    </row>
    <row r="9" spans="2:3" ht="15.75" customHeight="1" x14ac:dyDescent="0.35">
      <c r="B9" s="41" t="s">
        <v>18</v>
      </c>
      <c r="C9" s="34">
        <v>0.08</v>
      </c>
    </row>
    <row r="10" spans="2:3" ht="15.75" customHeight="1" x14ac:dyDescent="0.35">
      <c r="B10" s="32" t="s">
        <v>19</v>
      </c>
      <c r="C10" s="43">
        <f>C7+C8*(C9-C7)</f>
        <v>9.8000000000000004E-2</v>
      </c>
    </row>
    <row r="11" spans="2:3" ht="15.75" customHeight="1" thickBot="1" x14ac:dyDescent="0.4"/>
    <row r="12" spans="2:3" ht="15.75" customHeight="1" x14ac:dyDescent="0.35">
      <c r="B12" s="44" t="s">
        <v>20</v>
      </c>
      <c r="C12" s="45">
        <f>C3/SUM(C4+C3)</f>
        <v>0.53846153846153844</v>
      </c>
    </row>
    <row r="13" spans="2:3" ht="15.75" customHeight="1" x14ac:dyDescent="0.35">
      <c r="B13" s="46" t="s">
        <v>21</v>
      </c>
      <c r="C13" s="47">
        <f>C4/SUM(C4+C3)</f>
        <v>0.46153846153846156</v>
      </c>
    </row>
    <row r="14" spans="2:3" ht="15.75" customHeight="1" thickBot="1" x14ac:dyDescent="0.4">
      <c r="B14" s="48" t="s">
        <v>22</v>
      </c>
      <c r="C14" s="49">
        <f>C12*C10+C13*C5*(1-C6)</f>
        <v>6.892307692307692E-2</v>
      </c>
    </row>
    <row r="15" spans="2:3" ht="15.75" customHeight="1" x14ac:dyDescent="0.35"/>
    <row r="16" spans="2:3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mergeCells count="1">
    <mergeCell ref="B2:C2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9"/>
  <sheetViews>
    <sheetView showGridLines="0" workbookViewId="0">
      <selection activeCell="L12" sqref="L12"/>
    </sheetView>
  </sheetViews>
  <sheetFormatPr defaultColWidth="11.3046875" defaultRowHeight="15" customHeight="1" x14ac:dyDescent="0.35"/>
  <cols>
    <col min="1" max="1" width="1.07421875" customWidth="1"/>
    <col min="2" max="2" width="23.4609375" customWidth="1"/>
    <col min="3" max="6" width="10.53515625" customWidth="1"/>
    <col min="7" max="7" width="11.69140625" customWidth="1"/>
    <col min="8" max="26" width="10.53515625" customWidth="1"/>
  </cols>
  <sheetData>
    <row r="1" spans="2:8" ht="6.5" customHeight="1" x14ac:dyDescent="0.35"/>
    <row r="2" spans="2:8" ht="16.5" customHeight="1" x14ac:dyDescent="0.35">
      <c r="B2" s="27" t="s">
        <v>23</v>
      </c>
      <c r="C2" s="28"/>
      <c r="D2" s="28"/>
      <c r="E2" s="28"/>
      <c r="F2" s="28"/>
      <c r="G2" s="28"/>
      <c r="H2" s="26"/>
    </row>
    <row r="3" spans="2:8" ht="15.75" customHeight="1" x14ac:dyDescent="0.35">
      <c r="B3" s="2" t="s">
        <v>1</v>
      </c>
      <c r="C3" s="2"/>
    </row>
    <row r="4" spans="2:8" ht="15.75" customHeight="1" x14ac:dyDescent="0.35">
      <c r="B4" s="3" t="s">
        <v>22</v>
      </c>
      <c r="C4" s="6">
        <v>0.1</v>
      </c>
    </row>
    <row r="5" spans="2:8" ht="15.75" customHeight="1" x14ac:dyDescent="0.35">
      <c r="B5" s="3" t="s">
        <v>24</v>
      </c>
      <c r="C5" s="11">
        <v>2.5000000000000001E-2</v>
      </c>
    </row>
    <row r="6" spans="2:8" ht="15.75" customHeight="1" x14ac:dyDescent="0.35">
      <c r="B6" s="3" t="s">
        <v>25</v>
      </c>
      <c r="C6" s="12">
        <v>7</v>
      </c>
    </row>
    <row r="7" spans="2:8" ht="15.75" customHeight="1" x14ac:dyDescent="0.35"/>
    <row r="8" spans="2:8" ht="15.75" customHeight="1" x14ac:dyDescent="0.35">
      <c r="B8" s="50" t="s">
        <v>26</v>
      </c>
      <c r="C8" s="50">
        <v>0</v>
      </c>
      <c r="D8" s="50">
        <v>1</v>
      </c>
      <c r="E8" s="50">
        <v>2</v>
      </c>
      <c r="F8" s="50">
        <v>3</v>
      </c>
      <c r="G8" s="50">
        <v>4</v>
      </c>
      <c r="H8" s="50">
        <v>5</v>
      </c>
    </row>
    <row r="9" spans="2:8" ht="15.75" customHeight="1" x14ac:dyDescent="0.35">
      <c r="B9" s="41" t="s">
        <v>27</v>
      </c>
      <c r="C9" s="31"/>
      <c r="D9" s="42">
        <v>100</v>
      </c>
      <c r="E9" s="42">
        <v>125</v>
      </c>
      <c r="F9" s="42">
        <v>135</v>
      </c>
      <c r="G9" s="42">
        <v>140</v>
      </c>
      <c r="H9" s="42">
        <v>142</v>
      </c>
    </row>
    <row r="10" spans="2:8" ht="15.75" customHeight="1" x14ac:dyDescent="0.35">
      <c r="B10" s="41" t="s">
        <v>28</v>
      </c>
      <c r="C10" s="31"/>
      <c r="D10" s="42">
        <v>50</v>
      </c>
      <c r="E10" s="42">
        <v>60</v>
      </c>
      <c r="F10" s="42">
        <v>65</v>
      </c>
      <c r="G10" s="42">
        <v>70</v>
      </c>
      <c r="H10" s="42">
        <v>72</v>
      </c>
    </row>
    <row r="11" spans="2:8" ht="15.75" customHeight="1" thickBot="1" x14ac:dyDescent="0.4"/>
    <row r="12" spans="2:8" ht="15.75" customHeight="1" x14ac:dyDescent="0.35">
      <c r="F12" s="51"/>
      <c r="G12" s="52" t="s">
        <v>29</v>
      </c>
      <c r="H12" s="53">
        <f>(H10*(1+C5)/(C4-C5))</f>
        <v>983.99999999999977</v>
      </c>
    </row>
    <row r="13" spans="2:8" ht="15.75" customHeight="1" x14ac:dyDescent="0.35">
      <c r="F13" s="54"/>
      <c r="G13" s="55" t="s">
        <v>30</v>
      </c>
      <c r="H13" s="56">
        <f>H9*C6</f>
        <v>994</v>
      </c>
    </row>
    <row r="14" spans="2:8" ht="15.75" customHeight="1" thickBot="1" x14ac:dyDescent="0.4">
      <c r="F14" s="57"/>
      <c r="G14" s="58" t="s">
        <v>31</v>
      </c>
      <c r="H14" s="59">
        <f>AVERAGE(H12:H13)</f>
        <v>988.99999999999989</v>
      </c>
    </row>
    <row r="15" spans="2:8" ht="15.75" customHeight="1" x14ac:dyDescent="0.35"/>
    <row r="16" spans="2:8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mergeCells count="1">
    <mergeCell ref="B2:H2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showGridLines="0" workbookViewId="0">
      <selection activeCell="L17" sqref="L17"/>
    </sheetView>
  </sheetViews>
  <sheetFormatPr defaultColWidth="11.3046875" defaultRowHeight="15" customHeight="1" x14ac:dyDescent="0.35"/>
  <cols>
    <col min="1" max="1" width="0.921875" customWidth="1"/>
    <col min="2" max="2" width="14.69140625" customWidth="1"/>
    <col min="3" max="26" width="10.53515625" customWidth="1"/>
  </cols>
  <sheetData>
    <row r="1" spans="2:8" ht="5.5" customHeight="1" x14ac:dyDescent="0.35"/>
    <row r="2" spans="2:8" ht="15.75" customHeight="1" x14ac:dyDescent="0.35">
      <c r="B2" s="25" t="s">
        <v>32</v>
      </c>
      <c r="C2" s="28"/>
      <c r="D2" s="28"/>
      <c r="E2" s="28"/>
      <c r="F2" s="28"/>
      <c r="G2" s="28"/>
      <c r="H2" s="26"/>
    </row>
    <row r="3" spans="2:8" ht="15.75" customHeight="1" x14ac:dyDescent="0.35"/>
    <row r="4" spans="2:8" ht="15.75" customHeight="1" x14ac:dyDescent="0.35">
      <c r="B4" s="2" t="s">
        <v>33</v>
      </c>
      <c r="C4" s="2"/>
    </row>
    <row r="5" spans="2:8" ht="15.75" customHeight="1" x14ac:dyDescent="0.35">
      <c r="B5" s="3" t="s">
        <v>22</v>
      </c>
      <c r="C5" s="6">
        <v>7.4999999999999997E-2</v>
      </c>
    </row>
    <row r="6" spans="2:8" ht="15.75" customHeight="1" x14ac:dyDescent="0.35"/>
    <row r="7" spans="2:8" ht="15.75" customHeight="1" x14ac:dyDescent="0.35">
      <c r="B7" s="50" t="s">
        <v>26</v>
      </c>
      <c r="C7" s="50">
        <v>0</v>
      </c>
      <c r="D7" s="50">
        <v>1</v>
      </c>
      <c r="E7" s="50">
        <v>2</v>
      </c>
      <c r="F7" s="50">
        <v>3</v>
      </c>
      <c r="G7" s="50">
        <v>4</v>
      </c>
      <c r="H7" s="50">
        <v>5</v>
      </c>
    </row>
    <row r="8" spans="2:8" ht="15.75" customHeight="1" x14ac:dyDescent="0.35">
      <c r="B8" s="41" t="s">
        <v>28</v>
      </c>
      <c r="C8" s="31"/>
      <c r="D8" s="42">
        <v>100</v>
      </c>
      <c r="E8" s="42">
        <v>100</v>
      </c>
      <c r="F8" s="42">
        <v>100</v>
      </c>
      <c r="G8" s="42">
        <v>100</v>
      </c>
      <c r="H8" s="42">
        <v>100</v>
      </c>
    </row>
    <row r="9" spans="2:8" ht="15.75" customHeight="1" x14ac:dyDescent="0.35">
      <c r="B9" s="41" t="s">
        <v>34</v>
      </c>
      <c r="C9" s="31"/>
      <c r="D9" s="60"/>
      <c r="E9" s="42"/>
      <c r="F9" s="42"/>
      <c r="G9" s="42"/>
      <c r="H9" s="42">
        <v>800</v>
      </c>
    </row>
    <row r="10" spans="2:8" ht="15.75" customHeight="1" x14ac:dyDescent="0.35">
      <c r="B10" s="32" t="s">
        <v>35</v>
      </c>
      <c r="C10" s="32"/>
      <c r="D10" s="61">
        <f>1/(1+$C$5)^D7</f>
        <v>0.93023255813953487</v>
      </c>
      <c r="E10" s="61">
        <f t="shared" ref="E10:H10" si="0">1/(1+$C$5)^E7</f>
        <v>0.86533261222282321</v>
      </c>
      <c r="F10" s="61">
        <f t="shared" si="0"/>
        <v>0.80496056950960304</v>
      </c>
      <c r="G10" s="61">
        <f t="shared" si="0"/>
        <v>0.7488005297763749</v>
      </c>
      <c r="H10" s="61">
        <f t="shared" si="0"/>
        <v>0.69655863235011617</v>
      </c>
    </row>
    <row r="11" spans="2:8" ht="15.75" customHeight="1" x14ac:dyDescent="0.35">
      <c r="B11" s="31"/>
      <c r="C11" s="31"/>
      <c r="D11" s="31"/>
      <c r="E11" s="31"/>
      <c r="F11" s="31"/>
      <c r="G11" s="31"/>
      <c r="H11" s="31"/>
    </row>
    <row r="12" spans="2:8" ht="15.75" customHeight="1" x14ac:dyDescent="0.35">
      <c r="B12" s="32" t="s">
        <v>36</v>
      </c>
      <c r="C12" s="32"/>
      <c r="D12" s="62">
        <f>D8*D10</f>
        <v>93.023255813953483</v>
      </c>
      <c r="E12" s="62">
        <f t="shared" ref="E12:H12" si="1">E8*E10</f>
        <v>86.53326122228232</v>
      </c>
      <c r="F12" s="62">
        <f t="shared" si="1"/>
        <v>80.496056950960309</v>
      </c>
      <c r="G12" s="62">
        <f t="shared" si="1"/>
        <v>74.88005297763749</v>
      </c>
      <c r="H12" s="62">
        <f t="shared" si="1"/>
        <v>69.655863235011623</v>
      </c>
    </row>
    <row r="13" spans="2:8" ht="15.75" customHeight="1" x14ac:dyDescent="0.35">
      <c r="B13" s="32" t="s">
        <v>37</v>
      </c>
      <c r="C13" s="32"/>
      <c r="D13" s="62"/>
      <c r="E13" s="62"/>
      <c r="F13" s="62"/>
      <c r="G13" s="62"/>
      <c r="H13" s="62">
        <f>H9*H10</f>
        <v>557.24690588009298</v>
      </c>
    </row>
    <row r="14" spans="2:8" ht="15.75" customHeight="1" x14ac:dyDescent="0.35">
      <c r="B14" s="2"/>
      <c r="C14" s="2"/>
    </row>
    <row r="15" spans="2:8" ht="15.75" customHeight="1" x14ac:dyDescent="0.35">
      <c r="B15" s="13" t="s">
        <v>38</v>
      </c>
      <c r="C15" s="14">
        <f>SUM(D12:H13)</f>
        <v>961.83539607993816</v>
      </c>
    </row>
    <row r="16" spans="2:8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B2:H2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98"/>
  <sheetViews>
    <sheetView showGridLines="0" workbookViewId="0">
      <selection activeCell="F11" sqref="F11"/>
    </sheetView>
  </sheetViews>
  <sheetFormatPr defaultColWidth="11.3046875" defaultRowHeight="15" customHeight="1" x14ac:dyDescent="0.35"/>
  <cols>
    <col min="1" max="1" width="1.07421875" customWidth="1"/>
    <col min="2" max="2" width="28" customWidth="1"/>
    <col min="3" max="26" width="10.53515625" customWidth="1"/>
  </cols>
  <sheetData>
    <row r="1" spans="2:3" ht="6.5" customHeight="1" x14ac:dyDescent="0.35"/>
    <row r="2" spans="2:3" ht="15.75" customHeight="1" x14ac:dyDescent="0.35">
      <c r="B2" s="29" t="s">
        <v>39</v>
      </c>
      <c r="C2" s="30"/>
    </row>
    <row r="3" spans="2:3" ht="15.75" customHeight="1" x14ac:dyDescent="0.35">
      <c r="B3" s="41" t="s">
        <v>38</v>
      </c>
      <c r="C3" s="42">
        <v>2500</v>
      </c>
    </row>
    <row r="4" spans="2:3" ht="15.75" customHeight="1" x14ac:dyDescent="0.35">
      <c r="B4" s="41" t="s">
        <v>40</v>
      </c>
      <c r="C4" s="42">
        <v>50</v>
      </c>
    </row>
    <row r="5" spans="2:3" ht="15.75" customHeight="1" x14ac:dyDescent="0.35">
      <c r="B5" s="41" t="s">
        <v>41</v>
      </c>
      <c r="C5" s="42">
        <v>250</v>
      </c>
    </row>
    <row r="6" spans="2:3" ht="15.75" customHeight="1" x14ac:dyDescent="0.35">
      <c r="B6" s="41" t="s">
        <v>42</v>
      </c>
      <c r="C6" s="42">
        <v>350</v>
      </c>
    </row>
    <row r="7" spans="2:3" ht="15.75" customHeight="1" x14ac:dyDescent="0.35">
      <c r="B7" s="41" t="s">
        <v>43</v>
      </c>
      <c r="C7" s="42">
        <v>1200</v>
      </c>
    </row>
    <row r="8" spans="2:3" ht="15.75" customHeight="1" x14ac:dyDescent="0.35">
      <c r="B8" s="39" t="s">
        <v>44</v>
      </c>
      <c r="C8" s="63">
        <f>SUM(C3:C5)-(C6+C7)</f>
        <v>1250</v>
      </c>
    </row>
    <row r="9" spans="2:3" ht="15.75" customHeight="1" x14ac:dyDescent="0.35"/>
    <row r="10" spans="2:3" ht="15.75" customHeight="1" x14ac:dyDescent="0.35">
      <c r="B10" s="9" t="s">
        <v>45</v>
      </c>
      <c r="C10" s="10">
        <v>150</v>
      </c>
    </row>
    <row r="11" spans="2:3" ht="15.75" customHeight="1" x14ac:dyDescent="0.35">
      <c r="B11" s="8" t="s">
        <v>46</v>
      </c>
      <c r="C11" s="15">
        <f>C8/C10</f>
        <v>8.3333333333333339</v>
      </c>
    </row>
    <row r="12" spans="2:3" ht="15.75" customHeight="1" x14ac:dyDescent="0.35"/>
    <row r="13" spans="2:3" ht="15.75" customHeight="1" x14ac:dyDescent="0.35"/>
    <row r="14" spans="2:3" ht="15.75" customHeight="1" x14ac:dyDescent="0.35"/>
    <row r="15" spans="2:3" ht="15.75" customHeight="1" x14ac:dyDescent="0.35"/>
    <row r="16" spans="2:3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</sheetData>
  <mergeCells count="1">
    <mergeCell ref="B2:C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"/>
  <sheetViews>
    <sheetView showGridLines="0" tabSelected="1" workbookViewId="0">
      <selection activeCell="K19" sqref="K19"/>
    </sheetView>
  </sheetViews>
  <sheetFormatPr defaultColWidth="11.3046875" defaultRowHeight="15" customHeight="1" x14ac:dyDescent="0.35"/>
  <cols>
    <col min="1" max="1" width="1.15234375" customWidth="1"/>
    <col min="2" max="2" width="31.07421875" customWidth="1"/>
    <col min="3" max="3" width="18.3828125" bestFit="1" customWidth="1"/>
    <col min="4" max="4" width="10.53515625" customWidth="1"/>
    <col min="5" max="5" width="13.07421875" customWidth="1"/>
    <col min="6" max="26" width="10.53515625" customWidth="1"/>
  </cols>
  <sheetData>
    <row r="1" spans="1:11" ht="7" customHeight="1" x14ac:dyDescent="0.35"/>
    <row r="2" spans="1:11" ht="15.75" customHeight="1" x14ac:dyDescent="0.35">
      <c r="B2" s="25" t="s">
        <v>47</v>
      </c>
      <c r="C2" s="28"/>
      <c r="D2" s="28"/>
      <c r="E2" s="28"/>
      <c r="F2" s="28"/>
      <c r="G2" s="28"/>
      <c r="H2" s="26"/>
    </row>
    <row r="3" spans="1:11" ht="15.75" customHeight="1" x14ac:dyDescent="0.35">
      <c r="A3" s="16"/>
      <c r="B3" s="17"/>
      <c r="C3" s="17"/>
      <c r="D3" s="17"/>
      <c r="E3" s="17"/>
      <c r="F3" s="17"/>
      <c r="G3" s="17"/>
      <c r="H3" s="17"/>
      <c r="I3" s="16"/>
    </row>
    <row r="4" spans="1:11" ht="15.75" customHeight="1" x14ac:dyDescent="0.35">
      <c r="B4" s="2" t="s">
        <v>48</v>
      </c>
      <c r="C4" s="2"/>
      <c r="E4" s="2" t="s">
        <v>49</v>
      </c>
      <c r="F4" s="2"/>
    </row>
    <row r="5" spans="1:11" ht="15.75" customHeight="1" x14ac:dyDescent="0.35">
      <c r="B5" s="3" t="s">
        <v>24</v>
      </c>
      <c r="C5" s="18">
        <v>1.7000000000000001E-2</v>
      </c>
      <c r="E5" s="3" t="s">
        <v>17</v>
      </c>
      <c r="F5" s="19">
        <v>1.3</v>
      </c>
    </row>
    <row r="6" spans="1:11" ht="15.75" customHeight="1" x14ac:dyDescent="0.35">
      <c r="B6" s="3" t="s">
        <v>25</v>
      </c>
      <c r="C6" s="12">
        <v>7</v>
      </c>
      <c r="E6" s="3" t="s">
        <v>18</v>
      </c>
      <c r="F6" s="6">
        <v>0.1</v>
      </c>
    </row>
    <row r="7" spans="1:11" ht="15.75" customHeight="1" x14ac:dyDescent="0.35">
      <c r="B7" s="3" t="s">
        <v>14</v>
      </c>
      <c r="C7" s="6">
        <v>0.05</v>
      </c>
      <c r="E7" s="20" t="s">
        <v>12</v>
      </c>
      <c r="F7" s="4">
        <v>17500</v>
      </c>
    </row>
    <row r="8" spans="1:11" ht="15.75" customHeight="1" x14ac:dyDescent="0.35">
      <c r="B8" s="3" t="s">
        <v>50</v>
      </c>
      <c r="C8" s="6">
        <v>0.25</v>
      </c>
      <c r="E8" s="20" t="s">
        <v>13</v>
      </c>
      <c r="F8" s="4">
        <v>15000</v>
      </c>
      <c r="J8" s="20"/>
      <c r="K8" s="10"/>
    </row>
    <row r="9" spans="1:11" ht="15.75" customHeight="1" x14ac:dyDescent="0.35">
      <c r="B9" s="3" t="s">
        <v>16</v>
      </c>
      <c r="C9" s="18">
        <v>1.4999999999999999E-2</v>
      </c>
      <c r="E9" s="3"/>
      <c r="F9" s="3"/>
      <c r="J9" s="20"/>
      <c r="K9" s="10"/>
    </row>
    <row r="10" spans="1:11" ht="15.75" customHeight="1" x14ac:dyDescent="0.35">
      <c r="C10" s="18"/>
      <c r="J10" s="20"/>
      <c r="K10" s="10"/>
    </row>
    <row r="11" spans="1:11" ht="15.75" customHeight="1" x14ac:dyDescent="0.35">
      <c r="J11" s="20"/>
      <c r="K11" s="10"/>
    </row>
    <row r="12" spans="1:11" ht="15.75" customHeight="1" x14ac:dyDescent="0.35">
      <c r="A12" s="7"/>
      <c r="B12" s="64" t="s">
        <v>26</v>
      </c>
      <c r="C12" s="50">
        <v>0</v>
      </c>
      <c r="D12" s="50">
        <v>1</v>
      </c>
      <c r="E12" s="50">
        <v>2</v>
      </c>
      <c r="F12" s="50">
        <v>3</v>
      </c>
      <c r="G12" s="50">
        <v>4</v>
      </c>
      <c r="H12" s="50">
        <v>5</v>
      </c>
      <c r="J12" s="20"/>
      <c r="K12" s="10"/>
    </row>
    <row r="13" spans="1:11" ht="15.75" customHeight="1" x14ac:dyDescent="0.35">
      <c r="B13" s="35" t="s">
        <v>51</v>
      </c>
      <c r="C13" s="31"/>
      <c r="D13" s="31"/>
      <c r="E13" s="31"/>
      <c r="F13" s="31"/>
      <c r="G13" s="31"/>
      <c r="H13" s="31"/>
      <c r="J13" s="20"/>
      <c r="K13" s="6"/>
    </row>
    <row r="14" spans="1:11" ht="15.75" customHeight="1" x14ac:dyDescent="0.35">
      <c r="B14" s="37" t="s">
        <v>2</v>
      </c>
      <c r="C14" s="38"/>
      <c r="D14" s="33">
        <v>5000</v>
      </c>
      <c r="E14" s="33">
        <v>5200</v>
      </c>
      <c r="F14" s="33">
        <v>5400</v>
      </c>
      <c r="G14" s="33">
        <v>5500</v>
      </c>
      <c r="H14" s="33">
        <v>5500</v>
      </c>
    </row>
    <row r="15" spans="1:11" ht="15.75" customHeight="1" x14ac:dyDescent="0.35">
      <c r="B15" s="37" t="s">
        <v>9</v>
      </c>
      <c r="C15" s="38"/>
      <c r="D15" s="65">
        <f>D14*-$C$8</f>
        <v>-1250</v>
      </c>
      <c r="E15" s="65">
        <f t="shared" ref="E15:H15" si="0">E14*-$C$8</f>
        <v>-1300</v>
      </c>
      <c r="F15" s="65">
        <f t="shared" si="0"/>
        <v>-1350</v>
      </c>
      <c r="G15" s="65">
        <f t="shared" si="0"/>
        <v>-1375</v>
      </c>
      <c r="H15" s="65">
        <f t="shared" si="0"/>
        <v>-1375</v>
      </c>
    </row>
    <row r="16" spans="1:11" ht="15.75" customHeight="1" x14ac:dyDescent="0.35">
      <c r="B16" s="37" t="s">
        <v>10</v>
      </c>
      <c r="C16" s="38"/>
      <c r="D16" s="33">
        <v>325</v>
      </c>
      <c r="E16" s="33">
        <v>330</v>
      </c>
      <c r="F16" s="33">
        <v>330</v>
      </c>
      <c r="G16" s="33">
        <v>320</v>
      </c>
      <c r="H16" s="33">
        <v>320</v>
      </c>
    </row>
    <row r="17" spans="1:8" ht="15.75" customHeight="1" x14ac:dyDescent="0.35">
      <c r="B17" s="37" t="s">
        <v>6</v>
      </c>
      <c r="C17" s="38"/>
      <c r="D17" s="33">
        <v>-1550</v>
      </c>
      <c r="E17" s="33">
        <v>-1550</v>
      </c>
      <c r="F17" s="33">
        <v>-1500</v>
      </c>
      <c r="G17" s="33">
        <v>-1500</v>
      </c>
      <c r="H17" s="33">
        <v>-1500</v>
      </c>
    </row>
    <row r="18" spans="1:8" ht="15.75" customHeight="1" x14ac:dyDescent="0.35">
      <c r="B18" s="37" t="s">
        <v>52</v>
      </c>
      <c r="C18" s="38"/>
      <c r="D18" s="33">
        <v>-180</v>
      </c>
      <c r="E18" s="33">
        <v>-170</v>
      </c>
      <c r="F18" s="33">
        <v>-160</v>
      </c>
      <c r="G18" s="33">
        <v>-150</v>
      </c>
      <c r="H18" s="33">
        <v>-145</v>
      </c>
    </row>
    <row r="19" spans="1:8" ht="15.75" customHeight="1" x14ac:dyDescent="0.35">
      <c r="B19" s="66" t="s">
        <v>28</v>
      </c>
      <c r="C19" s="67"/>
      <c r="D19" s="68">
        <f>SUM(D14:D18)</f>
        <v>2345</v>
      </c>
      <c r="E19" s="68">
        <f t="shared" ref="E19:H19" si="1">SUM(E14:E18)</f>
        <v>2510</v>
      </c>
      <c r="F19" s="68">
        <f t="shared" si="1"/>
        <v>2720</v>
      </c>
      <c r="G19" s="68">
        <f t="shared" si="1"/>
        <v>2795</v>
      </c>
      <c r="H19" s="68">
        <f t="shared" si="1"/>
        <v>2800</v>
      </c>
    </row>
    <row r="20" spans="1:8" ht="15.75" customHeight="1" x14ac:dyDescent="0.35">
      <c r="C20" s="5"/>
      <c r="D20" s="5"/>
      <c r="E20" s="5"/>
      <c r="F20" s="5"/>
      <c r="G20" s="5"/>
      <c r="H20" s="5"/>
    </row>
    <row r="21" spans="1:8" ht="15.75" customHeight="1" x14ac:dyDescent="0.35">
      <c r="A21" s="75"/>
      <c r="B21" s="69" t="s">
        <v>22</v>
      </c>
      <c r="C21" s="72"/>
      <c r="D21" s="5"/>
      <c r="E21" s="5"/>
      <c r="F21" s="5"/>
      <c r="G21" s="5"/>
      <c r="H21" s="5"/>
    </row>
    <row r="22" spans="1:8" ht="15.75" customHeight="1" x14ac:dyDescent="0.35">
      <c r="A22" s="75"/>
      <c r="B22" s="70" t="s">
        <v>19</v>
      </c>
      <c r="C22" s="73">
        <f>C9+F5*(F6-C9)</f>
        <v>0.1255</v>
      </c>
      <c r="D22" s="5"/>
      <c r="E22" s="5"/>
      <c r="F22" s="5"/>
      <c r="G22" s="5"/>
      <c r="H22" s="5"/>
    </row>
    <row r="23" spans="1:8" ht="15.75" customHeight="1" x14ac:dyDescent="0.35">
      <c r="A23" s="75"/>
      <c r="B23" s="70" t="s">
        <v>53</v>
      </c>
      <c r="C23" s="73">
        <f>F8/(F8+F7)</f>
        <v>0.46153846153846156</v>
      </c>
      <c r="D23" s="5"/>
      <c r="E23" s="5"/>
      <c r="F23" s="5"/>
      <c r="G23" s="5"/>
      <c r="H23" s="5"/>
    </row>
    <row r="24" spans="1:8" ht="15.75" customHeight="1" x14ac:dyDescent="0.35">
      <c r="A24" s="75"/>
      <c r="B24" s="70" t="s">
        <v>54</v>
      </c>
      <c r="C24" s="73">
        <f>F7/(F7+F8)</f>
        <v>0.53846153846153844</v>
      </c>
      <c r="D24" s="5"/>
      <c r="E24" s="5"/>
      <c r="F24" s="5"/>
      <c r="G24" s="5"/>
      <c r="H24" s="5"/>
    </row>
    <row r="25" spans="1:8" ht="15.75" customHeight="1" x14ac:dyDescent="0.35">
      <c r="A25" s="75"/>
      <c r="B25" s="71" t="s">
        <v>22</v>
      </c>
      <c r="C25" s="74">
        <f>C24*C22+C23*C7*(1+C8)</f>
        <v>9.6423076923076917E-2</v>
      </c>
      <c r="D25" s="5"/>
      <c r="E25" s="5"/>
      <c r="F25" s="5"/>
      <c r="G25" s="5"/>
      <c r="H25" s="5"/>
    </row>
    <row r="26" spans="1:8" ht="15.75" customHeight="1" x14ac:dyDescent="0.35">
      <c r="B26" s="80"/>
      <c r="C26" s="81"/>
      <c r="D26" s="81"/>
      <c r="E26" s="81"/>
      <c r="F26" s="81"/>
      <c r="G26" s="81"/>
      <c r="H26" s="81"/>
    </row>
    <row r="27" spans="1:8" ht="15.75" customHeight="1" x14ac:dyDescent="0.35">
      <c r="A27" s="75"/>
      <c r="B27" s="82" t="s">
        <v>34</v>
      </c>
      <c r="C27" s="83"/>
      <c r="D27" s="83"/>
      <c r="E27" s="83"/>
      <c r="F27" s="83"/>
      <c r="G27" s="84"/>
      <c r="H27" s="84"/>
    </row>
    <row r="28" spans="1:8" ht="15.75" customHeight="1" x14ac:dyDescent="0.35">
      <c r="A28" s="75"/>
      <c r="B28" s="7" t="s">
        <v>27</v>
      </c>
      <c r="C28" s="5"/>
      <c r="D28" s="5"/>
      <c r="E28" s="5"/>
      <c r="F28" s="5"/>
      <c r="G28" s="85"/>
      <c r="H28" s="78">
        <f>H14+H16</f>
        <v>5820</v>
      </c>
    </row>
    <row r="29" spans="1:8" ht="15.75" customHeight="1" x14ac:dyDescent="0.35">
      <c r="A29" s="75"/>
      <c r="B29" s="7" t="s">
        <v>55</v>
      </c>
      <c r="C29" s="5"/>
      <c r="D29" s="5"/>
      <c r="E29" s="5"/>
      <c r="F29" s="5"/>
      <c r="G29" s="85"/>
      <c r="H29" s="78">
        <f>H28*C6</f>
        <v>40740</v>
      </c>
    </row>
    <row r="30" spans="1:8" ht="15.75" customHeight="1" x14ac:dyDescent="0.35">
      <c r="A30" s="75"/>
      <c r="B30" s="7" t="s">
        <v>56</v>
      </c>
      <c r="C30" s="5"/>
      <c r="D30" s="5"/>
      <c r="E30" s="5"/>
      <c r="F30" s="5"/>
      <c r="G30" s="85"/>
      <c r="H30" s="78">
        <f>H19*(1+C5)/C25-C5</f>
        <v>29532.332421619467</v>
      </c>
    </row>
    <row r="31" spans="1:8" ht="15.75" customHeight="1" x14ac:dyDescent="0.35">
      <c r="A31" s="75"/>
      <c r="B31" s="76" t="s">
        <v>31</v>
      </c>
      <c r="C31" s="77"/>
      <c r="D31" s="77"/>
      <c r="E31" s="77"/>
      <c r="F31" s="77"/>
      <c r="G31" s="86"/>
      <c r="H31" s="79">
        <f>AVERAGE(H29:H30)</f>
        <v>35136.166210809737</v>
      </c>
    </row>
    <row r="32" spans="1:8" ht="15.75" customHeight="1" x14ac:dyDescent="0.35">
      <c r="C32" s="5"/>
      <c r="D32" s="5"/>
      <c r="E32" s="5"/>
      <c r="F32" s="5"/>
      <c r="G32" s="5"/>
      <c r="H32" s="5"/>
    </row>
    <row r="33" spans="2:8" ht="15.75" customHeight="1" x14ac:dyDescent="0.35">
      <c r="B33" s="88" t="s">
        <v>57</v>
      </c>
      <c r="C33" s="90"/>
      <c r="D33" s="89"/>
      <c r="E33" s="89"/>
      <c r="F33" s="89"/>
      <c r="G33" s="89"/>
      <c r="H33" s="90"/>
    </row>
    <row r="34" spans="2:8" ht="15.75" customHeight="1" x14ac:dyDescent="0.35">
      <c r="B34" s="91" t="s">
        <v>58</v>
      </c>
      <c r="C34" s="85"/>
      <c r="D34" s="23">
        <f>1/(1+$C$25)^D12</f>
        <v>0.91205668783105898</v>
      </c>
      <c r="E34" s="23">
        <f>1/(1+$C$25)^E12</f>
        <v>0.83184740181736183</v>
      </c>
      <c r="F34" s="23">
        <f>1/(1+$C$25)^F12</f>
        <v>0.75869198608241506</v>
      </c>
      <c r="G34" s="23">
        <f>1/(1+$C$25)^G12</f>
        <v>0.69197009991029546</v>
      </c>
      <c r="H34" s="92">
        <f>1/(1+$C$25)^H12</f>
        <v>0.63111595740231108</v>
      </c>
    </row>
    <row r="35" spans="2:8" ht="15.75" customHeight="1" x14ac:dyDescent="0.35">
      <c r="B35" s="91" t="s">
        <v>36</v>
      </c>
      <c r="C35" s="85"/>
      <c r="D35" s="21">
        <f>D34*D19</f>
        <v>2138.7729329638332</v>
      </c>
      <c r="E35" s="21">
        <f t="shared" ref="E35:H35" si="2">E34*E19</f>
        <v>2087.9369785615781</v>
      </c>
      <c r="F35" s="21">
        <f t="shared" si="2"/>
        <v>2063.642202144169</v>
      </c>
      <c r="G35" s="21">
        <f t="shared" si="2"/>
        <v>1934.0564292492759</v>
      </c>
      <c r="H35" s="78">
        <f t="shared" si="2"/>
        <v>1767.1246807264711</v>
      </c>
    </row>
    <row r="36" spans="2:8" ht="15.75" customHeight="1" x14ac:dyDescent="0.35">
      <c r="B36" s="93" t="s">
        <v>37</v>
      </c>
      <c r="C36" s="97"/>
      <c r="D36" s="81"/>
      <c r="E36" s="81"/>
      <c r="F36" s="81"/>
      <c r="G36" s="81"/>
      <c r="H36" s="94">
        <f>H34*H31</f>
        <v>22174.995177581921</v>
      </c>
    </row>
    <row r="37" spans="2:8" ht="15.75" customHeight="1" x14ac:dyDescent="0.35">
      <c r="B37" s="95" t="s">
        <v>38</v>
      </c>
      <c r="C37" s="96">
        <f>SUM(D35:H36)</f>
        <v>32166.528401227246</v>
      </c>
      <c r="D37" s="87"/>
      <c r="E37" s="87"/>
      <c r="F37" s="87"/>
      <c r="G37" s="87"/>
      <c r="H37" s="87"/>
    </row>
    <row r="38" spans="2:8" ht="15.75" customHeight="1" x14ac:dyDescent="0.35">
      <c r="D38" s="5"/>
      <c r="E38" s="5"/>
      <c r="F38" s="5"/>
      <c r="G38" s="5"/>
      <c r="H38" s="5"/>
    </row>
    <row r="39" spans="2:8" ht="15.75" customHeight="1" x14ac:dyDescent="0.35">
      <c r="B39" s="98" t="s">
        <v>39</v>
      </c>
      <c r="C39" s="90"/>
      <c r="D39" s="5"/>
      <c r="E39" s="5"/>
      <c r="F39" s="5"/>
      <c r="G39" s="5"/>
      <c r="H39" s="5"/>
    </row>
    <row r="40" spans="2:8" ht="15.75" customHeight="1" x14ac:dyDescent="0.35">
      <c r="B40" s="99" t="s">
        <v>40</v>
      </c>
      <c r="C40" s="100">
        <v>500</v>
      </c>
      <c r="D40" s="5"/>
      <c r="E40" s="5"/>
      <c r="F40" s="5"/>
      <c r="G40" s="5"/>
      <c r="H40" s="5"/>
    </row>
    <row r="41" spans="2:8" ht="15.75" customHeight="1" x14ac:dyDescent="0.35">
      <c r="B41" s="99" t="s">
        <v>41</v>
      </c>
      <c r="C41" s="100">
        <v>4500</v>
      </c>
      <c r="D41" s="5"/>
      <c r="E41" s="5"/>
      <c r="F41" s="5"/>
      <c r="G41" s="5"/>
      <c r="H41" s="5"/>
    </row>
    <row r="42" spans="2:8" ht="15.75" customHeight="1" x14ac:dyDescent="0.35">
      <c r="B42" s="99" t="s">
        <v>59</v>
      </c>
      <c r="C42" s="100">
        <v>3650</v>
      </c>
      <c r="D42" s="5"/>
      <c r="E42" s="5"/>
      <c r="F42" s="5"/>
      <c r="G42" s="5"/>
      <c r="H42" s="5"/>
    </row>
    <row r="43" spans="2:8" ht="15.75" customHeight="1" x14ac:dyDescent="0.35">
      <c r="B43" s="99" t="s">
        <v>60</v>
      </c>
      <c r="C43" s="100">
        <v>16540</v>
      </c>
      <c r="D43" s="5"/>
      <c r="E43" s="5"/>
      <c r="F43" s="5"/>
      <c r="G43" s="5"/>
      <c r="H43" s="5"/>
    </row>
    <row r="44" spans="2:8" ht="15.75" customHeight="1" x14ac:dyDescent="0.35">
      <c r="B44" s="101" t="s">
        <v>44</v>
      </c>
      <c r="C44" s="79">
        <f>SUM(C37,C40:C41)-SUM(C42:C43)</f>
        <v>16976.528401227246</v>
      </c>
      <c r="D44" s="5"/>
      <c r="E44" s="5"/>
      <c r="F44" s="5"/>
      <c r="G44" s="5"/>
      <c r="H44" s="5"/>
    </row>
    <row r="45" spans="2:8" ht="15.75" customHeight="1" x14ac:dyDescent="0.35">
      <c r="C45" s="5"/>
      <c r="D45" s="5"/>
      <c r="E45" s="5"/>
      <c r="F45" s="5"/>
      <c r="G45" s="5"/>
      <c r="H45" s="5"/>
    </row>
    <row r="46" spans="2:8" ht="15.75" customHeight="1" x14ac:dyDescent="0.35">
      <c r="B46" s="7" t="s">
        <v>45</v>
      </c>
      <c r="C46" s="4">
        <v>1000</v>
      </c>
      <c r="D46" s="5"/>
      <c r="E46" s="5"/>
      <c r="F46" s="5"/>
      <c r="G46" s="5"/>
      <c r="H46" s="5"/>
    </row>
    <row r="47" spans="2:8" ht="15.75" customHeight="1" x14ac:dyDescent="0.35">
      <c r="B47" s="22" t="s">
        <v>61</v>
      </c>
      <c r="C47" s="24">
        <f>C44/C46</f>
        <v>16.976528401227245</v>
      </c>
      <c r="D47" s="5"/>
      <c r="E47" s="5"/>
      <c r="F47" s="5"/>
      <c r="G47" s="5"/>
      <c r="H47" s="5"/>
    </row>
    <row r="48" spans="2: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mergeCells count="1">
    <mergeCell ref="B2:H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FCF</vt:lpstr>
      <vt:lpstr>WACC</vt:lpstr>
      <vt:lpstr>Terminal Value</vt:lpstr>
      <vt:lpstr>Discounting</vt:lpstr>
      <vt:lpstr>EV to Equity Value</vt:lpstr>
      <vt:lpstr>DCF Full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Lizzie</cp:lastModifiedBy>
  <dcterms:created xsi:type="dcterms:W3CDTF">2021-10-04T07:58:36Z</dcterms:created>
  <dcterms:modified xsi:type="dcterms:W3CDTF">2025-10-23T05:50:56Z</dcterms:modified>
</cp:coreProperties>
</file>