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krigos\Desktop\Krishna\DataS\REVA\Assessments\Prescriptive_Analytics_Biswajit\"/>
    </mc:Choice>
  </mc:AlternateContent>
  <bookViews>
    <workbookView xWindow="0" yWindow="0" windowWidth="19140" windowHeight="7470" activeTab="2"/>
  </bookViews>
  <sheets>
    <sheet name="Sensitivity Report 1" sheetId="3" r:id="rId1"/>
    <sheet name="Answer Report 1" sheetId="4" r:id="rId2"/>
    <sheet name="MainSheet" sheetId="1" r:id="rId3"/>
  </sheets>
  <definedNames>
    <definedName name="solver_adj" localSheetId="2" hidden="1">MainSheet!$G$18:$L$18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MainSheet!$G$18</definedName>
    <definedName name="solver_lhs2" localSheetId="2" hidden="1">MainSheet!$H$18</definedName>
    <definedName name="solver_lhs3" localSheetId="2" hidden="1">MainSheet!$I$18</definedName>
    <definedName name="solver_lhs4" localSheetId="2" hidden="1">MainSheet!$J$18</definedName>
    <definedName name="solver_lhs5" localSheetId="2" hidden="1">MainSheet!$K$18</definedName>
    <definedName name="solver_lhs6" localSheetId="2" hidden="1">MainSheet!$K$18</definedName>
    <definedName name="solver_lhs7" localSheetId="2" hidden="1">MainSheet!$M$16</definedName>
    <definedName name="solver_lhs8" localSheetId="2" hidden="1">MainSheet!$M$17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8</definedName>
    <definedName name="solver_nwt" localSheetId="2" hidden="1">1</definedName>
    <definedName name="solver_opt" localSheetId="2" hidden="1">MainSheet!$M$19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3</definedName>
    <definedName name="solver_rel3" localSheetId="2" hidden="1">3</definedName>
    <definedName name="solver_rel4" localSheetId="2" hidden="1">3</definedName>
    <definedName name="solver_rel5" localSheetId="2" hidden="1">1</definedName>
    <definedName name="solver_rel6" localSheetId="2" hidden="1">3</definedName>
    <definedName name="solver_rel7" localSheetId="2" hidden="1">1</definedName>
    <definedName name="solver_rel8" localSheetId="2" hidden="1">1</definedName>
    <definedName name="solver_rhs1" localSheetId="2" hidden="1">MainSheet!$G$21</definedName>
    <definedName name="solver_rhs2" localSheetId="2" hidden="1">MainSheet!$H$21</definedName>
    <definedName name="solver_rhs3" localSheetId="2" hidden="1">MainSheet!$I$21</definedName>
    <definedName name="solver_rhs4" localSheetId="2" hidden="1">MainSheet!$J$21</definedName>
    <definedName name="solver_rhs5" localSheetId="2" hidden="1">10000</definedName>
    <definedName name="solver_rhs6" localSheetId="2" hidden="1">MainSheet!$K$21</definedName>
    <definedName name="solver_rhs7" localSheetId="2" hidden="1">MainSheet!$N$16</definedName>
    <definedName name="solver_rhs8" localSheetId="2" hidden="1">MainSheet!$N$17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5" i="1" l="1"/>
  <c r="J45" i="1"/>
  <c r="H24" i="1" l="1"/>
  <c r="I24" i="1"/>
  <c r="J24" i="1"/>
  <c r="K24" i="1"/>
  <c r="L24" i="1"/>
  <c r="G24" i="1"/>
  <c r="M19" i="1"/>
  <c r="N17" i="1"/>
  <c r="K23" i="1"/>
  <c r="M17" i="1"/>
  <c r="M16" i="1"/>
  <c r="K30" i="1" l="1"/>
  <c r="J30" i="1"/>
  <c r="I30" i="1"/>
  <c r="H30" i="1"/>
  <c r="G30" i="1"/>
  <c r="O17" i="1" l="1"/>
  <c r="M40" i="1" l="1"/>
  <c r="M38" i="1" s="1"/>
  <c r="M37" i="1"/>
  <c r="F10" i="1" l="1"/>
  <c r="F9" i="1"/>
  <c r="F8" i="1"/>
  <c r="F7" i="1"/>
  <c r="F6" i="1"/>
  <c r="F5" i="1"/>
</calcChain>
</file>

<file path=xl/comments1.xml><?xml version="1.0" encoding="utf-8"?>
<comments xmlns="http://schemas.openxmlformats.org/spreadsheetml/2006/main">
  <authors>
    <author>Krishna Gopal Goswami</author>
  </authors>
  <commentList>
    <comment ref="M19" authorId="0" shapeId="0">
      <text>
        <r>
          <rPr>
            <b/>
            <sz val="9"/>
            <color indexed="81"/>
            <rFont val="Tahoma"/>
            <family val="2"/>
          </rPr>
          <t>Krishna Gopal Goswami:</t>
        </r>
        <r>
          <rPr>
            <sz val="9"/>
            <color indexed="81"/>
            <rFont val="Tahoma"/>
            <family val="2"/>
          </rPr>
          <t xml:space="preserve">
Objective Function</t>
        </r>
      </text>
    </comment>
  </commentList>
</comments>
</file>

<file path=xl/sharedStrings.xml><?xml version="1.0" encoding="utf-8"?>
<sst xmlns="http://schemas.openxmlformats.org/spreadsheetml/2006/main" count="245" uniqueCount="128">
  <si>
    <t>SG&amp;A Expenses</t>
  </si>
  <si>
    <t>Fresh Fruits</t>
  </si>
  <si>
    <t>3.4 per kg</t>
  </si>
  <si>
    <t>Milk</t>
  </si>
  <si>
    <t>2.5 per litre</t>
  </si>
  <si>
    <t>Grocery</t>
  </si>
  <si>
    <t>1.3 per kg</t>
  </si>
  <si>
    <t>Det/Washing</t>
  </si>
  <si>
    <t>1.2 per kg</t>
  </si>
  <si>
    <t>Delicatessen</t>
  </si>
  <si>
    <t>2.3 per kg</t>
  </si>
  <si>
    <t>Frozen</t>
  </si>
  <si>
    <t>1.7 per kg</t>
  </si>
  <si>
    <t>Promotional Expenses planned for 2018-19</t>
  </si>
  <si>
    <t>Cost of Transport</t>
  </si>
  <si>
    <t>5 per kg</t>
  </si>
  <si>
    <t>6 per litre</t>
  </si>
  <si>
    <t>3 per kg</t>
  </si>
  <si>
    <t>1 per km</t>
  </si>
  <si>
    <t>12 per km</t>
  </si>
  <si>
    <t>6 per kg</t>
  </si>
  <si>
    <t>Minimum Items</t>
  </si>
  <si>
    <t>10000 kgs per annum</t>
  </si>
  <si>
    <t>5000 litres per annum</t>
  </si>
  <si>
    <t>5000 kgs per annum</t>
  </si>
  <si>
    <t>2500 Kgs per annum</t>
  </si>
  <si>
    <t>4500 Kgs per annum</t>
  </si>
  <si>
    <t>Max is 10000 Kgs per annum</t>
  </si>
  <si>
    <t>Price can be increased</t>
  </si>
  <si>
    <t>44 per kg</t>
  </si>
  <si>
    <t>45 per kg</t>
  </si>
  <si>
    <t>47 per kg</t>
  </si>
  <si>
    <t>50 per kg</t>
  </si>
  <si>
    <t>95 per kg</t>
  </si>
  <si>
    <t>60 per kg</t>
  </si>
  <si>
    <t>a</t>
  </si>
  <si>
    <t>b</t>
  </si>
  <si>
    <t>c</t>
  </si>
  <si>
    <t>d</t>
  </si>
  <si>
    <t>e</t>
  </si>
  <si>
    <t>f</t>
  </si>
  <si>
    <t>Selling price/unit</t>
  </si>
  <si>
    <t>Promotional Cost/unit</t>
  </si>
  <si>
    <t>Transport cost/unit</t>
  </si>
  <si>
    <t>Quantity</t>
  </si>
  <si>
    <t>Sales in 2017-18 in Rs</t>
  </si>
  <si>
    <t>Procurement in 2017-18 in kg</t>
  </si>
  <si>
    <t>Per unit price</t>
  </si>
  <si>
    <t>Sales</t>
  </si>
  <si>
    <t>Constrains</t>
  </si>
  <si>
    <t>Maximum items</t>
  </si>
  <si>
    <t>Unit</t>
  </si>
  <si>
    <t>No of Units</t>
  </si>
  <si>
    <t>Total</t>
  </si>
  <si>
    <t>Maximize</t>
  </si>
  <si>
    <t>&lt;=750000</t>
  </si>
  <si>
    <t>10% of Sales</t>
  </si>
  <si>
    <t>Minimum no of Units</t>
  </si>
  <si>
    <t>Maximum no of Units</t>
  </si>
  <si>
    <t>Contribution of each category</t>
  </si>
  <si>
    <t>Microsoft Excel 16.0 Sensitivity Report</t>
  </si>
  <si>
    <t>Worksheet: [Details.xlsx]Sheet1</t>
  </si>
  <si>
    <t>Report Created: 6/17/2018 3:01:40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</si>
  <si>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</si>
  <si>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</si>
  <si>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</si>
  <si>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</si>
  <si>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</si>
  <si>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</si>
  <si>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</si>
  <si>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</si>
  <si>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</si>
  <si>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</si>
  <si>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</si>
  <si>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</si>
  <si>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</si>
  <si>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</si>
  <si>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</si>
  <si>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</si>
  <si>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</si>
  <si>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$G$18</t>
  </si>
  <si>
    <t>No of Units Fresh Fruits</t>
  </si>
  <si>
    <t>$H$18</t>
  </si>
  <si>
    <t>No of Units Milk</t>
  </si>
  <si>
    <t>$I$18</t>
  </si>
  <si>
    <t>No of Units Grocery</t>
  </si>
  <si>
    <t>$J$18</t>
  </si>
  <si>
    <t>No of Units Det/Washing</t>
  </si>
  <si>
    <t>$K$18</t>
  </si>
  <si>
    <t>No of Units Delicatessen</t>
  </si>
  <si>
    <t>$L$18</t>
  </si>
  <si>
    <t>No of Units Frozen</t>
  </si>
  <si>
    <t>$M$16</t>
  </si>
  <si>
    <t>$M$17</t>
  </si>
  <si>
    <t>Microsoft Excel 16.0 Answer Report</t>
  </si>
  <si>
    <t>Report Created: 6/17/2018 3:02:11 PM</t>
  </si>
  <si>
    <t>Result: Solver found a solution.  All Constraints and optimality conditions are satisfied.</t>
  </si>
  <si>
    <t>Solver Engine</t>
  </si>
  <si>
    <t>Engine: Simplex LP</t>
  </si>
  <si>
    <t>Solution Time: 0.031 Seconds.</t>
  </si>
  <si>
    <t>Iterations: 5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</si>
  <si>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</si>
  <si>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</si>
  <si>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</si>
  <si>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</si>
  <si>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Original Value</t>
  </si>
  <si>
    <t>Final Value</t>
  </si>
  <si>
    <t>Integer</t>
  </si>
  <si>
    <t>Cell Value</t>
  </si>
  <si>
    <t>Formula</t>
  </si>
  <si>
    <t>Status</t>
  </si>
  <si>
    <t>Slack</t>
  </si>
  <si>
    <t>$M$19</t>
  </si>
  <si>
    <t>Contin</t>
  </si>
  <si>
    <t>$M$16&lt;=$N$16</t>
  </si>
  <si>
    <t>Binding</t>
  </si>
  <si>
    <t>$M$17&lt;=$N$17</t>
  </si>
  <si>
    <t>Not Binding</t>
  </si>
  <si>
    <t>$G$18&gt;=$G$21</t>
  </si>
  <si>
    <t>$H$18&gt;=$H$21</t>
  </si>
  <si>
    <t>$I$18&gt;=$I$21</t>
  </si>
  <si>
    <t>$J$18&gt;=$J$21</t>
  </si>
  <si>
    <t>$K$18&lt;=10000</t>
  </si>
  <si>
    <t>$K$18&gt;=$K$21</t>
  </si>
  <si>
    <t>Calculate using Solver</t>
  </si>
  <si>
    <t>Objective Function</t>
  </si>
  <si>
    <t>Decision Variable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</si>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</sst>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33">
    <xf numFmtId="0" fontId="0" fillId="0" borderId="0" xfId="0"/>
    <xf numFmtId="1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0" fillId="2" borderId="6" xfId="0" applyFill="1" applyBorder="1" applyAlignment="1">
      <alignment wrapText="1"/>
    </xf>
    <xf numFmtId="0" fontId="0" fillId="2" borderId="1" xfId="0" applyFill="1" applyBorder="1"/>
    <xf numFmtId="1" fontId="0" fillId="2" borderId="1" xfId="0" applyNumberFormat="1" applyFill="1" applyBorder="1"/>
    <xf numFmtId="0" fontId="0" fillId="2" borderId="8" xfId="0" applyFill="1" applyBorder="1" applyAlignment="1">
      <alignment wrapText="1"/>
    </xf>
    <xf numFmtId="0" fontId="0" fillId="2" borderId="9" xfId="0" applyFill="1" applyBorder="1"/>
    <xf numFmtId="1" fontId="0" fillId="2" borderId="9" xfId="0" applyNumberFormat="1" applyFill="1" applyBorder="1"/>
    <xf numFmtId="0" fontId="1" fillId="0" borderId="0" xfId="0" applyFont="1"/>
    <xf numFmtId="0" fontId="0" fillId="0" borderId="13" xfId="0" applyFill="1" applyBorder="1" applyAlignment="1"/>
    <xf numFmtId="0" fontId="0" fillId="0" borderId="14" xfId="0" applyFill="1" applyBorder="1" applyAlignment="1"/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1" fontId="0" fillId="0" borderId="14" xfId="0" applyNumberFormat="1" applyFill="1" applyBorder="1" applyAlignment="1"/>
    <xf numFmtId="1" fontId="0" fillId="0" borderId="13" xfId="0" applyNumberFormat="1" applyFill="1" applyBorder="1" applyAlignment="1"/>
    <xf numFmtId="0" fontId="0" fillId="0" borderId="13" xfId="0" applyNumberFormat="1" applyFill="1" applyBorder="1" applyAlignment="1"/>
    <xf numFmtId="0" fontId="3" fillId="0" borderId="2" xfId="0" applyFont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" fontId="1" fillId="3" borderId="1" xfId="0" applyNumberFormat="1" applyFont="1" applyFill="1" applyBorder="1"/>
    <xf numFmtId="0" fontId="0" fillId="5" borderId="1" xfId="0" applyFill="1" applyBorder="1"/>
    <xf numFmtId="1" fontId="0" fillId="5" borderId="1" xfId="0" applyNumberFormat="1" applyFill="1" applyBorder="1"/>
    <xf numFmtId="1" fontId="0" fillId="4" borderId="1" xfId="0" applyNumberFormat="1" applyFill="1" applyBorder="1"/>
    <xf numFmtId="0" fontId="0" fillId="0" borderId="0" xfId="0" applyAlignment="1">
      <alignment horizontal="left" wrapText="1"/>
    </xf>
    <xf numFmtId="0" fontId="0" fillId="2" borderId="5" xfId="0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5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showGridLines="0" topLeftCell="A4" workbookViewId="0">
      <selection activeCell="A6" sqref="A6:H20"/>
    </sheetView>
  </sheetViews>
  <sheetFormatPr defaultRowHeight="15" x14ac:dyDescent="0.25"/>
  <cols>
    <col min="1" max="1" width="2.28515625" customWidth="1"/>
    <col min="2" max="2" width="6.7109375" bestFit="1" customWidth="1"/>
    <col min="3" max="3" width="23.28515625" bestFit="1" customWidth="1"/>
    <col min="4" max="4" width="12" bestFit="1" customWidth="1"/>
    <col min="5" max="5" width="12.7109375" bestFit="1" customWidth="1"/>
    <col min="6" max="6" width="10.85546875" bestFit="1" customWidth="1"/>
    <col min="7" max="8" width="12" bestFit="1" customWidth="1"/>
  </cols>
  <sheetData>
    <row r="1" spans="1:8" x14ac:dyDescent="0.25">
      <c r="A1" s="12" t="s">
        <v>60</v>
      </c>
    </row>
    <row r="2" spans="1:8" x14ac:dyDescent="0.25">
      <c r="A2" s="12" t="s">
        <v>61</v>
      </c>
    </row>
    <row r="3" spans="1:8" x14ac:dyDescent="0.25">
      <c r="A3" s="12" t="s">
        <v>62</v>
      </c>
    </row>
    <row r="6" spans="1:8" ht="15.75" thickBot="1" x14ac:dyDescent="0.3">
      <c r="A6" t="s">
        <v>63</v>
      </c>
    </row>
    <row r="7" spans="1:8" x14ac:dyDescent="0.25">
      <c r="B7" s="15"/>
      <c r="C7" s="15"/>
      <c r="D7" s="15" t="s">
        <v>66</v>
      </c>
      <c r="E7" s="15" t="s">
        <v>68</v>
      </c>
      <c r="F7" s="15" t="s">
        <v>70</v>
      </c>
      <c r="G7" s="15" t="s">
        <v>72</v>
      </c>
      <c r="H7" s="15" t="s">
        <v>72</v>
      </c>
    </row>
    <row r="8" spans="1:8" ht="15.75" thickBot="1" x14ac:dyDescent="0.3">
      <c r="B8" s="16" t="s">
        <v>64</v>
      </c>
      <c r="C8" s="16" t="s">
        <v>65</v>
      </c>
      <c r="D8" s="16" t="s">
        <v>67</v>
      </c>
      <c r="E8" s="16" t="s">
        <v>69</v>
      </c>
      <c r="F8" s="16" t="s">
        <v>71</v>
      </c>
      <c r="G8" s="16" t="s">
        <v>73</v>
      </c>
      <c r="H8" s="16" t="s">
        <v>74</v>
      </c>
    </row>
    <row r="9" spans="1:8" x14ac:dyDescent="0.25">
      <c r="B9" s="13" t="s">
        <v>80</v>
      </c>
      <c r="C9" s="13" t="s">
        <v>81</v>
      </c>
      <c r="D9" s="13">
        <v>10000</v>
      </c>
      <c r="E9" s="13">
        <v>-97.666666666666657</v>
      </c>
      <c r="F9" s="13">
        <v>44</v>
      </c>
      <c r="G9" s="13">
        <v>97.666666666666657</v>
      </c>
      <c r="H9" s="13">
        <v>1E+30</v>
      </c>
    </row>
    <row r="10" spans="1:8" x14ac:dyDescent="0.25">
      <c r="B10" s="13" t="s">
        <v>82</v>
      </c>
      <c r="C10" s="13" t="s">
        <v>83</v>
      </c>
      <c r="D10" s="13">
        <v>5000</v>
      </c>
      <c r="E10" s="13">
        <v>-59.166666666666671</v>
      </c>
      <c r="F10" s="13">
        <v>45</v>
      </c>
      <c r="G10" s="13">
        <v>59.166666666666671</v>
      </c>
      <c r="H10" s="13">
        <v>1E+30</v>
      </c>
    </row>
    <row r="11" spans="1:8" x14ac:dyDescent="0.25">
      <c r="B11" s="13" t="s">
        <v>84</v>
      </c>
      <c r="C11" s="13" t="s">
        <v>85</v>
      </c>
      <c r="D11" s="13">
        <v>5000</v>
      </c>
      <c r="E11" s="13">
        <v>-7.1666666666666536</v>
      </c>
      <c r="F11" s="13">
        <v>47</v>
      </c>
      <c r="G11" s="13">
        <v>7.1666666666666536</v>
      </c>
      <c r="H11" s="13">
        <v>1E+30</v>
      </c>
    </row>
    <row r="12" spans="1:8" x14ac:dyDescent="0.25">
      <c r="B12" s="13" t="s">
        <v>86</v>
      </c>
      <c r="C12" s="13" t="s">
        <v>87</v>
      </c>
      <c r="D12" s="13">
        <v>572208.33333333326</v>
      </c>
      <c r="E12" s="13">
        <v>0</v>
      </c>
      <c r="F12" s="13">
        <v>50</v>
      </c>
      <c r="G12" s="13">
        <v>1E+30</v>
      </c>
      <c r="H12" s="13">
        <v>0.43478260869562035</v>
      </c>
    </row>
    <row r="13" spans="1:8" x14ac:dyDescent="0.25">
      <c r="B13" s="13" t="s">
        <v>88</v>
      </c>
      <c r="C13" s="13" t="s">
        <v>89</v>
      </c>
      <c r="D13" s="13">
        <v>4500</v>
      </c>
      <c r="E13" s="13">
        <v>-0.83333333333327175</v>
      </c>
      <c r="F13" s="13">
        <v>95</v>
      </c>
      <c r="G13" s="13">
        <v>0.83333333333327175</v>
      </c>
      <c r="H13" s="13">
        <v>1E+30</v>
      </c>
    </row>
    <row r="14" spans="1:8" ht="15.75" thickBot="1" x14ac:dyDescent="0.3">
      <c r="B14" s="14" t="s">
        <v>90</v>
      </c>
      <c r="C14" s="14" t="s">
        <v>91</v>
      </c>
      <c r="D14" s="14">
        <v>0</v>
      </c>
      <c r="E14" s="14">
        <v>-10.833333333333293</v>
      </c>
      <c r="F14" s="14">
        <v>60</v>
      </c>
      <c r="G14" s="14">
        <v>10.833333333333293</v>
      </c>
      <c r="H14" s="14">
        <v>1E+30</v>
      </c>
    </row>
    <row r="16" spans="1:8" ht="15.75" thickBot="1" x14ac:dyDescent="0.3">
      <c r="A16" t="s">
        <v>75</v>
      </c>
    </row>
    <row r="17" spans="2:8" x14ac:dyDescent="0.25">
      <c r="B17" s="15"/>
      <c r="C17" s="15"/>
      <c r="D17" s="15" t="s">
        <v>66</v>
      </c>
      <c r="E17" s="15" t="s">
        <v>76</v>
      </c>
      <c r="F17" s="15" t="s">
        <v>78</v>
      </c>
      <c r="G17" s="15" t="s">
        <v>72</v>
      </c>
      <c r="H17" s="15" t="s">
        <v>72</v>
      </c>
    </row>
    <row r="18" spans="2:8" ht="15.75" thickBot="1" x14ac:dyDescent="0.3">
      <c r="B18" s="16" t="s">
        <v>64</v>
      </c>
      <c r="C18" s="16" t="s">
        <v>65</v>
      </c>
      <c r="D18" s="16" t="s">
        <v>67</v>
      </c>
      <c r="E18" s="16" t="s">
        <v>77</v>
      </c>
      <c r="F18" s="16" t="s">
        <v>79</v>
      </c>
      <c r="G18" s="16" t="s">
        <v>73</v>
      </c>
      <c r="H18" s="16" t="s">
        <v>74</v>
      </c>
    </row>
    <row r="19" spans="2:8" x14ac:dyDescent="0.25">
      <c r="B19" s="13" t="s">
        <v>92</v>
      </c>
      <c r="C19" s="13" t="s">
        <v>42</v>
      </c>
      <c r="D19" s="13">
        <v>749999.99999999988</v>
      </c>
      <c r="E19" s="13">
        <v>41.666666666666664</v>
      </c>
      <c r="F19" s="13">
        <v>750000</v>
      </c>
      <c r="G19" s="13">
        <v>888890</v>
      </c>
      <c r="H19" s="13">
        <v>683650</v>
      </c>
    </row>
    <row r="20" spans="2:8" ht="15.75" thickBot="1" x14ac:dyDescent="0.3">
      <c r="B20" s="14" t="s">
        <v>93</v>
      </c>
      <c r="C20" s="14" t="s">
        <v>43</v>
      </c>
      <c r="D20" s="14">
        <v>721208.33333333326</v>
      </c>
      <c r="E20" s="14">
        <v>0</v>
      </c>
      <c r="F20" s="14">
        <v>1461950</v>
      </c>
      <c r="G20" s="14">
        <v>1E+30</v>
      </c>
      <c r="H20" s="14">
        <v>740741.66666666663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showGridLines="0" topLeftCell="A19" workbookViewId="0">
      <selection activeCell="A38" sqref="A38"/>
    </sheetView>
  </sheetViews>
  <sheetFormatPr defaultRowHeight="15" x14ac:dyDescent="0.25"/>
  <cols>
    <col min="1" max="1" width="2.28515625" customWidth="1"/>
    <col min="2" max="2" width="6.7109375" customWidth="1"/>
    <col min="3" max="3" width="23.28515625" customWidth="1"/>
    <col min="4" max="4" width="13.7109375" bestFit="1" customWidth="1"/>
    <col min="5" max="5" width="14.28515625" bestFit="1" customWidth="1"/>
    <col min="6" max="6" width="11.42578125" customWidth="1"/>
    <col min="7" max="7" width="12" bestFit="1" customWidth="1"/>
  </cols>
  <sheetData>
    <row r="1" spans="1:5" x14ac:dyDescent="0.25">
      <c r="A1" s="12" t="s">
        <v>94</v>
      </c>
    </row>
    <row r="2" spans="1:5" x14ac:dyDescent="0.25">
      <c r="A2" s="12" t="s">
        <v>61</v>
      </c>
    </row>
    <row r="3" spans="1:5" x14ac:dyDescent="0.25">
      <c r="A3" s="12" t="s">
        <v>95</v>
      </c>
    </row>
    <row r="4" spans="1:5" x14ac:dyDescent="0.25">
      <c r="A4" s="12" t="s">
        <v>96</v>
      </c>
    </row>
    <row r="5" spans="1:5" x14ac:dyDescent="0.25">
      <c r="A5" s="12" t="s">
        <v>97</v>
      </c>
    </row>
    <row r="6" spans="1:5" x14ac:dyDescent="0.25">
      <c r="A6" s="12"/>
      <c r="B6" t="s">
        <v>98</v>
      </c>
    </row>
    <row r="7" spans="1:5" x14ac:dyDescent="0.25">
      <c r="A7" s="12"/>
      <c r="B7" t="s">
        <v>99</v>
      </c>
    </row>
    <row r="8" spans="1:5" x14ac:dyDescent="0.25">
      <c r="A8" s="12"/>
      <c r="B8" t="s">
        <v>100</v>
      </c>
    </row>
    <row r="9" spans="1:5" x14ac:dyDescent="0.25">
      <c r="A9" s="12" t="s">
        <v>101</v>
      </c>
    </row>
    <row r="10" spans="1:5" x14ac:dyDescent="0.25">
      <c r="B10" t="s">
        <v>102</v>
      </c>
    </row>
    <row r="11" spans="1:5" x14ac:dyDescent="0.25">
      <c r="B11" t="s">
        <v>103</v>
      </c>
    </row>
    <row r="14" spans="1:5" ht="15.75" thickBot="1" x14ac:dyDescent="0.3">
      <c r="A14" t="s">
        <v>104</v>
      </c>
    </row>
    <row r="15" spans="1:5" ht="15.75" thickBot="1" x14ac:dyDescent="0.3">
      <c r="B15" s="17" t="s">
        <v>64</v>
      </c>
      <c r="C15" s="17" t="s">
        <v>65</v>
      </c>
      <c r="D15" s="17" t="s">
        <v>105</v>
      </c>
      <c r="E15" s="17" t="s">
        <v>106</v>
      </c>
    </row>
    <row r="16" spans="1:5" ht="15.75" thickBot="1" x14ac:dyDescent="0.3">
      <c r="B16" s="14" t="s">
        <v>112</v>
      </c>
      <c r="C16" s="14" t="s">
        <v>48</v>
      </c>
      <c r="D16" s="18">
        <v>29937916.666666664</v>
      </c>
      <c r="E16" s="18">
        <v>29937916.666666664</v>
      </c>
    </row>
    <row r="19" spans="1:7" ht="15.75" thickBot="1" x14ac:dyDescent="0.3">
      <c r="A19" t="s">
        <v>63</v>
      </c>
    </row>
    <row r="20" spans="1:7" ht="15.75" thickBot="1" x14ac:dyDescent="0.3">
      <c r="B20" s="17" t="s">
        <v>64</v>
      </c>
      <c r="C20" s="17" t="s">
        <v>65</v>
      </c>
      <c r="D20" s="17" t="s">
        <v>105</v>
      </c>
      <c r="E20" s="17" t="s">
        <v>106</v>
      </c>
      <c r="F20" s="17" t="s">
        <v>107</v>
      </c>
    </row>
    <row r="21" spans="1:7" x14ac:dyDescent="0.25">
      <c r="B21" s="13" t="s">
        <v>80</v>
      </c>
      <c r="C21" s="13" t="s">
        <v>81</v>
      </c>
      <c r="D21" s="19">
        <v>10000</v>
      </c>
      <c r="E21" s="19">
        <v>10000</v>
      </c>
      <c r="F21" s="13" t="s">
        <v>113</v>
      </c>
    </row>
    <row r="22" spans="1:7" x14ac:dyDescent="0.25">
      <c r="B22" s="13" t="s">
        <v>82</v>
      </c>
      <c r="C22" s="13" t="s">
        <v>83</v>
      </c>
      <c r="D22" s="19">
        <v>5000</v>
      </c>
      <c r="E22" s="19">
        <v>5000</v>
      </c>
      <c r="F22" s="13" t="s">
        <v>113</v>
      </c>
    </row>
    <row r="23" spans="1:7" x14ac:dyDescent="0.25">
      <c r="B23" s="13" t="s">
        <v>84</v>
      </c>
      <c r="C23" s="13" t="s">
        <v>85</v>
      </c>
      <c r="D23" s="19">
        <v>5000</v>
      </c>
      <c r="E23" s="19">
        <v>5000</v>
      </c>
      <c r="F23" s="13" t="s">
        <v>113</v>
      </c>
    </row>
    <row r="24" spans="1:7" x14ac:dyDescent="0.25">
      <c r="B24" s="13" t="s">
        <v>86</v>
      </c>
      <c r="C24" s="13" t="s">
        <v>87</v>
      </c>
      <c r="D24" s="19">
        <v>572208.33333333326</v>
      </c>
      <c r="E24" s="19">
        <v>572208.33333333326</v>
      </c>
      <c r="F24" s="13" t="s">
        <v>113</v>
      </c>
    </row>
    <row r="25" spans="1:7" x14ac:dyDescent="0.25">
      <c r="B25" s="13" t="s">
        <v>88</v>
      </c>
      <c r="C25" s="13" t="s">
        <v>89</v>
      </c>
      <c r="D25" s="19">
        <v>4500</v>
      </c>
      <c r="E25" s="19">
        <v>4500</v>
      </c>
      <c r="F25" s="13" t="s">
        <v>113</v>
      </c>
    </row>
    <row r="26" spans="1:7" ht="15.75" thickBot="1" x14ac:dyDescent="0.3">
      <c r="B26" s="14" t="s">
        <v>90</v>
      </c>
      <c r="C26" s="14" t="s">
        <v>91</v>
      </c>
      <c r="D26" s="18">
        <v>0</v>
      </c>
      <c r="E26" s="18">
        <v>0</v>
      </c>
      <c r="F26" s="14" t="s">
        <v>113</v>
      </c>
    </row>
    <row r="29" spans="1:7" ht="15.75" thickBot="1" x14ac:dyDescent="0.3">
      <c r="A29" t="s">
        <v>75</v>
      </c>
    </row>
    <row r="30" spans="1:7" ht="15.75" thickBot="1" x14ac:dyDescent="0.3">
      <c r="B30" s="17" t="s">
        <v>64</v>
      </c>
      <c r="C30" s="17" t="s">
        <v>65</v>
      </c>
      <c r="D30" s="17" t="s">
        <v>108</v>
      </c>
      <c r="E30" s="17" t="s">
        <v>109</v>
      </c>
      <c r="F30" s="17" t="s">
        <v>110</v>
      </c>
      <c r="G30" s="17" t="s">
        <v>111</v>
      </c>
    </row>
    <row r="31" spans="1:7" x14ac:dyDescent="0.25">
      <c r="B31" s="13" t="s">
        <v>92</v>
      </c>
      <c r="C31" s="13" t="s">
        <v>42</v>
      </c>
      <c r="D31" s="20">
        <v>749999.99999999988</v>
      </c>
      <c r="E31" s="13" t="s">
        <v>114</v>
      </c>
      <c r="F31" s="13" t="s">
        <v>115</v>
      </c>
      <c r="G31" s="13">
        <v>0</v>
      </c>
    </row>
    <row r="32" spans="1:7" x14ac:dyDescent="0.25">
      <c r="B32" s="13" t="s">
        <v>93</v>
      </c>
      <c r="C32" s="13" t="s">
        <v>43</v>
      </c>
      <c r="D32" s="20">
        <v>721208.33333333326</v>
      </c>
      <c r="E32" s="13" t="s">
        <v>116</v>
      </c>
      <c r="F32" s="13" t="s">
        <v>117</v>
      </c>
      <c r="G32" s="13">
        <v>740741.66666666674</v>
      </c>
    </row>
    <row r="33" spans="2:7" x14ac:dyDescent="0.25">
      <c r="B33" s="13" t="s">
        <v>80</v>
      </c>
      <c r="C33" s="13" t="s">
        <v>81</v>
      </c>
      <c r="D33" s="19">
        <v>10000</v>
      </c>
      <c r="E33" s="13" t="s">
        <v>118</v>
      </c>
      <c r="F33" s="13" t="s">
        <v>115</v>
      </c>
      <c r="G33" s="19">
        <v>0</v>
      </c>
    </row>
    <row r="34" spans="2:7" x14ac:dyDescent="0.25">
      <c r="B34" s="13" t="s">
        <v>82</v>
      </c>
      <c r="C34" s="13" t="s">
        <v>83</v>
      </c>
      <c r="D34" s="19">
        <v>5000</v>
      </c>
      <c r="E34" s="13" t="s">
        <v>119</v>
      </c>
      <c r="F34" s="13" t="s">
        <v>115</v>
      </c>
      <c r="G34" s="19">
        <v>0</v>
      </c>
    </row>
    <row r="35" spans="2:7" x14ac:dyDescent="0.25">
      <c r="B35" s="13" t="s">
        <v>84</v>
      </c>
      <c r="C35" s="13" t="s">
        <v>85</v>
      </c>
      <c r="D35" s="19">
        <v>5000</v>
      </c>
      <c r="E35" s="13" t="s">
        <v>120</v>
      </c>
      <c r="F35" s="13" t="s">
        <v>115</v>
      </c>
      <c r="G35" s="19">
        <v>0</v>
      </c>
    </row>
    <row r="36" spans="2:7" x14ac:dyDescent="0.25">
      <c r="B36" s="13" t="s">
        <v>86</v>
      </c>
      <c r="C36" s="13" t="s">
        <v>87</v>
      </c>
      <c r="D36" s="19">
        <v>572208.33333333326</v>
      </c>
      <c r="E36" s="13" t="s">
        <v>121</v>
      </c>
      <c r="F36" s="13" t="s">
        <v>117</v>
      </c>
      <c r="G36" s="19">
        <v>569708.33333333326</v>
      </c>
    </row>
    <row r="37" spans="2:7" x14ac:dyDescent="0.25">
      <c r="B37" s="13" t="s">
        <v>88</v>
      </c>
      <c r="C37" s="13" t="s">
        <v>89</v>
      </c>
      <c r="D37" s="19">
        <v>4500</v>
      </c>
      <c r="E37" s="13" t="s">
        <v>122</v>
      </c>
      <c r="F37" s="13" t="s">
        <v>117</v>
      </c>
      <c r="G37" s="13">
        <v>5500</v>
      </c>
    </row>
    <row r="38" spans="2:7" ht="15.75" thickBot="1" x14ac:dyDescent="0.3">
      <c r="B38" s="14" t="s">
        <v>88</v>
      </c>
      <c r="C38" s="14" t="s">
        <v>89</v>
      </c>
      <c r="D38" s="18">
        <v>4500</v>
      </c>
      <c r="E38" s="14" t="s">
        <v>123</v>
      </c>
      <c r="F38" s="14" t="s">
        <v>115</v>
      </c>
      <c r="G38" s="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5"/>
  <sheetViews>
    <sheetView tabSelected="1" topLeftCell="C11" zoomScale="85" zoomScaleNormal="85" workbookViewId="0">
      <selection activeCell="G24" sqref="G24"/>
    </sheetView>
  </sheetViews>
  <sheetFormatPr defaultRowHeight="15" x14ac:dyDescent="0.25"/>
  <cols>
    <col min="1" max="1" width="14.85546875" bestFit="1" customWidth="1"/>
    <col min="2" max="2" width="11.140625" bestFit="1" customWidth="1"/>
    <col min="3" max="3" width="9.85546875" customWidth="1"/>
    <col min="4" max="4" width="13.42578125" bestFit="1" customWidth="1"/>
    <col min="5" max="5" width="18.7109375" customWidth="1"/>
    <col min="6" max="6" width="16.42578125" style="2" customWidth="1"/>
    <col min="7" max="7" width="22.7109375" bestFit="1" customWidth="1"/>
    <col min="8" max="8" width="13.85546875" bestFit="1" customWidth="1"/>
    <col min="9" max="9" width="15" bestFit="1" customWidth="1"/>
    <col min="10" max="10" width="13.85546875" bestFit="1" customWidth="1"/>
    <col min="11" max="11" width="13.42578125" bestFit="1" customWidth="1"/>
    <col min="12" max="12" width="13.85546875" bestFit="1" customWidth="1"/>
    <col min="13" max="13" width="13.42578125" bestFit="1" customWidth="1"/>
    <col min="14" max="14" width="12.140625" style="28" customWidth="1"/>
    <col min="15" max="15" width="24.85546875" bestFit="1" customWidth="1"/>
  </cols>
  <sheetData>
    <row r="1" spans="1:14" ht="30" customHeight="1" x14ac:dyDescent="0.25">
      <c r="A1" s="22" t="s">
        <v>13</v>
      </c>
      <c r="B1" s="22"/>
      <c r="D1" s="23" t="s">
        <v>45</v>
      </c>
      <c r="E1" s="23"/>
      <c r="F1" s="2" t="s">
        <v>47</v>
      </c>
      <c r="G1" s="22" t="s">
        <v>46</v>
      </c>
      <c r="H1" s="22"/>
      <c r="J1" s="23" t="s">
        <v>14</v>
      </c>
      <c r="K1" s="23"/>
    </row>
    <row r="3" spans="1:14" x14ac:dyDescent="0.25">
      <c r="A3" t="s">
        <v>0</v>
      </c>
      <c r="B3">
        <v>750000</v>
      </c>
    </row>
    <row r="5" spans="1:14" x14ac:dyDescent="0.25">
      <c r="A5" t="s">
        <v>1</v>
      </c>
      <c r="B5" t="s">
        <v>2</v>
      </c>
      <c r="D5" t="s">
        <v>1</v>
      </c>
      <c r="E5">
        <v>5280131</v>
      </c>
      <c r="F5" s="3">
        <f t="shared" ref="F5:F10" si="0">E5/H5</f>
        <v>33.405653513516931</v>
      </c>
      <c r="G5" t="s">
        <v>1</v>
      </c>
      <c r="H5">
        <v>158061</v>
      </c>
      <c r="J5" t="s">
        <v>1</v>
      </c>
      <c r="K5" t="s">
        <v>15</v>
      </c>
    </row>
    <row r="6" spans="1:14" x14ac:dyDescent="0.25">
      <c r="A6" t="s">
        <v>3</v>
      </c>
      <c r="B6" t="s">
        <v>4</v>
      </c>
      <c r="D6" t="s">
        <v>3</v>
      </c>
      <c r="E6">
        <v>3498562</v>
      </c>
      <c r="F6" s="3">
        <f t="shared" si="0"/>
        <v>48.012982557261857</v>
      </c>
      <c r="G6" t="s">
        <v>3</v>
      </c>
      <c r="H6">
        <v>72867</v>
      </c>
      <c r="J6" t="s">
        <v>3</v>
      </c>
      <c r="K6" t="s">
        <v>16</v>
      </c>
    </row>
    <row r="7" spans="1:14" x14ac:dyDescent="0.25">
      <c r="A7" t="s">
        <v>5</v>
      </c>
      <c r="B7" t="s">
        <v>6</v>
      </c>
      <c r="D7" t="s">
        <v>5</v>
      </c>
      <c r="E7">
        <v>2550357</v>
      </c>
      <c r="F7" s="3">
        <f t="shared" si="0"/>
        <v>25.514030752608569</v>
      </c>
      <c r="G7" t="s">
        <v>5</v>
      </c>
      <c r="H7">
        <v>99959</v>
      </c>
      <c r="J7" t="s">
        <v>5</v>
      </c>
      <c r="K7" t="s">
        <v>17</v>
      </c>
    </row>
    <row r="8" spans="1:14" x14ac:dyDescent="0.25">
      <c r="A8" t="s">
        <v>7</v>
      </c>
      <c r="B8" t="s">
        <v>8</v>
      </c>
      <c r="D8" t="s">
        <v>7</v>
      </c>
      <c r="E8">
        <v>1267857</v>
      </c>
      <c r="F8" s="3">
        <f t="shared" si="0"/>
        <v>35.000469302120145</v>
      </c>
      <c r="G8" t="s">
        <v>7</v>
      </c>
      <c r="H8">
        <v>36224</v>
      </c>
      <c r="J8" t="s">
        <v>7</v>
      </c>
      <c r="K8" t="s">
        <v>18</v>
      </c>
    </row>
    <row r="9" spans="1:14" x14ac:dyDescent="0.25">
      <c r="A9" t="s">
        <v>9</v>
      </c>
      <c r="B9" t="s">
        <v>10</v>
      </c>
      <c r="D9" t="s">
        <v>9</v>
      </c>
      <c r="E9">
        <v>670943</v>
      </c>
      <c r="F9" s="3">
        <f t="shared" si="0"/>
        <v>85.004814392499682</v>
      </c>
      <c r="G9" t="s">
        <v>9</v>
      </c>
      <c r="H9">
        <v>7893</v>
      </c>
      <c r="J9" t="s">
        <v>9</v>
      </c>
      <c r="K9" t="s">
        <v>19</v>
      </c>
    </row>
    <row r="10" spans="1:14" x14ac:dyDescent="0.25">
      <c r="A10" t="s">
        <v>11</v>
      </c>
      <c r="B10" t="s">
        <v>12</v>
      </c>
      <c r="D10" t="s">
        <v>11</v>
      </c>
      <c r="E10">
        <v>1351650</v>
      </c>
      <c r="F10" s="3">
        <f t="shared" si="0"/>
        <v>34.999611590149925</v>
      </c>
      <c r="G10" t="s">
        <v>11</v>
      </c>
      <c r="H10">
        <v>38619</v>
      </c>
      <c r="J10" t="s">
        <v>11</v>
      </c>
      <c r="K10" t="s">
        <v>20</v>
      </c>
    </row>
    <row r="12" spans="1:14" ht="15.75" thickBot="1" x14ac:dyDescent="0.3"/>
    <row r="13" spans="1:14" ht="30.75" thickBot="1" x14ac:dyDescent="0.3">
      <c r="A13" s="23" t="s">
        <v>28</v>
      </c>
      <c r="B13" s="23"/>
      <c r="F13" s="21" t="s">
        <v>124</v>
      </c>
    </row>
    <row r="14" spans="1:14" x14ac:dyDescent="0.25">
      <c r="C14" t="s">
        <v>44</v>
      </c>
      <c r="F14" s="4"/>
      <c r="G14" s="5" t="s">
        <v>1</v>
      </c>
      <c r="H14" s="5" t="s">
        <v>3</v>
      </c>
      <c r="I14" s="5" t="s">
        <v>5</v>
      </c>
      <c r="J14" s="5" t="s">
        <v>7</v>
      </c>
      <c r="K14" s="5" t="s">
        <v>9</v>
      </c>
      <c r="L14" s="5" t="s">
        <v>11</v>
      </c>
      <c r="M14" s="5"/>
      <c r="N14" s="29"/>
    </row>
    <row r="15" spans="1:14" x14ac:dyDescent="0.25">
      <c r="A15" t="s">
        <v>1</v>
      </c>
      <c r="B15" t="s">
        <v>29</v>
      </c>
      <c r="C15" t="s">
        <v>35</v>
      </c>
      <c r="F15" s="6" t="s">
        <v>41</v>
      </c>
      <c r="G15" s="7">
        <v>44</v>
      </c>
      <c r="H15" s="7">
        <v>45</v>
      </c>
      <c r="I15" s="7">
        <v>47</v>
      </c>
      <c r="J15" s="7">
        <v>50</v>
      </c>
      <c r="K15" s="7">
        <v>95</v>
      </c>
      <c r="L15" s="7">
        <v>60</v>
      </c>
      <c r="M15" s="7"/>
      <c r="N15" s="30"/>
    </row>
    <row r="16" spans="1:14" ht="30" x14ac:dyDescent="0.25">
      <c r="A16" t="s">
        <v>3</v>
      </c>
      <c r="B16" t="s">
        <v>30</v>
      </c>
      <c r="C16" t="s">
        <v>36</v>
      </c>
      <c r="F16" s="6" t="s">
        <v>42</v>
      </c>
      <c r="G16" s="7">
        <v>3.4</v>
      </c>
      <c r="H16" s="7">
        <v>2.5</v>
      </c>
      <c r="I16" s="7">
        <v>1.3</v>
      </c>
      <c r="J16" s="7">
        <v>1.2</v>
      </c>
      <c r="K16" s="7">
        <v>2.2999999999999998</v>
      </c>
      <c r="L16" s="7">
        <v>1.7</v>
      </c>
      <c r="M16" s="7">
        <f>SUMPRODUCT(G16:L16,G18:L18)</f>
        <v>749999.99999999988</v>
      </c>
      <c r="N16" s="31">
        <v>750000</v>
      </c>
    </row>
    <row r="17" spans="1:15" ht="30" x14ac:dyDescent="0.25">
      <c r="A17" t="s">
        <v>5</v>
      </c>
      <c r="B17" t="s">
        <v>31</v>
      </c>
      <c r="C17" t="s">
        <v>37</v>
      </c>
      <c r="F17" s="6" t="s">
        <v>43</v>
      </c>
      <c r="G17" s="7">
        <v>5</v>
      </c>
      <c r="H17" s="7">
        <v>6</v>
      </c>
      <c r="I17" s="7">
        <v>3</v>
      </c>
      <c r="J17" s="7">
        <v>1</v>
      </c>
      <c r="K17" s="7">
        <v>12</v>
      </c>
      <c r="L17" s="7">
        <v>6</v>
      </c>
      <c r="M17" s="8">
        <f>SUMPRODUCT(G18:L18,G17:L17)</f>
        <v>721208.33333333326</v>
      </c>
      <c r="N17" s="31">
        <f>0.1*K23</f>
        <v>1461950</v>
      </c>
      <c r="O17">
        <f>0.1*M18</f>
        <v>0</v>
      </c>
    </row>
    <row r="18" spans="1:15" ht="30" x14ac:dyDescent="0.25">
      <c r="A18" t="s">
        <v>7</v>
      </c>
      <c r="B18" t="s">
        <v>32</v>
      </c>
      <c r="C18" t="s">
        <v>38</v>
      </c>
      <c r="F18" s="6" t="s">
        <v>52</v>
      </c>
      <c r="G18" s="27">
        <v>10000</v>
      </c>
      <c r="H18" s="27">
        <v>5000</v>
      </c>
      <c r="I18" s="27">
        <v>5000</v>
      </c>
      <c r="J18" s="27">
        <v>572208.33333333326</v>
      </c>
      <c r="K18" s="27">
        <v>4500</v>
      </c>
      <c r="L18" s="27">
        <v>0</v>
      </c>
      <c r="M18" s="8"/>
      <c r="N18" s="30" t="s">
        <v>126</v>
      </c>
    </row>
    <row r="19" spans="1:15" ht="30" x14ac:dyDescent="0.25">
      <c r="A19" t="s">
        <v>9</v>
      </c>
      <c r="B19" t="s">
        <v>33</v>
      </c>
      <c r="C19" t="s">
        <v>39</v>
      </c>
      <c r="F19" s="6" t="s">
        <v>48</v>
      </c>
      <c r="G19" s="7">
        <v>5280131</v>
      </c>
      <c r="H19" s="7">
        <v>2550357</v>
      </c>
      <c r="I19" s="7">
        <v>3498562</v>
      </c>
      <c r="J19" s="7">
        <v>1267857</v>
      </c>
      <c r="K19" s="7">
        <v>670943</v>
      </c>
      <c r="L19" s="7">
        <v>1351650</v>
      </c>
      <c r="M19" s="24">
        <f>SUMPRODUCT(G18:L18,G15:L15)</f>
        <v>29937916.666666664</v>
      </c>
      <c r="N19" s="30" t="s">
        <v>125</v>
      </c>
    </row>
    <row r="20" spans="1:15" x14ac:dyDescent="0.25">
      <c r="A20" t="s">
        <v>11</v>
      </c>
      <c r="B20" t="s">
        <v>34</v>
      </c>
      <c r="C20" t="s">
        <v>40</v>
      </c>
      <c r="F20" s="6"/>
      <c r="G20" s="8"/>
      <c r="H20" s="8"/>
      <c r="I20" s="8"/>
      <c r="J20" s="8"/>
      <c r="K20" s="8"/>
      <c r="L20" s="8"/>
      <c r="M20" s="8"/>
      <c r="N20" s="30"/>
    </row>
    <row r="21" spans="1:15" ht="30" x14ac:dyDescent="0.25">
      <c r="F21" s="6" t="s">
        <v>57</v>
      </c>
      <c r="G21" s="25">
        <v>10000</v>
      </c>
      <c r="H21" s="25">
        <v>5000</v>
      </c>
      <c r="I21" s="25">
        <v>5000</v>
      </c>
      <c r="J21" s="25">
        <v>2500</v>
      </c>
      <c r="K21" s="25">
        <v>4500</v>
      </c>
      <c r="L21" s="25">
        <v>0</v>
      </c>
      <c r="M21" s="7"/>
      <c r="N21" s="30" t="s">
        <v>75</v>
      </c>
    </row>
    <row r="22" spans="1:15" ht="30" x14ac:dyDescent="0.25">
      <c r="F22" s="6" t="s">
        <v>58</v>
      </c>
      <c r="G22" s="7"/>
      <c r="H22" s="7"/>
      <c r="I22" s="7"/>
      <c r="J22" s="7"/>
      <c r="K22" s="26">
        <v>100000</v>
      </c>
      <c r="L22" s="7"/>
      <c r="M22" s="7"/>
      <c r="N22" s="30" t="s">
        <v>75</v>
      </c>
    </row>
    <row r="23" spans="1:15" x14ac:dyDescent="0.25">
      <c r="F23" s="6"/>
      <c r="G23" s="7"/>
      <c r="H23" s="7"/>
      <c r="I23" s="7"/>
      <c r="J23" s="7"/>
      <c r="K23" s="8">
        <f>SUM(G19:L19)</f>
        <v>14619500</v>
      </c>
      <c r="L23" s="7"/>
      <c r="M23" s="7"/>
      <c r="N23" s="30" t="s">
        <v>127</v>
      </c>
    </row>
    <row r="24" spans="1:15" ht="30.75" thickBot="1" x14ac:dyDescent="0.3">
      <c r="F24" s="9" t="s">
        <v>59</v>
      </c>
      <c r="G24" s="10">
        <f>G18*G15</f>
        <v>440000</v>
      </c>
      <c r="H24" s="10">
        <f t="shared" ref="H24:L24" si="1">H18*H15</f>
        <v>225000</v>
      </c>
      <c r="I24" s="10">
        <f t="shared" si="1"/>
        <v>235000</v>
      </c>
      <c r="J24" s="11">
        <f t="shared" si="1"/>
        <v>28610416.666666664</v>
      </c>
      <c r="K24" s="10">
        <f t="shared" si="1"/>
        <v>427500</v>
      </c>
      <c r="L24" s="10">
        <f t="shared" si="1"/>
        <v>0</v>
      </c>
      <c r="M24" s="10"/>
      <c r="N24" s="32"/>
    </row>
    <row r="25" spans="1:15" x14ac:dyDescent="0.25">
      <c r="K25" s="1"/>
    </row>
    <row r="26" spans="1:15" x14ac:dyDescent="0.25">
      <c r="A26" s="23" t="s">
        <v>21</v>
      </c>
      <c r="B26" s="23"/>
      <c r="E26" t="s">
        <v>49</v>
      </c>
      <c r="F26" s="2" t="s">
        <v>41</v>
      </c>
      <c r="G26">
        <v>44</v>
      </c>
      <c r="H26">
        <v>45</v>
      </c>
      <c r="I26">
        <v>47</v>
      </c>
      <c r="J26">
        <v>50</v>
      </c>
      <c r="K26">
        <v>95</v>
      </c>
      <c r="L26">
        <v>60</v>
      </c>
    </row>
    <row r="27" spans="1:15" x14ac:dyDescent="0.25">
      <c r="F27" s="2" t="s">
        <v>51</v>
      </c>
      <c r="G27">
        <v>0</v>
      </c>
      <c r="H27">
        <v>0</v>
      </c>
      <c r="I27">
        <v>0</v>
      </c>
      <c r="J27">
        <v>0</v>
      </c>
      <c r="K27">
        <v>0</v>
      </c>
      <c r="L27">
        <v>12500</v>
      </c>
    </row>
    <row r="28" spans="1:15" ht="30" x14ac:dyDescent="0.25">
      <c r="F28" s="2" t="s">
        <v>42</v>
      </c>
      <c r="G28">
        <v>3.4</v>
      </c>
      <c r="H28">
        <v>2.5</v>
      </c>
      <c r="I28">
        <v>1.3</v>
      </c>
      <c r="J28">
        <v>1.2</v>
      </c>
      <c r="K28">
        <v>2.2999999999999998</v>
      </c>
      <c r="L28">
        <v>1.7</v>
      </c>
    </row>
    <row r="29" spans="1:15" ht="30" x14ac:dyDescent="0.25">
      <c r="A29" t="s">
        <v>1</v>
      </c>
      <c r="B29" t="s">
        <v>22</v>
      </c>
      <c r="F29" s="2" t="s">
        <v>43</v>
      </c>
      <c r="G29">
        <v>5</v>
      </c>
      <c r="H29">
        <v>6</v>
      </c>
      <c r="I29">
        <v>3</v>
      </c>
      <c r="J29">
        <v>1</v>
      </c>
      <c r="K29">
        <v>12</v>
      </c>
      <c r="L29">
        <v>6</v>
      </c>
    </row>
    <row r="30" spans="1:15" x14ac:dyDescent="0.25">
      <c r="A30" t="s">
        <v>3</v>
      </c>
      <c r="B30" t="s">
        <v>23</v>
      </c>
      <c r="E30" t="s">
        <v>49</v>
      </c>
      <c r="F30" s="2" t="s">
        <v>21</v>
      </c>
      <c r="G30">
        <f>10000*440</f>
        <v>4400000</v>
      </c>
      <c r="H30">
        <f>440*5000</f>
        <v>2200000</v>
      </c>
      <c r="I30">
        <f>440*5000</f>
        <v>2200000</v>
      </c>
      <c r="J30">
        <f>440*2500</f>
        <v>1100000</v>
      </c>
      <c r="K30">
        <f>440*4500</f>
        <v>1980000</v>
      </c>
      <c r="L30">
        <v>0</v>
      </c>
    </row>
    <row r="31" spans="1:15" x14ac:dyDescent="0.25">
      <c r="A31" t="s">
        <v>5</v>
      </c>
      <c r="B31" t="s">
        <v>24</v>
      </c>
      <c r="E31" t="s">
        <v>49</v>
      </c>
      <c r="F31" s="2" t="s">
        <v>50</v>
      </c>
      <c r="L31">
        <v>0</v>
      </c>
    </row>
    <row r="32" spans="1:15" x14ac:dyDescent="0.25">
      <c r="A32" t="s">
        <v>7</v>
      </c>
      <c r="B32" t="s">
        <v>25</v>
      </c>
    </row>
    <row r="33" spans="1:14" x14ac:dyDescent="0.25">
      <c r="A33" t="s">
        <v>9</v>
      </c>
      <c r="B33" t="s">
        <v>26</v>
      </c>
      <c r="C33" t="s">
        <v>27</v>
      </c>
    </row>
    <row r="34" spans="1:14" x14ac:dyDescent="0.25">
      <c r="A34" t="s">
        <v>11</v>
      </c>
    </row>
    <row r="35" spans="1:14" x14ac:dyDescent="0.25">
      <c r="G35" t="s">
        <v>1</v>
      </c>
      <c r="H35" t="s">
        <v>3</v>
      </c>
      <c r="I35" t="s">
        <v>5</v>
      </c>
      <c r="J35" t="s">
        <v>7</v>
      </c>
      <c r="K35" t="s">
        <v>9</v>
      </c>
      <c r="L35" t="s">
        <v>11</v>
      </c>
      <c r="M35" t="s">
        <v>53</v>
      </c>
    </row>
    <row r="36" spans="1:14" x14ac:dyDescent="0.25">
      <c r="F36" s="2" t="s">
        <v>41</v>
      </c>
      <c r="G36">
        <v>33.4</v>
      </c>
      <c r="H36">
        <v>48</v>
      </c>
      <c r="I36">
        <v>25.5</v>
      </c>
      <c r="J36">
        <v>35</v>
      </c>
      <c r="K36">
        <v>85</v>
      </c>
      <c r="L36">
        <v>35</v>
      </c>
    </row>
    <row r="37" spans="1:14" ht="30" x14ac:dyDescent="0.25">
      <c r="F37" s="2" t="s">
        <v>42</v>
      </c>
      <c r="G37">
        <v>3.4</v>
      </c>
      <c r="H37">
        <v>2.5</v>
      </c>
      <c r="I37">
        <v>1.3</v>
      </c>
      <c r="J37">
        <v>1.2</v>
      </c>
      <c r="K37">
        <v>2.2999999999999998</v>
      </c>
      <c r="L37">
        <v>1.7</v>
      </c>
      <c r="M37">
        <f>SUMPRODUCT(G37:L37,G39:L39)</f>
        <v>4733964.3</v>
      </c>
      <c r="N37" s="28" t="s">
        <v>55</v>
      </c>
    </row>
    <row r="38" spans="1:14" ht="30" x14ac:dyDescent="0.25">
      <c r="F38" s="2" t="s">
        <v>43</v>
      </c>
      <c r="G38">
        <v>5</v>
      </c>
      <c r="H38">
        <v>6</v>
      </c>
      <c r="I38">
        <v>3</v>
      </c>
      <c r="J38">
        <v>1</v>
      </c>
      <c r="K38">
        <v>12</v>
      </c>
      <c r="L38">
        <v>6</v>
      </c>
      <c r="M38">
        <f>0.1*M40</f>
        <v>1461950</v>
      </c>
      <c r="N38" s="28" t="s">
        <v>56</v>
      </c>
    </row>
    <row r="39" spans="1:14" x14ac:dyDescent="0.25">
      <c r="F39" s="2" t="s">
        <v>52</v>
      </c>
      <c r="G39">
        <v>158061</v>
      </c>
      <c r="H39">
        <v>72867</v>
      </c>
      <c r="I39">
        <v>99959</v>
      </c>
      <c r="J39">
        <v>36224</v>
      </c>
      <c r="K39">
        <v>670943</v>
      </c>
      <c r="L39">
        <v>1351650</v>
      </c>
    </row>
    <row r="40" spans="1:14" x14ac:dyDescent="0.25">
      <c r="F40" s="2" t="s">
        <v>48</v>
      </c>
      <c r="G40">
        <v>5280131</v>
      </c>
      <c r="H40">
        <v>2550357</v>
      </c>
      <c r="I40">
        <v>3498562</v>
      </c>
      <c r="J40">
        <v>1267857</v>
      </c>
      <c r="K40">
        <v>670943</v>
      </c>
      <c r="L40">
        <v>1351650</v>
      </c>
      <c r="M40">
        <f>SUM(G40:L40)</f>
        <v>14619500</v>
      </c>
      <c r="N40" s="28" t="s">
        <v>54</v>
      </c>
    </row>
    <row r="41" spans="1:14" x14ac:dyDescent="0.25">
      <c r="G41" s="1"/>
      <c r="H41" s="1"/>
      <c r="I41" s="1"/>
      <c r="J41" s="1"/>
      <c r="K41" s="1"/>
      <c r="L41" s="1"/>
      <c r="M41" s="1"/>
    </row>
    <row r="44" spans="1:14" x14ac:dyDescent="0.25">
      <c r="I44" s="1">
        <v>29937916.666666701</v>
      </c>
    </row>
    <row r="45" spans="1:14" x14ac:dyDescent="0.25">
      <c r="I45">
        <v>14619500</v>
      </c>
      <c r="J45" s="1">
        <f>I44-I45</f>
        <v>15318416.666666701</v>
      </c>
      <c r="K45">
        <f>J45/I45</f>
        <v>1.0478071525473991</v>
      </c>
    </row>
  </sheetData>
  <mergeCells count="6">
    <mergeCell ref="A1:B1"/>
    <mergeCell ref="G1:H1"/>
    <mergeCell ref="J1:K1"/>
    <mergeCell ref="A26:B26"/>
    <mergeCell ref="A13:B13"/>
    <mergeCell ref="D1:E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Sensitivity Report 1</vt:lpstr>
      <vt:lpstr>Answer Report 1</vt:lpstr>
      <vt:lpstr>MainSheet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 Gopal Goswami</dc:creator>
  <cp:lastModifiedBy>Krishna Gopal Goswami</cp:lastModifiedBy>
  <dcterms:created xsi:type="dcterms:W3CDTF">2018-06-06T14:44:09Z</dcterms:created>
  <dcterms:modified xsi:type="dcterms:W3CDTF">2018-06-17T11:22:59Z</dcterms:modified>
</cp:coreProperties>
</file>