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shra\Desktop\"/>
    </mc:Choice>
  </mc:AlternateContent>
  <xr:revisionPtr revIDLastSave="0" documentId="13_ncr:1_{B1F0C330-BB76-4524-83DF-EEB5262B2D50}" xr6:coauthVersionLast="47" xr6:coauthVersionMax="47" xr10:uidLastSave="{00000000-0000-0000-0000-000000000000}"/>
  <bookViews>
    <workbookView xWindow="11895" yWindow="0" windowWidth="12210" windowHeight="12885" firstSheet="3" activeTab="3" xr2:uid="{E6CA9E72-98E5-46E3-AF2E-1D2B4905C3CD}"/>
  </bookViews>
  <sheets>
    <sheet name="internal_sales_data new new" sheetId="5" r:id="rId1"/>
    <sheet name="internal_sales_data new (2)" sheetId="4" r:id="rId2"/>
    <sheet name="profitability matrix " sheetId="2" r:id="rId3"/>
    <sheet name="internal_sales_data new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5" l="1"/>
  <c r="E12" i="5" s="1"/>
  <c r="J12" i="5" s="1"/>
  <c r="J3" i="5"/>
  <c r="J4" i="5"/>
  <c r="J5" i="5"/>
  <c r="J6" i="5"/>
  <c r="J7" i="5"/>
  <c r="J8" i="5"/>
  <c r="J9" i="5"/>
  <c r="J10" i="5"/>
  <c r="J11" i="5"/>
  <c r="H12" i="5"/>
  <c r="I12" i="5" s="1"/>
  <c r="L2" i="1"/>
  <c r="L3" i="1"/>
  <c r="L4" i="1"/>
  <c r="L5" i="1"/>
  <c r="L6" i="1"/>
  <c r="L7" i="1"/>
  <c r="L8" i="1"/>
  <c r="L9" i="1"/>
  <c r="L10" i="1"/>
  <c r="L11" i="1"/>
  <c r="K7" i="1"/>
  <c r="K8" i="1"/>
  <c r="J2" i="1"/>
  <c r="K2" i="1" s="1"/>
  <c r="J3" i="1"/>
  <c r="K3" i="1" s="1"/>
  <c r="J4" i="1"/>
  <c r="K4" i="1" s="1"/>
  <c r="J5" i="1"/>
  <c r="K5" i="1" s="1"/>
  <c r="J6" i="1"/>
  <c r="K6" i="1" s="1"/>
  <c r="J7" i="1"/>
  <c r="J8" i="1"/>
  <c r="J9" i="1"/>
  <c r="K9" i="1" s="1"/>
  <c r="J10" i="1"/>
  <c r="K10" i="1" s="1"/>
  <c r="J11" i="1"/>
  <c r="K11" i="1" s="1"/>
  <c r="I3" i="1"/>
  <c r="I4" i="1"/>
  <c r="I5" i="1"/>
  <c r="M4" i="1" s="1"/>
  <c r="I6" i="1"/>
  <c r="M5" i="1" s="1"/>
  <c r="I7" i="1"/>
  <c r="M6" i="1" s="1"/>
  <c r="I8" i="1"/>
  <c r="M8" i="1" s="1"/>
  <c r="I9" i="1"/>
  <c r="M9" i="1" s="1"/>
  <c r="I10" i="1"/>
  <c r="I11" i="1"/>
  <c r="I2" i="1"/>
  <c r="M2" i="1" s="1"/>
  <c r="M7" i="1" l="1"/>
  <c r="L12" i="1" a="1"/>
  <c r="L12" i="1" s="1"/>
  <c r="M11" i="1"/>
  <c r="M3" i="1"/>
  <c r="M10" i="1"/>
  <c r="K12" i="1"/>
  <c r="I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<sst xmlns="http://schemas.openxmlformats.org/spreadsheetml/2006/main" count="153" uniqueCount="35">
  <si>
    <t>Brand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</si>
  <si>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</si>
  <si>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</si>
  <si>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</si>
  <si>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</si>
  <si>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</si>
  <si>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</si>
  <si>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</si>
  <si>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Starbust</t>
  </si>
  <si>
    <t>Ultra Soft</t>
  </si>
  <si>
    <t>Starbust Ultra Soft 100ml</t>
  </si>
  <si>
    <t>Extra Shiny</t>
  </si>
  <si>
    <t>Starbust Extra Shiny 100ml</t>
  </si>
  <si>
    <t>Strong Hair</t>
  </si>
  <si>
    <t>Starbust Strong Hair 100ml</t>
  </si>
  <si>
    <t>Starbust Ultra Soft 150ml</t>
  </si>
  <si>
    <t>Starbust Strong Hair 150ml</t>
  </si>
  <si>
    <t>Starbust Ultra Soft 200ml</t>
  </si>
  <si>
    <t>Shinez</t>
  </si>
  <si>
    <t>Repair</t>
  </si>
  <si>
    <t>Shinez Repair 100ml</t>
  </si>
  <si>
    <t>Shinez Repair 125ml</t>
  </si>
  <si>
    <t>Shinez Repair 150ml</t>
  </si>
  <si>
    <t>Shinez Repair 200ml</t>
  </si>
  <si>
    <t>Net Sales 2022</t>
  </si>
  <si>
    <t>Total</t>
  </si>
  <si>
    <t>Gross Profit per Unit</t>
  </si>
  <si>
    <t>Gross Profit per Product</t>
  </si>
  <si>
    <t>Gross Margin</t>
  </si>
  <si>
    <t>Net Sales Contribution</t>
  </si>
  <si>
    <t>Row Labels</t>
  </si>
  <si>
    <t>Sum of Net Sales Contribution</t>
  </si>
  <si>
    <t>Column Labels</t>
  </si>
  <si>
    <t>Starbust Ultra Soft 50ml</t>
  </si>
  <si>
    <t>Price per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</si>
</sst>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#,##0.00000"/>
    <numFmt numFmtId="166" formatCode="&quot;$&quot;#,##0.000_);[Red]\(&quot;$&quot;#,##0.0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3" fillId="33" borderId="14" xfId="0" applyFont="1" applyFill="1" applyBorder="1"/>
    <xf numFmtId="0" fontId="13" fillId="33" borderId="13" xfId="0" applyFont="1" applyFill="1" applyBorder="1"/>
    <xf numFmtId="164" fontId="13" fillId="33" borderId="13" xfId="0" applyNumberFormat="1" applyFont="1" applyFill="1" applyBorder="1"/>
    <xf numFmtId="10" fontId="13" fillId="33" borderId="13" xfId="0" applyNumberFormat="1" applyFont="1" applyFill="1" applyBorder="1"/>
    <xf numFmtId="10" fontId="13" fillId="33" borderId="15" xfId="0" applyNumberFormat="1" applyFont="1" applyFill="1" applyBorder="1"/>
    <xf numFmtId="0" fontId="0" fillId="34" borderId="14" xfId="0" applyFill="1" applyBorder="1"/>
    <xf numFmtId="0" fontId="0" fillId="34" borderId="13" xfId="0" applyFill="1" applyBorder="1"/>
    <xf numFmtId="164" fontId="0" fillId="34" borderId="13" xfId="0" applyNumberFormat="1" applyFill="1" applyBorder="1"/>
    <xf numFmtId="4" fontId="0" fillId="34" borderId="13" xfId="0" applyNumberFormat="1" applyFill="1" applyBorder="1"/>
    <xf numFmtId="10" fontId="0" fillId="34" borderId="13" xfId="0" applyNumberFormat="1" applyFill="1" applyBorder="1"/>
    <xf numFmtId="10" fontId="0" fillId="34" borderId="15" xfId="0" applyNumberFormat="1" applyFill="1" applyBorder="1"/>
    <xf numFmtId="0" fontId="0" fillId="0" borderId="14" xfId="0" applyBorder="1"/>
    <xf numFmtId="0" fontId="0" fillId="0" borderId="13" xfId="0" applyBorder="1"/>
    <xf numFmtId="164" fontId="0" fillId="0" borderId="13" xfId="0" applyNumberFormat="1" applyBorder="1"/>
    <xf numFmtId="10" fontId="0" fillId="0" borderId="13" xfId="0" applyNumberFormat="1" applyBorder="1"/>
    <xf numFmtId="10" fontId="0" fillId="0" borderId="15" xfId="0" applyNumberFormat="1" applyBorder="1"/>
    <xf numFmtId="164" fontId="16" fillId="0" borderId="11" xfId="0" applyNumberFormat="1" applyFont="1" applyBorder="1"/>
    <xf numFmtId="10" fontId="16" fillId="0" borderId="11" xfId="0" applyNumberFormat="1" applyFont="1" applyBorder="1"/>
    <xf numFmtId="10" fontId="16" fillId="0" borderId="12" xfId="0" applyNumberFormat="1" applyFont="1" applyBorder="1"/>
    <xf numFmtId="8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#,##0.00000"/>
    </dxf>
    <dxf>
      <numFmt numFmtId="166" formatCode="&quot;$&quot;#,##0.000_);[Red]\(&quot;$&quot;#,##0.0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 Profitability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8999867234495"/>
          <c:y val="0.11946872025612182"/>
          <c:w val="0.74344679677686198"/>
          <c:h val="0.753083298798176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'internal_sales_data new'!$L$2:$L$11</c:f>
              <c:numCache>
                <c:formatCode>0.00%</c:formatCode>
                <c:ptCount val="10"/>
                <c:pt idx="0">
                  <c:v>0.70967741935483875</c:v>
                </c:pt>
                <c:pt idx="1">
                  <c:v>0.67241379310344829</c:v>
                </c:pt>
                <c:pt idx="2">
                  <c:v>0.64285714285714279</c:v>
                </c:pt>
                <c:pt idx="3">
                  <c:v>0.65714285714285714</c:v>
                </c:pt>
                <c:pt idx="4">
                  <c:v>0.64864864864864868</c:v>
                </c:pt>
                <c:pt idx="5">
                  <c:v>0.7</c:v>
                </c:pt>
                <c:pt idx="6">
                  <c:v>0.67142857142857149</c:v>
                </c:pt>
                <c:pt idx="7">
                  <c:v>0.69411764705882362</c:v>
                </c:pt>
                <c:pt idx="8">
                  <c:v>0.70588235294117641</c:v>
                </c:pt>
                <c:pt idx="9">
                  <c:v>0.71666666666666667</c:v>
                </c:pt>
              </c:numCache>
            </c:numRef>
          </c:xVal>
          <c:yVal>
            <c:numRef>
              <c:f>'internal_sales_data new'!$M$2:$M$11</c:f>
              <c:numCache>
                <c:formatCode>0.00%</c:formatCode>
                <c:ptCount val="10"/>
                <c:pt idx="0">
                  <c:v>0.17502703482289089</c:v>
                </c:pt>
                <c:pt idx="1">
                  <c:v>9.8241009155398185E-2</c:v>
                </c:pt>
                <c:pt idx="2">
                  <c:v>4.7426625718030968E-2</c:v>
                </c:pt>
                <c:pt idx="3">
                  <c:v>0.11856673518754952</c:v>
                </c:pt>
                <c:pt idx="4">
                  <c:v>4.1780719285340967E-2</c:v>
                </c:pt>
                <c:pt idx="5">
                  <c:v>7.0575417267294702E-2</c:v>
                </c:pt>
                <c:pt idx="6">
                  <c:v>0.18619281693140505</c:v>
                </c:pt>
                <c:pt idx="7">
                  <c:v>9.6896202583240887E-2</c:v>
                </c:pt>
                <c:pt idx="8">
                  <c:v>9.6896119578325848E-2</c:v>
                </c:pt>
                <c:pt idx="9">
                  <c:v>6.839731947052298E-2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0-4E32-99FB-8077F3F19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60368"/>
        <c:axId val="715658448"/>
      </c:scatterChart>
      <c:valAx>
        <c:axId val="71566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baseline="0"/>
                  <a:t>Gross Margin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58448"/>
        <c:crosses val="autoZero"/>
        <c:crossBetween val="midCat"/>
      </c:valAx>
      <c:valAx>
        <c:axId val="71565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baseline="0"/>
                  <a:t>Net Sales Contribution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6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13</xdr:row>
      <xdr:rowOff>0</xdr:rowOff>
    </xdr:from>
    <xdr:to>
      <xdr:col>13</xdr:col>
      <xdr:colOff>1152525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B2C66-8FD5-4F21-B8AF-766E5FADE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ra" refreshedDate="45712.5236337963" createdVersion="8" refreshedVersion="8" minRefreshableVersion="3" recordCount="10" xr:uid="{DCFDCFE8-FB3A-4691-9818-E201A1DC627F}">
  <cacheSource type="worksheet">
    <worksheetSource ref="A1:M11" sheet="internal_sales_data new"/>
  </cacheSource>
  <cacheFields count="13">
    <cacheField name="Brand" numFmtId="0">
      <sharedItems/>
    </cacheField>
    <cacheField name="Product" numFmtId="0">
      <sharedItems/>
    </cacheField>
    <cacheField name="Pack Size (ml)" numFmtId="0">
      <sharedItems containsSemiMixedTypes="0" containsString="0" containsNumber="1" containsInteger="1" minValue="100" maxValue="200"/>
    </cacheField>
    <cacheField name="ProductID" numFmtId="0">
      <sharedItems count="10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</sharedItems>
    </cacheField>
    <cacheField name="Retail Price" numFmtId="164">
      <sharedItems containsSemiMixedTypes="0" containsString="0" containsNumber="1" minValue="5" maxValue="10"/>
    </cacheField>
    <cacheField name="Net Price" numFmtId="164">
      <sharedItems containsSemiMixedTypes="0" containsString="0" containsNumber="1" minValue="2.8" maxValue="6"/>
    </cacheField>
    <cacheField name="COGS" numFmtId="164">
      <sharedItems containsSemiMixedTypes="0" containsString="0" containsNumber="1" minValue="0.9" maxValue="1.7"/>
    </cacheField>
    <cacheField name="Volume 2022" numFmtId="0">
      <sharedItems containsSemiMixedTypes="0" containsString="0" containsNumber="1" minValue="231.27" maxValue="1156.348"/>
    </cacheField>
    <cacheField name="Net Sales 2022" numFmtId="164">
      <sharedItems containsSemiMixedTypes="0" containsString="0" containsNumber="1" minValue="855.69900000000007" maxValue="3813.3619999999996"/>
    </cacheField>
    <cacheField name="Gross Profit per Unit" numFmtId="164">
      <sharedItems containsSemiMixedTypes="0" containsString="0" containsNumber="1" minValue="4" maxValue="8.3000000000000007"/>
    </cacheField>
    <cacheField name="Gross Profit per Product" numFmtId="164">
      <sharedItems containsSemiMixedTypes="0" containsString="0" containsNumber="1" minValue="1376.0565000000001" maxValue="5284.2301999999991"/>
    </cacheField>
    <cacheField name="Gross Margin" numFmtId="10">
      <sharedItems containsSemiMixedTypes="0" containsString="0" containsNumber="1" minValue="0.64285714285714279" maxValue="0.71666666666666667" count="10">
        <n v="0.70967741935483875"/>
        <n v="0.67241379310344829"/>
        <n v="0.64285714285714279"/>
        <n v="0.65714285714285714"/>
        <n v="0.64864864864864868"/>
        <n v="0.7"/>
        <n v="0.67142857142857149"/>
        <n v="0.69411764705882362"/>
        <n v="0.70588235294117641"/>
        <n v="0.71666666666666667"/>
      </sharedItems>
    </cacheField>
    <cacheField name="Net Sales Contribution" numFmtId="10">
      <sharedItems containsSemiMixedTypes="0" containsString="0" containsNumber="1" minValue="4.1780719285340967E-2" maxValue="0.186192816931405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tarbust"/>
    <s v="Ultra Soft"/>
    <n v="100"/>
    <x v="0"/>
    <n v="5"/>
    <n v="3.1"/>
    <n v="0.9"/>
    <n v="1156.348"/>
    <n v="3584.6788000000001"/>
    <n v="4.0999999999999996"/>
    <n v="4741.0267999999996"/>
    <x v="0"/>
    <n v="0.17502703482289089"/>
  </r>
  <r>
    <s v="Starbust"/>
    <s v="Extra Shiny"/>
    <n v="100"/>
    <x v="1"/>
    <n v="5"/>
    <n v="2.9"/>
    <n v="0.95"/>
    <n v="693.80899999999997"/>
    <n v="2012.0460999999998"/>
    <n v="4.05"/>
    <n v="2809.9264499999999"/>
    <x v="1"/>
    <n v="9.8241009155398185E-2"/>
  </r>
  <r>
    <s v="Starbust"/>
    <s v="Strong Hair"/>
    <n v="100"/>
    <x v="2"/>
    <n v="5"/>
    <n v="2.8"/>
    <n v="1"/>
    <n v="346.904"/>
    <n v="971.33119999999997"/>
    <n v="4"/>
    <n v="1387.616"/>
    <x v="2"/>
    <n v="4.7426625718030968E-2"/>
  </r>
  <r>
    <s v="Starbust"/>
    <s v="Ultra Soft"/>
    <n v="150"/>
    <x v="3"/>
    <n v="7"/>
    <n v="3.5"/>
    <n v="1.2"/>
    <n v="693.80899999999997"/>
    <n v="2428.3314999999998"/>
    <n v="5.8"/>
    <n v="4024.0921999999996"/>
    <x v="3"/>
    <n v="0.11856673518754952"/>
  </r>
  <r>
    <s v="Starbust"/>
    <s v="Strong Hair"/>
    <n v="150"/>
    <x v="4"/>
    <n v="7.25"/>
    <n v="3.7"/>
    <n v="1.3"/>
    <n v="231.27"/>
    <n v="855.69900000000007"/>
    <n v="5.95"/>
    <n v="1376.0565000000001"/>
    <x v="4"/>
    <n v="4.1780719285340967E-2"/>
  </r>
  <r>
    <s v="Starbust"/>
    <s v="Ultra Soft"/>
    <n v="200"/>
    <x v="5"/>
    <n v="9"/>
    <n v="5"/>
    <n v="1.5"/>
    <n v="289.08699999999999"/>
    <n v="1445.4349999999999"/>
    <n v="7.5"/>
    <n v="2168.1525000000001"/>
    <x v="5"/>
    <n v="7.0575417267294702E-2"/>
  </r>
  <r>
    <s v="Shinez"/>
    <s v="Repair"/>
    <n v="100"/>
    <x v="6"/>
    <n v="6"/>
    <n v="3.5"/>
    <n v="1.1499999999999999"/>
    <n v="1089.5319999999999"/>
    <n v="3813.3619999999996"/>
    <n v="4.8499999999999996"/>
    <n v="5284.2301999999991"/>
    <x v="6"/>
    <n v="0.18619281693140505"/>
  </r>
  <r>
    <s v="Shinez"/>
    <s v="Repair"/>
    <n v="125"/>
    <x v="7"/>
    <n v="7"/>
    <n v="4.25"/>
    <n v="1.3"/>
    <n v="466.94200000000001"/>
    <n v="1984.5035"/>
    <n v="5.7"/>
    <n v="2661.5694000000003"/>
    <x v="7"/>
    <n v="9.6896202583240887E-2"/>
  </r>
  <r>
    <s v="Shinez"/>
    <s v="Repair"/>
    <n v="150"/>
    <x v="8"/>
    <n v="8"/>
    <n v="5.0999999999999996"/>
    <n v="1.5"/>
    <n v="389.11799999999999"/>
    <n v="1984.5017999999998"/>
    <n v="6.5"/>
    <n v="2529.2669999999998"/>
    <x v="8"/>
    <n v="9.6896119578325848E-2"/>
  </r>
  <r>
    <s v="Shinez"/>
    <s v="Repair"/>
    <n v="200"/>
    <x v="9"/>
    <n v="10"/>
    <n v="6"/>
    <n v="1.7"/>
    <n v="233.471"/>
    <n v="1400.826"/>
    <n v="8.3000000000000007"/>
    <n v="1937.8093000000001"/>
    <x v="9"/>
    <n v="6.83973194705229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A9BCD-A68E-43C9-AF67-BD4211DE0E9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14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axis="axisCol" numFmtId="10" showAll="0">
      <items count="11">
        <item x="2"/>
        <item x="4"/>
        <item x="3"/>
        <item x="6"/>
        <item x="1"/>
        <item x="7"/>
        <item x="5"/>
        <item x="8"/>
        <item x="0"/>
        <item x="9"/>
        <item t="default"/>
      </items>
    </pivotField>
    <pivotField dataField="1" numFmtId="1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" fld="12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5E988-DC21-4860-A452-0813B8BEDB7D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1:K32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axis="axisCol" numFmtId="10" showAll="0">
      <items count="11">
        <item x="2"/>
        <item x="4"/>
        <item x="3"/>
        <item x="6"/>
        <item x="1"/>
        <item x="7"/>
        <item x="5"/>
        <item x="8"/>
        <item x="0"/>
        <item x="9"/>
        <item t="default"/>
      </items>
    </pivotField>
    <pivotField dataField="1" numFmtId="1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" fld="12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BA564-96F6-4550-9FD1-E2E818A73F5B}" name="Table1" displayName="Table1" ref="A1:J12" totalsRowShown="0">
  <autoFilter ref="A1:J12" xr:uid="{B31003B2-5FD5-45C0-9C47-DAB34400418C}"/>
  <tableColumns count="10">
    <tableColumn id="1" xr3:uid="{E82B2489-9D29-4D2E-A759-A14661F7A9CB}" name="Brand"/>
    <tableColumn id="2" xr3:uid="{47BF0241-E24E-490F-A796-F784664FBC09}" name="Product"/>
    <tableColumn id="3" xr3:uid="{3ACD2A7D-6BFD-4F91-9D44-3C5FA2FB84DA}" name="Pack Size (ml)"/>
    <tableColumn id="4" xr3:uid="{C284AB11-3150-4063-A032-42818B801D7B}" name="ProductID"/>
    <tableColumn id="5" xr3:uid="{DC18CE83-1629-476C-AC45-CDF1CB68B11B}" name="Retail Price" dataDxfId="4"/>
    <tableColumn id="6" xr3:uid="{EEF83A12-EBBA-4731-9146-1ED0B71D0ED7}" name="Net Price" dataDxfId="3"/>
    <tableColumn id="7" xr3:uid="{F5F75435-46A2-48AC-8711-0734275703EE}" name="COGS" dataDxfId="2"/>
    <tableColumn id="8" xr3:uid="{79A5A235-8F0F-4580-8793-EA96BC562C50}" name="Volume 2022"/>
    <tableColumn id="9" xr3:uid="{CD85F0E3-A74F-4115-9CCE-F450B6ADEC9D}" name="Net Sales 2022" dataDxfId="1"/>
    <tableColumn id="10" xr3:uid="{475A6194-F3FF-4F2C-B2D9-E7D13597ED8D}" name="Price per ml" dataDxfId="0">
      <calculatedColumnFormula>Table1[[#This Row],[Retail Price]]/Table1[[#This Row],[Volume 2022]]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5822-17FB-4F57-9775-15DA44CBBD78}">
  <dimension ref="A1:J14"/>
  <sheetViews>
    <sheetView workbookViewId="0">
      <selection activeCell="C12" sqref="C12"/>
    </sheetView>
  </sheetViews>
  <sheetFormatPr defaultRowHeight="15" x14ac:dyDescent="0.25"/>
  <cols>
    <col min="2" max="2" width="12.5703125" customWidth="1"/>
    <col min="3" max="3" width="15.5703125" customWidth="1"/>
    <col min="4" max="4" width="24.28515625" customWidth="1"/>
    <col min="5" max="5" width="13.42578125" customWidth="1"/>
    <col min="6" max="6" width="12.7109375" customWidth="1"/>
    <col min="7" max="7" width="12" customWidth="1"/>
    <col min="8" max="8" width="14.42578125" customWidth="1"/>
    <col min="9" max="9" width="16.42578125" customWidth="1"/>
    <col min="10" max="10" width="17.85546875" style="2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s="28" t="s">
        <v>34</v>
      </c>
    </row>
    <row r="2" spans="1:10" x14ac:dyDescent="0.25">
      <c r="A2" t="s">
        <v>8</v>
      </c>
      <c r="B2" t="s">
        <v>9</v>
      </c>
      <c r="C2">
        <v>100</v>
      </c>
      <c r="D2" t="s">
        <v>10</v>
      </c>
      <c r="E2" s="27">
        <v>5</v>
      </c>
      <c r="F2" s="27">
        <v>3.1</v>
      </c>
      <c r="G2" s="27">
        <v>0.9</v>
      </c>
      <c r="H2" s="2">
        <v>1156.3499999999999</v>
      </c>
      <c r="I2" s="29">
        <v>3584.68</v>
      </c>
      <c r="J2" s="28">
        <f>Table1[[#This Row],[Retail Price]]/Table1[[#This Row],[Volume 2022]]</f>
        <v>4.3239503610498558E-3</v>
      </c>
    </row>
    <row r="3" spans="1:10" x14ac:dyDescent="0.25">
      <c r="A3" t="s">
        <v>8</v>
      </c>
      <c r="B3" t="s">
        <v>11</v>
      </c>
      <c r="C3">
        <v>100</v>
      </c>
      <c r="D3" t="s">
        <v>12</v>
      </c>
      <c r="E3" s="27">
        <v>5</v>
      </c>
      <c r="F3" s="27">
        <v>2.9</v>
      </c>
      <c r="G3" s="27">
        <v>0.95</v>
      </c>
      <c r="H3">
        <v>693.80899999999997</v>
      </c>
      <c r="I3" s="29">
        <v>2012.05</v>
      </c>
      <c r="J3" s="28">
        <f>Table1[[#This Row],[Retail Price]]/Table1[[#This Row],[Volume 2022]]</f>
        <v>7.2065943220684658E-3</v>
      </c>
    </row>
    <row r="4" spans="1:10" x14ac:dyDescent="0.25">
      <c r="A4" t="s">
        <v>8</v>
      </c>
      <c r="B4" t="s">
        <v>13</v>
      </c>
      <c r="C4">
        <v>100</v>
      </c>
      <c r="D4" t="s">
        <v>14</v>
      </c>
      <c r="E4" s="27">
        <v>5</v>
      </c>
      <c r="F4" s="27">
        <v>2.8</v>
      </c>
      <c r="G4" s="27">
        <v>1</v>
      </c>
      <c r="H4">
        <v>346.904</v>
      </c>
      <c r="I4" s="29">
        <v>971.33</v>
      </c>
      <c r="J4" s="28">
        <f>Table1[[#This Row],[Retail Price]]/Table1[[#This Row],[Volume 2022]]</f>
        <v>1.4413209418167563E-2</v>
      </c>
    </row>
    <row r="5" spans="1:10" x14ac:dyDescent="0.25">
      <c r="A5" t="s">
        <v>8</v>
      </c>
      <c r="B5" t="s">
        <v>9</v>
      </c>
      <c r="C5">
        <v>150</v>
      </c>
      <c r="D5" t="s">
        <v>15</v>
      </c>
      <c r="E5" s="27">
        <v>7</v>
      </c>
      <c r="F5" s="27">
        <v>3.5</v>
      </c>
      <c r="G5" s="27">
        <v>1.2</v>
      </c>
      <c r="H5">
        <v>693.80899999999997</v>
      </c>
      <c r="I5" s="29">
        <v>2428.33</v>
      </c>
      <c r="J5" s="28">
        <f>Table1[[#This Row],[Retail Price]]/Table1[[#This Row],[Volume 2022]]</f>
        <v>1.0089232050895852E-2</v>
      </c>
    </row>
    <row r="6" spans="1:10" x14ac:dyDescent="0.25">
      <c r="A6" t="s">
        <v>8</v>
      </c>
      <c r="B6" t="s">
        <v>13</v>
      </c>
      <c r="C6">
        <v>150</v>
      </c>
      <c r="D6" t="s">
        <v>16</v>
      </c>
      <c r="E6" s="27">
        <v>7.25</v>
      </c>
      <c r="F6" s="27">
        <v>3.7</v>
      </c>
      <c r="G6" s="27">
        <v>1.3</v>
      </c>
      <c r="H6">
        <v>231.27</v>
      </c>
      <c r="I6" s="29">
        <v>855.7</v>
      </c>
      <c r="J6" s="28">
        <f>Table1[[#This Row],[Retail Price]]/Table1[[#This Row],[Volume 2022]]</f>
        <v>3.1348640117611445E-2</v>
      </c>
    </row>
    <row r="7" spans="1:10" x14ac:dyDescent="0.25">
      <c r="A7" t="s">
        <v>8</v>
      </c>
      <c r="B7" t="s">
        <v>9</v>
      </c>
      <c r="C7">
        <v>200</v>
      </c>
      <c r="D7" t="s">
        <v>17</v>
      </c>
      <c r="E7" s="27">
        <v>9</v>
      </c>
      <c r="F7" s="27">
        <v>5</v>
      </c>
      <c r="G7" s="27">
        <v>1.5</v>
      </c>
      <c r="H7">
        <v>289.08699999999999</v>
      </c>
      <c r="I7" s="29">
        <v>1445.44</v>
      </c>
      <c r="J7" s="28">
        <f>Table1[[#This Row],[Retail Price]]/Table1[[#This Row],[Volume 2022]]</f>
        <v>3.1132496445706658E-2</v>
      </c>
    </row>
    <row r="8" spans="1:10" x14ac:dyDescent="0.25">
      <c r="A8" t="s">
        <v>18</v>
      </c>
      <c r="B8" t="s">
        <v>19</v>
      </c>
      <c r="C8">
        <v>100</v>
      </c>
      <c r="D8" t="s">
        <v>20</v>
      </c>
      <c r="E8" s="27">
        <v>6</v>
      </c>
      <c r="F8" s="27">
        <v>3.5</v>
      </c>
      <c r="G8" s="27">
        <v>1.1499999999999999</v>
      </c>
      <c r="H8" s="2">
        <v>1089.53</v>
      </c>
      <c r="I8" s="29">
        <v>3813.36</v>
      </c>
      <c r="J8" s="28">
        <f>Table1[[#This Row],[Retail Price]]/Table1[[#This Row],[Volume 2022]]</f>
        <v>5.5069617174377944E-3</v>
      </c>
    </row>
    <row r="9" spans="1:10" x14ac:dyDescent="0.25">
      <c r="A9" t="s">
        <v>18</v>
      </c>
      <c r="B9" t="s">
        <v>19</v>
      </c>
      <c r="C9">
        <v>125</v>
      </c>
      <c r="D9" t="s">
        <v>21</v>
      </c>
      <c r="E9" s="27">
        <v>7</v>
      </c>
      <c r="F9" s="27">
        <v>4.25</v>
      </c>
      <c r="G9" s="27">
        <v>1.3</v>
      </c>
      <c r="H9">
        <v>466.94200000000001</v>
      </c>
      <c r="I9" s="29">
        <v>1984.5</v>
      </c>
      <c r="J9" s="28">
        <f>Table1[[#This Row],[Retail Price]]/Table1[[#This Row],[Volume 2022]]</f>
        <v>1.4991155218421131E-2</v>
      </c>
    </row>
    <row r="10" spans="1:10" x14ac:dyDescent="0.25">
      <c r="A10" t="s">
        <v>18</v>
      </c>
      <c r="B10" t="s">
        <v>19</v>
      </c>
      <c r="C10">
        <v>150</v>
      </c>
      <c r="D10" t="s">
        <v>22</v>
      </c>
      <c r="E10" s="27">
        <v>8</v>
      </c>
      <c r="F10" s="27">
        <v>5.0999999999999996</v>
      </c>
      <c r="G10" s="27">
        <v>1.5</v>
      </c>
      <c r="H10">
        <v>389.11799999999999</v>
      </c>
      <c r="I10" s="29">
        <v>1984.5</v>
      </c>
      <c r="J10" s="28">
        <f>Table1[[#This Row],[Retail Price]]/Table1[[#This Row],[Volume 2022]]</f>
        <v>2.0559316197143282E-2</v>
      </c>
    </row>
    <row r="11" spans="1:10" x14ac:dyDescent="0.25">
      <c r="A11" t="s">
        <v>18</v>
      </c>
      <c r="B11" t="s">
        <v>19</v>
      </c>
      <c r="C11">
        <v>200</v>
      </c>
      <c r="D11" t="s">
        <v>23</v>
      </c>
      <c r="E11" s="27">
        <v>10</v>
      </c>
      <c r="F11" s="27">
        <v>6</v>
      </c>
      <c r="G11" s="27">
        <v>1.7</v>
      </c>
      <c r="H11">
        <v>233.471</v>
      </c>
      <c r="I11" s="29">
        <v>1400.83</v>
      </c>
      <c r="J11" s="28">
        <f>Table1[[#This Row],[Retail Price]]/Table1[[#This Row],[Volume 2022]]</f>
        <v>4.2831872052631802E-2</v>
      </c>
    </row>
    <row r="12" spans="1:10" x14ac:dyDescent="0.25">
      <c r="A12" t="s">
        <v>8</v>
      </c>
      <c r="B12" t="s">
        <v>9</v>
      </c>
      <c r="C12">
        <v>50</v>
      </c>
      <c r="D12" t="s">
        <v>33</v>
      </c>
      <c r="E12" s="27">
        <f>1.5*50*J2</f>
        <v>0.3242962770787392</v>
      </c>
      <c r="F12" s="27">
        <v>2.2999999999999998</v>
      </c>
      <c r="G12" s="27">
        <v>0.7</v>
      </c>
      <c r="H12">
        <f>0.1*H2</f>
        <v>115.63499999999999</v>
      </c>
      <c r="I12" s="29">
        <f>Table1[[#This Row],[Net Price]]*Table1[[#This Row],[Volume 2022]]</f>
        <v>265.96049999999997</v>
      </c>
      <c r="J12" s="28">
        <f>Table1[[#This Row],[Retail Price]]/Table1[[#This Row],[Volume 2022]]</f>
        <v>2.8044820087234769E-3</v>
      </c>
    </row>
    <row r="14" spans="1:10" x14ac:dyDescent="0.25">
      <c r="I14">
        <v>265.96100000000001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43A4-2D07-4A7D-96B8-5E8AE99EAABC}">
  <dimension ref="A1:I12"/>
  <sheetViews>
    <sheetView workbookViewId="0">
      <selection activeCell="I12" sqref="I12"/>
    </sheetView>
  </sheetViews>
  <sheetFormatPr defaultRowHeight="15" x14ac:dyDescent="0.25"/>
  <cols>
    <col min="2" max="2" width="12.5703125" customWidth="1"/>
    <col min="3" max="3" width="13.42578125" customWidth="1"/>
    <col min="4" max="4" width="24.28515625" customWidth="1"/>
    <col min="5" max="5" width="11.85546875" customWidth="1"/>
    <col min="6" max="6" width="12.7109375" customWidth="1"/>
    <col min="7" max="7" width="12" customWidth="1"/>
    <col min="8" max="8" width="13.42578125" customWidth="1"/>
    <col min="9" max="9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x14ac:dyDescent="0.25">
      <c r="A2" t="s">
        <v>8</v>
      </c>
      <c r="B2" t="s">
        <v>9</v>
      </c>
      <c r="C2">
        <v>100</v>
      </c>
      <c r="D2" t="s">
        <v>10</v>
      </c>
      <c r="E2" s="27">
        <v>5</v>
      </c>
      <c r="F2" s="27">
        <v>3.1</v>
      </c>
      <c r="G2" s="27">
        <v>0.9</v>
      </c>
      <c r="H2" s="2">
        <v>1156.3499999999999</v>
      </c>
      <c r="I2" s="27">
        <v>3584.68</v>
      </c>
    </row>
    <row r="3" spans="1:9" x14ac:dyDescent="0.25">
      <c r="A3" t="s">
        <v>8</v>
      </c>
      <c r="B3" t="s">
        <v>11</v>
      </c>
      <c r="C3">
        <v>100</v>
      </c>
      <c r="D3" t="s">
        <v>12</v>
      </c>
      <c r="E3" s="27">
        <v>5</v>
      </c>
      <c r="F3" s="27">
        <v>2.9</v>
      </c>
      <c r="G3" s="27">
        <v>0.95</v>
      </c>
      <c r="H3">
        <v>693.80899999999997</v>
      </c>
      <c r="I3" s="27">
        <v>2012.05</v>
      </c>
    </row>
    <row r="4" spans="1:9" x14ac:dyDescent="0.25">
      <c r="A4" t="s">
        <v>8</v>
      </c>
      <c r="B4" t="s">
        <v>13</v>
      </c>
      <c r="C4">
        <v>100</v>
      </c>
      <c r="D4" t="s">
        <v>14</v>
      </c>
      <c r="E4" s="27">
        <v>5</v>
      </c>
      <c r="F4" s="27">
        <v>2.8</v>
      </c>
      <c r="G4" s="27">
        <v>1</v>
      </c>
      <c r="H4">
        <v>346.904</v>
      </c>
      <c r="I4" s="27">
        <v>971.33</v>
      </c>
    </row>
    <row r="5" spans="1:9" x14ac:dyDescent="0.25">
      <c r="A5" t="s">
        <v>8</v>
      </c>
      <c r="B5" t="s">
        <v>9</v>
      </c>
      <c r="C5">
        <v>150</v>
      </c>
      <c r="D5" t="s">
        <v>15</v>
      </c>
      <c r="E5" s="27">
        <v>7</v>
      </c>
      <c r="F5" s="27">
        <v>3.5</v>
      </c>
      <c r="G5" s="27">
        <v>1.2</v>
      </c>
      <c r="H5">
        <v>693.80899999999997</v>
      </c>
      <c r="I5" s="27">
        <v>2428.33</v>
      </c>
    </row>
    <row r="6" spans="1:9" x14ac:dyDescent="0.25">
      <c r="A6" t="s">
        <v>8</v>
      </c>
      <c r="B6" t="s">
        <v>13</v>
      </c>
      <c r="C6">
        <v>150</v>
      </c>
      <c r="D6" t="s">
        <v>16</v>
      </c>
      <c r="E6" s="27">
        <v>7.25</v>
      </c>
      <c r="F6" s="27">
        <v>3.7</v>
      </c>
      <c r="G6" s="27">
        <v>1.3</v>
      </c>
      <c r="H6">
        <v>231.27</v>
      </c>
      <c r="I6" s="27">
        <v>855.7</v>
      </c>
    </row>
    <row r="7" spans="1:9" x14ac:dyDescent="0.25">
      <c r="A7" t="s">
        <v>8</v>
      </c>
      <c r="B7" t="s">
        <v>9</v>
      </c>
      <c r="C7">
        <v>200</v>
      </c>
      <c r="D7" t="s">
        <v>17</v>
      </c>
      <c r="E7" s="27">
        <v>9</v>
      </c>
      <c r="F7" s="27">
        <v>5</v>
      </c>
      <c r="G7" s="27">
        <v>1.5</v>
      </c>
      <c r="H7">
        <v>289.08699999999999</v>
      </c>
      <c r="I7" s="27">
        <v>1445.44</v>
      </c>
    </row>
    <row r="8" spans="1:9" x14ac:dyDescent="0.25">
      <c r="A8" t="s">
        <v>18</v>
      </c>
      <c r="B8" t="s">
        <v>19</v>
      </c>
      <c r="C8">
        <v>100</v>
      </c>
      <c r="D8" t="s">
        <v>20</v>
      </c>
      <c r="E8" s="27">
        <v>6</v>
      </c>
      <c r="F8" s="27">
        <v>3.5</v>
      </c>
      <c r="G8" s="27">
        <v>1.1499999999999999</v>
      </c>
      <c r="H8" s="2">
        <v>1089.53</v>
      </c>
      <c r="I8" s="27">
        <v>3813.36</v>
      </c>
    </row>
    <row r="9" spans="1:9" x14ac:dyDescent="0.25">
      <c r="A9" t="s">
        <v>18</v>
      </c>
      <c r="B9" t="s">
        <v>19</v>
      </c>
      <c r="C9">
        <v>125</v>
      </c>
      <c r="D9" t="s">
        <v>21</v>
      </c>
      <c r="E9" s="27">
        <v>7</v>
      </c>
      <c r="F9" s="27">
        <v>4.25</v>
      </c>
      <c r="G9" s="27">
        <v>1.3</v>
      </c>
      <c r="H9">
        <v>466.94200000000001</v>
      </c>
      <c r="I9" s="27">
        <v>1984.5</v>
      </c>
    </row>
    <row r="10" spans="1:9" x14ac:dyDescent="0.25">
      <c r="A10" t="s">
        <v>18</v>
      </c>
      <c r="B10" t="s">
        <v>19</v>
      </c>
      <c r="C10">
        <v>150</v>
      </c>
      <c r="D10" t="s">
        <v>22</v>
      </c>
      <c r="E10" s="27">
        <v>8</v>
      </c>
      <c r="F10" s="27">
        <v>5.0999999999999996</v>
      </c>
      <c r="G10" s="27">
        <v>1.5</v>
      </c>
      <c r="H10">
        <v>389.11799999999999</v>
      </c>
      <c r="I10" s="27">
        <v>1984.5</v>
      </c>
    </row>
    <row r="11" spans="1:9" x14ac:dyDescent="0.25">
      <c r="A11" t="s">
        <v>18</v>
      </c>
      <c r="B11" t="s">
        <v>19</v>
      </c>
      <c r="C11">
        <v>200</v>
      </c>
      <c r="D11" t="s">
        <v>23</v>
      </c>
      <c r="E11" s="27">
        <v>10</v>
      </c>
      <c r="F11" s="27">
        <v>6</v>
      </c>
      <c r="G11" s="27">
        <v>1.7</v>
      </c>
      <c r="H11">
        <v>233.471</v>
      </c>
      <c r="I11" s="27">
        <v>1400.83</v>
      </c>
    </row>
    <row r="12" spans="1:9" x14ac:dyDescent="0.25">
      <c r="A12" t="s">
        <v>25</v>
      </c>
      <c r="I12" s="27">
        <v>20480.71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A49F-29C7-4086-A938-C11CA1415478}">
  <dimension ref="A3:K32"/>
  <sheetViews>
    <sheetView topLeftCell="A4" workbookViewId="0">
      <selection activeCell="J17" sqref="J17"/>
    </sheetView>
  </sheetViews>
  <sheetFormatPr defaultRowHeight="15" x14ac:dyDescent="0.25"/>
  <cols>
    <col min="1" max="1" width="28.85546875" bestFit="1" customWidth="1"/>
    <col min="2" max="2" width="16.85546875" bestFit="1" customWidth="1"/>
    <col min="3" max="11" width="7.140625" bestFit="1" customWidth="1"/>
    <col min="12" max="12" width="27" bestFit="1" customWidth="1"/>
    <col min="13" max="13" width="30.28515625" bestFit="1" customWidth="1"/>
    <col min="14" max="14" width="27" bestFit="1" customWidth="1"/>
    <col min="15" max="15" width="30.28515625" bestFit="1" customWidth="1"/>
    <col min="16" max="16" width="25.42578125" bestFit="1" customWidth="1"/>
    <col min="17" max="17" width="28.5703125" bestFit="1" customWidth="1"/>
    <col min="18" max="18" width="25.42578125" bestFit="1" customWidth="1"/>
    <col min="19" max="19" width="28.5703125" bestFit="1" customWidth="1"/>
    <col min="20" max="20" width="25.42578125" bestFit="1" customWidth="1"/>
    <col min="21" max="21" width="28.5703125" bestFit="1" customWidth="1"/>
  </cols>
  <sheetData>
    <row r="3" spans="1:11" x14ac:dyDescent="0.25">
      <c r="A3" s="6" t="s">
        <v>31</v>
      </c>
      <c r="B3" s="6" t="s">
        <v>32</v>
      </c>
    </row>
    <row r="4" spans="1:11" x14ac:dyDescent="0.25">
      <c r="A4" s="6" t="s">
        <v>30</v>
      </c>
      <c r="B4" s="5">
        <v>0.64285714285714279</v>
      </c>
      <c r="C4" s="5">
        <v>0.64864864864864868</v>
      </c>
      <c r="D4" s="5">
        <v>0.65714285714285714</v>
      </c>
      <c r="E4" s="5">
        <v>0.67142857142857149</v>
      </c>
      <c r="F4" s="5">
        <v>0.67241379310344829</v>
      </c>
      <c r="G4" s="5">
        <v>0.69411764705882362</v>
      </c>
      <c r="H4" s="5">
        <v>0.7</v>
      </c>
      <c r="I4" s="5">
        <v>0.70588235294117641</v>
      </c>
      <c r="J4" s="5">
        <v>0.70967741935483875</v>
      </c>
      <c r="K4" s="5">
        <v>0.71666666666666667</v>
      </c>
    </row>
    <row r="5" spans="1:11" x14ac:dyDescent="0.25">
      <c r="A5" s="7" t="s">
        <v>20</v>
      </c>
      <c r="B5" s="5"/>
      <c r="C5" s="5"/>
      <c r="D5" s="5"/>
      <c r="E5" s="5">
        <v>0.18619281693140505</v>
      </c>
      <c r="F5" s="5"/>
      <c r="G5" s="5"/>
      <c r="H5" s="5"/>
      <c r="I5" s="5"/>
      <c r="J5" s="5"/>
      <c r="K5" s="5"/>
    </row>
    <row r="6" spans="1:11" x14ac:dyDescent="0.25">
      <c r="A6" s="7" t="s">
        <v>21</v>
      </c>
      <c r="B6" s="5"/>
      <c r="C6" s="5"/>
      <c r="D6" s="5"/>
      <c r="E6" s="5"/>
      <c r="F6" s="5"/>
      <c r="G6" s="5">
        <v>9.6896202583240887E-2</v>
      </c>
      <c r="H6" s="5"/>
      <c r="I6" s="5"/>
      <c r="J6" s="5"/>
      <c r="K6" s="5"/>
    </row>
    <row r="7" spans="1:11" x14ac:dyDescent="0.25">
      <c r="A7" s="7" t="s">
        <v>22</v>
      </c>
      <c r="B7" s="5"/>
      <c r="C7" s="5"/>
      <c r="D7" s="5"/>
      <c r="E7" s="5"/>
      <c r="F7" s="5"/>
      <c r="G7" s="5"/>
      <c r="H7" s="5"/>
      <c r="I7" s="5">
        <v>9.6896119578325848E-2</v>
      </c>
      <c r="J7" s="5"/>
      <c r="K7" s="5"/>
    </row>
    <row r="8" spans="1:11" x14ac:dyDescent="0.25">
      <c r="A8" s="7" t="s">
        <v>23</v>
      </c>
      <c r="B8" s="5"/>
      <c r="C8" s="5"/>
      <c r="D8" s="5"/>
      <c r="E8" s="5"/>
      <c r="F8" s="5"/>
      <c r="G8" s="5"/>
      <c r="H8" s="5"/>
      <c r="I8" s="5"/>
      <c r="J8" s="5"/>
      <c r="K8" s="5">
        <v>6.839731947052298E-2</v>
      </c>
    </row>
    <row r="9" spans="1:11" x14ac:dyDescent="0.25">
      <c r="A9" s="7" t="s">
        <v>12</v>
      </c>
      <c r="B9" s="5"/>
      <c r="C9" s="5"/>
      <c r="D9" s="5"/>
      <c r="E9" s="5"/>
      <c r="F9" s="5">
        <v>9.8241009155398185E-2</v>
      </c>
      <c r="G9" s="5"/>
      <c r="H9" s="5"/>
      <c r="I9" s="5"/>
      <c r="J9" s="5"/>
      <c r="K9" s="5"/>
    </row>
    <row r="10" spans="1:11" x14ac:dyDescent="0.25">
      <c r="A10" s="7" t="s">
        <v>14</v>
      </c>
      <c r="B10" s="5">
        <v>4.7426625718030968E-2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7" t="s">
        <v>16</v>
      </c>
      <c r="B11" s="5"/>
      <c r="C11" s="5">
        <v>4.1780719285340967E-2</v>
      </c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7" t="s">
        <v>10</v>
      </c>
      <c r="B12" s="5"/>
      <c r="C12" s="5"/>
      <c r="D12" s="5"/>
      <c r="E12" s="5"/>
      <c r="F12" s="5"/>
      <c r="G12" s="5"/>
      <c r="H12" s="5"/>
      <c r="I12" s="5"/>
      <c r="J12" s="5">
        <v>0.17502703482289089</v>
      </c>
      <c r="K12" s="5"/>
    </row>
    <row r="13" spans="1:11" x14ac:dyDescent="0.25">
      <c r="A13" s="7" t="s">
        <v>15</v>
      </c>
      <c r="B13" s="5"/>
      <c r="C13" s="5"/>
      <c r="D13" s="5">
        <v>0.11856673518754952</v>
      </c>
      <c r="E13" s="5"/>
      <c r="F13" s="5"/>
      <c r="G13" s="5"/>
      <c r="H13" s="5"/>
      <c r="I13" s="5"/>
      <c r="J13" s="5"/>
      <c r="K13" s="5"/>
    </row>
    <row r="14" spans="1:11" x14ac:dyDescent="0.25">
      <c r="A14" s="7" t="s">
        <v>17</v>
      </c>
      <c r="B14" s="5"/>
      <c r="C14" s="5"/>
      <c r="D14" s="5"/>
      <c r="E14" s="5"/>
      <c r="F14" s="5"/>
      <c r="G14" s="5"/>
      <c r="H14" s="5">
        <v>7.0575417267294702E-2</v>
      </c>
      <c r="I14" s="5"/>
      <c r="J14" s="5"/>
      <c r="K14" s="5"/>
    </row>
    <row r="21" spans="1:11" x14ac:dyDescent="0.25">
      <c r="A21" s="6" t="s">
        <v>31</v>
      </c>
      <c r="B21" s="6" t="s">
        <v>32</v>
      </c>
    </row>
    <row r="22" spans="1:11" x14ac:dyDescent="0.25">
      <c r="A22" s="6" t="s">
        <v>30</v>
      </c>
      <c r="B22" s="5">
        <v>0.64285714285714279</v>
      </c>
      <c r="C22" s="5">
        <v>0.64864864864864868</v>
      </c>
      <c r="D22" s="5">
        <v>0.65714285714285714</v>
      </c>
      <c r="E22" s="5">
        <v>0.67142857142857149</v>
      </c>
      <c r="F22" s="5">
        <v>0.67241379310344829</v>
      </c>
      <c r="G22" s="5">
        <v>0.69411764705882362</v>
      </c>
      <c r="H22" s="5">
        <v>0.7</v>
      </c>
      <c r="I22" s="5">
        <v>0.70588235294117641</v>
      </c>
      <c r="J22" s="5">
        <v>0.70967741935483875</v>
      </c>
      <c r="K22" s="5">
        <v>0.71666666666666667</v>
      </c>
    </row>
    <row r="23" spans="1:11" x14ac:dyDescent="0.25">
      <c r="A23" s="7" t="s">
        <v>20</v>
      </c>
      <c r="B23" s="5"/>
      <c r="C23" s="5"/>
      <c r="D23" s="5"/>
      <c r="E23" s="5">
        <v>0.18619281693140505</v>
      </c>
      <c r="F23" s="5"/>
      <c r="G23" s="5"/>
      <c r="H23" s="5"/>
      <c r="I23" s="5"/>
      <c r="J23" s="5"/>
      <c r="K23" s="5"/>
    </row>
    <row r="24" spans="1:11" x14ac:dyDescent="0.25">
      <c r="A24" s="7" t="s">
        <v>21</v>
      </c>
      <c r="B24" s="5"/>
      <c r="C24" s="5"/>
      <c r="D24" s="5"/>
      <c r="E24" s="5"/>
      <c r="F24" s="5"/>
      <c r="G24" s="5">
        <v>9.6896202583240887E-2</v>
      </c>
      <c r="H24" s="5"/>
      <c r="I24" s="5"/>
      <c r="J24" s="5"/>
      <c r="K24" s="5"/>
    </row>
    <row r="25" spans="1:11" x14ac:dyDescent="0.25">
      <c r="A25" s="7" t="s">
        <v>22</v>
      </c>
      <c r="B25" s="5"/>
      <c r="C25" s="5"/>
      <c r="D25" s="5"/>
      <c r="E25" s="5"/>
      <c r="F25" s="5"/>
      <c r="G25" s="5"/>
      <c r="H25" s="5"/>
      <c r="I25" s="5">
        <v>9.6896119578325848E-2</v>
      </c>
      <c r="J25" s="5"/>
      <c r="K25" s="5"/>
    </row>
    <row r="26" spans="1:11" x14ac:dyDescent="0.25">
      <c r="A26" s="7" t="s">
        <v>23</v>
      </c>
      <c r="B26" s="5"/>
      <c r="C26" s="5"/>
      <c r="D26" s="5"/>
      <c r="E26" s="5"/>
      <c r="F26" s="5"/>
      <c r="G26" s="5"/>
      <c r="H26" s="5"/>
      <c r="I26" s="5"/>
      <c r="J26" s="5"/>
      <c r="K26" s="5">
        <v>6.839731947052298E-2</v>
      </c>
    </row>
    <row r="27" spans="1:11" x14ac:dyDescent="0.25">
      <c r="A27" s="7" t="s">
        <v>12</v>
      </c>
      <c r="B27" s="5"/>
      <c r="C27" s="5"/>
      <c r="D27" s="5"/>
      <c r="E27" s="5"/>
      <c r="F27" s="5">
        <v>9.8241009155398185E-2</v>
      </c>
      <c r="G27" s="5"/>
      <c r="H27" s="5"/>
      <c r="I27" s="5"/>
      <c r="J27" s="5"/>
      <c r="K27" s="5"/>
    </row>
    <row r="28" spans="1:11" x14ac:dyDescent="0.25">
      <c r="A28" s="7" t="s">
        <v>14</v>
      </c>
      <c r="B28" s="5">
        <v>4.7426625718030968E-2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7" t="s">
        <v>16</v>
      </c>
      <c r="B29" s="5"/>
      <c r="C29" s="5">
        <v>4.1780719285340967E-2</v>
      </c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7" t="s">
        <v>10</v>
      </c>
      <c r="B30" s="5"/>
      <c r="C30" s="5"/>
      <c r="D30" s="5"/>
      <c r="E30" s="5"/>
      <c r="F30" s="5"/>
      <c r="G30" s="5"/>
      <c r="H30" s="5"/>
      <c r="I30" s="5"/>
      <c r="J30" s="5">
        <v>0.17502703482289089</v>
      </c>
      <c r="K30" s="5"/>
    </row>
    <row r="31" spans="1:11" x14ac:dyDescent="0.25">
      <c r="A31" s="7" t="s">
        <v>15</v>
      </c>
      <c r="B31" s="5"/>
      <c r="C31" s="5"/>
      <c r="D31" s="5">
        <v>0.11856673518754952</v>
      </c>
      <c r="E31" s="5"/>
      <c r="F31" s="5"/>
      <c r="G31" s="5"/>
      <c r="H31" s="5"/>
      <c r="I31" s="5"/>
      <c r="J31" s="5"/>
      <c r="K31" s="5"/>
    </row>
    <row r="32" spans="1:11" x14ac:dyDescent="0.25">
      <c r="A32" s="7" t="s">
        <v>17</v>
      </c>
      <c r="B32" s="5"/>
      <c r="C32" s="5"/>
      <c r="D32" s="5"/>
      <c r="E32" s="5"/>
      <c r="F32" s="5"/>
      <c r="G32" s="5"/>
      <c r="H32" s="5">
        <v>7.0575417267294702E-2</v>
      </c>
      <c r="I32" s="5"/>
      <c r="J32" s="5"/>
      <c r="K32" s="5"/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7628-E384-4140-9D4D-57807BBA302F}">
  <dimension ref="A1:M13"/>
  <sheetViews>
    <sheetView tabSelected="1" topLeftCell="D1" workbookViewId="0">
      <selection activeCell="D11" sqref="D11"/>
    </sheetView>
  </sheetViews>
  <sheetFormatPr defaultRowHeight="15" x14ac:dyDescent="0.25"/>
  <cols>
    <col min="1" max="1" width="11.28515625" customWidth="1"/>
    <col min="2" max="2" width="12.5703125" customWidth="1"/>
    <col min="3" max="3" width="15.5703125" customWidth="1"/>
    <col min="4" max="4" width="26.85546875" customWidth="1"/>
    <col min="5" max="5" width="13.42578125" style="1" customWidth="1"/>
    <col min="6" max="6" width="11.42578125" style="1" customWidth="1"/>
    <col min="7" max="7" width="15.140625" style="1" customWidth="1"/>
    <col min="8" max="8" width="14.42578125" customWidth="1"/>
    <col min="9" max="9" width="16.140625" customWidth="1"/>
    <col min="10" max="10" width="20.85546875" customWidth="1"/>
    <col min="11" max="11" width="20" customWidth="1"/>
    <col min="12" max="12" width="17.85546875" style="5" customWidth="1"/>
    <col min="13" max="13" width="18.28515625" style="5" customWidth="1"/>
  </cols>
  <sheetData>
    <row r="1" spans="1:13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10" t="s">
        <v>24</v>
      </c>
      <c r="J1" s="10" t="s">
        <v>26</v>
      </c>
      <c r="K1" s="10" t="s">
        <v>27</v>
      </c>
      <c r="L1" s="11" t="s">
        <v>28</v>
      </c>
      <c r="M1" s="12" t="s">
        <v>29</v>
      </c>
    </row>
    <row r="2" spans="1:13" x14ac:dyDescent="0.25">
      <c r="A2" s="13" t="s">
        <v>8</v>
      </c>
      <c r="B2" s="14" t="s">
        <v>9</v>
      </c>
      <c r="C2" s="14">
        <v>100</v>
      </c>
      <c r="D2" s="14" t="s">
        <v>10</v>
      </c>
      <c r="E2" s="15">
        <v>5</v>
      </c>
      <c r="F2" s="15">
        <v>3.1</v>
      </c>
      <c r="G2" s="15">
        <v>0.9</v>
      </c>
      <c r="H2" s="16">
        <v>1156.348</v>
      </c>
      <c r="I2" s="15">
        <f>H2*F2</f>
        <v>3584.6788000000001</v>
      </c>
      <c r="J2" s="15">
        <f>'internal_sales_data new'!$E2-'internal_sales_data new'!$G2</f>
        <v>4.0999999999999996</v>
      </c>
      <c r="K2" s="15">
        <f>'internal_sales_data new'!$J2*'internal_sales_data new'!$H2</f>
        <v>4741.0267999999996</v>
      </c>
      <c r="L2" s="17">
        <f>('internal_sales_data new'!$F2-'internal_sales_data new'!$G2)/'internal_sales_data new'!$F2</f>
        <v>0.70967741935483875</v>
      </c>
      <c r="M2" s="18">
        <f>'internal_sales_data new'!$I2/SUM('internal_sales_data new'!$I$2:$I$11)</f>
        <v>0.17502703482289089</v>
      </c>
    </row>
    <row r="3" spans="1:13" x14ac:dyDescent="0.25">
      <c r="A3" s="19" t="s">
        <v>8</v>
      </c>
      <c r="B3" s="20" t="s">
        <v>11</v>
      </c>
      <c r="C3" s="20">
        <v>100</v>
      </c>
      <c r="D3" s="20" t="s">
        <v>12</v>
      </c>
      <c r="E3" s="21">
        <v>5</v>
      </c>
      <c r="F3" s="21">
        <v>2.9</v>
      </c>
      <c r="G3" s="21">
        <v>0.95</v>
      </c>
      <c r="H3" s="20">
        <v>693.80899999999997</v>
      </c>
      <c r="I3" s="21">
        <f t="shared" ref="I3:I11" si="0">H3*F3</f>
        <v>2012.0460999999998</v>
      </c>
      <c r="J3" s="21">
        <f>'internal_sales_data new'!$E3-'internal_sales_data new'!$G3</f>
        <v>4.05</v>
      </c>
      <c r="K3" s="21">
        <f>'internal_sales_data new'!$J3*'internal_sales_data new'!$H3</f>
        <v>2809.9264499999999</v>
      </c>
      <c r="L3" s="22">
        <f>('internal_sales_data new'!$F3-'internal_sales_data new'!$G3)/'internal_sales_data new'!$F3</f>
        <v>0.67241379310344829</v>
      </c>
      <c r="M3" s="23">
        <f>'internal_sales_data new'!$I3/SUM('internal_sales_data new'!$I$2:$I$11)</f>
        <v>9.8241009155398185E-2</v>
      </c>
    </row>
    <row r="4" spans="1:13" x14ac:dyDescent="0.25">
      <c r="A4" s="13" t="s">
        <v>8</v>
      </c>
      <c r="B4" s="14" t="s">
        <v>13</v>
      </c>
      <c r="C4" s="14">
        <v>100</v>
      </c>
      <c r="D4" s="14" t="s">
        <v>14</v>
      </c>
      <c r="E4" s="15">
        <v>5</v>
      </c>
      <c r="F4" s="15">
        <v>2.8</v>
      </c>
      <c r="G4" s="15">
        <v>1</v>
      </c>
      <c r="H4" s="14">
        <v>346.904</v>
      </c>
      <c r="I4" s="15">
        <f t="shared" si="0"/>
        <v>971.33119999999997</v>
      </c>
      <c r="J4" s="15">
        <f>'internal_sales_data new'!$E4-'internal_sales_data new'!$G4</f>
        <v>4</v>
      </c>
      <c r="K4" s="15">
        <f>'internal_sales_data new'!$J4*'internal_sales_data new'!$H4</f>
        <v>1387.616</v>
      </c>
      <c r="L4" s="17">
        <f>('internal_sales_data new'!$F4-'internal_sales_data new'!$G4)/'internal_sales_data new'!$F4</f>
        <v>0.64285714285714279</v>
      </c>
      <c r="M4" s="18">
        <f>'internal_sales_data new'!$I4/SUM('internal_sales_data new'!$I$2:$I$11)</f>
        <v>4.7426625718030968E-2</v>
      </c>
    </row>
    <row r="5" spans="1:13" x14ac:dyDescent="0.25">
      <c r="A5" s="19" t="s">
        <v>8</v>
      </c>
      <c r="B5" s="20" t="s">
        <v>9</v>
      </c>
      <c r="C5" s="20">
        <v>150</v>
      </c>
      <c r="D5" s="20" t="s">
        <v>15</v>
      </c>
      <c r="E5" s="21">
        <v>7</v>
      </c>
      <c r="F5" s="21">
        <v>3.5</v>
      </c>
      <c r="G5" s="21">
        <v>1.2</v>
      </c>
      <c r="H5" s="20">
        <v>693.80899999999997</v>
      </c>
      <c r="I5" s="21">
        <f t="shared" si="0"/>
        <v>2428.3314999999998</v>
      </c>
      <c r="J5" s="21">
        <f>'internal_sales_data new'!$E5-'internal_sales_data new'!$G5</f>
        <v>5.8</v>
      </c>
      <c r="K5" s="21">
        <f>'internal_sales_data new'!$J5*'internal_sales_data new'!$H5</f>
        <v>4024.0921999999996</v>
      </c>
      <c r="L5" s="22">
        <f>('internal_sales_data new'!$F5-'internal_sales_data new'!$G5)/'internal_sales_data new'!$F5</f>
        <v>0.65714285714285714</v>
      </c>
      <c r="M5" s="23">
        <f>'internal_sales_data new'!$I5/SUM('internal_sales_data new'!$I$2:$I$11)</f>
        <v>0.11856673518754952</v>
      </c>
    </row>
    <row r="6" spans="1:13" x14ac:dyDescent="0.25">
      <c r="A6" s="13" t="s">
        <v>8</v>
      </c>
      <c r="B6" s="14" t="s">
        <v>13</v>
      </c>
      <c r="C6" s="14">
        <v>150</v>
      </c>
      <c r="D6" s="14" t="s">
        <v>16</v>
      </c>
      <c r="E6" s="15">
        <v>7.25</v>
      </c>
      <c r="F6" s="15">
        <v>3.7</v>
      </c>
      <c r="G6" s="15">
        <v>1.3</v>
      </c>
      <c r="H6" s="14">
        <v>231.27</v>
      </c>
      <c r="I6" s="15">
        <f t="shared" si="0"/>
        <v>855.69900000000007</v>
      </c>
      <c r="J6" s="15">
        <f>'internal_sales_data new'!$E6-'internal_sales_data new'!$G6</f>
        <v>5.95</v>
      </c>
      <c r="K6" s="15">
        <f>'internal_sales_data new'!$J6*'internal_sales_data new'!$H6</f>
        <v>1376.0565000000001</v>
      </c>
      <c r="L6" s="17">
        <f>('internal_sales_data new'!$F6-'internal_sales_data new'!$G6)/'internal_sales_data new'!$F6</f>
        <v>0.64864864864864868</v>
      </c>
      <c r="M6" s="18">
        <f>'internal_sales_data new'!$I6/SUM('internal_sales_data new'!$I$2:$I$11)</f>
        <v>4.1780719285340967E-2</v>
      </c>
    </row>
    <row r="7" spans="1:13" x14ac:dyDescent="0.25">
      <c r="A7" s="19" t="s">
        <v>8</v>
      </c>
      <c r="B7" s="20" t="s">
        <v>9</v>
      </c>
      <c r="C7" s="20">
        <v>200</v>
      </c>
      <c r="D7" s="20" t="s">
        <v>17</v>
      </c>
      <c r="E7" s="21">
        <v>9</v>
      </c>
      <c r="F7" s="21">
        <v>5</v>
      </c>
      <c r="G7" s="21">
        <v>1.5</v>
      </c>
      <c r="H7" s="20">
        <v>289.08699999999999</v>
      </c>
      <c r="I7" s="21">
        <f t="shared" si="0"/>
        <v>1445.4349999999999</v>
      </c>
      <c r="J7" s="21">
        <f>'internal_sales_data new'!$E7-'internal_sales_data new'!$G7</f>
        <v>7.5</v>
      </c>
      <c r="K7" s="21">
        <f>'internal_sales_data new'!$J7*'internal_sales_data new'!$H7</f>
        <v>2168.1525000000001</v>
      </c>
      <c r="L7" s="22">
        <f>('internal_sales_data new'!$F7-'internal_sales_data new'!$G7)/'internal_sales_data new'!$F7</f>
        <v>0.7</v>
      </c>
      <c r="M7" s="23">
        <f>'internal_sales_data new'!$I7/SUM('internal_sales_data new'!$I$2:$I$11)</f>
        <v>7.0575417267294702E-2</v>
      </c>
    </row>
    <row r="8" spans="1:13" x14ac:dyDescent="0.25">
      <c r="A8" s="13" t="s">
        <v>18</v>
      </c>
      <c r="B8" s="14" t="s">
        <v>19</v>
      </c>
      <c r="C8" s="14">
        <v>100</v>
      </c>
      <c r="D8" s="14" t="s">
        <v>20</v>
      </c>
      <c r="E8" s="15">
        <v>6</v>
      </c>
      <c r="F8" s="15">
        <v>3.5</v>
      </c>
      <c r="G8" s="15">
        <v>1.1499999999999999</v>
      </c>
      <c r="H8" s="16">
        <v>1089.5319999999999</v>
      </c>
      <c r="I8" s="15">
        <f t="shared" si="0"/>
        <v>3813.3619999999996</v>
      </c>
      <c r="J8" s="15">
        <f>'internal_sales_data new'!$E8-'internal_sales_data new'!$G8</f>
        <v>4.8499999999999996</v>
      </c>
      <c r="K8" s="15">
        <f>'internal_sales_data new'!$J8*'internal_sales_data new'!$H8</f>
        <v>5284.2301999999991</v>
      </c>
      <c r="L8" s="17">
        <f>('internal_sales_data new'!$F8-'internal_sales_data new'!$G8)/'internal_sales_data new'!$F8</f>
        <v>0.67142857142857149</v>
      </c>
      <c r="M8" s="18">
        <f>'internal_sales_data new'!$I8/SUM('internal_sales_data new'!$I$2:$I$11)</f>
        <v>0.18619281693140505</v>
      </c>
    </row>
    <row r="9" spans="1:13" x14ac:dyDescent="0.25">
      <c r="A9" s="19" t="s">
        <v>18</v>
      </c>
      <c r="B9" s="20" t="s">
        <v>19</v>
      </c>
      <c r="C9" s="20">
        <v>125</v>
      </c>
      <c r="D9" s="20" t="s">
        <v>21</v>
      </c>
      <c r="E9" s="21">
        <v>7</v>
      </c>
      <c r="F9" s="21">
        <v>4.25</v>
      </c>
      <c r="G9" s="21">
        <v>1.3</v>
      </c>
      <c r="H9" s="20">
        <v>466.94200000000001</v>
      </c>
      <c r="I9" s="21">
        <f t="shared" si="0"/>
        <v>1984.5035</v>
      </c>
      <c r="J9" s="21">
        <f>'internal_sales_data new'!$E9-'internal_sales_data new'!$G9</f>
        <v>5.7</v>
      </c>
      <c r="K9" s="21">
        <f>'internal_sales_data new'!$J9*'internal_sales_data new'!$H9</f>
        <v>2661.5694000000003</v>
      </c>
      <c r="L9" s="22">
        <f>('internal_sales_data new'!$F9-'internal_sales_data new'!$G9)/'internal_sales_data new'!$F9</f>
        <v>0.69411764705882362</v>
      </c>
      <c r="M9" s="23">
        <f>'internal_sales_data new'!$I9/SUM('internal_sales_data new'!$I$2:$I$11)</f>
        <v>9.6896202583240887E-2</v>
      </c>
    </row>
    <row r="10" spans="1:13" x14ac:dyDescent="0.25">
      <c r="A10" s="13" t="s">
        <v>18</v>
      </c>
      <c r="B10" s="14" t="s">
        <v>19</v>
      </c>
      <c r="C10" s="14">
        <v>150</v>
      </c>
      <c r="D10" s="14" t="s">
        <v>22</v>
      </c>
      <c r="E10" s="15">
        <v>8</v>
      </c>
      <c r="F10" s="15">
        <v>5.0999999999999996</v>
      </c>
      <c r="G10" s="15">
        <v>1.5</v>
      </c>
      <c r="H10" s="14">
        <v>389.11799999999999</v>
      </c>
      <c r="I10" s="15">
        <f t="shared" si="0"/>
        <v>1984.5017999999998</v>
      </c>
      <c r="J10" s="15">
        <f>'internal_sales_data new'!$E10-'internal_sales_data new'!$G10</f>
        <v>6.5</v>
      </c>
      <c r="K10" s="15">
        <f>'internal_sales_data new'!$J10*'internal_sales_data new'!$H10</f>
        <v>2529.2669999999998</v>
      </c>
      <c r="L10" s="17">
        <f>('internal_sales_data new'!$F10-'internal_sales_data new'!$G10)/'internal_sales_data new'!$F10</f>
        <v>0.70588235294117641</v>
      </c>
      <c r="M10" s="18">
        <f>'internal_sales_data new'!$I10/SUM('internal_sales_data new'!$I$2:$I$11)</f>
        <v>9.6896119578325848E-2</v>
      </c>
    </row>
    <row r="11" spans="1:13" ht="15.75" thickBot="1" x14ac:dyDescent="0.3">
      <c r="A11" s="19" t="s">
        <v>18</v>
      </c>
      <c r="B11" s="20" t="s">
        <v>19</v>
      </c>
      <c r="C11" s="20">
        <v>200</v>
      </c>
      <c r="D11" s="20" t="s">
        <v>23</v>
      </c>
      <c r="E11" s="21">
        <v>10</v>
      </c>
      <c r="F11" s="21">
        <v>6</v>
      </c>
      <c r="G11" s="21">
        <v>1.7</v>
      </c>
      <c r="H11" s="20">
        <v>233.471</v>
      </c>
      <c r="I11" s="21">
        <f t="shared" si="0"/>
        <v>1400.826</v>
      </c>
      <c r="J11" s="21">
        <f>'internal_sales_data new'!$E11-'internal_sales_data new'!$G11</f>
        <v>8.3000000000000007</v>
      </c>
      <c r="K11" s="21">
        <f>'internal_sales_data new'!$J11*'internal_sales_data new'!$H11</f>
        <v>1937.8093000000001</v>
      </c>
      <c r="L11" s="22">
        <f>('internal_sales_data new'!$F11-'internal_sales_data new'!$G11)/'internal_sales_data new'!$F11</f>
        <v>0.71666666666666667</v>
      </c>
      <c r="M11" s="23">
        <f>'internal_sales_data new'!$I11/SUM('internal_sales_data new'!$I$2:$I$11)</f>
        <v>6.839731947052298E-2</v>
      </c>
    </row>
    <row r="12" spans="1:13" ht="15.75" thickTop="1" x14ac:dyDescent="0.25">
      <c r="A12" s="3" t="s">
        <v>25</v>
      </c>
      <c r="B12" s="4"/>
      <c r="C12" s="4"/>
      <c r="D12" s="4"/>
      <c r="E12" s="4"/>
      <c r="F12" s="4"/>
      <c r="G12" s="4"/>
      <c r="H12" s="4"/>
      <c r="I12" s="24">
        <f>SUBTOTAL(109,'internal_sales_data new'!$I$2:$I$11)</f>
        <v>20480.714899999999</v>
      </c>
      <c r="J12" s="4"/>
      <c r="K12" s="24">
        <f>SUBTOTAL(109,'internal_sales_data new'!$K$2:$K$11)</f>
        <v>28919.746350000001</v>
      </c>
      <c r="L12" s="25" cm="1">
        <f t="array" ref="L12">SUMPRODUCT('internal_sales_data new'!$L$2:$L$11,'internal_sales_data new'!$H$2:$H$11/SUM('internal_sales_data new'!$H$2:$H$11))</f>
        <v>0.68263435905996073</v>
      </c>
      <c r="M12" s="26"/>
    </row>
    <row r="13" spans="1:13" x14ac:dyDescent="0.25"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internal_sales_data new new</vt:lpstr>
      <vt:lpstr>internal_sales_data new (2)</vt:lpstr>
      <vt:lpstr>profitability matrix </vt:lpstr>
      <vt:lpstr>internal_sales_data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2025-02-25T18:14:25Z</dcterms:modified>
</cp:coreProperties>
</file>