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filterPrivacy="1" defaultThemeVersion="124226"/>
  <xr:revisionPtr revIDLastSave="0" documentId="13_ncr:1_{212D7DE8-034C-4D9C-860C-FE6405474922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تكاليف" sheetId="2" r:id="rId1"/>
    <sheet name="new" sheetId="4" r:id="rId2"/>
    <sheet name="سعر والنولون" sheetId="3" r:id="rId3"/>
  </sheet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4" l="1"/>
  <c r="C3" i="4"/>
  <c r="C2" i="4"/>
  <c r="D3" i="4"/>
  <c r="D2" i="4"/>
  <c r="B2" i="4"/>
  <c r="C30" i="3"/>
  <c r="D11" i="3" l="1"/>
  <c r="F5" i="2" l="1"/>
  <c r="U5" i="2" s="1"/>
  <c r="C10" i="3" l="1"/>
  <c r="H10" i="3"/>
  <c r="H11" i="3"/>
  <c r="N6" i="3" l="1"/>
  <c r="N5" i="3"/>
  <c r="H12" i="3" l="1"/>
  <c r="J14" i="3" l="1"/>
  <c r="I14" i="3"/>
  <c r="D12" i="3" l="1"/>
  <c r="F6" i="2" l="1"/>
  <c r="A6" i="2"/>
  <c r="V6" i="2" s="1"/>
  <c r="W6" i="2" s="1"/>
  <c r="A5" i="2"/>
  <c r="V5" i="2" s="1"/>
  <c r="W5" i="2" s="1"/>
  <c r="H25" i="3"/>
  <c r="H29" i="3" s="1"/>
  <c r="H15" i="3"/>
  <c r="H18" i="3" s="1"/>
  <c r="H30" i="3"/>
  <c r="H24" i="3"/>
  <c r="H23" i="3"/>
  <c r="H22" i="3"/>
  <c r="H21" i="3"/>
  <c r="H20" i="3"/>
  <c r="H19" i="3"/>
  <c r="H6" i="3"/>
  <c r="H7" i="3"/>
  <c r="H8" i="3"/>
  <c r="H9" i="3"/>
  <c r="H13" i="3"/>
  <c r="H14" i="3"/>
  <c r="H5" i="3"/>
  <c r="J6" i="2" l="1"/>
  <c r="U6" i="2"/>
  <c r="H6" i="2"/>
  <c r="E6" i="2"/>
  <c r="O6" i="2" l="1"/>
  <c r="J5" i="2"/>
  <c r="H5" i="2"/>
  <c r="E5" i="2"/>
  <c r="N6" i="2" l="1"/>
  <c r="R6" i="2"/>
  <c r="Y6" i="2" s="1"/>
  <c r="Z6" i="2" s="1"/>
  <c r="O5" i="2"/>
  <c r="N5" i="2" s="1"/>
  <c r="P6" i="2" l="1"/>
  <c r="R5" i="2"/>
  <c r="Y5" i="2" s="1"/>
  <c r="Z5" i="2" s="1"/>
  <c r="X6" i="2" l="1"/>
  <c r="J12" i="2"/>
  <c r="P5" i="2"/>
  <c r="X5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G9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3400
</t>
        </r>
      </text>
    </comment>
    <comment ref="G10" authorId="0" shapeId="0" xr:uid="{21CEB073-7A6D-4944-8A95-34E710409E9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3400
</t>
        </r>
      </text>
    </comment>
  </commentList>
</comments>
</file>

<file path=xl/sharedStrings.xml><?xml version="1.0" encoding="utf-8"?>
<sst xmlns="http://schemas.openxmlformats.org/spreadsheetml/2006/main" count="112" uniqueCount="77">
  <si>
    <t>الصنف</t>
  </si>
  <si>
    <t>الوحده</t>
  </si>
  <si>
    <t>النولون الفعلى
بالدولار</t>
  </si>
  <si>
    <t>النولون 
بالمصرى</t>
  </si>
  <si>
    <t>تكلفة ك
جمرك</t>
  </si>
  <si>
    <t>كيلو</t>
  </si>
  <si>
    <t>سعر 
 بالجنية</t>
  </si>
  <si>
    <t xml:space="preserve">إجمالى المصروفات
 بدون نولون </t>
  </si>
  <si>
    <t xml:space="preserve">تكلفة ك
مصاريف
بدون نولون </t>
  </si>
  <si>
    <t>كلينج فيلم فريش</t>
  </si>
  <si>
    <t>كلينج فيلم جامبو</t>
  </si>
  <si>
    <t>كلينج فيلم ستار ماكسى</t>
  </si>
  <si>
    <t>كيلوجرام</t>
  </si>
  <si>
    <t>الومنيوم فويل</t>
  </si>
  <si>
    <t>اجمالى الحاوية</t>
  </si>
  <si>
    <t>شيكرتون 5يارده</t>
  </si>
  <si>
    <t>كرتونه</t>
  </si>
  <si>
    <t>شيكرتون 7يارده</t>
  </si>
  <si>
    <t>شيكرتون 10يارده</t>
  </si>
  <si>
    <t>شيكرتون 15يارده</t>
  </si>
  <si>
    <t>شيكرتون 20يارده</t>
  </si>
  <si>
    <t>سعر 
الدولار</t>
  </si>
  <si>
    <t>مصاريف الجمرك
شامل المخصص</t>
  </si>
  <si>
    <t xml:space="preserve">كوريشة </t>
  </si>
  <si>
    <t>رول</t>
  </si>
  <si>
    <t>دبل فيس 9مم * 10ياردة * 384بكرة مستورد</t>
  </si>
  <si>
    <t>دبل فيس 12مم * 10ياردة * 288بكرة مستورد</t>
  </si>
  <si>
    <t>دبل فيس 15مم * 10ياردة * 240بكرةمستورد</t>
  </si>
  <si>
    <t>دبل فيس 24مم * 10ياردة * 144بكرة مستورد</t>
  </si>
  <si>
    <t>شمع لحام/اخررساله</t>
  </si>
  <si>
    <t>مسدس شمع</t>
  </si>
  <si>
    <t>الكمية</t>
  </si>
  <si>
    <t>عدد الحاويات</t>
  </si>
  <si>
    <t>20قدم</t>
  </si>
  <si>
    <t>40قدم</t>
  </si>
  <si>
    <t>نولون
 الحاوية</t>
  </si>
  <si>
    <t>السعر</t>
  </si>
  <si>
    <t>نولون
الوحده</t>
  </si>
  <si>
    <t>سعر الصرف</t>
  </si>
  <si>
    <t>N.W</t>
  </si>
  <si>
    <t>G.W</t>
  </si>
  <si>
    <t>48صندوق</t>
  </si>
  <si>
    <t>INT2228</t>
  </si>
  <si>
    <t>ALI2213A</t>
  </si>
  <si>
    <t>ALI2208</t>
  </si>
  <si>
    <t>46صندوق</t>
  </si>
  <si>
    <t>EP2203 INT2208</t>
  </si>
  <si>
    <t>EP2207-INT2222</t>
  </si>
  <si>
    <t>ALI2142</t>
  </si>
  <si>
    <t>ALI2135</t>
  </si>
  <si>
    <t>INT2115</t>
  </si>
  <si>
    <t>640كرتونه</t>
  </si>
  <si>
    <t xml:space="preserve">   </t>
  </si>
  <si>
    <t>استيك نقدية شيكاره  30 كيلو 100% بيور</t>
  </si>
  <si>
    <t>استيك نقدية شيكاره  30 كيلو60%</t>
  </si>
  <si>
    <t>اسكوتش سوبر 1*40</t>
  </si>
  <si>
    <t>اسكوتش كرستال 2*20</t>
  </si>
  <si>
    <t>اسكوتش الوان 1*40</t>
  </si>
  <si>
    <t>اسكوتش شفاف 1*40</t>
  </si>
  <si>
    <t xml:space="preserve"> تكاليف 40/31  </t>
  </si>
  <si>
    <t>مصرى</t>
  </si>
  <si>
    <t>دولار</t>
  </si>
  <si>
    <t>اجمالى تكلفة
الطن</t>
  </si>
  <si>
    <t>اسكوتش  2*20</t>
  </si>
  <si>
    <t>مصاريف استيراد رساله الاسكوتش السماح المؤقت</t>
  </si>
  <si>
    <t>اسكوتش  1*40-الصين</t>
  </si>
  <si>
    <t>التكلفة  بعد 3%
بدون نولون</t>
  </si>
  <si>
    <t>التكلفة  بعد 3%
بالنولون</t>
  </si>
  <si>
    <t>نولون
الطن</t>
  </si>
  <si>
    <t>تكلفة الميناء</t>
  </si>
  <si>
    <t>تكلفة تصدير</t>
  </si>
  <si>
    <t>تقريبي</t>
  </si>
  <si>
    <t>تكلفة
التصدير</t>
  </si>
  <si>
    <t>export
 cost</t>
  </si>
  <si>
    <t>Clearance
 cost</t>
  </si>
  <si>
    <t>Quantity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</si>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</sst>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&quot;US$&quot;#,##0.000_);[Red]\(&quot;US$&quot;#,##0.000\)"/>
    <numFmt numFmtId="165" formatCode="[$$-C09]#,##0.00"/>
    <numFmt numFmtId="166" formatCode="[$$-C09]#,##0"/>
    <numFmt numFmtId="167" formatCode="[$$-C09]#,##0.000"/>
    <numFmt numFmtId="168" formatCode="[$$-C09]#,##0.0"/>
  </numFmts>
  <fonts count="9" x14ac:knownFonts="1">
    <font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164" fontId="2" fillId="2" borderId="5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/>
    </xf>
    <xf numFmtId="166" fontId="2" fillId="2" borderId="2" xfId="0" applyNumberFormat="1" applyFont="1" applyFill="1" applyBorder="1" applyAlignment="1">
      <alignment horizontal="center"/>
    </xf>
    <xf numFmtId="1" fontId="2" fillId="2" borderId="2" xfId="0" applyNumberFormat="1" applyFont="1" applyFill="1" applyBorder="1" applyAlignment="1">
      <alignment horizontal="center"/>
    </xf>
    <xf numFmtId="1" fontId="0" fillId="0" borderId="0" xfId="0" applyNumberFormat="1"/>
    <xf numFmtId="165" fontId="2" fillId="2" borderId="2" xfId="0" applyNumberFormat="1" applyFont="1" applyFill="1" applyBorder="1" applyAlignment="1">
      <alignment horizontal="center"/>
    </xf>
    <xf numFmtId="167" fontId="2" fillId="2" borderId="2" xfId="0" applyNumberFormat="1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 vertical="center"/>
    </xf>
    <xf numFmtId="164" fontId="2" fillId="4" borderId="5" xfId="0" applyNumberFormat="1" applyFont="1" applyFill="1" applyBorder="1" applyAlignment="1">
      <alignment horizontal="center" vertical="center"/>
    </xf>
    <xf numFmtId="165" fontId="2" fillId="4" borderId="2" xfId="0" applyNumberFormat="1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1" fontId="2" fillId="4" borderId="2" xfId="0" applyNumberFormat="1" applyFont="1" applyFill="1" applyBorder="1" applyAlignment="1">
      <alignment horizontal="center"/>
    </xf>
    <xf numFmtId="2" fontId="2" fillId="4" borderId="2" xfId="0" applyNumberFormat="1" applyFont="1" applyFill="1" applyBorder="1" applyAlignment="1">
      <alignment horizontal="center"/>
    </xf>
    <xf numFmtId="166" fontId="2" fillId="4" borderId="2" xfId="0" applyNumberFormat="1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vertical="center"/>
    </xf>
    <xf numFmtId="2" fontId="7" fillId="4" borderId="2" xfId="0" applyNumberFormat="1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/>
    </xf>
    <xf numFmtId="1" fontId="7" fillId="4" borderId="2" xfId="0" applyNumberFormat="1" applyFont="1" applyFill="1" applyBorder="1" applyAlignment="1">
      <alignment horizontal="center"/>
    </xf>
    <xf numFmtId="1" fontId="2" fillId="4" borderId="0" xfId="0" applyNumberFormat="1" applyFont="1" applyFill="1" applyBorder="1" applyAlignment="1">
      <alignment horizontal="center"/>
    </xf>
    <xf numFmtId="167" fontId="7" fillId="4" borderId="2" xfId="0" applyNumberFormat="1" applyFont="1" applyFill="1" applyBorder="1" applyAlignment="1">
      <alignment horizontal="center"/>
    </xf>
    <xf numFmtId="167" fontId="3" fillId="4" borderId="2" xfId="0" applyNumberFormat="1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165" fontId="0" fillId="0" borderId="0" xfId="0" applyNumberFormat="1"/>
    <xf numFmtId="0" fontId="2" fillId="3" borderId="2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2" fontId="0" fillId="0" borderId="0" xfId="0" applyNumberFormat="1"/>
    <xf numFmtId="1" fontId="2" fillId="3" borderId="2" xfId="0" applyNumberFormat="1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 vertical="center" wrapText="1"/>
    </xf>
    <xf numFmtId="0" fontId="8" fillId="0" borderId="0" xfId="0" applyFont="1"/>
    <xf numFmtId="166" fontId="2" fillId="0" borderId="0" xfId="0" applyNumberFormat="1" applyFont="1"/>
    <xf numFmtId="168" fontId="2" fillId="0" borderId="0" xfId="0" applyNumberFormat="1" applyFont="1"/>
    <xf numFmtId="0" fontId="2" fillId="0" borderId="0" xfId="0" applyFont="1"/>
    <xf numFmtId="0" fontId="4" fillId="0" borderId="0" xfId="0" applyFont="1" applyBorder="1" applyAlignment="1">
      <alignment horizontal="center" vertical="center"/>
    </xf>
    <xf numFmtId="1" fontId="2" fillId="5" borderId="2" xfId="0" applyNumberFormat="1" applyFont="1" applyFill="1" applyBorder="1" applyAlignment="1">
      <alignment horizontal="center"/>
    </xf>
    <xf numFmtId="0" fontId="0" fillId="0" borderId="0" xfId="0" applyAlignment="1">
      <alignment wrapText="1"/>
    </xf>
    <xf numFmtId="0" fontId="4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1" fontId="2" fillId="4" borderId="3" xfId="0" applyNumberFormat="1" applyFont="1" applyFill="1" applyBorder="1" applyAlignment="1">
      <alignment horizontal="center" vertical="center"/>
    </xf>
    <xf numFmtId="1" fontId="2" fillId="4" borderId="6" xfId="0" applyNumberFormat="1" applyFont="1" applyFill="1" applyBorder="1" applyAlignment="1">
      <alignment horizontal="center" vertical="center"/>
    </xf>
    <xf numFmtId="1" fontId="2" fillId="4" borderId="4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" fontId="2" fillId="2" borderId="2" xfId="0" applyNumberFormat="1" applyFont="1" applyFill="1" applyBorder="1" applyAlignment="1">
      <alignment horizontal="center" vertical="center" wrapText="1"/>
    </xf>
    <xf numFmtId="1" fontId="2" fillId="2" borderId="2" xfId="0" applyNumberFormat="1" applyFont="1" applyFill="1" applyBorder="1" applyAlignment="1">
      <alignment horizontal="center" vertical="center"/>
    </xf>
    <xf numFmtId="166" fontId="2" fillId="4" borderId="3" xfId="0" applyNumberFormat="1" applyFont="1" applyFill="1" applyBorder="1" applyAlignment="1">
      <alignment horizontal="center" vertical="center"/>
    </xf>
    <xf numFmtId="166" fontId="2" fillId="4" borderId="6" xfId="0" applyNumberFormat="1" applyFont="1" applyFill="1" applyBorder="1" applyAlignment="1">
      <alignment horizontal="center" vertical="center"/>
    </xf>
    <xf numFmtId="166" fontId="2" fillId="4" borderId="4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2"/>
  <sheetViews>
    <sheetView workbookViewId="0">
      <selection activeCell="F5" sqref="F5:F6"/>
    </sheetView>
  </sheetViews>
  <sheetFormatPr defaultRowHeight="14.4" x14ac:dyDescent="0.3"/>
  <cols>
    <col min="1" max="1" width="6" bestFit="1" customWidth="1"/>
    <col min="2" max="2" width="20" customWidth="1"/>
    <col min="3" max="3" width="7.5546875" bestFit="1" customWidth="1"/>
    <col min="4" max="4" width="11.33203125" hidden="1" customWidth="1"/>
    <col min="5" max="5" width="8.44140625" hidden="1" customWidth="1"/>
    <col min="6" max="6" width="6.6640625" bestFit="1" customWidth="1"/>
    <col min="7" max="7" width="9.5546875" customWidth="1"/>
    <col min="8" max="8" width="7.33203125" bestFit="1" customWidth="1"/>
    <col min="9" max="9" width="15.44140625" bestFit="1" customWidth="1"/>
    <col min="10" max="10" width="8.88671875" customWidth="1"/>
    <col min="11" max="11" width="8.44140625" hidden="1" customWidth="1"/>
    <col min="12" max="12" width="7.88671875" hidden="1" customWidth="1"/>
    <col min="13" max="13" width="7.33203125" hidden="1" customWidth="1"/>
    <col min="14" max="14" width="5.109375" bestFit="1" customWidth="1"/>
    <col min="15" max="15" width="6" bestFit="1" customWidth="1"/>
    <col min="16" max="17" width="7.6640625" customWidth="1"/>
    <col min="18" max="19" width="8.44140625" customWidth="1"/>
    <col min="21" max="22" width="9.109375" customWidth="1"/>
    <col min="24" max="24" width="7.44140625" customWidth="1"/>
    <col min="25" max="25" width="8.44140625" customWidth="1"/>
  </cols>
  <sheetData>
    <row r="1" spans="1:26" ht="28.8" x14ac:dyDescent="0.3">
      <c r="B1" s="41" t="s">
        <v>59</v>
      </c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29"/>
      <c r="Q1" s="29"/>
      <c r="R1" t="s">
        <v>52</v>
      </c>
    </row>
    <row r="2" spans="1:26" ht="75.75" customHeight="1" x14ac:dyDescent="0.3">
      <c r="A2" s="40" t="s">
        <v>64</v>
      </c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37"/>
    </row>
    <row r="3" spans="1:26" ht="38.25" customHeight="1" x14ac:dyDescent="0.3">
      <c r="A3" s="42" t="s">
        <v>21</v>
      </c>
      <c r="B3" s="44" t="s">
        <v>0</v>
      </c>
      <c r="C3" s="46" t="s">
        <v>1</v>
      </c>
      <c r="D3" s="46" t="s">
        <v>36</v>
      </c>
      <c r="E3" s="46" t="s">
        <v>6</v>
      </c>
      <c r="F3" s="46" t="s">
        <v>31</v>
      </c>
      <c r="G3" s="46" t="s">
        <v>22</v>
      </c>
      <c r="H3" s="46" t="s">
        <v>4</v>
      </c>
      <c r="I3" s="46" t="s">
        <v>7</v>
      </c>
      <c r="J3" s="46" t="s">
        <v>8</v>
      </c>
      <c r="K3" s="46"/>
      <c r="L3" s="46"/>
      <c r="M3" s="46"/>
      <c r="N3" s="42" t="s">
        <v>62</v>
      </c>
      <c r="O3" s="42"/>
      <c r="P3" s="49" t="s">
        <v>66</v>
      </c>
      <c r="Q3" s="49"/>
      <c r="R3" s="49"/>
      <c r="S3" s="50" t="s">
        <v>72</v>
      </c>
      <c r="T3" s="46" t="s">
        <v>2</v>
      </c>
      <c r="U3" s="46" t="s">
        <v>68</v>
      </c>
      <c r="V3" s="46" t="s">
        <v>3</v>
      </c>
      <c r="W3" s="46" t="s">
        <v>37</v>
      </c>
      <c r="X3" s="49" t="s">
        <v>67</v>
      </c>
      <c r="Y3" s="49"/>
    </row>
    <row r="4" spans="1:26" ht="31.5" customHeight="1" thickBot="1" x14ac:dyDescent="0.35">
      <c r="A4" s="43"/>
      <c r="B4" s="45"/>
      <c r="C4" s="47"/>
      <c r="D4" s="48"/>
      <c r="E4" s="48"/>
      <c r="F4" s="48"/>
      <c r="G4" s="48"/>
      <c r="H4" s="48"/>
      <c r="I4" s="48"/>
      <c r="J4" s="48"/>
      <c r="K4" s="48"/>
      <c r="L4" s="48"/>
      <c r="M4" s="48"/>
      <c r="N4" s="26" t="s">
        <v>61</v>
      </c>
      <c r="O4" s="26" t="s">
        <v>60</v>
      </c>
      <c r="P4" s="25" t="s">
        <v>61</v>
      </c>
      <c r="Q4" s="32" t="s">
        <v>71</v>
      </c>
      <c r="R4" s="25" t="s">
        <v>60</v>
      </c>
      <c r="S4" s="51"/>
      <c r="T4" s="48"/>
      <c r="U4" s="48"/>
      <c r="V4" s="48"/>
      <c r="W4" s="48"/>
      <c r="X4" s="28" t="s">
        <v>61</v>
      </c>
      <c r="Y4" s="28" t="s">
        <v>60</v>
      </c>
    </row>
    <row r="5" spans="1:26" ht="16.2" thickBot="1" x14ac:dyDescent="0.35">
      <c r="A5" s="8">
        <f>'سعر والنولون'!$C$1</f>
        <v>40</v>
      </c>
      <c r="B5" s="8" t="s">
        <v>65</v>
      </c>
      <c r="C5" s="9" t="s">
        <v>12</v>
      </c>
      <c r="D5" s="23">
        <v>0</v>
      </c>
      <c r="E5" s="19">
        <f t="shared" ref="E5" si="0">D5*A5</f>
        <v>0</v>
      </c>
      <c r="F5" s="20">
        <f>'سعر والنولون'!D9</f>
        <v>26500</v>
      </c>
      <c r="G5" s="21">
        <v>55000</v>
      </c>
      <c r="H5" s="13">
        <f>G5/F5</f>
        <v>2.0754716981132075</v>
      </c>
      <c r="I5" s="12">
        <v>60000</v>
      </c>
      <c r="J5" s="13">
        <f>I5/F5</f>
        <v>2.2641509433962264</v>
      </c>
      <c r="K5" s="14"/>
      <c r="L5" s="12"/>
      <c r="M5" s="13"/>
      <c r="N5" s="12">
        <f>(O5/A5)</f>
        <v>108.49056603773586</v>
      </c>
      <c r="O5" s="12">
        <f>(M5+J5+E5+H5)*1000</f>
        <v>4339.6226415094343</v>
      </c>
      <c r="P5" s="31">
        <f>R5/A5</f>
        <v>111.74528301886794</v>
      </c>
      <c r="Q5" s="31">
        <v>120</v>
      </c>
      <c r="R5" s="31">
        <f>O5*1.03</f>
        <v>4469.8113207547176</v>
      </c>
      <c r="S5" s="38">
        <v>50</v>
      </c>
      <c r="T5" s="14">
        <v>2400</v>
      </c>
      <c r="U5" s="10">
        <f>(T5*1000/F5)</f>
        <v>90.566037735849051</v>
      </c>
      <c r="V5" s="12">
        <f>T5*A5</f>
        <v>96000</v>
      </c>
      <c r="W5" s="13">
        <f>(V5*1000)/F5</f>
        <v>3622.6415094339623</v>
      </c>
      <c r="X5" s="31">
        <f>P5+(U5*1.03)</f>
        <v>205.02830188679246</v>
      </c>
      <c r="Y5" s="31">
        <f>R5+(W5*1.03)</f>
        <v>8201.132075471698</v>
      </c>
      <c r="Z5">
        <f>Y5/40</f>
        <v>205.02830188679246</v>
      </c>
    </row>
    <row r="6" spans="1:26" ht="16.2" thickBot="1" x14ac:dyDescent="0.35">
      <c r="A6" s="8">
        <f>'سعر والنولون'!$C$1</f>
        <v>40</v>
      </c>
      <c r="B6" s="8" t="s">
        <v>63</v>
      </c>
      <c r="C6" s="9" t="s">
        <v>12</v>
      </c>
      <c r="D6" s="23">
        <v>0</v>
      </c>
      <c r="E6" s="19">
        <f t="shared" ref="E6" si="1">D6*A6</f>
        <v>0</v>
      </c>
      <c r="F6" s="20">
        <f>17600*2</f>
        <v>35200</v>
      </c>
      <c r="G6" s="21">
        <v>75000</v>
      </c>
      <c r="H6" s="13">
        <f>G6/F6</f>
        <v>2.1306818181818183</v>
      </c>
      <c r="I6" s="12">
        <v>85000</v>
      </c>
      <c r="J6" s="13">
        <f>I6/F6</f>
        <v>2.4147727272727271</v>
      </c>
      <c r="K6" s="14"/>
      <c r="L6" s="12"/>
      <c r="M6" s="13"/>
      <c r="N6" s="12">
        <f>(O6/A6)</f>
        <v>113.63636363636363</v>
      </c>
      <c r="O6" s="12">
        <f>(M6+J6+E6+H6)*1000</f>
        <v>4545.454545454545</v>
      </c>
      <c r="P6" s="31">
        <f>R6/A6</f>
        <v>117.04545454545453</v>
      </c>
      <c r="Q6" s="31">
        <v>120</v>
      </c>
      <c r="R6" s="31">
        <f>O6*1.03</f>
        <v>4681.8181818181811</v>
      </c>
      <c r="S6" s="38">
        <v>50</v>
      </c>
      <c r="T6" s="14">
        <v>3400</v>
      </c>
      <c r="U6" s="10">
        <f>(T6*1000/F6)</f>
        <v>96.590909090909093</v>
      </c>
      <c r="V6" s="12">
        <f>T6*A6</f>
        <v>136000</v>
      </c>
      <c r="W6" s="13">
        <f>(V6*1000)/F6</f>
        <v>3863.6363636363635</v>
      </c>
      <c r="X6" s="31">
        <f>P6+(U6*1.03)</f>
        <v>216.53409090909091</v>
      </c>
      <c r="Y6" s="31">
        <f>R6+(W6*1.03)</f>
        <v>8661.363636363636</v>
      </c>
      <c r="Z6">
        <f>Y6/40</f>
        <v>216.53409090909091</v>
      </c>
    </row>
    <row r="7" spans="1:26" x14ac:dyDescent="0.3">
      <c r="L7" s="27"/>
      <c r="N7" s="30"/>
      <c r="T7" s="27"/>
    </row>
    <row r="8" spans="1:26" ht="15.6" x14ac:dyDescent="0.3">
      <c r="I8" s="33" t="s">
        <v>69</v>
      </c>
      <c r="J8" s="34">
        <v>120</v>
      </c>
      <c r="L8" s="27"/>
    </row>
    <row r="9" spans="1:26" ht="15.6" x14ac:dyDescent="0.3">
      <c r="I9" s="33"/>
      <c r="J9" s="35"/>
      <c r="N9" s="27"/>
      <c r="O9">
        <v>4800</v>
      </c>
    </row>
    <row r="10" spans="1:26" ht="15.6" x14ac:dyDescent="0.3">
      <c r="I10" s="33" t="s">
        <v>70</v>
      </c>
      <c r="J10" s="34">
        <v>50</v>
      </c>
      <c r="N10" s="30"/>
    </row>
    <row r="11" spans="1:26" ht="15.6" x14ac:dyDescent="0.3">
      <c r="I11" s="33"/>
      <c r="J11" s="36"/>
    </row>
    <row r="12" spans="1:26" ht="15.6" x14ac:dyDescent="0.3">
      <c r="J12" s="34">
        <f>SUM(J8:J11)</f>
        <v>170</v>
      </c>
      <c r="N12" s="27"/>
    </row>
  </sheetData>
  <mergeCells count="23">
    <mergeCell ref="S3:S4"/>
    <mergeCell ref="M3:M4"/>
    <mergeCell ref="N3:O3"/>
    <mergeCell ref="P3:R3"/>
    <mergeCell ref="X3:Y3"/>
    <mergeCell ref="T3:T4"/>
    <mergeCell ref="V3:V4"/>
    <mergeCell ref="W3:W4"/>
    <mergeCell ref="U3:U4"/>
    <mergeCell ref="A2:R2"/>
    <mergeCell ref="B1:O1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</mergeCells>
  <pageMargins left="0" right="0" top="0.74803149606299213" bottom="0.74803149606299213" header="0.31496062992125984" footer="0.31496062992125984"/>
  <pageSetup scale="84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9A21D1-7E86-4224-BEFC-1F55B6B3EFDD}">
  <dimension ref="A1:D7"/>
  <sheetViews>
    <sheetView tabSelected="1" workbookViewId="0">
      <selection activeCell="B3" sqref="B3"/>
    </sheetView>
  </sheetViews>
  <sheetFormatPr defaultRowHeight="14.4" x14ac:dyDescent="0.3"/>
  <cols>
    <col min="3" max="3" width="12.109375" customWidth="1"/>
  </cols>
  <sheetData>
    <row r="1" spans="1:4" ht="28.8" x14ac:dyDescent="0.3">
      <c r="A1" t="s">
        <v>76</v>
      </c>
      <c r="B1" t="s">
        <v>75</v>
      </c>
      <c r="C1" s="39" t="s">
        <v>74</v>
      </c>
      <c r="D1" s="39" t="s">
        <v>73</v>
      </c>
    </row>
    <row r="2" spans="1:4" x14ac:dyDescent="0.3">
      <c r="A2">
        <v>40</v>
      </c>
      <c r="B2">
        <f>تكاليف!F5/1000</f>
        <v>26.5</v>
      </c>
      <c r="C2" s="5">
        <f>تكاليف!Q5</f>
        <v>120</v>
      </c>
      <c r="D2" s="5">
        <f>تكاليف!S5</f>
        <v>50</v>
      </c>
    </row>
    <row r="3" spans="1:4" x14ac:dyDescent="0.3">
      <c r="A3">
        <v>20</v>
      </c>
      <c r="B3">
        <f>تكاليف!F6/2000</f>
        <v>17.600000000000001</v>
      </c>
      <c r="C3" s="5">
        <f>تكاليف!Q6</f>
        <v>120</v>
      </c>
      <c r="D3" s="5">
        <f>تكاليف!S6</f>
        <v>50</v>
      </c>
    </row>
    <row r="7" spans="1:4" ht="13.8" customHeight="1" x14ac:dyDescent="0.3"/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31"/>
  <sheetViews>
    <sheetView workbookViewId="0">
      <selection activeCell="G7" sqref="G7"/>
    </sheetView>
  </sheetViews>
  <sheetFormatPr defaultRowHeight="14.4" x14ac:dyDescent="0.3"/>
  <cols>
    <col min="1" max="1" width="36" bestFit="1" customWidth="1"/>
    <col min="4" max="7" width="11.6640625" customWidth="1"/>
    <col min="9" max="10" width="9.5546875" style="5" bestFit="1" customWidth="1"/>
    <col min="11" max="11" width="16.6640625" bestFit="1" customWidth="1"/>
    <col min="13" max="13" width="16.5546875" bestFit="1" customWidth="1"/>
  </cols>
  <sheetData>
    <row r="1" spans="1:14" ht="15" customHeight="1" x14ac:dyDescent="0.3">
      <c r="C1" s="17">
        <v>40</v>
      </c>
      <c r="D1" s="17"/>
      <c r="E1" s="55" t="s">
        <v>38</v>
      </c>
      <c r="F1" s="55"/>
    </row>
    <row r="2" spans="1:14" ht="15" customHeight="1" x14ac:dyDescent="0.3">
      <c r="C2" s="18"/>
      <c r="D2" s="18"/>
      <c r="E2" s="40"/>
      <c r="F2" s="40"/>
    </row>
    <row r="3" spans="1:14" ht="15.6" x14ac:dyDescent="0.3">
      <c r="A3" s="43" t="s">
        <v>0</v>
      </c>
      <c r="B3" s="46" t="s">
        <v>1</v>
      </c>
      <c r="C3" s="46" t="s">
        <v>36</v>
      </c>
      <c r="D3" s="42" t="s">
        <v>31</v>
      </c>
      <c r="E3" s="42" t="s">
        <v>32</v>
      </c>
      <c r="F3" s="42"/>
      <c r="G3" s="46" t="s">
        <v>35</v>
      </c>
      <c r="H3" s="42" t="s">
        <v>2</v>
      </c>
      <c r="I3" s="56" t="s">
        <v>39</v>
      </c>
      <c r="J3" s="56" t="s">
        <v>40</v>
      </c>
    </row>
    <row r="4" spans="1:14" ht="38.25" customHeight="1" thickBot="1" x14ac:dyDescent="0.35">
      <c r="A4" s="43"/>
      <c r="B4" s="45"/>
      <c r="C4" s="45"/>
      <c r="D4" s="43"/>
      <c r="E4" s="16" t="s">
        <v>33</v>
      </c>
      <c r="F4" s="15" t="s">
        <v>34</v>
      </c>
      <c r="G4" s="48"/>
      <c r="H4" s="43"/>
      <c r="I4" s="57"/>
      <c r="J4" s="57"/>
    </row>
    <row r="5" spans="1:14" ht="16.2" thickBot="1" x14ac:dyDescent="0.35">
      <c r="A5" s="8" t="s">
        <v>11</v>
      </c>
      <c r="B5" s="9" t="s">
        <v>5</v>
      </c>
      <c r="C5" s="10">
        <v>2.8</v>
      </c>
      <c r="D5" s="11">
        <v>32000</v>
      </c>
      <c r="E5" s="11"/>
      <c r="F5" s="11">
        <v>2</v>
      </c>
      <c r="G5" s="11">
        <v>2800</v>
      </c>
      <c r="H5" s="14">
        <f>G5*E5+G5*F5</f>
        <v>5600</v>
      </c>
      <c r="I5" s="12">
        <v>32000</v>
      </c>
      <c r="J5" s="12">
        <v>48088</v>
      </c>
      <c r="K5">
        <v>31638</v>
      </c>
      <c r="L5">
        <v>44628</v>
      </c>
      <c r="M5" t="s">
        <v>49</v>
      </c>
      <c r="N5">
        <f>L5/2</f>
        <v>22314</v>
      </c>
    </row>
    <row r="6" spans="1:14" ht="16.2" thickBot="1" x14ac:dyDescent="0.35">
      <c r="A6" s="8" t="s">
        <v>9</v>
      </c>
      <c r="B6" s="9" t="s">
        <v>5</v>
      </c>
      <c r="C6" s="10">
        <v>2.84</v>
      </c>
      <c r="D6" s="11">
        <v>32000</v>
      </c>
      <c r="E6" s="11"/>
      <c r="F6" s="11">
        <v>2</v>
      </c>
      <c r="G6" s="11">
        <v>2800</v>
      </c>
      <c r="H6" s="14">
        <f t="shared" ref="H6:H14" si="0">G6*E6+G6*F6</f>
        <v>5600</v>
      </c>
      <c r="I6" s="12"/>
      <c r="J6" s="12"/>
      <c r="K6">
        <v>29658</v>
      </c>
      <c r="L6">
        <v>48088</v>
      </c>
      <c r="M6" t="s">
        <v>48</v>
      </c>
      <c r="N6">
        <f>L6/2</f>
        <v>24044</v>
      </c>
    </row>
    <row r="7" spans="1:14" ht="16.2" thickBot="1" x14ac:dyDescent="0.35">
      <c r="A7" s="8" t="s">
        <v>10</v>
      </c>
      <c r="B7" s="9" t="s">
        <v>5</v>
      </c>
      <c r="C7" s="10">
        <v>2.78</v>
      </c>
      <c r="D7" s="11">
        <v>18021</v>
      </c>
      <c r="E7" s="11"/>
      <c r="F7" s="11">
        <v>1</v>
      </c>
      <c r="G7" s="11">
        <v>2800</v>
      </c>
      <c r="H7" s="14">
        <f t="shared" si="0"/>
        <v>2800</v>
      </c>
      <c r="I7" s="12">
        <v>18021</v>
      </c>
      <c r="J7" s="12"/>
      <c r="K7" t="s">
        <v>50</v>
      </c>
    </row>
    <row r="8" spans="1:14" ht="16.2" thickBot="1" x14ac:dyDescent="0.35">
      <c r="A8" s="16" t="s">
        <v>29</v>
      </c>
      <c r="B8" s="1" t="s">
        <v>12</v>
      </c>
      <c r="C8" s="7">
        <v>3.05</v>
      </c>
      <c r="D8" s="2">
        <v>18500</v>
      </c>
      <c r="E8" s="2">
        <v>1</v>
      </c>
      <c r="F8" s="2"/>
      <c r="G8" s="2">
        <v>2100</v>
      </c>
      <c r="H8" s="14">
        <f t="shared" si="0"/>
        <v>2100</v>
      </c>
      <c r="I8" s="12">
        <v>740</v>
      </c>
      <c r="J8" s="12"/>
    </row>
    <row r="9" spans="1:14" ht="16.2" thickBot="1" x14ac:dyDescent="0.35">
      <c r="A9" s="8" t="s">
        <v>55</v>
      </c>
      <c r="B9" s="9" t="s">
        <v>12</v>
      </c>
      <c r="C9" s="24">
        <v>1.42</v>
      </c>
      <c r="D9" s="11">
        <v>26500</v>
      </c>
      <c r="E9" s="11"/>
      <c r="F9" s="11">
        <v>1</v>
      </c>
      <c r="G9" s="11">
        <v>2750</v>
      </c>
      <c r="H9" s="14">
        <f t="shared" si="0"/>
        <v>2750</v>
      </c>
      <c r="I9" s="12">
        <v>26800</v>
      </c>
      <c r="J9" s="12">
        <v>27245</v>
      </c>
      <c r="K9" s="12" t="s">
        <v>47</v>
      </c>
      <c r="L9" s="12">
        <v>26600</v>
      </c>
      <c r="M9" s="12" t="s">
        <v>46</v>
      </c>
    </row>
    <row r="10" spans="1:14" ht="16.2" thickBot="1" x14ac:dyDescent="0.35">
      <c r="A10" s="8" t="s">
        <v>57</v>
      </c>
      <c r="B10" s="9" t="s">
        <v>12</v>
      </c>
      <c r="C10" s="24">
        <f>C11*1.2</f>
        <v>1.62</v>
      </c>
      <c r="D10" s="11">
        <v>26500</v>
      </c>
      <c r="E10" s="11"/>
      <c r="F10" s="11">
        <v>1</v>
      </c>
      <c r="G10" s="11">
        <v>2750</v>
      </c>
      <c r="H10" s="14">
        <f t="shared" ref="H10" si="1">G10*E10+G10*F10</f>
        <v>2750</v>
      </c>
      <c r="I10" s="12">
        <v>26800</v>
      </c>
      <c r="J10" s="12">
        <v>27245</v>
      </c>
      <c r="K10" s="12" t="s">
        <v>47</v>
      </c>
      <c r="L10" s="12">
        <v>26600</v>
      </c>
      <c r="M10" s="12" t="s">
        <v>46</v>
      </c>
    </row>
    <row r="11" spans="1:14" ht="16.2" thickBot="1" x14ac:dyDescent="0.35">
      <c r="A11" s="8" t="s">
        <v>58</v>
      </c>
      <c r="B11" s="9" t="s">
        <v>12</v>
      </c>
      <c r="C11" s="24">
        <v>1.35</v>
      </c>
      <c r="D11" s="11">
        <f>D10</f>
        <v>26500</v>
      </c>
      <c r="E11" s="11"/>
      <c r="F11" s="11">
        <v>1</v>
      </c>
      <c r="G11" s="11">
        <v>2750</v>
      </c>
      <c r="H11" s="14">
        <f t="shared" ref="H11" si="2">G11*E11+G11*F11</f>
        <v>2750</v>
      </c>
      <c r="I11" s="12"/>
      <c r="J11" s="12"/>
      <c r="K11" s="22"/>
      <c r="L11" s="12"/>
      <c r="M11" s="22"/>
    </row>
    <row r="12" spans="1:14" ht="16.2" thickBot="1" x14ac:dyDescent="0.35">
      <c r="A12" s="8" t="s">
        <v>56</v>
      </c>
      <c r="B12" s="9" t="s">
        <v>12</v>
      </c>
      <c r="C12" s="24">
        <v>1.56</v>
      </c>
      <c r="D12" s="11">
        <f>17600*2</f>
        <v>35200</v>
      </c>
      <c r="E12" s="11">
        <v>2</v>
      </c>
      <c r="F12" s="11"/>
      <c r="G12" s="11">
        <v>2200</v>
      </c>
      <c r="H12" s="14">
        <f t="shared" si="0"/>
        <v>4400</v>
      </c>
      <c r="I12" s="12">
        <v>17600</v>
      </c>
      <c r="J12" s="12">
        <v>17857</v>
      </c>
      <c r="L12" s="12" t="s">
        <v>42</v>
      </c>
    </row>
    <row r="13" spans="1:14" ht="16.2" thickBot="1" x14ac:dyDescent="0.35">
      <c r="A13" s="16" t="s">
        <v>13</v>
      </c>
      <c r="B13" s="1" t="s">
        <v>12</v>
      </c>
      <c r="C13" s="7">
        <v>3.9249999999999998</v>
      </c>
      <c r="D13" s="2">
        <v>20000</v>
      </c>
      <c r="E13" s="2">
        <v>1</v>
      </c>
      <c r="F13" s="2"/>
      <c r="G13" s="2">
        <v>2050</v>
      </c>
      <c r="H13" s="14">
        <f t="shared" si="0"/>
        <v>2050</v>
      </c>
      <c r="I13" s="12">
        <v>21900</v>
      </c>
      <c r="J13" s="12">
        <v>24962</v>
      </c>
      <c r="K13" s="12" t="s">
        <v>41</v>
      </c>
      <c r="L13" s="12" t="s">
        <v>44</v>
      </c>
    </row>
    <row r="14" spans="1:14" ht="16.2" thickBot="1" x14ac:dyDescent="0.35">
      <c r="A14" s="16" t="s">
        <v>13</v>
      </c>
      <c r="B14" s="1" t="s">
        <v>12</v>
      </c>
      <c r="C14" s="7">
        <v>3.45</v>
      </c>
      <c r="D14" s="2">
        <v>20000</v>
      </c>
      <c r="E14" s="2">
        <v>1</v>
      </c>
      <c r="F14" s="2"/>
      <c r="G14" s="2">
        <v>2050</v>
      </c>
      <c r="H14" s="14">
        <f t="shared" si="0"/>
        <v>2050</v>
      </c>
      <c r="I14" s="12">
        <f>I13</f>
        <v>21900</v>
      </c>
      <c r="J14" s="12">
        <f>J13</f>
        <v>24962</v>
      </c>
      <c r="K14" s="12">
        <v>21160</v>
      </c>
      <c r="L14" s="12" t="s">
        <v>43</v>
      </c>
      <c r="M14" s="12" t="s">
        <v>45</v>
      </c>
    </row>
    <row r="15" spans="1:14" ht="16.2" thickBot="1" x14ac:dyDescent="0.35">
      <c r="A15" s="8" t="s">
        <v>53</v>
      </c>
      <c r="B15" s="9" t="s">
        <v>12</v>
      </c>
      <c r="C15" s="10">
        <v>2.96</v>
      </c>
      <c r="D15" s="11">
        <v>11730</v>
      </c>
      <c r="E15" s="58"/>
      <c r="F15" s="52">
        <v>1</v>
      </c>
      <c r="G15" s="58">
        <v>3000</v>
      </c>
      <c r="H15" s="58">
        <f>G15*F15+G15*E15</f>
        <v>3000</v>
      </c>
      <c r="I15" s="52">
        <v>21900</v>
      </c>
      <c r="J15" s="52">
        <v>24090</v>
      </c>
    </row>
    <row r="16" spans="1:14" ht="16.2" thickBot="1" x14ac:dyDescent="0.35">
      <c r="A16" s="8" t="s">
        <v>54</v>
      </c>
      <c r="B16" s="9" t="s">
        <v>12</v>
      </c>
      <c r="C16" s="10">
        <v>1.93</v>
      </c>
      <c r="D16" s="11">
        <v>12000</v>
      </c>
      <c r="E16" s="59"/>
      <c r="F16" s="53"/>
      <c r="G16" s="59"/>
      <c r="H16" s="59"/>
      <c r="I16" s="53"/>
      <c r="J16" s="53"/>
    </row>
    <row r="17" spans="1:10" ht="16.2" thickBot="1" x14ac:dyDescent="0.35">
      <c r="A17" s="8"/>
      <c r="B17" s="9" t="s">
        <v>12</v>
      </c>
      <c r="C17" s="10"/>
      <c r="D17" s="11"/>
      <c r="E17" s="60"/>
      <c r="F17" s="54"/>
      <c r="G17" s="60"/>
      <c r="H17" s="60"/>
      <c r="I17" s="54"/>
      <c r="J17" s="54"/>
    </row>
    <row r="18" spans="1:10" ht="16.2" thickBot="1" x14ac:dyDescent="0.35">
      <c r="A18" s="8" t="s">
        <v>14</v>
      </c>
      <c r="B18" s="9"/>
      <c r="C18" s="10"/>
      <c r="D18" s="11">
        <v>21900</v>
      </c>
      <c r="E18" s="11"/>
      <c r="F18" s="11">
        <v>1</v>
      </c>
      <c r="G18" s="11">
        <v>3000</v>
      </c>
      <c r="H18" s="14">
        <f>H15</f>
        <v>3000</v>
      </c>
      <c r="I18" s="12"/>
      <c r="J18" s="12"/>
    </row>
    <row r="19" spans="1:10" ht="16.2" thickBot="1" x14ac:dyDescent="0.35">
      <c r="A19" s="16" t="s">
        <v>15</v>
      </c>
      <c r="B19" s="1" t="s">
        <v>16</v>
      </c>
      <c r="C19" s="6">
        <v>51.5</v>
      </c>
      <c r="D19" s="2">
        <v>750</v>
      </c>
      <c r="E19" s="2">
        <v>1</v>
      </c>
      <c r="F19" s="2"/>
      <c r="G19" s="2">
        <v>2100</v>
      </c>
      <c r="H19" s="3">
        <f t="shared" ref="H19:H24" si="3">G19*E19+G19*F19</f>
        <v>2100</v>
      </c>
      <c r="I19" s="4">
        <v>750</v>
      </c>
      <c r="J19" s="4"/>
    </row>
    <row r="20" spans="1:10" ht="16.2" thickBot="1" x14ac:dyDescent="0.35">
      <c r="A20" s="16" t="s">
        <v>17</v>
      </c>
      <c r="B20" s="1" t="s">
        <v>16</v>
      </c>
      <c r="C20" s="6">
        <v>60</v>
      </c>
      <c r="D20" s="2">
        <v>750</v>
      </c>
      <c r="E20" s="2">
        <v>1</v>
      </c>
      <c r="F20" s="2"/>
      <c r="G20" s="2">
        <v>2100</v>
      </c>
      <c r="H20" s="3">
        <f t="shared" si="3"/>
        <v>2100</v>
      </c>
      <c r="I20" s="4">
        <v>750</v>
      </c>
      <c r="J20" s="4"/>
    </row>
    <row r="21" spans="1:10" ht="16.2" thickBot="1" x14ac:dyDescent="0.35">
      <c r="A21" s="16" t="s">
        <v>18</v>
      </c>
      <c r="B21" s="1" t="s">
        <v>16</v>
      </c>
      <c r="C21" s="6">
        <v>71.5</v>
      </c>
      <c r="D21" s="2">
        <v>750</v>
      </c>
      <c r="E21" s="2">
        <v>1</v>
      </c>
      <c r="F21" s="2"/>
      <c r="G21" s="2">
        <v>2100</v>
      </c>
      <c r="H21" s="3">
        <f t="shared" si="3"/>
        <v>2100</v>
      </c>
      <c r="I21" s="4">
        <v>750</v>
      </c>
      <c r="J21" s="4"/>
    </row>
    <row r="22" spans="1:10" ht="16.2" thickBot="1" x14ac:dyDescent="0.35">
      <c r="A22" s="16" t="s">
        <v>19</v>
      </c>
      <c r="B22" s="1" t="s">
        <v>16</v>
      </c>
      <c r="C22" s="6">
        <v>109</v>
      </c>
      <c r="D22" s="2">
        <v>750</v>
      </c>
      <c r="E22" s="2">
        <v>1</v>
      </c>
      <c r="F22" s="2"/>
      <c r="G22" s="2">
        <v>2100</v>
      </c>
      <c r="H22" s="3">
        <f t="shared" si="3"/>
        <v>2100</v>
      </c>
      <c r="I22" s="4">
        <v>750</v>
      </c>
      <c r="J22" s="4"/>
    </row>
    <row r="23" spans="1:10" ht="16.2" thickBot="1" x14ac:dyDescent="0.35">
      <c r="A23" s="16" t="s">
        <v>20</v>
      </c>
      <c r="B23" s="1" t="s">
        <v>16</v>
      </c>
      <c r="C23" s="6">
        <v>122</v>
      </c>
      <c r="D23" s="2">
        <v>750</v>
      </c>
      <c r="E23" s="2">
        <v>1</v>
      </c>
      <c r="F23" s="2"/>
      <c r="G23" s="2">
        <v>2100</v>
      </c>
      <c r="H23" s="3">
        <f t="shared" si="3"/>
        <v>2100</v>
      </c>
      <c r="I23" s="4">
        <v>750</v>
      </c>
      <c r="J23" s="4"/>
    </row>
    <row r="24" spans="1:10" ht="16.2" thickBot="1" x14ac:dyDescent="0.35">
      <c r="A24" s="16" t="s">
        <v>23</v>
      </c>
      <c r="B24" s="1" t="s">
        <v>24</v>
      </c>
      <c r="C24" s="6">
        <v>0.6166666666666667</v>
      </c>
      <c r="D24" s="2">
        <v>21790</v>
      </c>
      <c r="E24" s="2"/>
      <c r="F24" s="2"/>
      <c r="G24" s="2"/>
      <c r="H24" s="3">
        <f t="shared" si="3"/>
        <v>0</v>
      </c>
      <c r="I24" s="4"/>
      <c r="J24" s="4"/>
    </row>
    <row r="25" spans="1:10" ht="16.2" thickBot="1" x14ac:dyDescent="0.35">
      <c r="A25" s="8" t="s">
        <v>25</v>
      </c>
      <c r="B25" s="9" t="s">
        <v>16</v>
      </c>
      <c r="C25" s="10">
        <v>24.96</v>
      </c>
      <c r="D25" s="11">
        <v>100</v>
      </c>
      <c r="E25" s="58">
        <v>1</v>
      </c>
      <c r="F25" s="58"/>
      <c r="G25" s="58">
        <v>2750</v>
      </c>
      <c r="H25" s="58">
        <f>G25*F25+G25*E25</f>
        <v>2750</v>
      </c>
      <c r="I25" s="52"/>
      <c r="J25" s="52"/>
    </row>
    <row r="26" spans="1:10" ht="16.2" thickBot="1" x14ac:dyDescent="0.35">
      <c r="A26" s="8" t="s">
        <v>26</v>
      </c>
      <c r="B26" s="9" t="s">
        <v>16</v>
      </c>
      <c r="C26" s="10">
        <v>25.055999999999997</v>
      </c>
      <c r="D26" s="11">
        <v>300</v>
      </c>
      <c r="E26" s="59"/>
      <c r="F26" s="59"/>
      <c r="G26" s="59"/>
      <c r="H26" s="59"/>
      <c r="I26" s="53"/>
      <c r="J26" s="53"/>
    </row>
    <row r="27" spans="1:10" ht="16.2" thickBot="1" x14ac:dyDescent="0.35">
      <c r="A27" s="8" t="s">
        <v>27</v>
      </c>
      <c r="B27" s="9" t="s">
        <v>16</v>
      </c>
      <c r="C27" s="10">
        <v>26.16</v>
      </c>
      <c r="D27" s="11">
        <v>150</v>
      </c>
      <c r="E27" s="59"/>
      <c r="F27" s="59"/>
      <c r="G27" s="59"/>
      <c r="H27" s="59"/>
      <c r="I27" s="53"/>
      <c r="J27" s="53"/>
    </row>
    <row r="28" spans="1:10" ht="16.2" thickBot="1" x14ac:dyDescent="0.35">
      <c r="A28" s="8" t="s">
        <v>28</v>
      </c>
      <c r="B28" s="9" t="s">
        <v>16</v>
      </c>
      <c r="C28" s="10">
        <v>25.055999999999997</v>
      </c>
      <c r="D28" s="11">
        <v>352</v>
      </c>
      <c r="E28" s="60"/>
      <c r="F28" s="60"/>
      <c r="G28" s="60"/>
      <c r="H28" s="60"/>
      <c r="I28" s="54"/>
      <c r="J28" s="54"/>
    </row>
    <row r="29" spans="1:10" ht="16.2" thickBot="1" x14ac:dyDescent="0.35">
      <c r="A29" s="8" t="s">
        <v>14</v>
      </c>
      <c r="B29" s="9"/>
      <c r="C29" s="10"/>
      <c r="D29" s="12">
        <v>902</v>
      </c>
      <c r="E29" s="12"/>
      <c r="F29" s="12"/>
      <c r="G29" s="12"/>
      <c r="H29" s="14">
        <f>H25</f>
        <v>2750</v>
      </c>
      <c r="I29" s="12"/>
      <c r="J29" s="12"/>
    </row>
    <row r="30" spans="1:10" ht="16.2" thickBot="1" x14ac:dyDescent="0.35">
      <c r="A30" s="16" t="s">
        <v>30</v>
      </c>
      <c r="B30" s="1" t="s">
        <v>16</v>
      </c>
      <c r="C30" s="6">
        <f>1.92*24</f>
        <v>46.08</v>
      </c>
      <c r="D30" s="2">
        <v>640</v>
      </c>
      <c r="E30" s="2">
        <v>1</v>
      </c>
      <c r="F30" s="2"/>
      <c r="G30" s="2">
        <v>2750</v>
      </c>
      <c r="H30" s="3">
        <f t="shared" ref="H30" si="4">G30*E30+G30*F30</f>
        <v>2750</v>
      </c>
      <c r="I30" s="4" t="s">
        <v>51</v>
      </c>
      <c r="J30" s="4"/>
    </row>
    <row r="31" spans="1:10" x14ac:dyDescent="0.3">
      <c r="C31">
        <v>51.6</v>
      </c>
    </row>
  </sheetData>
  <mergeCells count="22">
    <mergeCell ref="A3:A4"/>
    <mergeCell ref="B3:B4"/>
    <mergeCell ref="D3:D4"/>
    <mergeCell ref="H3:H4"/>
    <mergeCell ref="H15:H17"/>
    <mergeCell ref="G3:G4"/>
    <mergeCell ref="E3:F3"/>
    <mergeCell ref="I25:I28"/>
    <mergeCell ref="J25:J28"/>
    <mergeCell ref="C3:C4"/>
    <mergeCell ref="E1:F2"/>
    <mergeCell ref="I3:I4"/>
    <mergeCell ref="J3:J4"/>
    <mergeCell ref="I15:I17"/>
    <mergeCell ref="J15:J17"/>
    <mergeCell ref="F25:F28"/>
    <mergeCell ref="G25:G28"/>
    <mergeCell ref="E15:E17"/>
    <mergeCell ref="F15:F17"/>
    <mergeCell ref="G15:G17"/>
    <mergeCell ref="H25:H28"/>
    <mergeCell ref="E25:E28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تكاليف</vt:lpstr>
      <vt:lpstr>new</vt:lpstr>
      <vt:lpstr>سعر والنولون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2023-09-11T11:00:31Z</dcterms:modified>
</cp:coreProperties>
</file>