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9838923-4E85-4934-9D6D-B884B8498A2A}" xr6:coauthVersionLast="47" xr6:coauthVersionMax="47" xr10:uidLastSave="{00000000-0000-0000-0000-000000000000}"/>
  <bookViews>
    <workbookView xWindow="-108" yWindow="-108" windowWidth="23256" windowHeight="12576" xr2:uid="{9B408393-B752-45D8-BDAF-35852A3B9529}"/>
  </bookViews>
  <sheets>
    <sheet name="General" sheetId="1" r:id="rId1"/>
    <sheet name="Raw_Data" sheetId="9" r:id="rId2"/>
    <sheet name="Moving Average" sheetId="2" r:id="rId3"/>
    <sheet name="Exponential Smoothing " sheetId="3" r:id="rId4"/>
    <sheet name="Holts Model" sheetId="4" r:id="rId5"/>
    <sheet name="Winter's Holts Model" sheetId="5" r:id="rId6"/>
  </sheets>
  <definedNames>
    <definedName name="solver_adj" localSheetId="3" hidden="1">'Exponential Smoothing '!$N$3</definedName>
    <definedName name="solver_adj" localSheetId="4" hidden="1">'Holts Model'!$O$3:$O$4</definedName>
    <definedName name="solver_adj" localSheetId="5" hidden="1">'Winter''s Holts Model'!$S$3:$S$5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'Exponential Smoothing '!$N$3</definedName>
    <definedName name="solver_lhs1" localSheetId="4" hidden="1">'Holts Model'!$O$3</definedName>
    <definedName name="solver_lhs1" localSheetId="5" hidden="1">'Winter''s Holts Model'!$S$3</definedName>
    <definedName name="solver_lhs2" localSheetId="3" hidden="1">'Exponential Smoothing '!$N$3</definedName>
    <definedName name="solver_lhs2" localSheetId="4" hidden="1">'Holts Model'!$O$4</definedName>
    <definedName name="solver_lhs2" localSheetId="5" hidden="1">'Winter''s Holts Model'!$S$4</definedName>
    <definedName name="solver_lhs3" localSheetId="5" hidden="1">'Winter''s Holts Model'!$S$5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2</definedName>
    <definedName name="solver_num" localSheetId="4" hidden="1">2</definedName>
    <definedName name="solver_num" localSheetId="5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'Exponential Smoothing '!$N$5</definedName>
    <definedName name="solver_opt" localSheetId="4" hidden="1">'Holts Model'!$O$7</definedName>
    <definedName name="solver_opt" localSheetId="5" hidden="1">'Winter''s Holts Model'!$S$9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3" localSheetId="5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3" hidden="1">0</definedName>
    <definedName name="solver_rhs2" localSheetId="4" hidden="1">1</definedName>
    <definedName name="solver_rhs2" localSheetId="5" hidden="1">1</definedName>
    <definedName name="solver_rhs3" localSheetId="5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O3" i="5"/>
  <c r="N3" i="5"/>
  <c r="M3" i="5"/>
  <c r="L3" i="5"/>
  <c r="C9" i="5"/>
  <c r="D4" i="4"/>
  <c r="D3" i="4"/>
  <c r="C3" i="4"/>
  <c r="E74" i="2" l="1"/>
  <c r="E73" i="2"/>
  <c r="E72" i="2"/>
  <c r="E71" i="2"/>
  <c r="E70" i="2"/>
  <c r="E69" i="2"/>
  <c r="E68" i="2"/>
  <c r="E67" i="2"/>
  <c r="E66" i="2"/>
  <c r="E65" i="2"/>
  <c r="E64" i="2"/>
  <c r="K3" i="3"/>
  <c r="J3" i="3"/>
  <c r="G3" i="3"/>
  <c r="L6" i="2"/>
  <c r="K6" i="2"/>
  <c r="I6" i="2"/>
  <c r="I7" i="2"/>
  <c r="H6" i="2"/>
  <c r="D2" i="4"/>
  <c r="G6" i="2"/>
  <c r="F6" i="2"/>
  <c r="D5" i="2"/>
  <c r="E63" i="2" l="1"/>
  <c r="D62" i="2"/>
  <c r="D60" i="2"/>
  <c r="D61" i="2"/>
  <c r="E61" i="2"/>
  <c r="E62" i="2"/>
  <c r="H3" i="4"/>
  <c r="H2" i="5"/>
  <c r="G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A3" i="5"/>
  <c r="L3" i="4"/>
  <c r="K3" i="4"/>
  <c r="J3" i="4"/>
  <c r="I3" i="4"/>
  <c r="G3" i="4"/>
  <c r="F3" i="4"/>
  <c r="E4" i="4"/>
  <c r="F4" i="4" s="1"/>
  <c r="H4" i="4" s="1"/>
  <c r="E3" i="4"/>
  <c r="C4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C2" i="3"/>
  <c r="C3" i="3" s="1"/>
  <c r="C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G62" i="2" s="1"/>
  <c r="J62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4" i="1"/>
  <c r="A62" i="1"/>
  <c r="A63" i="1"/>
  <c r="A64" i="1"/>
  <c r="A65" i="1"/>
  <c r="A66" i="1"/>
  <c r="A67" i="1"/>
  <c r="A68" i="1" s="1"/>
  <c r="A69" i="1" s="1"/>
  <c r="A70" i="1" s="1"/>
  <c r="A71" i="1" s="1"/>
  <c r="A72" i="1" s="1"/>
  <c r="A73" i="1" s="1"/>
  <c r="A4" i="5" l="1"/>
  <c r="A5" i="5" s="1"/>
  <c r="A6" i="5" s="1"/>
  <c r="D3" i="5"/>
  <c r="E3" i="5" s="1"/>
  <c r="C5" i="4"/>
  <c r="G4" i="4"/>
  <c r="D4" i="3"/>
  <c r="E4" i="3" s="1"/>
  <c r="C5" i="3"/>
  <c r="D5" i="3"/>
  <c r="E5" i="3" s="1"/>
  <c r="F5" i="3" s="1"/>
  <c r="I5" i="3" s="1"/>
  <c r="D3" i="3"/>
  <c r="E3" i="3" s="1"/>
  <c r="H57" i="2"/>
  <c r="H13" i="2"/>
  <c r="H21" i="2"/>
  <c r="H29" i="2"/>
  <c r="H37" i="2"/>
  <c r="H45" i="2"/>
  <c r="H53" i="2"/>
  <c r="H17" i="2"/>
  <c r="H60" i="2"/>
  <c r="H14" i="2"/>
  <c r="H22" i="2"/>
  <c r="H30" i="2"/>
  <c r="H38" i="2"/>
  <c r="H46" i="2"/>
  <c r="H54" i="2"/>
  <c r="H33" i="2"/>
  <c r="H58" i="2"/>
  <c r="H7" i="2"/>
  <c r="H15" i="2"/>
  <c r="H23" i="2"/>
  <c r="H31" i="2"/>
  <c r="H39" i="2"/>
  <c r="H47" i="2"/>
  <c r="H55" i="2"/>
  <c r="H9" i="2"/>
  <c r="H41" i="2"/>
  <c r="H8" i="2"/>
  <c r="H16" i="2"/>
  <c r="H24" i="2"/>
  <c r="H32" i="2"/>
  <c r="H40" i="2"/>
  <c r="H48" i="2"/>
  <c r="H56" i="2"/>
  <c r="H25" i="2"/>
  <c r="H49" i="2"/>
  <c r="H10" i="2"/>
  <c r="H18" i="2"/>
  <c r="H26" i="2"/>
  <c r="H34" i="2"/>
  <c r="H42" i="2"/>
  <c r="H50" i="2"/>
  <c r="H59" i="2"/>
  <c r="H20" i="2"/>
  <c r="H36" i="2"/>
  <c r="H52" i="2"/>
  <c r="H11" i="2"/>
  <c r="H19" i="2"/>
  <c r="H27" i="2"/>
  <c r="H35" i="2"/>
  <c r="H43" i="2"/>
  <c r="H51" i="2"/>
  <c r="H12" i="2"/>
  <c r="H28" i="2"/>
  <c r="H44" i="2"/>
  <c r="H61" i="2"/>
  <c r="G61" i="2"/>
  <c r="I61" i="2" s="1"/>
  <c r="H62" i="2"/>
  <c r="O3" i="2" s="1"/>
  <c r="I62" i="2"/>
  <c r="A7" i="5" l="1"/>
  <c r="D6" i="5"/>
  <c r="E6" i="5" s="1"/>
  <c r="D5" i="5"/>
  <c r="E5" i="5" s="1"/>
  <c r="D4" i="5"/>
  <c r="E4" i="5" s="1"/>
  <c r="E5" i="4"/>
  <c r="F5" i="4" s="1"/>
  <c r="H5" i="4" s="1"/>
  <c r="G5" i="3"/>
  <c r="F4" i="3"/>
  <c r="I4" i="3" s="1"/>
  <c r="I4" i="4"/>
  <c r="J4" i="4"/>
  <c r="D5" i="4"/>
  <c r="E6" i="4" s="1"/>
  <c r="F6" i="4" s="1"/>
  <c r="C6" i="3"/>
  <c r="D6" i="3"/>
  <c r="E6" i="3" s="1"/>
  <c r="F3" i="3"/>
  <c r="G4" i="3"/>
  <c r="L61" i="2"/>
  <c r="I14" i="2"/>
  <c r="L14" i="2" s="1"/>
  <c r="I22" i="2"/>
  <c r="L22" i="2" s="1"/>
  <c r="I30" i="2"/>
  <c r="L30" i="2" s="1"/>
  <c r="I38" i="2"/>
  <c r="L38" i="2" s="1"/>
  <c r="I46" i="2"/>
  <c r="L46" i="2" s="1"/>
  <c r="I54" i="2"/>
  <c r="L54" i="2" s="1"/>
  <c r="I10" i="2"/>
  <c r="L10" i="2" s="1"/>
  <c r="I42" i="2"/>
  <c r="L42" i="2" s="1"/>
  <c r="I21" i="2"/>
  <c r="L21" i="2" s="1"/>
  <c r="I8" i="2"/>
  <c r="L8" i="2" s="1"/>
  <c r="I15" i="2"/>
  <c r="L15" i="2" s="1"/>
  <c r="I23" i="2"/>
  <c r="L23" i="2" s="1"/>
  <c r="I31" i="2"/>
  <c r="L31" i="2" s="1"/>
  <c r="I39" i="2"/>
  <c r="L39" i="2" s="1"/>
  <c r="I47" i="2"/>
  <c r="L47" i="2" s="1"/>
  <c r="I55" i="2"/>
  <c r="L55" i="2" s="1"/>
  <c r="I18" i="2"/>
  <c r="L18" i="2" s="1"/>
  <c r="I58" i="2"/>
  <c r="L58" i="2" s="1"/>
  <c r="I37" i="2"/>
  <c r="L37" i="2" s="1"/>
  <c r="L7" i="2"/>
  <c r="I16" i="2"/>
  <c r="L16" i="2" s="1"/>
  <c r="I24" i="2"/>
  <c r="L24" i="2" s="1"/>
  <c r="I32" i="2"/>
  <c r="L32" i="2" s="1"/>
  <c r="I40" i="2"/>
  <c r="L40" i="2" s="1"/>
  <c r="I48" i="2"/>
  <c r="L48" i="2" s="1"/>
  <c r="I56" i="2"/>
  <c r="L56" i="2" s="1"/>
  <c r="I34" i="2"/>
  <c r="L34" i="2" s="1"/>
  <c r="I45" i="2"/>
  <c r="L45" i="2" s="1"/>
  <c r="I9" i="2"/>
  <c r="L9" i="2" s="1"/>
  <c r="I17" i="2"/>
  <c r="L17" i="2" s="1"/>
  <c r="I25" i="2"/>
  <c r="L25" i="2" s="1"/>
  <c r="I33" i="2"/>
  <c r="L33" i="2" s="1"/>
  <c r="I41" i="2"/>
  <c r="L41" i="2" s="1"/>
  <c r="I49" i="2"/>
  <c r="L49" i="2" s="1"/>
  <c r="I57" i="2"/>
  <c r="L57" i="2" s="1"/>
  <c r="I26" i="2"/>
  <c r="L26" i="2" s="1"/>
  <c r="I50" i="2"/>
  <c r="L50" i="2" s="1"/>
  <c r="I53" i="2"/>
  <c r="L53" i="2" s="1"/>
  <c r="I11" i="2"/>
  <c r="L11" i="2" s="1"/>
  <c r="I19" i="2"/>
  <c r="L19" i="2" s="1"/>
  <c r="I27" i="2"/>
  <c r="L27" i="2" s="1"/>
  <c r="I35" i="2"/>
  <c r="L35" i="2" s="1"/>
  <c r="I43" i="2"/>
  <c r="L43" i="2" s="1"/>
  <c r="I51" i="2"/>
  <c r="L51" i="2" s="1"/>
  <c r="I59" i="2"/>
  <c r="L59" i="2" s="1"/>
  <c r="J6" i="2"/>
  <c r="I29" i="2"/>
  <c r="L29" i="2" s="1"/>
  <c r="I12" i="2"/>
  <c r="L12" i="2" s="1"/>
  <c r="I20" i="2"/>
  <c r="L20" i="2" s="1"/>
  <c r="I28" i="2"/>
  <c r="L28" i="2" s="1"/>
  <c r="I36" i="2"/>
  <c r="L36" i="2" s="1"/>
  <c r="I44" i="2"/>
  <c r="L44" i="2" s="1"/>
  <c r="I52" i="2"/>
  <c r="L52" i="2" s="1"/>
  <c r="I60" i="2"/>
  <c r="L60" i="2" s="1"/>
  <c r="I13" i="2"/>
  <c r="L13" i="2" s="1"/>
  <c r="J61" i="2"/>
  <c r="L62" i="2"/>
  <c r="O6" i="2" s="1"/>
  <c r="O4" i="2"/>
  <c r="Q3" i="2"/>
  <c r="P3" i="2"/>
  <c r="A8" i="5" l="1"/>
  <c r="D7" i="5"/>
  <c r="E7" i="5" s="1"/>
  <c r="G5" i="4"/>
  <c r="J5" i="4" s="1"/>
  <c r="K5" i="4" s="1"/>
  <c r="G6" i="4"/>
  <c r="J6" i="4" s="1"/>
  <c r="H6" i="4"/>
  <c r="L4" i="4"/>
  <c r="C6" i="4"/>
  <c r="K4" i="4"/>
  <c r="C7" i="3"/>
  <c r="D7" i="3"/>
  <c r="E7" i="3" s="1"/>
  <c r="F6" i="3"/>
  <c r="I6" i="3" s="1"/>
  <c r="G6" i="3"/>
  <c r="H3" i="3"/>
  <c r="I3" i="3"/>
  <c r="H4" i="3"/>
  <c r="K4" i="3" s="1"/>
  <c r="H5" i="3"/>
  <c r="K5" i="3" s="1"/>
  <c r="Q6" i="2"/>
  <c r="K13" i="2"/>
  <c r="K21" i="2"/>
  <c r="K29" i="2"/>
  <c r="K37" i="2"/>
  <c r="K45" i="2"/>
  <c r="K53" i="2"/>
  <c r="K33" i="2"/>
  <c r="K14" i="2"/>
  <c r="K22" i="2"/>
  <c r="K30" i="2"/>
  <c r="K38" i="2"/>
  <c r="K46" i="2"/>
  <c r="K54" i="2"/>
  <c r="K9" i="2"/>
  <c r="K41" i="2"/>
  <c r="K7" i="2"/>
  <c r="K15" i="2"/>
  <c r="K23" i="2"/>
  <c r="K31" i="2"/>
  <c r="K39" i="2"/>
  <c r="K47" i="2"/>
  <c r="K55" i="2"/>
  <c r="K17" i="2"/>
  <c r="K57" i="2"/>
  <c r="K8" i="2"/>
  <c r="K16" i="2"/>
  <c r="K24" i="2"/>
  <c r="K32" i="2"/>
  <c r="K40" i="2"/>
  <c r="K48" i="2"/>
  <c r="K56" i="2"/>
  <c r="K25" i="2"/>
  <c r="K49" i="2"/>
  <c r="K36" i="2"/>
  <c r="K10" i="2"/>
  <c r="K18" i="2"/>
  <c r="K26" i="2"/>
  <c r="K34" i="2"/>
  <c r="K42" i="2"/>
  <c r="K50" i="2"/>
  <c r="K58" i="2"/>
  <c r="K20" i="2"/>
  <c r="K44" i="2"/>
  <c r="K60" i="2"/>
  <c r="K11" i="2"/>
  <c r="K19" i="2"/>
  <c r="K27" i="2"/>
  <c r="K35" i="2"/>
  <c r="K43" i="2"/>
  <c r="K51" i="2"/>
  <c r="K59" i="2"/>
  <c r="K12" i="2"/>
  <c r="K28" i="2"/>
  <c r="K52" i="2"/>
  <c r="K61" i="2"/>
  <c r="P4" i="2"/>
  <c r="Q4" i="2"/>
  <c r="K62" i="2"/>
  <c r="O5" i="2" s="1"/>
  <c r="P6" i="2"/>
  <c r="A9" i="5" l="1"/>
  <c r="D8" i="5"/>
  <c r="E8" i="5" s="1"/>
  <c r="I5" i="4"/>
  <c r="L5" i="4" s="1"/>
  <c r="K6" i="4"/>
  <c r="I6" i="4"/>
  <c r="L6" i="4" s="1"/>
  <c r="D6" i="4"/>
  <c r="C7" i="4" s="1"/>
  <c r="H6" i="3"/>
  <c r="K6" i="3" s="1"/>
  <c r="F7" i="3"/>
  <c r="H7" i="3" s="1"/>
  <c r="K7" i="3" s="1"/>
  <c r="J4" i="3"/>
  <c r="J6" i="3"/>
  <c r="J5" i="3"/>
  <c r="C8" i="3"/>
  <c r="D8" i="3"/>
  <c r="E8" i="3" s="1"/>
  <c r="G7" i="3"/>
  <c r="Q5" i="2"/>
  <c r="P5" i="2"/>
  <c r="A10" i="5" l="1"/>
  <c r="D9" i="5"/>
  <c r="E9" i="5" s="1"/>
  <c r="D7" i="4"/>
  <c r="C8" i="4" s="1"/>
  <c r="E7" i="4"/>
  <c r="F7" i="4" s="1"/>
  <c r="I7" i="3"/>
  <c r="F8" i="3"/>
  <c r="G8" i="3"/>
  <c r="C9" i="3"/>
  <c r="D9" i="3"/>
  <c r="E9" i="3" s="1"/>
  <c r="G9" i="3" s="1"/>
  <c r="A11" i="5" l="1"/>
  <c r="D10" i="5"/>
  <c r="E10" i="5" s="1"/>
  <c r="G7" i="4"/>
  <c r="H7" i="4"/>
  <c r="D8" i="4"/>
  <c r="C9" i="4" s="1"/>
  <c r="E8" i="4"/>
  <c r="F8" i="4" s="1"/>
  <c r="I8" i="3"/>
  <c r="J8" i="3" s="1"/>
  <c r="H8" i="3"/>
  <c r="J7" i="3"/>
  <c r="F9" i="3"/>
  <c r="H9" i="3" s="1"/>
  <c r="K9" i="3" s="1"/>
  <c r="C10" i="3"/>
  <c r="D10" i="3"/>
  <c r="E10" i="3" s="1"/>
  <c r="A12" i="5" l="1"/>
  <c r="D11" i="5"/>
  <c r="E11" i="5" s="1"/>
  <c r="D9" i="4"/>
  <c r="C10" i="4" s="1"/>
  <c r="E9" i="4"/>
  <c r="F9" i="4" s="1"/>
  <c r="G9" i="4" s="1"/>
  <c r="J9" i="4" s="1"/>
  <c r="J7" i="4"/>
  <c r="I7" i="4"/>
  <c r="G8" i="4"/>
  <c r="J8" i="4" s="1"/>
  <c r="H8" i="4"/>
  <c r="I9" i="3"/>
  <c r="F10" i="3"/>
  <c r="G10" i="3"/>
  <c r="C11" i="3"/>
  <c r="D11" i="3"/>
  <c r="E11" i="3" s="1"/>
  <c r="K8" i="3"/>
  <c r="A13" i="5" l="1"/>
  <c r="D12" i="5"/>
  <c r="E12" i="5" s="1"/>
  <c r="H9" i="4"/>
  <c r="D10" i="4"/>
  <c r="C11" i="4" s="1"/>
  <c r="K8" i="4"/>
  <c r="K9" i="4"/>
  <c r="K7" i="4"/>
  <c r="I9" i="4"/>
  <c r="L9" i="4" s="1"/>
  <c r="E10" i="4"/>
  <c r="F10" i="4" s="1"/>
  <c r="L7" i="4"/>
  <c r="I8" i="4"/>
  <c r="L8" i="4" s="1"/>
  <c r="H10" i="3"/>
  <c r="F11" i="3"/>
  <c r="H11" i="3" s="1"/>
  <c r="K11" i="3" s="1"/>
  <c r="G11" i="3"/>
  <c r="C12" i="3"/>
  <c r="D12" i="3"/>
  <c r="E12" i="3" s="1"/>
  <c r="I10" i="3"/>
  <c r="J10" i="3" s="1"/>
  <c r="J9" i="3"/>
  <c r="A14" i="5" l="1"/>
  <c r="D13" i="5"/>
  <c r="E13" i="5" s="1"/>
  <c r="G10" i="4"/>
  <c r="D11" i="4"/>
  <c r="C12" i="4" s="1"/>
  <c r="E11" i="4"/>
  <c r="F11" i="4" s="1"/>
  <c r="H10" i="4"/>
  <c r="I11" i="3"/>
  <c r="K10" i="3"/>
  <c r="F12" i="3"/>
  <c r="H12" i="3" s="1"/>
  <c r="K12" i="3" s="1"/>
  <c r="G12" i="3"/>
  <c r="C13" i="3"/>
  <c r="D13" i="3"/>
  <c r="E13" i="3" s="1"/>
  <c r="A15" i="5" l="1"/>
  <c r="D14" i="5"/>
  <c r="E14" i="5" s="1"/>
  <c r="G11" i="4"/>
  <c r="J11" i="4" s="1"/>
  <c r="H11" i="4"/>
  <c r="E12" i="4"/>
  <c r="F12" i="4" s="1"/>
  <c r="D12" i="4"/>
  <c r="C13" i="4" s="1"/>
  <c r="J10" i="4"/>
  <c r="I10" i="4"/>
  <c r="C14" i="3"/>
  <c r="D14" i="3"/>
  <c r="E14" i="3" s="1"/>
  <c r="I12" i="3"/>
  <c r="J11" i="3"/>
  <c r="F13" i="3"/>
  <c r="G13" i="3"/>
  <c r="A16" i="5" l="1"/>
  <c r="D15" i="5"/>
  <c r="E15" i="5" s="1"/>
  <c r="I11" i="4"/>
  <c r="L11" i="4" s="1"/>
  <c r="G12" i="4"/>
  <c r="H12" i="4"/>
  <c r="D13" i="4"/>
  <c r="C14" i="4" s="1"/>
  <c r="L10" i="4"/>
  <c r="K11" i="4"/>
  <c r="K10" i="4"/>
  <c r="E13" i="4"/>
  <c r="F13" i="4" s="1"/>
  <c r="J12" i="3"/>
  <c r="F14" i="3"/>
  <c r="G14" i="3"/>
  <c r="C15" i="3"/>
  <c r="D15" i="3"/>
  <c r="E15" i="3" s="1"/>
  <c r="I13" i="3"/>
  <c r="H13" i="3"/>
  <c r="A17" i="5" l="1"/>
  <c r="D16" i="5"/>
  <c r="E16" i="5" s="1"/>
  <c r="G13" i="4"/>
  <c r="H13" i="4"/>
  <c r="D14" i="4"/>
  <c r="C15" i="4" s="1"/>
  <c r="E14" i="4"/>
  <c r="F14" i="4" s="1"/>
  <c r="J12" i="4"/>
  <c r="I12" i="4"/>
  <c r="L12" i="4" s="1"/>
  <c r="I14" i="3"/>
  <c r="J14" i="3" s="1"/>
  <c r="H14" i="3"/>
  <c r="K14" i="3" s="1"/>
  <c r="K13" i="3"/>
  <c r="C16" i="3"/>
  <c r="D16" i="3"/>
  <c r="E16" i="3" s="1"/>
  <c r="J13" i="3"/>
  <c r="F15" i="3"/>
  <c r="G15" i="3"/>
  <c r="A18" i="5" l="1"/>
  <c r="D17" i="5"/>
  <c r="E17" i="5" s="1"/>
  <c r="G14" i="4"/>
  <c r="H14" i="4"/>
  <c r="K12" i="4"/>
  <c r="E15" i="4"/>
  <c r="F15" i="4" s="1"/>
  <c r="D15" i="4"/>
  <c r="C16" i="4" s="1"/>
  <c r="J13" i="4"/>
  <c r="K13" i="4" s="1"/>
  <c r="I13" i="4"/>
  <c r="L13" i="4" s="1"/>
  <c r="I15" i="3"/>
  <c r="H15" i="3"/>
  <c r="K15" i="3" s="1"/>
  <c r="C17" i="3"/>
  <c r="D17" i="3"/>
  <c r="E17" i="3" s="1"/>
  <c r="F16" i="3"/>
  <c r="G16" i="3"/>
  <c r="A19" i="5" l="1"/>
  <c r="D18" i="5"/>
  <c r="E18" i="5" s="1"/>
  <c r="E16" i="4"/>
  <c r="F16" i="4" s="1"/>
  <c r="H16" i="4" s="1"/>
  <c r="D16" i="4"/>
  <c r="C17" i="4" s="1"/>
  <c r="G15" i="4"/>
  <c r="H15" i="4"/>
  <c r="J14" i="4"/>
  <c r="K14" i="4" s="1"/>
  <c r="I14" i="4"/>
  <c r="L14" i="4" s="1"/>
  <c r="C18" i="3"/>
  <c r="D18" i="3"/>
  <c r="E18" i="3" s="1"/>
  <c r="F17" i="3"/>
  <c r="G17" i="3"/>
  <c r="I16" i="3"/>
  <c r="J16" i="3" s="1"/>
  <c r="H16" i="3"/>
  <c r="K16" i="3" s="1"/>
  <c r="J15" i="3"/>
  <c r="A20" i="5" l="1"/>
  <c r="D19" i="5"/>
  <c r="E19" i="5" s="1"/>
  <c r="G16" i="4"/>
  <c r="J16" i="4" s="1"/>
  <c r="J15" i="4"/>
  <c r="K15" i="4" s="1"/>
  <c r="I15" i="4"/>
  <c r="L15" i="4" s="1"/>
  <c r="D17" i="4"/>
  <c r="C18" i="4" s="1"/>
  <c r="E17" i="4"/>
  <c r="F17" i="4" s="1"/>
  <c r="F18" i="3"/>
  <c r="G18" i="3"/>
  <c r="I17" i="3"/>
  <c r="H17" i="3"/>
  <c r="K17" i="3" s="1"/>
  <c r="C19" i="3"/>
  <c r="D19" i="3"/>
  <c r="E19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1" i="5" l="1"/>
  <c r="D20" i="5"/>
  <c r="E20" i="5" s="1"/>
  <c r="K16" i="4"/>
  <c r="I16" i="4"/>
  <c r="L16" i="4" s="1"/>
  <c r="D18" i="4"/>
  <c r="C19" i="4" s="1"/>
  <c r="G17" i="4"/>
  <c r="H17" i="4"/>
  <c r="E18" i="4"/>
  <c r="F18" i="4" s="1"/>
  <c r="C20" i="3"/>
  <c r="D20" i="3"/>
  <c r="E20" i="3" s="1"/>
  <c r="F19" i="3"/>
  <c r="G19" i="3"/>
  <c r="J17" i="3"/>
  <c r="I18" i="3"/>
  <c r="J18" i="3" s="1"/>
  <c r="H18" i="3"/>
  <c r="K18" i="3" s="1"/>
  <c r="A22" i="5" l="1"/>
  <c r="D21" i="5"/>
  <c r="E21" i="5" s="1"/>
  <c r="D19" i="4"/>
  <c r="C20" i="4" s="1"/>
  <c r="G18" i="4"/>
  <c r="H18" i="4"/>
  <c r="J17" i="4"/>
  <c r="K17" i="4" s="1"/>
  <c r="I17" i="4"/>
  <c r="L17" i="4" s="1"/>
  <c r="E19" i="4"/>
  <c r="F19" i="4" s="1"/>
  <c r="I19" i="3"/>
  <c r="H19" i="3"/>
  <c r="K19" i="3" s="1"/>
  <c r="F20" i="3"/>
  <c r="G20" i="3"/>
  <c r="C21" i="3"/>
  <c r="D21" i="3"/>
  <c r="E21" i="3" s="1"/>
  <c r="A23" i="5" l="1"/>
  <c r="D22" i="5"/>
  <c r="E22" i="5" s="1"/>
  <c r="G19" i="4"/>
  <c r="H19" i="4"/>
  <c r="J18" i="4"/>
  <c r="K18" i="4" s="1"/>
  <c r="I18" i="4"/>
  <c r="L18" i="4" s="1"/>
  <c r="D20" i="4"/>
  <c r="C21" i="4" s="1"/>
  <c r="E20" i="4"/>
  <c r="F20" i="4" s="1"/>
  <c r="F21" i="3"/>
  <c r="G21" i="3"/>
  <c r="C22" i="3"/>
  <c r="D22" i="3"/>
  <c r="E22" i="3" s="1"/>
  <c r="I20" i="3"/>
  <c r="J20" i="3" s="1"/>
  <c r="H20" i="3"/>
  <c r="K20" i="3" s="1"/>
  <c r="J19" i="3"/>
  <c r="A24" i="5" l="1"/>
  <c r="D23" i="5"/>
  <c r="E23" i="5" s="1"/>
  <c r="E21" i="4"/>
  <c r="F21" i="4" s="1"/>
  <c r="G20" i="4"/>
  <c r="H20" i="4"/>
  <c r="D21" i="4"/>
  <c r="C22" i="4" s="1"/>
  <c r="J19" i="4"/>
  <c r="K19" i="4" s="1"/>
  <c r="I19" i="4"/>
  <c r="L19" i="4" s="1"/>
  <c r="F22" i="3"/>
  <c r="G22" i="3"/>
  <c r="C23" i="3"/>
  <c r="D23" i="3"/>
  <c r="E23" i="3" s="1"/>
  <c r="I21" i="3"/>
  <c r="H21" i="3"/>
  <c r="K21" i="3" s="1"/>
  <c r="A25" i="5" l="1"/>
  <c r="D24" i="5"/>
  <c r="E24" i="5" s="1"/>
  <c r="D22" i="4"/>
  <c r="C23" i="4" s="1"/>
  <c r="E22" i="4"/>
  <c r="F22" i="4" s="1"/>
  <c r="J20" i="4"/>
  <c r="K20" i="4" s="1"/>
  <c r="I20" i="4"/>
  <c r="L20" i="4" s="1"/>
  <c r="G21" i="4"/>
  <c r="H21" i="4"/>
  <c r="F23" i="3"/>
  <c r="G23" i="3"/>
  <c r="J21" i="3"/>
  <c r="C24" i="3"/>
  <c r="D24" i="3"/>
  <c r="E24" i="3" s="1"/>
  <c r="I22" i="3"/>
  <c r="J22" i="3" s="1"/>
  <c r="H22" i="3"/>
  <c r="K22" i="3" s="1"/>
  <c r="A26" i="5" l="1"/>
  <c r="D25" i="5"/>
  <c r="E25" i="5" s="1"/>
  <c r="D23" i="4"/>
  <c r="C24" i="4" s="1"/>
  <c r="J21" i="4"/>
  <c r="K21" i="4" s="1"/>
  <c r="I21" i="4"/>
  <c r="L21" i="4" s="1"/>
  <c r="G22" i="4"/>
  <c r="H22" i="4"/>
  <c r="E23" i="4"/>
  <c r="F23" i="4" s="1"/>
  <c r="F24" i="3"/>
  <c r="G24" i="3"/>
  <c r="C25" i="3"/>
  <c r="D25" i="3"/>
  <c r="E25" i="3" s="1"/>
  <c r="I23" i="3"/>
  <c r="J23" i="3" s="1"/>
  <c r="H23" i="3"/>
  <c r="K23" i="3" s="1"/>
  <c r="A27" i="5" l="1"/>
  <c r="D26" i="5"/>
  <c r="E26" i="5" s="1"/>
  <c r="G23" i="4"/>
  <c r="H23" i="4"/>
  <c r="J22" i="4"/>
  <c r="K22" i="4" s="1"/>
  <c r="I22" i="4"/>
  <c r="L22" i="4" s="1"/>
  <c r="D24" i="4"/>
  <c r="C25" i="4" s="1"/>
  <c r="E24" i="4"/>
  <c r="F24" i="4" s="1"/>
  <c r="F25" i="3"/>
  <c r="G25" i="3"/>
  <c r="C26" i="3"/>
  <c r="D26" i="3"/>
  <c r="E26" i="3" s="1"/>
  <c r="I24" i="3"/>
  <c r="J24" i="3" s="1"/>
  <c r="H24" i="3"/>
  <c r="K24" i="3" s="1"/>
  <c r="A28" i="5" l="1"/>
  <c r="D27" i="5"/>
  <c r="E27" i="5" s="1"/>
  <c r="E25" i="4"/>
  <c r="F25" i="4" s="1"/>
  <c r="D25" i="4"/>
  <c r="C26" i="4" s="1"/>
  <c r="G24" i="4"/>
  <c r="H24" i="4"/>
  <c r="J23" i="4"/>
  <c r="K23" i="4" s="1"/>
  <c r="I23" i="4"/>
  <c r="L23" i="4" s="1"/>
  <c r="F26" i="3"/>
  <c r="G26" i="3"/>
  <c r="C27" i="3"/>
  <c r="D27" i="3"/>
  <c r="E27" i="3" s="1"/>
  <c r="I25" i="3"/>
  <c r="J25" i="3" s="1"/>
  <c r="H25" i="3"/>
  <c r="K25" i="3" s="1"/>
  <c r="A29" i="5" l="1"/>
  <c r="D28" i="5"/>
  <c r="E28" i="5" s="1"/>
  <c r="J24" i="4"/>
  <c r="K24" i="4" s="1"/>
  <c r="I24" i="4"/>
  <c r="L24" i="4" s="1"/>
  <c r="D26" i="4"/>
  <c r="C27" i="4" s="1"/>
  <c r="E26" i="4"/>
  <c r="F26" i="4" s="1"/>
  <c r="G25" i="4"/>
  <c r="H25" i="4"/>
  <c r="F27" i="3"/>
  <c r="G27" i="3"/>
  <c r="C28" i="3"/>
  <c r="D28" i="3"/>
  <c r="E28" i="3" s="1"/>
  <c r="I26" i="3"/>
  <c r="H26" i="3"/>
  <c r="K26" i="3" s="1"/>
  <c r="A31" i="5" l="1"/>
  <c r="D29" i="5"/>
  <c r="E29" i="5" s="1"/>
  <c r="G26" i="4"/>
  <c r="H26" i="4"/>
  <c r="J25" i="4"/>
  <c r="K25" i="4" s="1"/>
  <c r="I25" i="4"/>
  <c r="L25" i="4" s="1"/>
  <c r="D27" i="4"/>
  <c r="C28" i="4" s="1"/>
  <c r="E27" i="4"/>
  <c r="F27" i="4" s="1"/>
  <c r="J26" i="3"/>
  <c r="C29" i="3"/>
  <c r="D29" i="3"/>
  <c r="E29" i="3" s="1"/>
  <c r="F28" i="3"/>
  <c r="G28" i="3"/>
  <c r="I27" i="3"/>
  <c r="J27" i="3" s="1"/>
  <c r="H27" i="3"/>
  <c r="K27" i="3" s="1"/>
  <c r="A32" i="5" l="1"/>
  <c r="D31" i="5"/>
  <c r="E31" i="5" s="1"/>
  <c r="D28" i="4"/>
  <c r="C29" i="4" s="1"/>
  <c r="G27" i="4"/>
  <c r="H27" i="4"/>
  <c r="E28" i="4"/>
  <c r="F28" i="4" s="1"/>
  <c r="J26" i="4"/>
  <c r="K26" i="4" s="1"/>
  <c r="I26" i="4"/>
  <c r="L26" i="4" s="1"/>
  <c r="F29" i="3"/>
  <c r="G29" i="3"/>
  <c r="I28" i="3"/>
  <c r="J28" i="3" s="1"/>
  <c r="H28" i="3"/>
  <c r="K28" i="3" s="1"/>
  <c r="C30" i="3"/>
  <c r="D30" i="3"/>
  <c r="E30" i="3" s="1"/>
  <c r="A33" i="5" l="1"/>
  <c r="D32" i="5"/>
  <c r="E32" i="5" s="1"/>
  <c r="G28" i="4"/>
  <c r="H28" i="4"/>
  <c r="J27" i="4"/>
  <c r="K27" i="4" s="1"/>
  <c r="I27" i="4"/>
  <c r="L27" i="4" s="1"/>
  <c r="D29" i="4"/>
  <c r="C30" i="4" s="1"/>
  <c r="E29" i="4"/>
  <c r="F29" i="4" s="1"/>
  <c r="F30" i="3"/>
  <c r="G30" i="3"/>
  <c r="C31" i="3"/>
  <c r="D31" i="3"/>
  <c r="E31" i="3" s="1"/>
  <c r="I29" i="3"/>
  <c r="J29" i="3" s="1"/>
  <c r="H29" i="3"/>
  <c r="K29" i="3" s="1"/>
  <c r="A34" i="5" l="1"/>
  <c r="D33" i="5"/>
  <c r="E33" i="5" s="1"/>
  <c r="G29" i="4"/>
  <c r="H29" i="4"/>
  <c r="E30" i="4"/>
  <c r="F30" i="4" s="1"/>
  <c r="D30" i="4"/>
  <c r="C31" i="4" s="1"/>
  <c r="J28" i="4"/>
  <c r="K28" i="4" s="1"/>
  <c r="I28" i="4"/>
  <c r="L28" i="4" s="1"/>
  <c r="F31" i="3"/>
  <c r="G31" i="3"/>
  <c r="C32" i="3"/>
  <c r="D32" i="3"/>
  <c r="E32" i="3" s="1"/>
  <c r="I30" i="3"/>
  <c r="J30" i="3" s="1"/>
  <c r="H30" i="3"/>
  <c r="K30" i="3" s="1"/>
  <c r="A35" i="5" l="1"/>
  <c r="D34" i="5"/>
  <c r="E34" i="5" s="1"/>
  <c r="D31" i="4"/>
  <c r="C32" i="4" s="1"/>
  <c r="E31" i="4"/>
  <c r="F31" i="4" s="1"/>
  <c r="J29" i="4"/>
  <c r="K29" i="4" s="1"/>
  <c r="I29" i="4"/>
  <c r="L29" i="4" s="1"/>
  <c r="G30" i="4"/>
  <c r="H30" i="4"/>
  <c r="C33" i="3"/>
  <c r="D33" i="3"/>
  <c r="E33" i="3" s="1"/>
  <c r="F32" i="3"/>
  <c r="G32" i="3"/>
  <c r="I31" i="3"/>
  <c r="J31" i="3" s="1"/>
  <c r="H31" i="3"/>
  <c r="K31" i="3" s="1"/>
  <c r="A36" i="5" l="1"/>
  <c r="D35" i="5"/>
  <c r="E35" i="5" s="1"/>
  <c r="J30" i="4"/>
  <c r="K30" i="4" s="1"/>
  <c r="I30" i="4"/>
  <c r="L30" i="4" s="1"/>
  <c r="G31" i="4"/>
  <c r="H31" i="4"/>
  <c r="D32" i="4"/>
  <c r="C33" i="4" s="1"/>
  <c r="E32" i="4"/>
  <c r="F32" i="4" s="1"/>
  <c r="I32" i="3"/>
  <c r="J32" i="3" s="1"/>
  <c r="H32" i="3"/>
  <c r="K32" i="3" s="1"/>
  <c r="F33" i="3"/>
  <c r="G33" i="3"/>
  <c r="C34" i="3"/>
  <c r="D34" i="3"/>
  <c r="E34" i="3" s="1"/>
  <c r="A37" i="5" l="1"/>
  <c r="D36" i="5"/>
  <c r="E36" i="5" s="1"/>
  <c r="G32" i="4"/>
  <c r="H32" i="4"/>
  <c r="E33" i="4"/>
  <c r="F33" i="4" s="1"/>
  <c r="D33" i="4"/>
  <c r="C34" i="4" s="1"/>
  <c r="J31" i="4"/>
  <c r="K31" i="4" s="1"/>
  <c r="I31" i="4"/>
  <c r="L31" i="4" s="1"/>
  <c r="C35" i="3"/>
  <c r="D35" i="3"/>
  <c r="E35" i="3" s="1"/>
  <c r="I33" i="3"/>
  <c r="J33" i="3" s="1"/>
  <c r="H33" i="3"/>
  <c r="K33" i="3" s="1"/>
  <c r="F34" i="3"/>
  <c r="G34" i="3"/>
  <c r="A38" i="5" l="1"/>
  <c r="D37" i="5"/>
  <c r="E37" i="5" s="1"/>
  <c r="D34" i="4"/>
  <c r="C35" i="4" s="1"/>
  <c r="E34" i="4"/>
  <c r="F34" i="4" s="1"/>
  <c r="G33" i="4"/>
  <c r="H33" i="4"/>
  <c r="J32" i="4"/>
  <c r="K32" i="4" s="1"/>
  <c r="I32" i="4"/>
  <c r="L32" i="4" s="1"/>
  <c r="F35" i="3"/>
  <c r="G35" i="3"/>
  <c r="I34" i="3"/>
  <c r="J34" i="3" s="1"/>
  <c r="H34" i="3"/>
  <c r="K34" i="3" s="1"/>
  <c r="C36" i="3"/>
  <c r="D36" i="3"/>
  <c r="E36" i="3" s="1"/>
  <c r="A39" i="5" l="1"/>
  <c r="D38" i="5"/>
  <c r="E38" i="5" s="1"/>
  <c r="G34" i="4"/>
  <c r="H34" i="4"/>
  <c r="J33" i="4"/>
  <c r="K33" i="4" s="1"/>
  <c r="I33" i="4"/>
  <c r="L33" i="4" s="1"/>
  <c r="D35" i="4"/>
  <c r="C36" i="4" s="1"/>
  <c r="E35" i="4"/>
  <c r="F35" i="4" s="1"/>
  <c r="F36" i="3"/>
  <c r="G36" i="3"/>
  <c r="C37" i="3"/>
  <c r="D37" i="3"/>
  <c r="E37" i="3" s="1"/>
  <c r="I35" i="3"/>
  <c r="J35" i="3" s="1"/>
  <c r="H35" i="3"/>
  <c r="K35" i="3" s="1"/>
  <c r="A40" i="5" l="1"/>
  <c r="D39" i="5"/>
  <c r="E39" i="5" s="1"/>
  <c r="E36" i="4"/>
  <c r="F36" i="4" s="1"/>
  <c r="D36" i="4"/>
  <c r="C37" i="4" s="1"/>
  <c r="G35" i="4"/>
  <c r="H35" i="4"/>
  <c r="J34" i="4"/>
  <c r="K34" i="4" s="1"/>
  <c r="I34" i="4"/>
  <c r="L34" i="4" s="1"/>
  <c r="C38" i="3"/>
  <c r="D38" i="3"/>
  <c r="E38" i="3" s="1"/>
  <c r="F37" i="3"/>
  <c r="G37" i="3"/>
  <c r="I36" i="3"/>
  <c r="J36" i="3" s="1"/>
  <c r="H36" i="3"/>
  <c r="K36" i="3" s="1"/>
  <c r="A41" i="5" l="1"/>
  <c r="D40" i="5"/>
  <c r="E40" i="5" s="1"/>
  <c r="J35" i="4"/>
  <c r="K35" i="4" s="1"/>
  <c r="I35" i="4"/>
  <c r="L35" i="4" s="1"/>
  <c r="D37" i="4"/>
  <c r="C38" i="4" s="1"/>
  <c r="E37" i="4"/>
  <c r="F37" i="4" s="1"/>
  <c r="G36" i="4"/>
  <c r="H36" i="4"/>
  <c r="F38" i="3"/>
  <c r="G38" i="3"/>
  <c r="I37" i="3"/>
  <c r="J37" i="3" s="1"/>
  <c r="H37" i="3"/>
  <c r="K37" i="3" s="1"/>
  <c r="C39" i="3"/>
  <c r="D39" i="3"/>
  <c r="E39" i="3" s="1"/>
  <c r="A42" i="5" l="1"/>
  <c r="D41" i="5"/>
  <c r="E41" i="5" s="1"/>
  <c r="J36" i="4"/>
  <c r="K36" i="4" s="1"/>
  <c r="I36" i="4"/>
  <c r="L36" i="4" s="1"/>
  <c r="G37" i="4"/>
  <c r="H37" i="4"/>
  <c r="D38" i="4"/>
  <c r="C39" i="4" s="1"/>
  <c r="E38" i="4"/>
  <c r="F38" i="4" s="1"/>
  <c r="F39" i="3"/>
  <c r="G39" i="3"/>
  <c r="C40" i="3"/>
  <c r="D40" i="3"/>
  <c r="E40" i="3" s="1"/>
  <c r="I38" i="3"/>
  <c r="J38" i="3" s="1"/>
  <c r="H38" i="3"/>
  <c r="K38" i="3" s="1"/>
  <c r="A43" i="5" l="1"/>
  <c r="D42" i="5"/>
  <c r="E42" i="5" s="1"/>
  <c r="G38" i="4"/>
  <c r="H38" i="4"/>
  <c r="D39" i="4"/>
  <c r="C40" i="4" s="1"/>
  <c r="E39" i="4"/>
  <c r="F39" i="4" s="1"/>
  <c r="J37" i="4"/>
  <c r="K37" i="4" s="1"/>
  <c r="I37" i="4"/>
  <c r="L37" i="4" s="1"/>
  <c r="F40" i="3"/>
  <c r="G40" i="3"/>
  <c r="C41" i="3"/>
  <c r="D41" i="3"/>
  <c r="E41" i="3" s="1"/>
  <c r="I39" i="3"/>
  <c r="J39" i="3" s="1"/>
  <c r="H39" i="3"/>
  <c r="K39" i="3" s="1"/>
  <c r="A44" i="5" l="1"/>
  <c r="D43" i="5"/>
  <c r="E43" i="5" s="1"/>
  <c r="G39" i="4"/>
  <c r="H39" i="4"/>
  <c r="D40" i="4"/>
  <c r="C41" i="4" s="1"/>
  <c r="E40" i="4"/>
  <c r="F40" i="4" s="1"/>
  <c r="J38" i="4"/>
  <c r="K38" i="4" s="1"/>
  <c r="I38" i="4"/>
  <c r="L38" i="4" s="1"/>
  <c r="F41" i="3"/>
  <c r="G41" i="3"/>
  <c r="C42" i="3"/>
  <c r="D42" i="3"/>
  <c r="E42" i="3" s="1"/>
  <c r="I40" i="3"/>
  <c r="J40" i="3" s="1"/>
  <c r="H40" i="3"/>
  <c r="K40" i="3" s="1"/>
  <c r="A45" i="5" l="1"/>
  <c r="D44" i="5"/>
  <c r="E44" i="5" s="1"/>
  <c r="G40" i="4"/>
  <c r="H40" i="4"/>
  <c r="D41" i="4"/>
  <c r="C42" i="4" s="1"/>
  <c r="E41" i="4"/>
  <c r="F41" i="4" s="1"/>
  <c r="J39" i="4"/>
  <c r="K39" i="4" s="1"/>
  <c r="I39" i="4"/>
  <c r="L39" i="4" s="1"/>
  <c r="F42" i="3"/>
  <c r="G42" i="3"/>
  <c r="C43" i="3"/>
  <c r="D43" i="3"/>
  <c r="E43" i="3" s="1"/>
  <c r="I41" i="3"/>
  <c r="J41" i="3" s="1"/>
  <c r="H41" i="3"/>
  <c r="K41" i="3" s="1"/>
  <c r="A46" i="5" l="1"/>
  <c r="D45" i="5"/>
  <c r="E45" i="5" s="1"/>
  <c r="G41" i="4"/>
  <c r="H41" i="4"/>
  <c r="D42" i="4"/>
  <c r="C43" i="4" s="1"/>
  <c r="E42" i="4"/>
  <c r="F42" i="4" s="1"/>
  <c r="J40" i="4"/>
  <c r="K40" i="4" s="1"/>
  <c r="I40" i="4"/>
  <c r="L40" i="4" s="1"/>
  <c r="F43" i="3"/>
  <c r="G43" i="3"/>
  <c r="C44" i="3"/>
  <c r="D44" i="3"/>
  <c r="E44" i="3" s="1"/>
  <c r="I42" i="3"/>
  <c r="J42" i="3" s="1"/>
  <c r="H42" i="3"/>
  <c r="K42" i="3" s="1"/>
  <c r="A47" i="5" l="1"/>
  <c r="D46" i="5"/>
  <c r="E46" i="5" s="1"/>
  <c r="G42" i="4"/>
  <c r="H42" i="4"/>
  <c r="D43" i="4"/>
  <c r="C44" i="4" s="1"/>
  <c r="E43" i="4"/>
  <c r="F43" i="4" s="1"/>
  <c r="J41" i="4"/>
  <c r="K41" i="4" s="1"/>
  <c r="I41" i="4"/>
  <c r="L41" i="4" s="1"/>
  <c r="F44" i="3"/>
  <c r="G44" i="3"/>
  <c r="C45" i="3"/>
  <c r="D45" i="3"/>
  <c r="E45" i="3" s="1"/>
  <c r="I43" i="3"/>
  <c r="J43" i="3" s="1"/>
  <c r="H43" i="3"/>
  <c r="K43" i="3" s="1"/>
  <c r="A48" i="5" l="1"/>
  <c r="D47" i="5"/>
  <c r="E47" i="5" s="1"/>
  <c r="J42" i="4"/>
  <c r="K42" i="4" s="1"/>
  <c r="I42" i="4"/>
  <c r="L42" i="4" s="1"/>
  <c r="D44" i="4"/>
  <c r="C45" i="4" s="1"/>
  <c r="G43" i="4"/>
  <c r="H43" i="4"/>
  <c r="E44" i="4"/>
  <c r="F44" i="4" s="1"/>
  <c r="F45" i="3"/>
  <c r="G45" i="3"/>
  <c r="C46" i="3"/>
  <c r="D46" i="3"/>
  <c r="E46" i="3" s="1"/>
  <c r="I44" i="3"/>
  <c r="J44" i="3" s="1"/>
  <c r="H44" i="3"/>
  <c r="K44" i="3" s="1"/>
  <c r="A49" i="5" l="1"/>
  <c r="D48" i="5"/>
  <c r="E48" i="5" s="1"/>
  <c r="G44" i="4"/>
  <c r="H44" i="4"/>
  <c r="J43" i="4"/>
  <c r="K43" i="4" s="1"/>
  <c r="I43" i="4"/>
  <c r="L43" i="4" s="1"/>
  <c r="D45" i="4"/>
  <c r="C46" i="4" s="1"/>
  <c r="E45" i="4"/>
  <c r="F45" i="4" s="1"/>
  <c r="F46" i="3"/>
  <c r="G46" i="3"/>
  <c r="C47" i="3"/>
  <c r="D47" i="3"/>
  <c r="E47" i="3" s="1"/>
  <c r="I45" i="3"/>
  <c r="J45" i="3" s="1"/>
  <c r="H45" i="3"/>
  <c r="K45" i="3" s="1"/>
  <c r="A50" i="5" l="1"/>
  <c r="D49" i="5"/>
  <c r="E49" i="5" s="1"/>
  <c r="G45" i="4"/>
  <c r="H45" i="4"/>
  <c r="D46" i="4"/>
  <c r="C47" i="4" s="1"/>
  <c r="E46" i="4"/>
  <c r="F46" i="4" s="1"/>
  <c r="J44" i="4"/>
  <c r="K44" i="4" s="1"/>
  <c r="I44" i="4"/>
  <c r="L44" i="4" s="1"/>
  <c r="F47" i="3"/>
  <c r="G47" i="3"/>
  <c r="C48" i="3"/>
  <c r="D48" i="3"/>
  <c r="E48" i="3" s="1"/>
  <c r="I46" i="3"/>
  <c r="J46" i="3" s="1"/>
  <c r="H46" i="3"/>
  <c r="K46" i="3" s="1"/>
  <c r="A51" i="5" l="1"/>
  <c r="D50" i="5"/>
  <c r="E50" i="5" s="1"/>
  <c r="G46" i="4"/>
  <c r="H46" i="4"/>
  <c r="D47" i="4"/>
  <c r="C48" i="4" s="1"/>
  <c r="E47" i="4"/>
  <c r="F47" i="4" s="1"/>
  <c r="J45" i="4"/>
  <c r="K45" i="4" s="1"/>
  <c r="I45" i="4"/>
  <c r="L45" i="4" s="1"/>
  <c r="C49" i="3"/>
  <c r="D49" i="3"/>
  <c r="E49" i="3" s="1"/>
  <c r="F48" i="3"/>
  <c r="G48" i="3"/>
  <c r="I47" i="3"/>
  <c r="J47" i="3" s="1"/>
  <c r="H47" i="3"/>
  <c r="K47" i="3" s="1"/>
  <c r="A52" i="5" l="1"/>
  <c r="D51" i="5"/>
  <c r="E51" i="5" s="1"/>
  <c r="G47" i="4"/>
  <c r="H47" i="4"/>
  <c r="D48" i="4"/>
  <c r="C49" i="4" s="1"/>
  <c r="E48" i="4"/>
  <c r="F48" i="4" s="1"/>
  <c r="J46" i="4"/>
  <c r="K46" i="4" s="1"/>
  <c r="I46" i="4"/>
  <c r="L46" i="4" s="1"/>
  <c r="F49" i="3"/>
  <c r="G49" i="3"/>
  <c r="I48" i="3"/>
  <c r="J48" i="3" s="1"/>
  <c r="H48" i="3"/>
  <c r="K48" i="3" s="1"/>
  <c r="C50" i="3"/>
  <c r="D50" i="3"/>
  <c r="E50" i="3" s="1"/>
  <c r="A53" i="5" l="1"/>
  <c r="D52" i="5"/>
  <c r="E52" i="5" s="1"/>
  <c r="F3" i="5" s="1"/>
  <c r="G48" i="4"/>
  <c r="H48" i="4"/>
  <c r="E49" i="4"/>
  <c r="F49" i="4" s="1"/>
  <c r="D49" i="4"/>
  <c r="C50" i="4" s="1"/>
  <c r="J47" i="4"/>
  <c r="K47" i="4" s="1"/>
  <c r="I47" i="4"/>
  <c r="L47" i="4" s="1"/>
  <c r="F50" i="3"/>
  <c r="G50" i="3"/>
  <c r="C51" i="3"/>
  <c r="D51" i="3"/>
  <c r="E51" i="3" s="1"/>
  <c r="I49" i="3"/>
  <c r="J49" i="3" s="1"/>
  <c r="H49" i="3"/>
  <c r="K49" i="3" s="1"/>
  <c r="G3" i="5" l="1"/>
  <c r="I3" i="5"/>
  <c r="J3" i="5" s="1"/>
  <c r="A54" i="5"/>
  <c r="D53" i="5"/>
  <c r="E53" i="5" s="1"/>
  <c r="F4" i="5" s="1"/>
  <c r="D50" i="4"/>
  <c r="C51" i="4" s="1"/>
  <c r="E50" i="4"/>
  <c r="F50" i="4" s="1"/>
  <c r="G49" i="4"/>
  <c r="H49" i="4"/>
  <c r="J48" i="4"/>
  <c r="K48" i="4" s="1"/>
  <c r="I48" i="4"/>
  <c r="L48" i="4" s="1"/>
  <c r="F51" i="3"/>
  <c r="G51" i="3"/>
  <c r="C52" i="3"/>
  <c r="D52" i="3"/>
  <c r="E52" i="3" s="1"/>
  <c r="I50" i="3"/>
  <c r="J50" i="3" s="1"/>
  <c r="H50" i="3"/>
  <c r="K50" i="3" s="1"/>
  <c r="H3" i="5" l="1"/>
  <c r="G4" i="5" s="1"/>
  <c r="F15" i="5"/>
  <c r="A55" i="5"/>
  <c r="D54" i="5"/>
  <c r="E54" i="5" s="1"/>
  <c r="F5" i="5" s="1"/>
  <c r="K3" i="5"/>
  <c r="J49" i="4"/>
  <c r="K49" i="4" s="1"/>
  <c r="I49" i="4"/>
  <c r="L49" i="4" s="1"/>
  <c r="G50" i="4"/>
  <c r="H50" i="4"/>
  <c r="D51" i="4"/>
  <c r="C52" i="4" s="1"/>
  <c r="E51" i="4"/>
  <c r="F51" i="4" s="1"/>
  <c r="F52" i="3"/>
  <c r="G52" i="3"/>
  <c r="C53" i="3"/>
  <c r="D53" i="3"/>
  <c r="E53" i="3" s="1"/>
  <c r="I51" i="3"/>
  <c r="J51" i="3" s="1"/>
  <c r="H51" i="3"/>
  <c r="K51" i="3" s="1"/>
  <c r="I4" i="5" l="1"/>
  <c r="J4" i="5" s="1"/>
  <c r="K4" i="5" s="1"/>
  <c r="N4" i="5" s="1"/>
  <c r="F16" i="5"/>
  <c r="H4" i="5"/>
  <c r="G5" i="5" s="1"/>
  <c r="A56" i="5"/>
  <c r="D55" i="5"/>
  <c r="E55" i="5" s="1"/>
  <c r="F6" i="5" s="1"/>
  <c r="G51" i="4"/>
  <c r="H51" i="4"/>
  <c r="E52" i="4"/>
  <c r="F52" i="4" s="1"/>
  <c r="D52" i="4"/>
  <c r="C53" i="4" s="1"/>
  <c r="J50" i="4"/>
  <c r="K50" i="4" s="1"/>
  <c r="I50" i="4"/>
  <c r="L50" i="4" s="1"/>
  <c r="F53" i="3"/>
  <c r="G53" i="3"/>
  <c r="C54" i="3"/>
  <c r="D54" i="3"/>
  <c r="E54" i="3" s="1"/>
  <c r="I52" i="3"/>
  <c r="J52" i="3" s="1"/>
  <c r="H52" i="3"/>
  <c r="K52" i="3" s="1"/>
  <c r="L4" i="5" l="1"/>
  <c r="M4" i="5"/>
  <c r="P4" i="5" s="1"/>
  <c r="I5" i="5"/>
  <c r="J5" i="5" s="1"/>
  <c r="L5" i="5" s="1"/>
  <c r="O4" i="5"/>
  <c r="A57" i="5"/>
  <c r="D56" i="5"/>
  <c r="E56" i="5" s="1"/>
  <c r="F7" i="5" s="1"/>
  <c r="H5" i="5"/>
  <c r="I6" i="5" s="1"/>
  <c r="J6" i="5" s="1"/>
  <c r="F17" i="5"/>
  <c r="D53" i="4"/>
  <c r="C54" i="4" s="1"/>
  <c r="E53" i="4"/>
  <c r="F53" i="4" s="1"/>
  <c r="G52" i="4"/>
  <c r="H52" i="4"/>
  <c r="J51" i="4"/>
  <c r="K51" i="4" s="1"/>
  <c r="I51" i="4"/>
  <c r="L51" i="4" s="1"/>
  <c r="F54" i="3"/>
  <c r="G54" i="3"/>
  <c r="C55" i="3"/>
  <c r="D55" i="3"/>
  <c r="E55" i="3" s="1"/>
  <c r="I53" i="3"/>
  <c r="J53" i="3" s="1"/>
  <c r="H53" i="3"/>
  <c r="K53" i="3" s="1"/>
  <c r="K5" i="5" l="1"/>
  <c r="N5" i="5" s="1"/>
  <c r="K6" i="5"/>
  <c r="N6" i="5" s="1"/>
  <c r="G6" i="5"/>
  <c r="A58" i="5"/>
  <c r="D57" i="5"/>
  <c r="E57" i="5" s="1"/>
  <c r="F8" i="5" s="1"/>
  <c r="L6" i="5"/>
  <c r="J52" i="4"/>
  <c r="K52" i="4" s="1"/>
  <c r="I52" i="4"/>
  <c r="L52" i="4" s="1"/>
  <c r="D54" i="4"/>
  <c r="C55" i="4" s="1"/>
  <c r="G53" i="4"/>
  <c r="H53" i="4"/>
  <c r="E54" i="4"/>
  <c r="F54" i="4" s="1"/>
  <c r="F55" i="3"/>
  <c r="G55" i="3"/>
  <c r="C56" i="3"/>
  <c r="D56" i="3"/>
  <c r="E56" i="3" s="1"/>
  <c r="I54" i="3"/>
  <c r="J54" i="3" s="1"/>
  <c r="H54" i="3"/>
  <c r="K54" i="3" s="1"/>
  <c r="M5" i="5" l="1"/>
  <c r="P5" i="5" s="1"/>
  <c r="A59" i="5"/>
  <c r="D58" i="5"/>
  <c r="E58" i="5" s="1"/>
  <c r="F9" i="5" s="1"/>
  <c r="O5" i="5"/>
  <c r="O6" i="5"/>
  <c r="M6" i="5"/>
  <c r="P6" i="5" s="1"/>
  <c r="H6" i="5"/>
  <c r="G7" i="5" s="1"/>
  <c r="F18" i="5"/>
  <c r="G54" i="4"/>
  <c r="H54" i="4"/>
  <c r="J53" i="4"/>
  <c r="K53" i="4" s="1"/>
  <c r="I53" i="4"/>
  <c r="L53" i="4" s="1"/>
  <c r="D55" i="4"/>
  <c r="C56" i="4" s="1"/>
  <c r="E55" i="4"/>
  <c r="F55" i="4" s="1"/>
  <c r="F56" i="3"/>
  <c r="G56" i="3"/>
  <c r="C57" i="3"/>
  <c r="D57" i="3"/>
  <c r="E57" i="3" s="1"/>
  <c r="I55" i="3"/>
  <c r="J55" i="3" s="1"/>
  <c r="H55" i="3"/>
  <c r="K55" i="3" s="1"/>
  <c r="I7" i="5" l="1"/>
  <c r="J7" i="5" s="1"/>
  <c r="K7" i="5" s="1"/>
  <c r="A60" i="5"/>
  <c r="D59" i="5"/>
  <c r="E59" i="5" s="1"/>
  <c r="F10" i="5" s="1"/>
  <c r="F19" i="5"/>
  <c r="H7" i="5"/>
  <c r="D56" i="4"/>
  <c r="C57" i="4" s="1"/>
  <c r="E56" i="4"/>
  <c r="F56" i="4" s="1"/>
  <c r="G55" i="4"/>
  <c r="H55" i="4"/>
  <c r="J54" i="4"/>
  <c r="K54" i="4" s="1"/>
  <c r="I54" i="4"/>
  <c r="L54" i="4" s="1"/>
  <c r="F57" i="3"/>
  <c r="G57" i="3"/>
  <c r="C58" i="3"/>
  <c r="D58" i="3"/>
  <c r="E58" i="3" s="1"/>
  <c r="I56" i="3"/>
  <c r="J56" i="3" s="1"/>
  <c r="H56" i="3"/>
  <c r="K56" i="3" s="1"/>
  <c r="L7" i="5" l="1"/>
  <c r="I8" i="5"/>
  <c r="J8" i="5" s="1"/>
  <c r="G8" i="5"/>
  <c r="N7" i="5"/>
  <c r="M7" i="5"/>
  <c r="P7" i="5" s="1"/>
  <c r="A61" i="5"/>
  <c r="D60" i="5"/>
  <c r="E60" i="5" s="1"/>
  <c r="F11" i="5" s="1"/>
  <c r="G56" i="4"/>
  <c r="H56" i="4"/>
  <c r="J55" i="4"/>
  <c r="K55" i="4" s="1"/>
  <c r="I55" i="4"/>
  <c r="L55" i="4" s="1"/>
  <c r="D57" i="4"/>
  <c r="C58" i="4" s="1"/>
  <c r="E57" i="4"/>
  <c r="F57" i="4" s="1"/>
  <c r="F58" i="3"/>
  <c r="G58" i="3"/>
  <c r="C59" i="3"/>
  <c r="D59" i="3"/>
  <c r="E59" i="3" s="1"/>
  <c r="I57" i="3"/>
  <c r="J57" i="3" s="1"/>
  <c r="H57" i="3"/>
  <c r="K57" i="3" s="1"/>
  <c r="A62" i="5" l="1"/>
  <c r="D61" i="5"/>
  <c r="E61" i="5" s="1"/>
  <c r="F12" i="5" s="1"/>
  <c r="O7" i="5"/>
  <c r="F20" i="5"/>
  <c r="H8" i="5"/>
  <c r="I9" i="5" s="1"/>
  <c r="J9" i="5" s="1"/>
  <c r="L9" i="5" s="1"/>
  <c r="K8" i="5"/>
  <c r="L8" i="5"/>
  <c r="G57" i="4"/>
  <c r="H57" i="4"/>
  <c r="D58" i="4"/>
  <c r="C59" i="4" s="1"/>
  <c r="E58" i="4"/>
  <c r="F58" i="4" s="1"/>
  <c r="J56" i="4"/>
  <c r="K56" i="4" s="1"/>
  <c r="I56" i="4"/>
  <c r="L56" i="4" s="1"/>
  <c r="F59" i="3"/>
  <c r="G59" i="3"/>
  <c r="C60" i="3"/>
  <c r="D60" i="3"/>
  <c r="E60" i="3" s="1"/>
  <c r="I58" i="3"/>
  <c r="J58" i="3" s="1"/>
  <c r="H58" i="3"/>
  <c r="K58" i="3" s="1"/>
  <c r="G9" i="5" l="1"/>
  <c r="F21" i="5" s="1"/>
  <c r="N8" i="5"/>
  <c r="M8" i="5"/>
  <c r="P8" i="5" s="1"/>
  <c r="K9" i="5"/>
  <c r="A63" i="5"/>
  <c r="D62" i="5"/>
  <c r="E62" i="5" s="1"/>
  <c r="F13" i="5" s="1"/>
  <c r="G58" i="4"/>
  <c r="H58" i="4"/>
  <c r="D59" i="4"/>
  <c r="C60" i="4" s="1"/>
  <c r="E59" i="4"/>
  <c r="F59" i="4" s="1"/>
  <c r="J57" i="4"/>
  <c r="K57" i="4" s="1"/>
  <c r="I57" i="4"/>
  <c r="L57" i="4" s="1"/>
  <c r="F60" i="3"/>
  <c r="G60" i="3"/>
  <c r="C61" i="3"/>
  <c r="D61" i="3"/>
  <c r="E61" i="3" s="1"/>
  <c r="I59" i="3"/>
  <c r="J59" i="3" s="1"/>
  <c r="H59" i="3"/>
  <c r="K59" i="3" s="1"/>
  <c r="H9" i="5" l="1"/>
  <c r="I10" i="5" s="1"/>
  <c r="J10" i="5" s="1"/>
  <c r="L10" i="5" s="1"/>
  <c r="N9" i="5"/>
  <c r="O9" i="5" s="1"/>
  <c r="A64" i="5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D63" i="5"/>
  <c r="E63" i="5" s="1"/>
  <c r="F14" i="5" s="1"/>
  <c r="M9" i="5"/>
  <c r="P9" i="5" s="1"/>
  <c r="O8" i="5"/>
  <c r="G59" i="4"/>
  <c r="H59" i="4"/>
  <c r="D60" i="4"/>
  <c r="C61" i="4" s="1"/>
  <c r="E60" i="4"/>
  <c r="F60" i="4" s="1"/>
  <c r="J58" i="4"/>
  <c r="K58" i="4" s="1"/>
  <c r="I58" i="4"/>
  <c r="L58" i="4" s="1"/>
  <c r="F61" i="3"/>
  <c r="G61" i="3"/>
  <c r="C62" i="3"/>
  <c r="D63" i="3" s="1"/>
  <c r="D74" i="3" s="1"/>
  <c r="D62" i="3"/>
  <c r="E62" i="3" s="1"/>
  <c r="G62" i="3" s="1"/>
  <c r="I60" i="3"/>
  <c r="J60" i="3" s="1"/>
  <c r="H60" i="3"/>
  <c r="K60" i="3" s="1"/>
  <c r="K10" i="5" l="1"/>
  <c r="N10" i="5" s="1"/>
  <c r="O10" i="5" s="1"/>
  <c r="G10" i="5"/>
  <c r="J59" i="4"/>
  <c r="K59" i="4" s="1"/>
  <c r="I59" i="4"/>
  <c r="L59" i="4" s="1"/>
  <c r="D61" i="4"/>
  <c r="E62" i="4" s="1"/>
  <c r="G60" i="4"/>
  <c r="H60" i="4"/>
  <c r="E61" i="4"/>
  <c r="F61" i="4" s="1"/>
  <c r="F62" i="3"/>
  <c r="D68" i="3"/>
  <c r="D70" i="3"/>
  <c r="D69" i="3"/>
  <c r="D71" i="3"/>
  <c r="D64" i="3"/>
  <c r="D72" i="3"/>
  <c r="D65" i="3"/>
  <c r="D73" i="3"/>
  <c r="D66" i="3"/>
  <c r="D67" i="3"/>
  <c r="I61" i="3"/>
  <c r="J61" i="3" s="1"/>
  <c r="H61" i="3"/>
  <c r="K61" i="3" s="1"/>
  <c r="M10" i="5" l="1"/>
  <c r="P10" i="5" s="1"/>
  <c r="F22" i="5"/>
  <c r="H10" i="5"/>
  <c r="C62" i="4"/>
  <c r="F62" i="4"/>
  <c r="G61" i="4"/>
  <c r="H61" i="4"/>
  <c r="J60" i="4"/>
  <c r="K60" i="4" s="1"/>
  <c r="I60" i="4"/>
  <c r="L60" i="4" s="1"/>
  <c r="N5" i="3"/>
  <c r="P5" i="3"/>
  <c r="O5" i="3"/>
  <c r="I62" i="3"/>
  <c r="J62" i="3" s="1"/>
  <c r="H62" i="3"/>
  <c r="G11" i="5" l="1"/>
  <c r="I11" i="5"/>
  <c r="J11" i="5" s="1"/>
  <c r="D62" i="4"/>
  <c r="E70" i="4" s="1"/>
  <c r="J61" i="4"/>
  <c r="K61" i="4" s="1"/>
  <c r="I61" i="4"/>
  <c r="L61" i="4" s="1"/>
  <c r="G62" i="4"/>
  <c r="H62" i="4"/>
  <c r="N6" i="3"/>
  <c r="O6" i="3"/>
  <c r="P6" i="3"/>
  <c r="K62" i="3"/>
  <c r="N7" i="3"/>
  <c r="P7" i="3"/>
  <c r="O7" i="3"/>
  <c r="F23" i="5" l="1"/>
  <c r="H11" i="5"/>
  <c r="G12" i="5" s="1"/>
  <c r="K11" i="5"/>
  <c r="L11" i="5"/>
  <c r="E64" i="4"/>
  <c r="E72" i="4"/>
  <c r="E68" i="4"/>
  <c r="E66" i="4"/>
  <c r="E71" i="4"/>
  <c r="E74" i="4"/>
  <c r="E69" i="4"/>
  <c r="E65" i="4"/>
  <c r="E73" i="4"/>
  <c r="E63" i="4"/>
  <c r="E67" i="4"/>
  <c r="O6" i="4"/>
  <c r="Q6" i="4"/>
  <c r="P6" i="4"/>
  <c r="J62" i="4"/>
  <c r="K62" i="4" s="1"/>
  <c r="I62" i="4"/>
  <c r="N8" i="3"/>
  <c r="P8" i="3"/>
  <c r="O8" i="3"/>
  <c r="I12" i="5" l="1"/>
  <c r="J12" i="5" s="1"/>
  <c r="K12" i="5" s="1"/>
  <c r="N11" i="5"/>
  <c r="O11" i="5" s="1"/>
  <c r="M11" i="5"/>
  <c r="P11" i="5" s="1"/>
  <c r="F24" i="5"/>
  <c r="H12" i="5"/>
  <c r="I13" i="5" s="1"/>
  <c r="J13" i="5" s="1"/>
  <c r="K13" i="5" s="1"/>
  <c r="N13" i="5" s="1"/>
  <c r="O7" i="4"/>
  <c r="L62" i="4"/>
  <c r="Q7" i="4"/>
  <c r="P7" i="4"/>
  <c r="O8" i="4"/>
  <c r="P8" i="4"/>
  <c r="Q8" i="4"/>
  <c r="L12" i="5" l="1"/>
  <c r="N12" i="5"/>
  <c r="O12" i="5" s="1"/>
  <c r="M12" i="5"/>
  <c r="P12" i="5" s="1"/>
  <c r="L13" i="5"/>
  <c r="M13" i="5"/>
  <c r="P13" i="5" s="1"/>
  <c r="G13" i="5"/>
  <c r="O9" i="4"/>
  <c r="P9" i="4"/>
  <c r="Q9" i="4"/>
  <c r="F25" i="5" l="1"/>
  <c r="H13" i="5"/>
  <c r="G14" i="5" s="1"/>
  <c r="O13" i="5"/>
  <c r="I14" i="5" l="1"/>
  <c r="J14" i="5" s="1"/>
  <c r="F26" i="5"/>
  <c r="H14" i="5"/>
  <c r="G15" i="5" s="1"/>
  <c r="I15" i="5" l="1"/>
  <c r="J15" i="5" s="1"/>
  <c r="K15" i="5" s="1"/>
  <c r="N15" i="5" s="1"/>
  <c r="F27" i="5"/>
  <c r="H15" i="5"/>
  <c r="I16" i="5" s="1"/>
  <c r="J16" i="5" s="1"/>
  <c r="K16" i="5" s="1"/>
  <c r="N16" i="5" s="1"/>
  <c r="K14" i="5"/>
  <c r="L14" i="5"/>
  <c r="L16" i="5" l="1"/>
  <c r="L15" i="5"/>
  <c r="G16" i="5"/>
  <c r="F28" i="5" s="1"/>
  <c r="N14" i="5"/>
  <c r="M14" i="5"/>
  <c r="P14" i="5" s="1"/>
  <c r="M15" i="5"/>
  <c r="P15" i="5" s="1"/>
  <c r="M16" i="5"/>
  <c r="P16" i="5" s="1"/>
  <c r="H16" i="5" l="1"/>
  <c r="G17" i="5" s="1"/>
  <c r="F29" i="5" s="1"/>
  <c r="O14" i="5"/>
  <c r="O15" i="5"/>
  <c r="O16" i="5"/>
  <c r="H17" i="5" l="1"/>
  <c r="I18" i="5" s="1"/>
  <c r="J18" i="5" s="1"/>
  <c r="K18" i="5" s="1"/>
  <c r="N18" i="5" s="1"/>
  <c r="I17" i="5"/>
  <c r="J17" i="5" s="1"/>
  <c r="G18" i="5" l="1"/>
  <c r="H18" i="5" s="1"/>
  <c r="I19" i="5" s="1"/>
  <c r="J19" i="5" s="1"/>
  <c r="K19" i="5" s="1"/>
  <c r="L18" i="5"/>
  <c r="K17" i="5"/>
  <c r="L17" i="5"/>
  <c r="F31" i="5" l="1"/>
  <c r="L19" i="5"/>
  <c r="G19" i="5"/>
  <c r="F32" i="5" s="1"/>
  <c r="N17" i="5"/>
  <c r="M17" i="5"/>
  <c r="P17" i="5" s="1"/>
  <c r="M18" i="5"/>
  <c r="P18" i="5" s="1"/>
  <c r="N19" i="5"/>
  <c r="M19" i="5"/>
  <c r="P19" i="5" s="1"/>
  <c r="H19" i="5" l="1"/>
  <c r="I20" i="5" s="1"/>
  <c r="J20" i="5" s="1"/>
  <c r="L20" i="5" s="1"/>
  <c r="O18" i="5"/>
  <c r="O17" i="5"/>
  <c r="O19" i="5"/>
  <c r="K20" i="5" l="1"/>
  <c r="N20" i="5" s="1"/>
  <c r="O20" i="5" s="1"/>
  <c r="G20" i="5"/>
  <c r="H20" i="5" s="1"/>
  <c r="G21" i="5" s="1"/>
  <c r="F33" i="5"/>
  <c r="I21" i="5"/>
  <c r="J21" i="5" s="1"/>
  <c r="L21" i="5" s="1"/>
  <c r="F34" i="5"/>
  <c r="H21" i="5"/>
  <c r="I22" i="5" s="1"/>
  <c r="J22" i="5" s="1"/>
  <c r="M20" i="5" l="1"/>
  <c r="P20" i="5" s="1"/>
  <c r="K21" i="5"/>
  <c r="M21" i="5" s="1"/>
  <c r="P21" i="5" s="1"/>
  <c r="K22" i="5"/>
  <c r="L22" i="5"/>
  <c r="G22" i="5"/>
  <c r="N21" i="5" l="1"/>
  <c r="O21" i="5" s="1"/>
  <c r="M22" i="5"/>
  <c r="P22" i="5" s="1"/>
  <c r="H22" i="5"/>
  <c r="I23" i="5" s="1"/>
  <c r="J23" i="5" s="1"/>
  <c r="F35" i="5"/>
  <c r="N22" i="5"/>
  <c r="O22" i="5" l="1"/>
  <c r="G23" i="5"/>
  <c r="H23" i="5" s="1"/>
  <c r="I24" i="5" s="1"/>
  <c r="J24" i="5" s="1"/>
  <c r="K23" i="5"/>
  <c r="L23" i="5"/>
  <c r="F36" i="5" l="1"/>
  <c r="G24" i="5"/>
  <c r="N23" i="5"/>
  <c r="M23" i="5"/>
  <c r="P23" i="5" s="1"/>
  <c r="K24" i="5"/>
  <c r="N24" i="5" s="1"/>
  <c r="L24" i="5"/>
  <c r="M24" i="5" l="1"/>
  <c r="P24" i="5" s="1"/>
  <c r="O24" i="5"/>
  <c r="O23" i="5"/>
  <c r="F37" i="5"/>
  <c r="H24" i="5"/>
  <c r="G25" i="5" s="1"/>
  <c r="H25" i="5" l="1"/>
  <c r="I26" i="5" s="1"/>
  <c r="J26" i="5" s="1"/>
  <c r="K26" i="5" s="1"/>
  <c r="N26" i="5" s="1"/>
  <c r="F38" i="5"/>
  <c r="I25" i="5"/>
  <c r="J25" i="5" s="1"/>
  <c r="G26" i="5" l="1"/>
  <c r="H26" i="5" s="1"/>
  <c r="G27" i="5" s="1"/>
  <c r="K25" i="5"/>
  <c r="L25" i="5"/>
  <c r="L26" i="5"/>
  <c r="F39" i="5" l="1"/>
  <c r="I27" i="5"/>
  <c r="J27" i="5" s="1"/>
  <c r="K27" i="5" s="1"/>
  <c r="N27" i="5" s="1"/>
  <c r="H27" i="5"/>
  <c r="I28" i="5" s="1"/>
  <c r="J28" i="5" s="1"/>
  <c r="K28" i="5" s="1"/>
  <c r="N28" i="5" s="1"/>
  <c r="F40" i="5"/>
  <c r="N25" i="5"/>
  <c r="M25" i="5"/>
  <c r="P25" i="5" s="1"/>
  <c r="M26" i="5"/>
  <c r="P26" i="5" s="1"/>
  <c r="M27" i="5" l="1"/>
  <c r="P27" i="5" s="1"/>
  <c r="G28" i="5"/>
  <c r="H28" i="5" s="1"/>
  <c r="G29" i="5" s="1"/>
  <c r="L27" i="5"/>
  <c r="L28" i="5"/>
  <c r="M28" i="5"/>
  <c r="P28" i="5" s="1"/>
  <c r="O25" i="5"/>
  <c r="O26" i="5"/>
  <c r="O28" i="5"/>
  <c r="O27" i="5"/>
  <c r="F41" i="5" l="1"/>
  <c r="I29" i="5"/>
  <c r="J29" i="5" s="1"/>
  <c r="K29" i="5" s="1"/>
  <c r="H29" i="5"/>
  <c r="G31" i="5" s="1"/>
  <c r="F42" i="5"/>
  <c r="L29" i="5" l="1"/>
  <c r="I31" i="5"/>
  <c r="J31" i="5" s="1"/>
  <c r="K31" i="5" s="1"/>
  <c r="F43" i="5"/>
  <c r="H31" i="5"/>
  <c r="G32" i="5" s="1"/>
  <c r="M29" i="5"/>
  <c r="P29" i="5" s="1"/>
  <c r="N29" i="5"/>
  <c r="O29" i="5" s="1"/>
  <c r="L31" i="5" l="1"/>
  <c r="I32" i="5"/>
  <c r="J32" i="5" s="1"/>
  <c r="F44" i="5"/>
  <c r="H32" i="5"/>
  <c r="I33" i="5" s="1"/>
  <c r="J33" i="5" s="1"/>
  <c r="K33" i="5" s="1"/>
  <c r="N33" i="5" s="1"/>
  <c r="N31" i="5"/>
  <c r="M31" i="5"/>
  <c r="P31" i="5" s="1"/>
  <c r="O31" i="5" l="1"/>
  <c r="G33" i="5"/>
  <c r="L32" i="5"/>
  <c r="L33" i="5"/>
  <c r="K32" i="5"/>
  <c r="N32" i="5" l="1"/>
  <c r="M32" i="5"/>
  <c r="P32" i="5" s="1"/>
  <c r="M33" i="5"/>
  <c r="P33" i="5" s="1"/>
  <c r="H33" i="5"/>
  <c r="G34" i="5" s="1"/>
  <c r="F45" i="5"/>
  <c r="I34" i="5" l="1"/>
  <c r="J34" i="5" s="1"/>
  <c r="K34" i="5" s="1"/>
  <c r="H34" i="5"/>
  <c r="I35" i="5" s="1"/>
  <c r="J35" i="5" s="1"/>
  <c r="F46" i="5"/>
  <c r="O32" i="5"/>
  <c r="O33" i="5"/>
  <c r="L35" i="5" l="1"/>
  <c r="L34" i="5"/>
  <c r="G35" i="5"/>
  <c r="H35" i="5" s="1"/>
  <c r="G36" i="5" s="1"/>
  <c r="N34" i="5"/>
  <c r="O34" i="5" s="1"/>
  <c r="M34" i="5"/>
  <c r="P34" i="5" s="1"/>
  <c r="K35" i="5"/>
  <c r="N35" i="5" s="1"/>
  <c r="O35" i="5" s="1"/>
  <c r="F47" i="5" l="1"/>
  <c r="I36" i="5"/>
  <c r="J36" i="5" s="1"/>
  <c r="K36" i="5" s="1"/>
  <c r="M35" i="5"/>
  <c r="P35" i="5" s="1"/>
  <c r="H36" i="5"/>
  <c r="I37" i="5" s="1"/>
  <c r="J37" i="5" s="1"/>
  <c r="F48" i="5"/>
  <c r="L36" i="5" l="1"/>
  <c r="G37" i="5"/>
  <c r="F49" i="5" s="1"/>
  <c r="K37" i="5"/>
  <c r="L37" i="5"/>
  <c r="N36" i="5"/>
  <c r="O36" i="5" s="1"/>
  <c r="M36" i="5"/>
  <c r="P36" i="5" s="1"/>
  <c r="H37" i="5" l="1"/>
  <c r="G38" i="5" s="1"/>
  <c r="F50" i="5" s="1"/>
  <c r="N37" i="5"/>
  <c r="M37" i="5"/>
  <c r="P37" i="5" s="1"/>
  <c r="H38" i="5" l="1"/>
  <c r="G39" i="5" s="1"/>
  <c r="H39" i="5" s="1"/>
  <c r="I40" i="5" s="1"/>
  <c r="J40" i="5" s="1"/>
  <c r="K40" i="5" s="1"/>
  <c r="N40" i="5" s="1"/>
  <c r="I38" i="5"/>
  <c r="J38" i="5" s="1"/>
  <c r="L38" i="5" s="1"/>
  <c r="O37" i="5"/>
  <c r="K38" i="5" l="1"/>
  <c r="N38" i="5" s="1"/>
  <c r="O38" i="5" s="1"/>
  <c r="I39" i="5"/>
  <c r="J39" i="5" s="1"/>
  <c r="K39" i="5" s="1"/>
  <c r="F51" i="5"/>
  <c r="G40" i="5"/>
  <c r="F52" i="5" s="1"/>
  <c r="L39" i="5"/>
  <c r="L40" i="5"/>
  <c r="M38" i="5" l="1"/>
  <c r="P38" i="5" s="1"/>
  <c r="H40" i="5"/>
  <c r="I41" i="5" s="1"/>
  <c r="J41" i="5" s="1"/>
  <c r="K41" i="5" s="1"/>
  <c r="N41" i="5" s="1"/>
  <c r="L41" i="5"/>
  <c r="N39" i="5"/>
  <c r="M39" i="5"/>
  <c r="P39" i="5" s="1"/>
  <c r="M40" i="5"/>
  <c r="P40" i="5" s="1"/>
  <c r="M41" i="5" l="1"/>
  <c r="P41" i="5" s="1"/>
  <c r="G41" i="5"/>
  <c r="H41" i="5" s="1"/>
  <c r="I42" i="5" s="1"/>
  <c r="J42" i="5" s="1"/>
  <c r="O39" i="5"/>
  <c r="O40" i="5"/>
  <c r="O41" i="5"/>
  <c r="F53" i="5" l="1"/>
  <c r="G42" i="5"/>
  <c r="F54" i="5" s="1"/>
  <c r="K42" i="5"/>
  <c r="L42" i="5"/>
  <c r="H42" i="5" l="1"/>
  <c r="G43" i="5" s="1"/>
  <c r="F55" i="5" s="1"/>
  <c r="N42" i="5"/>
  <c r="M42" i="5"/>
  <c r="P42" i="5" s="1"/>
  <c r="H43" i="5" l="1"/>
  <c r="I44" i="5" s="1"/>
  <c r="J44" i="5" s="1"/>
  <c r="K44" i="5" s="1"/>
  <c r="I43" i="5"/>
  <c r="J43" i="5" s="1"/>
  <c r="L43" i="5" s="1"/>
  <c r="G44" i="5"/>
  <c r="F56" i="5" s="1"/>
  <c r="O42" i="5"/>
  <c r="H44" i="5" l="1"/>
  <c r="I45" i="5" s="1"/>
  <c r="J45" i="5" s="1"/>
  <c r="K43" i="5"/>
  <c r="M44" i="5" s="1"/>
  <c r="P44" i="5" s="1"/>
  <c r="L44" i="5"/>
  <c r="G45" i="5"/>
  <c r="F57" i="5" s="1"/>
  <c r="N44" i="5"/>
  <c r="K45" i="5"/>
  <c r="L45" i="5"/>
  <c r="M43" i="5" l="1"/>
  <c r="P43" i="5" s="1"/>
  <c r="N43" i="5"/>
  <c r="O43" i="5" s="1"/>
  <c r="H45" i="5"/>
  <c r="I46" i="5" s="1"/>
  <c r="J46" i="5" s="1"/>
  <c r="K46" i="5" s="1"/>
  <c r="N46" i="5" s="1"/>
  <c r="M45" i="5"/>
  <c r="P45" i="5" s="1"/>
  <c r="N45" i="5"/>
  <c r="O45" i="5" s="1"/>
  <c r="L46" i="5"/>
  <c r="O44" i="5" l="1"/>
  <c r="G46" i="5"/>
  <c r="F58" i="5" s="1"/>
  <c r="O46" i="5"/>
  <c r="M46" i="5"/>
  <c r="P46" i="5" s="1"/>
  <c r="H46" i="5" l="1"/>
  <c r="I47" i="5" s="1"/>
  <c r="J47" i="5" s="1"/>
  <c r="K47" i="5" s="1"/>
  <c r="L47" i="5" l="1"/>
  <c r="G47" i="5"/>
  <c r="H47" i="5" s="1"/>
  <c r="I48" i="5" s="1"/>
  <c r="J48" i="5" s="1"/>
  <c r="K48" i="5" s="1"/>
  <c r="L48" i="5"/>
  <c r="G48" i="5"/>
  <c r="F60" i="5" s="1"/>
  <c r="F59" i="5"/>
  <c r="N47" i="5"/>
  <c r="O47" i="5" s="1"/>
  <c r="M47" i="5"/>
  <c r="P47" i="5" s="1"/>
  <c r="N48" i="5"/>
  <c r="O48" i="5" s="1"/>
  <c r="M48" i="5"/>
  <c r="P48" i="5" s="1"/>
  <c r="H48" i="5" l="1"/>
  <c r="I49" i="5" l="1"/>
  <c r="J49" i="5" s="1"/>
  <c r="G49" i="5"/>
  <c r="F61" i="5" l="1"/>
  <c r="H49" i="5"/>
  <c r="K49" i="5"/>
  <c r="L49" i="5"/>
  <c r="I50" i="5" l="1"/>
  <c r="J50" i="5" s="1"/>
  <c r="G50" i="5"/>
  <c r="N49" i="5"/>
  <c r="O49" i="5" s="1"/>
  <c r="M49" i="5"/>
  <c r="P49" i="5" s="1"/>
  <c r="H50" i="5" l="1"/>
  <c r="F62" i="5"/>
  <c r="K50" i="5"/>
  <c r="L50" i="5"/>
  <c r="N50" i="5" l="1"/>
  <c r="O50" i="5" s="1"/>
  <c r="M50" i="5"/>
  <c r="P50" i="5" s="1"/>
  <c r="G51" i="5"/>
  <c r="I51" i="5"/>
  <c r="J51" i="5" s="1"/>
  <c r="K51" i="5" l="1"/>
  <c r="L51" i="5"/>
  <c r="F63" i="5"/>
  <c r="H51" i="5"/>
  <c r="I52" i="5" s="1"/>
  <c r="J52" i="5" s="1"/>
  <c r="G52" i="5" l="1"/>
  <c r="H52" i="5" s="1"/>
  <c r="I53" i="5" s="1"/>
  <c r="J53" i="5" s="1"/>
  <c r="K53" i="5" s="1"/>
  <c r="K52" i="5"/>
  <c r="N52" i="5" s="1"/>
  <c r="L52" i="5"/>
  <c r="M51" i="5"/>
  <c r="P51" i="5" s="1"/>
  <c r="N51" i="5"/>
  <c r="M53" i="5" l="1"/>
  <c r="P53" i="5" s="1"/>
  <c r="M52" i="5"/>
  <c r="P52" i="5" s="1"/>
  <c r="L53" i="5"/>
  <c r="N53" i="5"/>
  <c r="G53" i="5"/>
  <c r="H53" i="5" s="1"/>
  <c r="I54" i="5" s="1"/>
  <c r="J54" i="5" s="1"/>
  <c r="K54" i="5" s="1"/>
  <c r="O53" i="5"/>
  <c r="O51" i="5"/>
  <c r="O52" i="5"/>
  <c r="G54" i="5" l="1"/>
  <c r="H54" i="5" s="1"/>
  <c r="I55" i="5" s="1"/>
  <c r="J55" i="5" s="1"/>
  <c r="L54" i="5"/>
  <c r="K55" i="5"/>
  <c r="N55" i="5" s="1"/>
  <c r="L55" i="5"/>
  <c r="G55" i="5"/>
  <c r="H55" i="5" s="1"/>
  <c r="I56" i="5" s="1"/>
  <c r="J56" i="5" s="1"/>
  <c r="N54" i="5"/>
  <c r="O55" i="5" s="1"/>
  <c r="M55" i="5"/>
  <c r="P55" i="5" s="1"/>
  <c r="M54" i="5"/>
  <c r="P54" i="5" s="1"/>
  <c r="G56" i="5" l="1"/>
  <c r="H56" i="5" s="1"/>
  <c r="I57" i="5" s="1"/>
  <c r="J57" i="5" s="1"/>
  <c r="K57" i="5" s="1"/>
  <c r="N57" i="5" s="1"/>
  <c r="L56" i="5"/>
  <c r="K56" i="5"/>
  <c r="O54" i="5"/>
  <c r="G57" i="5" l="1"/>
  <c r="H57" i="5" s="1"/>
  <c r="I58" i="5" s="1"/>
  <c r="J58" i="5" s="1"/>
  <c r="L57" i="5"/>
  <c r="N56" i="5"/>
  <c r="M57" i="5"/>
  <c r="P57" i="5" s="1"/>
  <c r="M56" i="5"/>
  <c r="P56" i="5" s="1"/>
  <c r="L58" i="5" l="1"/>
  <c r="K58" i="5"/>
  <c r="G58" i="5"/>
  <c r="O56" i="5"/>
  <c r="O57" i="5"/>
  <c r="H58" i="5" l="1"/>
  <c r="I59" i="5" s="1"/>
  <c r="J59" i="5" s="1"/>
  <c r="N58" i="5"/>
  <c r="O58" i="5" s="1"/>
  <c r="M58" i="5"/>
  <c r="P58" i="5" s="1"/>
  <c r="G59" i="5" l="1"/>
  <c r="H59" i="5" s="1"/>
  <c r="G60" i="5" s="1"/>
  <c r="L59" i="5"/>
  <c r="K59" i="5"/>
  <c r="I60" i="5" l="1"/>
  <c r="J60" i="5" s="1"/>
  <c r="N59" i="5"/>
  <c r="M59" i="5"/>
  <c r="P59" i="5" s="1"/>
  <c r="H60" i="5"/>
  <c r="G61" i="5" s="1"/>
  <c r="K60" i="5" l="1"/>
  <c r="L60" i="5"/>
  <c r="H61" i="5"/>
  <c r="G62" i="5" s="1"/>
  <c r="I61" i="5"/>
  <c r="J61" i="5" s="1"/>
  <c r="O59" i="5"/>
  <c r="N60" i="5" l="1"/>
  <c r="O60" i="5" s="1"/>
  <c r="M60" i="5"/>
  <c r="P60" i="5" s="1"/>
  <c r="I62" i="5"/>
  <c r="J62" i="5" s="1"/>
  <c r="K62" i="5" s="1"/>
  <c r="N62" i="5" s="1"/>
  <c r="K61" i="5"/>
  <c r="L61" i="5"/>
  <c r="L62" i="5"/>
  <c r="H62" i="5"/>
  <c r="I63" i="5" s="1"/>
  <c r="J63" i="5" s="1"/>
  <c r="K63" i="5" l="1"/>
  <c r="N63" i="5" s="1"/>
  <c r="L63" i="5"/>
  <c r="S7" i="5" s="1"/>
  <c r="G63" i="5"/>
  <c r="N61" i="5"/>
  <c r="M62" i="5"/>
  <c r="P62" i="5" s="1"/>
  <c r="M61" i="5"/>
  <c r="M63" i="5" l="1"/>
  <c r="S8" i="5" s="1"/>
  <c r="U7" i="5"/>
  <c r="H63" i="5"/>
  <c r="I70" i="5" s="1"/>
  <c r="O63" i="5"/>
  <c r="S9" i="5" s="1"/>
  <c r="O62" i="5"/>
  <c r="O61" i="5"/>
  <c r="T7" i="5"/>
  <c r="P61" i="5"/>
  <c r="I65" i="5" l="1"/>
  <c r="I72" i="5"/>
  <c r="I69" i="5"/>
  <c r="U8" i="5"/>
  <c r="P63" i="5"/>
  <c r="S10" i="5" s="1"/>
  <c r="T8" i="5"/>
  <c r="T9" i="5"/>
  <c r="U9" i="5"/>
  <c r="I66" i="5"/>
  <c r="I64" i="5"/>
  <c r="I71" i="5"/>
  <c r="I75" i="5"/>
  <c r="I73" i="5"/>
  <c r="I67" i="5"/>
  <c r="T10" i="5"/>
  <c r="U10" i="5"/>
  <c r="I74" i="5"/>
  <c r="I68" i="5"/>
</calcChain>
</file>

<file path=xl/sharedStrings.xml><?xml version="1.0" encoding="utf-8"?>
<sst xmlns="http://schemas.openxmlformats.org/spreadsheetml/2006/main" count="305" uniqueCount="179">
  <si>
    <r>
      <t xml:space="preserve">Period </t>
    </r>
    <r>
      <rPr>
        <i/>
        <sz val="11"/>
        <color theme="1"/>
        <rFont val="Calibri"/>
        <family val="2"/>
        <scheme val="minor"/>
      </rPr>
      <t>t</t>
    </r>
  </si>
  <si>
    <t>Demand (Dt)</t>
  </si>
  <si>
    <t>Level(Lt)</t>
  </si>
  <si>
    <t>Forecast(Ft)</t>
  </si>
  <si>
    <t>Error(Et)</t>
  </si>
  <si>
    <t>NA</t>
  </si>
  <si>
    <t>Mean Square Error(MSEt)</t>
  </si>
  <si>
    <t>MADt</t>
  </si>
  <si>
    <t>% Error</t>
  </si>
  <si>
    <t>MAPEt</t>
  </si>
  <si>
    <t>TSt</t>
  </si>
  <si>
    <t>MSE</t>
  </si>
  <si>
    <t>MAD</t>
  </si>
  <si>
    <t>MAPE</t>
  </si>
  <si>
    <t>Lowest</t>
  </si>
  <si>
    <t>Highest</t>
  </si>
  <si>
    <t>Reported</t>
  </si>
  <si>
    <t>Level (Lt)</t>
  </si>
  <si>
    <t>Forecast (Ft)</t>
  </si>
  <si>
    <t>Absolute Error(At)</t>
  </si>
  <si>
    <t>Mean Squared Error (MSEt)</t>
  </si>
  <si>
    <t>α</t>
  </si>
  <si>
    <t>Estimated</t>
  </si>
  <si>
    <t>β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</si>
  <si>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</si>
  <si>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</si>
  <si>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</si>
  <si>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</si>
  <si>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</si>
  <si>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</si>
  <si>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</si>
  <si>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</si>
  <si>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</si>
  <si>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</si>
  <si>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</si>
  <si>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</si>
  <si>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</si>
  <si>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</si>
  <si>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</si>
  <si>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</si>
  <si>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</si>
  <si>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</si>
  <si>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</si>
  <si>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</si>
  <si>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</si>
  <si>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</si>
  <si>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</si>
  <si>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</si>
  <si>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</si>
  <si>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Mean Squared Error(MSEt)</t>
  </si>
  <si>
    <t>Deseasonalised Demand</t>
  </si>
  <si>
    <t xml:space="preserve">P </t>
  </si>
  <si>
    <t>γ</t>
  </si>
  <si>
    <t>r</t>
  </si>
  <si>
    <t>Deseasonalised Demand After</t>
  </si>
  <si>
    <t>Seasonal Factor/Seasonality</t>
  </si>
  <si>
    <t>Monthly Demand for ABC Corporation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</si>
  <si>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</si>
  <si>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</si>
  <si>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</si>
  <si>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</si>
  <si>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</si>
  <si>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</si>
  <si>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</si>
  <si>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</si>
  <si>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</si>
  <si>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</si>
  <si>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</si>
  <si>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</si>
  <si>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</si>
  <si>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1</t>
  </si>
  <si>
    <t>Year 2</t>
  </si>
  <si>
    <t>Year 3</t>
  </si>
  <si>
    <t>Year 4</t>
  </si>
  <si>
    <t>Year 5</t>
  </si>
  <si>
    <t>Year 6</t>
  </si>
  <si>
    <t>Cell</t>
  </si>
  <si>
    <t>Cell Formula</t>
  </si>
  <si>
    <t>Copied to</t>
  </si>
  <si>
    <t>D5</t>
  </si>
  <si>
    <t xml:space="preserve"> =AVERAGE(C3:C5)</t>
  </si>
  <si>
    <t>D5:D74</t>
  </si>
  <si>
    <t>E6</t>
  </si>
  <si>
    <t xml:space="preserve"> =D6</t>
  </si>
  <si>
    <t>E6:E74</t>
  </si>
  <si>
    <t>F6</t>
  </si>
  <si>
    <t xml:space="preserve"> =E6-C6</t>
  </si>
  <si>
    <t>F6:F74</t>
  </si>
  <si>
    <t>G6</t>
  </si>
  <si>
    <t>ABS(F6)</t>
  </si>
  <si>
    <t>G6:G62</t>
  </si>
  <si>
    <t>H6</t>
  </si>
  <si>
    <t>I6</t>
  </si>
  <si>
    <t>J6</t>
  </si>
  <si>
    <t>K6</t>
  </si>
  <si>
    <t>L6</t>
  </si>
  <si>
    <t xml:space="preserve"> =Sumsq($F$6:F6)/B6</t>
  </si>
  <si>
    <t xml:space="preserve"> =Sum($G$6:F6)/b6</t>
  </si>
  <si>
    <t xml:space="preserve"> = 100*(G6/C6)</t>
  </si>
  <si>
    <t xml:space="preserve"> =Average($J$6:J6)</t>
  </si>
  <si>
    <t xml:space="preserve"> =Sum($F$6:I6)/H7</t>
  </si>
  <si>
    <t>H6:H62</t>
  </si>
  <si>
    <t>I6:I62</t>
  </si>
  <si>
    <t>J6:J62</t>
  </si>
  <si>
    <t>K6:K62</t>
  </si>
  <si>
    <t>L6:L62</t>
  </si>
  <si>
    <t>MOVING AVERAGE</t>
  </si>
  <si>
    <t>Exponential Smoothing</t>
  </si>
  <si>
    <t>C2</t>
  </si>
  <si>
    <t xml:space="preserve"> =AVERAGE(B3:B62)</t>
  </si>
  <si>
    <t>C3</t>
  </si>
  <si>
    <t xml:space="preserve"> =$N$3*B3+(1-$N$3)*C2</t>
  </si>
  <si>
    <t>C3:C62</t>
  </si>
  <si>
    <t>D3</t>
  </si>
  <si>
    <t xml:space="preserve"> =C2</t>
  </si>
  <si>
    <t>D3:D62</t>
  </si>
  <si>
    <t>E3</t>
  </si>
  <si>
    <t>D3-B3</t>
  </si>
  <si>
    <t>E3:E62</t>
  </si>
  <si>
    <t>F3</t>
  </si>
  <si>
    <t>ABS(E3)</t>
  </si>
  <si>
    <t>F3:F62</t>
  </si>
  <si>
    <t>G3</t>
  </si>
  <si>
    <t>SUMSQ($E$3:E3)/A3</t>
  </si>
  <si>
    <t>G3:G62</t>
  </si>
  <si>
    <t>H3</t>
  </si>
  <si>
    <t>AVERAGE($F$3:F3)</t>
  </si>
  <si>
    <t>H3:H62</t>
  </si>
  <si>
    <t>I3</t>
  </si>
  <si>
    <t>(F3/B3)*100</t>
  </si>
  <si>
    <t>I3:I62</t>
  </si>
  <si>
    <t>J3</t>
  </si>
  <si>
    <t>AVERAGE($I$3:I3)</t>
  </si>
  <si>
    <t>K3</t>
  </si>
  <si>
    <t>SUM($E$3:E3)/H3</t>
  </si>
  <si>
    <t>K3:K62</t>
  </si>
  <si>
    <t>Trend (Tt)</t>
  </si>
  <si>
    <t>Holt's model</t>
  </si>
  <si>
    <t xml:space="preserve"> =C2+D2</t>
  </si>
  <si>
    <t xml:space="preserve"> = E3-B3</t>
  </si>
  <si>
    <t xml:space="preserve"> = Abs(F3)</t>
  </si>
  <si>
    <t xml:space="preserve"> =Sumsq($F$3:F3)/A3</t>
  </si>
  <si>
    <t xml:space="preserve"> =Sum($G$3:G3)/A3</t>
  </si>
  <si>
    <t xml:space="preserve"> =100*(G3/B3)</t>
  </si>
  <si>
    <t xml:space="preserve"> =Average($J$3:J3)</t>
  </si>
  <si>
    <t>L3</t>
  </si>
  <si>
    <t xml:space="preserve"> =Sum($F$3:F3)/I3</t>
  </si>
  <si>
    <t xml:space="preserve">Trend(Tt) </t>
  </si>
  <si>
    <t>Seasonal Factor (intialisation)</t>
  </si>
  <si>
    <t>$O$3*B3+(1-$O$3)*(C2+D2))</t>
  </si>
  <si>
    <t>$O$4*(C4-C3)+(1-$O$4)*D3</t>
  </si>
  <si>
    <t>D4:D62</t>
  </si>
  <si>
    <t>J3:J62</t>
  </si>
  <si>
    <t>L3:L62</t>
  </si>
  <si>
    <t>C9</t>
  </si>
  <si>
    <t>(B3+B15+SUM(B4:B14)*2)/(2*$S$2)</t>
  </si>
  <si>
    <t>C9:C56</t>
  </si>
  <si>
    <t>$G$2+$H$2*A3</t>
  </si>
  <si>
    <t>B3/D3</t>
  </si>
  <si>
    <t>(E3+E15+E27+E39+E51)/$S$11</t>
  </si>
  <si>
    <t>$S$3*(B3/F3)+(1-$S$3)*(G2+H2)</t>
  </si>
  <si>
    <t>$S$4*(G3-G2)+(1-$S$4)*H2</t>
  </si>
  <si>
    <t>(G2+H2)*F3</t>
  </si>
  <si>
    <t>I3-B3</t>
  </si>
  <si>
    <t>ABS(J3)</t>
  </si>
  <si>
    <t>M3</t>
  </si>
  <si>
    <t>N3</t>
  </si>
  <si>
    <t>SUMSQ($J$3:J3)/A3</t>
  </si>
  <si>
    <t>SUM($K$3:K3)/A3</t>
  </si>
  <si>
    <t>(K3/B3)*100</t>
  </si>
  <si>
    <t>O3</t>
  </si>
  <si>
    <t>P3</t>
  </si>
  <si>
    <t>AVERAGE($N$3:N3)</t>
  </si>
  <si>
    <t>SUM($J$3:J3)/M3</t>
  </si>
  <si>
    <t>M3:M62</t>
  </si>
  <si>
    <t>N3:N62</t>
  </si>
  <si>
    <t>O3:O62</t>
  </si>
  <si>
    <t>P3:P62</t>
  </si>
  <si>
    <t>Winter's Holt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</si>
</sst>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/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0" fontId="0" fillId="4" borderId="0" xfId="0" applyFill="1"/>
    <xf numFmtId="0" fontId="4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13991817199323E-2"/>
          <c:y val="9.1052350427350437E-2"/>
          <c:w val="0.925476204261232"/>
          <c:h val="0.83897364391951001"/>
        </c:manualLayout>
      </c:layout>
      <c:lineChart>
        <c:grouping val="standar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General!$A$2:$A$62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General!$B$2:$B$62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3-416D-B9CB-516D27D5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668303"/>
        <c:axId val="842687439"/>
      </c:lineChart>
      <c:catAx>
        <c:axId val="84266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Period</a:t>
                </a:r>
                <a:r>
                  <a:rPr lang="en-US" sz="1400" baseline="0"/>
                  <a:t> (t)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87439"/>
        <c:crosses val="autoZero"/>
        <c:auto val="1"/>
        <c:lblAlgn val="ctr"/>
        <c:lblOffset val="100"/>
        <c:noMultiLvlLbl val="0"/>
      </c:catAx>
      <c:valAx>
        <c:axId val="842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(Dt(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Average'!$C$1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4-4D2F-9BFC-CE61454FE388}"/>
            </c:ext>
          </c:extLst>
        </c:ser>
        <c:ser>
          <c:idx val="1"/>
          <c:order val="1"/>
          <c:tx>
            <c:strRef>
              <c:f>'Moving Average'!$E$1</c:f>
              <c:strCache>
                <c:ptCount val="1"/>
                <c:pt idx="0">
                  <c:v>Forecast(Ft)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Average'!$E$2:$E$74</c:f>
              <c:numCache>
                <c:formatCode>General</c:formatCode>
                <c:ptCount val="73"/>
                <c:pt idx="4">
                  <c:v>2666.6666666666665</c:v>
                </c:pt>
                <c:pt idx="5">
                  <c:v>3000</c:v>
                </c:pt>
                <c:pt idx="6">
                  <c:v>3333.3333333333335</c:v>
                </c:pt>
                <c:pt idx="7">
                  <c:v>4333.333333333333</c:v>
                </c:pt>
                <c:pt idx="8">
                  <c:v>5666.666666666667</c:v>
                </c:pt>
                <c:pt idx="9">
                  <c:v>6333.333333333333</c:v>
                </c:pt>
                <c:pt idx="10">
                  <c:v>7666.666666666667</c:v>
                </c:pt>
                <c:pt idx="11">
                  <c:v>9333.3333333333339</c:v>
                </c:pt>
                <c:pt idx="12">
                  <c:v>12000</c:v>
                </c:pt>
                <c:pt idx="13">
                  <c:v>11333.333333333334</c:v>
                </c:pt>
                <c:pt idx="14">
                  <c:v>8333.3333333333339</c:v>
                </c:pt>
                <c:pt idx="15">
                  <c:v>5000</c:v>
                </c:pt>
                <c:pt idx="16">
                  <c:v>3333.3333333333335</c:v>
                </c:pt>
                <c:pt idx="17">
                  <c:v>4000</c:v>
                </c:pt>
                <c:pt idx="18">
                  <c:v>4333.333333333333</c:v>
                </c:pt>
                <c:pt idx="19">
                  <c:v>6000</c:v>
                </c:pt>
                <c:pt idx="20">
                  <c:v>5333.333333333333</c:v>
                </c:pt>
                <c:pt idx="21">
                  <c:v>6333.333333333333</c:v>
                </c:pt>
                <c:pt idx="22">
                  <c:v>7666.666666666667</c:v>
                </c:pt>
                <c:pt idx="23">
                  <c:v>10666.666666666666</c:v>
                </c:pt>
                <c:pt idx="24">
                  <c:v>13333.333333333334</c:v>
                </c:pt>
                <c:pt idx="25">
                  <c:v>12666.666666666666</c:v>
                </c:pt>
                <c:pt idx="26">
                  <c:v>9333.3333333333339</c:v>
                </c:pt>
                <c:pt idx="27">
                  <c:v>5666.666666666667</c:v>
                </c:pt>
                <c:pt idx="28">
                  <c:v>4000</c:v>
                </c:pt>
                <c:pt idx="29">
                  <c:v>4333.333333333333</c:v>
                </c:pt>
                <c:pt idx="30">
                  <c:v>4000</c:v>
                </c:pt>
                <c:pt idx="31">
                  <c:v>4333.333333333333</c:v>
                </c:pt>
                <c:pt idx="32">
                  <c:v>5666.666666666667</c:v>
                </c:pt>
                <c:pt idx="33">
                  <c:v>7666.666666666667</c:v>
                </c:pt>
                <c:pt idx="34">
                  <c:v>10666.666666666666</c:v>
                </c:pt>
                <c:pt idx="35">
                  <c:v>13333.333333333334</c:v>
                </c:pt>
                <c:pt idx="36">
                  <c:v>16000</c:v>
                </c:pt>
                <c:pt idx="37">
                  <c:v>13666.666666666666</c:v>
                </c:pt>
                <c:pt idx="38">
                  <c:v>10333.333333333334</c:v>
                </c:pt>
                <c:pt idx="39">
                  <c:v>5666.666666666667</c:v>
                </c:pt>
                <c:pt idx="40">
                  <c:v>4333.333333333333</c:v>
                </c:pt>
                <c:pt idx="41">
                  <c:v>3333.3333333333335</c:v>
                </c:pt>
                <c:pt idx="42">
                  <c:v>3666.6666666666665</c:v>
                </c:pt>
                <c:pt idx="43">
                  <c:v>4666.666666666667</c:v>
                </c:pt>
                <c:pt idx="44">
                  <c:v>7333.333333333333</c:v>
                </c:pt>
                <c:pt idx="45">
                  <c:v>10333.333333333334</c:v>
                </c:pt>
                <c:pt idx="46">
                  <c:v>13333.333333333334</c:v>
                </c:pt>
                <c:pt idx="47">
                  <c:v>15333.333333333334</c:v>
                </c:pt>
                <c:pt idx="48">
                  <c:v>17333.333333333332</c:v>
                </c:pt>
                <c:pt idx="49">
                  <c:v>16000</c:v>
                </c:pt>
                <c:pt idx="50">
                  <c:v>12333.333333333334</c:v>
                </c:pt>
                <c:pt idx="51">
                  <c:v>6333.333333333333</c:v>
                </c:pt>
                <c:pt idx="52">
                  <c:v>3333.3333333333335</c:v>
                </c:pt>
                <c:pt idx="53">
                  <c:v>2333.3333333333335</c:v>
                </c:pt>
                <c:pt idx="54">
                  <c:v>4000</c:v>
                </c:pt>
                <c:pt idx="55">
                  <c:v>5000</c:v>
                </c:pt>
                <c:pt idx="56">
                  <c:v>7000</c:v>
                </c:pt>
                <c:pt idx="57">
                  <c:v>8000</c:v>
                </c:pt>
                <c:pt idx="58">
                  <c:v>12666.666666666666</c:v>
                </c:pt>
                <c:pt idx="59">
                  <c:v>16666.666666666668</c:v>
                </c:pt>
                <c:pt idx="60">
                  <c:v>20666.666666666668</c:v>
                </c:pt>
                <c:pt idx="61">
                  <c:v>16666.666666666668</c:v>
                </c:pt>
                <c:pt idx="62">
                  <c:v>16666.666666666668</c:v>
                </c:pt>
                <c:pt idx="63">
                  <c:v>16666.666666666668</c:v>
                </c:pt>
                <c:pt idx="64">
                  <c:v>16666.666666666668</c:v>
                </c:pt>
                <c:pt idx="65">
                  <c:v>16666.666666666668</c:v>
                </c:pt>
                <c:pt idx="66">
                  <c:v>16666.666666666668</c:v>
                </c:pt>
                <c:pt idx="67">
                  <c:v>16666.666666666668</c:v>
                </c:pt>
                <c:pt idx="68">
                  <c:v>16666.666666666668</c:v>
                </c:pt>
                <c:pt idx="69">
                  <c:v>16666.666666666668</c:v>
                </c:pt>
                <c:pt idx="70">
                  <c:v>16666.666666666668</c:v>
                </c:pt>
                <c:pt idx="71">
                  <c:v>16666.666666666668</c:v>
                </c:pt>
                <c:pt idx="72">
                  <c:v>16666.666666666668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4-4D2F-9BFC-CE61454F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106703"/>
        <c:axId val="1743112111"/>
      </c:lineChart>
      <c:catAx>
        <c:axId val="174310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12111"/>
        <c:crosses val="autoZero"/>
        <c:auto val="1"/>
        <c:lblAlgn val="ctr"/>
        <c:lblOffset val="100"/>
        <c:noMultiLvlLbl val="0"/>
      </c:catAx>
      <c:valAx>
        <c:axId val="17431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0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 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 '!$B$2:$B$62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3-4726-AFC6-9C759C2B6C58}"/>
            </c:ext>
          </c:extLst>
        </c:ser>
        <c:ser>
          <c:idx val="1"/>
          <c:order val="1"/>
          <c:tx>
            <c:strRef>
              <c:f>'Exponential Smoothing '!$D$1</c:f>
              <c:strCache>
                <c:ptCount val="1"/>
                <c:pt idx="0">
                  <c:v>Forecast 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 '!$D$2:$D$74</c:f>
              <c:numCache>
                <c:formatCode>General</c:formatCode>
                <c:ptCount val="73"/>
                <c:pt idx="1">
                  <c:v>8216.6666666666661</c:v>
                </c:pt>
                <c:pt idx="2">
                  <c:v>2000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7000</c:v>
                </c:pt>
                <c:pt idx="9">
                  <c:v>6000</c:v>
                </c:pt>
                <c:pt idx="10">
                  <c:v>10000</c:v>
                </c:pt>
                <c:pt idx="11">
                  <c:v>12000</c:v>
                </c:pt>
                <c:pt idx="12">
                  <c:v>14000</c:v>
                </c:pt>
                <c:pt idx="13">
                  <c:v>8000</c:v>
                </c:pt>
                <c:pt idx="14">
                  <c:v>3000</c:v>
                </c:pt>
                <c:pt idx="15">
                  <c:v>4000</c:v>
                </c:pt>
                <c:pt idx="16">
                  <c:v>3000</c:v>
                </c:pt>
                <c:pt idx="17">
                  <c:v>5000</c:v>
                </c:pt>
                <c:pt idx="18">
                  <c:v>5000</c:v>
                </c:pt>
                <c:pt idx="19">
                  <c:v>8000</c:v>
                </c:pt>
                <c:pt idx="20">
                  <c:v>3000</c:v>
                </c:pt>
                <c:pt idx="21">
                  <c:v>8000</c:v>
                </c:pt>
                <c:pt idx="22">
                  <c:v>12000</c:v>
                </c:pt>
                <c:pt idx="23">
                  <c:v>12000</c:v>
                </c:pt>
                <c:pt idx="24">
                  <c:v>16000</c:v>
                </c:pt>
                <c:pt idx="25">
                  <c:v>10000</c:v>
                </c:pt>
                <c:pt idx="26">
                  <c:v>2000</c:v>
                </c:pt>
                <c:pt idx="27">
                  <c:v>5000</c:v>
                </c:pt>
                <c:pt idx="28">
                  <c:v>5000</c:v>
                </c:pt>
                <c:pt idx="29">
                  <c:v>3000</c:v>
                </c:pt>
                <c:pt idx="30">
                  <c:v>4000</c:v>
                </c:pt>
                <c:pt idx="31">
                  <c:v>6000</c:v>
                </c:pt>
                <c:pt idx="32">
                  <c:v>7000</c:v>
                </c:pt>
                <c:pt idx="33">
                  <c:v>10000</c:v>
                </c:pt>
                <c:pt idx="34">
                  <c:v>15000</c:v>
                </c:pt>
                <c:pt idx="35">
                  <c:v>15000</c:v>
                </c:pt>
                <c:pt idx="36">
                  <c:v>18000</c:v>
                </c:pt>
                <c:pt idx="37">
                  <c:v>8000</c:v>
                </c:pt>
                <c:pt idx="38">
                  <c:v>5000</c:v>
                </c:pt>
                <c:pt idx="39">
                  <c:v>4000</c:v>
                </c:pt>
                <c:pt idx="40">
                  <c:v>4000</c:v>
                </c:pt>
                <c:pt idx="41">
                  <c:v>2000</c:v>
                </c:pt>
                <c:pt idx="42">
                  <c:v>5000</c:v>
                </c:pt>
                <c:pt idx="43">
                  <c:v>7000</c:v>
                </c:pt>
                <c:pt idx="44">
                  <c:v>10000</c:v>
                </c:pt>
                <c:pt idx="45">
                  <c:v>14000</c:v>
                </c:pt>
                <c:pt idx="46">
                  <c:v>16000</c:v>
                </c:pt>
                <c:pt idx="47">
                  <c:v>16000</c:v>
                </c:pt>
                <c:pt idx="48">
                  <c:v>20000</c:v>
                </c:pt>
                <c:pt idx="49">
                  <c:v>12000</c:v>
                </c:pt>
                <c:pt idx="50">
                  <c:v>5000</c:v>
                </c:pt>
                <c:pt idx="51">
                  <c:v>2000</c:v>
                </c:pt>
                <c:pt idx="52">
                  <c:v>3000</c:v>
                </c:pt>
                <c:pt idx="53">
                  <c:v>2000</c:v>
                </c:pt>
                <c:pt idx="54">
                  <c:v>7000</c:v>
                </c:pt>
                <c:pt idx="55">
                  <c:v>6000</c:v>
                </c:pt>
                <c:pt idx="56">
                  <c:v>8000</c:v>
                </c:pt>
                <c:pt idx="57">
                  <c:v>10000</c:v>
                </c:pt>
                <c:pt idx="58">
                  <c:v>20000</c:v>
                </c:pt>
                <c:pt idx="59">
                  <c:v>20000</c:v>
                </c:pt>
                <c:pt idx="60">
                  <c:v>22000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  <c:pt idx="64">
                  <c:v>8000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3-4726-AFC6-9C759C2B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04191"/>
        <c:axId val="1680703359"/>
      </c:lineChart>
      <c:catAx>
        <c:axId val="16807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03359"/>
        <c:crosses val="autoZero"/>
        <c:auto val="1"/>
        <c:lblAlgn val="ctr"/>
        <c:lblOffset val="100"/>
        <c:noMultiLvlLbl val="0"/>
      </c:catAx>
      <c:valAx>
        <c:axId val="1680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'Holts Model'!$B$1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'Holts Model'!$B$2:$B$62</c:f>
              <c:numCache>
                <c:formatCode>General</c:formatCode>
                <c:ptCount val="61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8">
                  <c:v>3000</c:v>
                </c:pt>
                <c:pt idx="29">
                  <c:v>4000</c:v>
                </c:pt>
                <c:pt idx="30">
                  <c:v>6000</c:v>
                </c:pt>
                <c:pt idx="31">
                  <c:v>7000</c:v>
                </c:pt>
                <c:pt idx="32">
                  <c:v>10000</c:v>
                </c:pt>
                <c:pt idx="33">
                  <c:v>15000</c:v>
                </c:pt>
                <c:pt idx="34">
                  <c:v>15000</c:v>
                </c:pt>
                <c:pt idx="35">
                  <c:v>18000</c:v>
                </c:pt>
                <c:pt idx="36">
                  <c:v>8000</c:v>
                </c:pt>
                <c:pt idx="37">
                  <c:v>5000</c:v>
                </c:pt>
                <c:pt idx="38">
                  <c:v>4000</c:v>
                </c:pt>
                <c:pt idx="39">
                  <c:v>4000</c:v>
                </c:pt>
                <c:pt idx="40">
                  <c:v>2000</c:v>
                </c:pt>
                <c:pt idx="41">
                  <c:v>5000</c:v>
                </c:pt>
                <c:pt idx="42">
                  <c:v>7000</c:v>
                </c:pt>
                <c:pt idx="43">
                  <c:v>10000</c:v>
                </c:pt>
                <c:pt idx="44">
                  <c:v>14000</c:v>
                </c:pt>
                <c:pt idx="45">
                  <c:v>16000</c:v>
                </c:pt>
                <c:pt idx="46">
                  <c:v>16000</c:v>
                </c:pt>
                <c:pt idx="47">
                  <c:v>20000</c:v>
                </c:pt>
                <c:pt idx="48">
                  <c:v>12000</c:v>
                </c:pt>
                <c:pt idx="49">
                  <c:v>5000</c:v>
                </c:pt>
                <c:pt idx="50">
                  <c:v>2000</c:v>
                </c:pt>
                <c:pt idx="51">
                  <c:v>3000</c:v>
                </c:pt>
                <c:pt idx="52">
                  <c:v>2000</c:v>
                </c:pt>
                <c:pt idx="53">
                  <c:v>7000</c:v>
                </c:pt>
                <c:pt idx="54">
                  <c:v>6000</c:v>
                </c:pt>
                <c:pt idx="55">
                  <c:v>8000</c:v>
                </c:pt>
                <c:pt idx="56">
                  <c:v>10000</c:v>
                </c:pt>
                <c:pt idx="57">
                  <c:v>20000</c:v>
                </c:pt>
                <c:pt idx="58">
                  <c:v>20000</c:v>
                </c:pt>
                <c:pt idx="59">
                  <c:v>22000</c:v>
                </c:pt>
                <c:pt idx="6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5-45CD-AE15-0854B63F3B7A}"/>
            </c:ext>
          </c:extLst>
        </c:ser>
        <c:ser>
          <c:idx val="1"/>
          <c:order val="1"/>
          <c:tx>
            <c:strRef>
              <c:f>'Holts Model'!$E$1</c:f>
              <c:strCache>
                <c:ptCount val="1"/>
                <c:pt idx="0">
                  <c:v>Forecast 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'Holts Model'!$E$2:$E$74</c:f>
              <c:numCache>
                <c:formatCode>General</c:formatCode>
                <c:ptCount val="73"/>
                <c:pt idx="1">
                  <c:v>4912.5683060109277</c:v>
                </c:pt>
                <c:pt idx="2">
                  <c:v>2144.9227426261928</c:v>
                </c:pt>
                <c:pt idx="3">
                  <c:v>3102.3387927061208</c:v>
                </c:pt>
                <c:pt idx="4">
                  <c:v>3113.1600221565495</c:v>
                </c:pt>
                <c:pt idx="5">
                  <c:v>3113.2823294928526</c:v>
                </c:pt>
                <c:pt idx="6">
                  <c:v>4101.9811757950674</c:v>
                </c:pt>
                <c:pt idx="7">
                  <c:v>6090.5509080167758</c:v>
                </c:pt>
                <c:pt idx="8">
                  <c:v>7101.7242530836647</c:v>
                </c:pt>
                <c:pt idx="9">
                  <c:v>6124.455612381159</c:v>
                </c:pt>
                <c:pt idx="10">
                  <c:v>10068.199853985456</c:v>
                </c:pt>
                <c:pt idx="11">
                  <c:v>12090.169093408163</c:v>
                </c:pt>
                <c:pt idx="12">
                  <c:v>14090.417401529408</c:v>
                </c:pt>
                <c:pt idx="13">
                  <c:v>8180.8404966878379</c:v>
                </c:pt>
                <c:pt idx="14">
                  <c:v>3170.5599709025437</c:v>
                </c:pt>
                <c:pt idx="15">
                  <c:v>4102.6285584037278</c:v>
                </c:pt>
                <c:pt idx="16">
                  <c:v>3124.465833324668</c:v>
                </c:pt>
                <c:pt idx="17">
                  <c:v>5090.8050416697706</c:v>
                </c:pt>
                <c:pt idx="18">
                  <c:v>5113.0296615193138</c:v>
                </c:pt>
                <c:pt idx="19">
                  <c:v>8079.3732478444472</c:v>
                </c:pt>
                <c:pt idx="20">
                  <c:v>3169.4131336614651</c:v>
                </c:pt>
                <c:pt idx="21">
                  <c:v>8057.4054519109659</c:v>
                </c:pt>
                <c:pt idx="22">
                  <c:v>12067.442017127512</c:v>
                </c:pt>
                <c:pt idx="23">
                  <c:v>12112.765600091465</c:v>
                </c:pt>
                <c:pt idx="24">
                  <c:v>16068.067727199765</c:v>
                </c:pt>
                <c:pt idx="25">
                  <c:v>10180.587888687332</c:v>
                </c:pt>
                <c:pt idx="26">
                  <c:v>2204.4647240341028</c:v>
                </c:pt>
                <c:pt idx="27">
                  <c:v>5080.4066959375778</c:v>
                </c:pt>
                <c:pt idx="28">
                  <c:v>5112.9121338414943</c:v>
                </c:pt>
                <c:pt idx="29">
                  <c:v>3135.8845998879601</c:v>
                </c:pt>
                <c:pt idx="30">
                  <c:v>4102.2366387717175</c:v>
                </c:pt>
                <c:pt idx="31">
                  <c:v>6090.5537953962867</c:v>
                </c:pt>
                <c:pt idx="32">
                  <c:v>7101.7242857183755</c:v>
                </c:pt>
                <c:pt idx="33">
                  <c:v>10079.24546842655</c:v>
                </c:pt>
                <c:pt idx="34">
                  <c:v>15056.38632862132</c:v>
                </c:pt>
                <c:pt idx="35">
                  <c:v>15112.640642773225</c:v>
                </c:pt>
                <c:pt idx="36">
                  <c:v>18079.368850946033</c:v>
                </c:pt>
                <c:pt idx="37">
                  <c:v>8225.9257643696947</c:v>
                </c:pt>
                <c:pt idx="38">
                  <c:v>5148.4644766055007</c:v>
                </c:pt>
                <c:pt idx="39">
                  <c:v>4124.9838954439429</c:v>
                </c:pt>
                <c:pt idx="40">
                  <c:v>4113.4159692472986</c:v>
                </c:pt>
                <c:pt idx="41">
                  <c:v>2135.890294505813</c:v>
                </c:pt>
                <c:pt idx="42">
                  <c:v>5079.6316309736094</c:v>
                </c:pt>
                <c:pt idx="43">
                  <c:v>7090.2983014800411</c:v>
                </c:pt>
                <c:pt idx="44">
                  <c:v>10079.116325827437</c:v>
                </c:pt>
                <c:pt idx="45">
                  <c:v>14067.687405063301</c:v>
                </c:pt>
                <c:pt idx="46">
                  <c:v>16090.163301435732</c:v>
                </c:pt>
                <c:pt idx="47">
                  <c:v>16113.022408227163</c:v>
                </c:pt>
                <c:pt idx="48">
                  <c:v>20068.070629782986</c:v>
                </c:pt>
                <c:pt idx="49">
                  <c:v>12203.192993655615</c:v>
                </c:pt>
                <c:pt idx="50">
                  <c:v>5193.4176829677526</c:v>
                </c:pt>
                <c:pt idx="51">
                  <c:v>2148.097052842536</c:v>
                </c:pt>
                <c:pt idx="52">
                  <c:v>3102.3746704618729</c:v>
                </c:pt>
                <c:pt idx="53">
                  <c:v>2124.4629637470448</c:v>
                </c:pt>
                <c:pt idx="54">
                  <c:v>7056.8974009936674</c:v>
                </c:pt>
                <c:pt idx="55">
                  <c:v>6123.9489552680207</c:v>
                </c:pt>
                <c:pt idx="56">
                  <c:v>8090.7991996368864</c:v>
                </c:pt>
                <c:pt idx="57">
                  <c:v>10090.424523327794</c:v>
                </c:pt>
                <c:pt idx="58">
                  <c:v>19999.999999888361</c:v>
                </c:pt>
                <c:pt idx="59">
                  <c:v>20112.003334258254</c:v>
                </c:pt>
                <c:pt idx="60">
                  <c:v>22090.664183824418</c:v>
                </c:pt>
                <c:pt idx="61">
                  <c:v>8271.2635746005617</c:v>
                </c:pt>
                <c:pt idx="62">
                  <c:v>8383.2669088600778</c:v>
                </c:pt>
                <c:pt idx="63">
                  <c:v>8495.2702431195958</c:v>
                </c:pt>
                <c:pt idx="64">
                  <c:v>8607.2735773791119</c:v>
                </c:pt>
                <c:pt idx="65">
                  <c:v>8719.276911638628</c:v>
                </c:pt>
                <c:pt idx="66">
                  <c:v>8831.2802458981441</c:v>
                </c:pt>
                <c:pt idx="67">
                  <c:v>8943.2835801576621</c:v>
                </c:pt>
                <c:pt idx="68">
                  <c:v>9055.2869144171782</c:v>
                </c:pt>
                <c:pt idx="69">
                  <c:v>9167.2902486766943</c:v>
                </c:pt>
                <c:pt idx="70">
                  <c:v>9279.2935829362104</c:v>
                </c:pt>
                <c:pt idx="71">
                  <c:v>9391.2969171957284</c:v>
                </c:pt>
                <c:pt idx="72">
                  <c:v>9503.3002514552445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5-45CD-AE15-0854B63F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67199"/>
        <c:axId val="1750868031"/>
      </c:lineChart>
      <c:catAx>
        <c:axId val="175086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8031"/>
        <c:crosses val="autoZero"/>
        <c:auto val="1"/>
        <c:lblAlgn val="ctr"/>
        <c:lblOffset val="100"/>
        <c:noMultiLvlLbl val="0"/>
      </c:catAx>
      <c:valAx>
        <c:axId val="17508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'Winter''s Holts Model'!$B$1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'Winter''s Holts Model'!$B$2:$B$63</c:f>
              <c:numCache>
                <c:formatCode>General</c:formatCode>
                <c:ptCount val="62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9">
                  <c:v>3000</c:v>
                </c:pt>
                <c:pt idx="30">
                  <c:v>4000</c:v>
                </c:pt>
                <c:pt idx="31">
                  <c:v>6000</c:v>
                </c:pt>
                <c:pt idx="32">
                  <c:v>7000</c:v>
                </c:pt>
                <c:pt idx="33">
                  <c:v>10000</c:v>
                </c:pt>
                <c:pt idx="34">
                  <c:v>15000</c:v>
                </c:pt>
                <c:pt idx="35">
                  <c:v>15000</c:v>
                </c:pt>
                <c:pt idx="36">
                  <c:v>18000</c:v>
                </c:pt>
                <c:pt idx="37">
                  <c:v>8000</c:v>
                </c:pt>
                <c:pt idx="38">
                  <c:v>5000</c:v>
                </c:pt>
                <c:pt idx="39">
                  <c:v>4000</c:v>
                </c:pt>
                <c:pt idx="40">
                  <c:v>4000</c:v>
                </c:pt>
                <c:pt idx="41">
                  <c:v>2000</c:v>
                </c:pt>
                <c:pt idx="42">
                  <c:v>5000</c:v>
                </c:pt>
                <c:pt idx="43">
                  <c:v>7000</c:v>
                </c:pt>
                <c:pt idx="44">
                  <c:v>10000</c:v>
                </c:pt>
                <c:pt idx="45">
                  <c:v>14000</c:v>
                </c:pt>
                <c:pt idx="46">
                  <c:v>16000</c:v>
                </c:pt>
                <c:pt idx="47">
                  <c:v>16000</c:v>
                </c:pt>
                <c:pt idx="48">
                  <c:v>20000</c:v>
                </c:pt>
                <c:pt idx="49">
                  <c:v>12000</c:v>
                </c:pt>
                <c:pt idx="50">
                  <c:v>5000</c:v>
                </c:pt>
                <c:pt idx="51">
                  <c:v>2000</c:v>
                </c:pt>
                <c:pt idx="52">
                  <c:v>3000</c:v>
                </c:pt>
                <c:pt idx="53">
                  <c:v>2000</c:v>
                </c:pt>
                <c:pt idx="54">
                  <c:v>7000</c:v>
                </c:pt>
                <c:pt idx="55">
                  <c:v>6000</c:v>
                </c:pt>
                <c:pt idx="56">
                  <c:v>8000</c:v>
                </c:pt>
                <c:pt idx="57">
                  <c:v>10000</c:v>
                </c:pt>
                <c:pt idx="58">
                  <c:v>20000</c:v>
                </c:pt>
                <c:pt idx="59">
                  <c:v>20000</c:v>
                </c:pt>
                <c:pt idx="60">
                  <c:v>22000</c:v>
                </c:pt>
                <c:pt idx="6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241-9E38-D631DE9E5B15}"/>
            </c:ext>
          </c:extLst>
        </c:ser>
        <c:ser>
          <c:idx val="1"/>
          <c:order val="1"/>
          <c:tx>
            <c:strRef>
              <c:f>'Winter''s Holts Model'!$I$1</c:f>
              <c:strCache>
                <c:ptCount val="1"/>
                <c:pt idx="0">
                  <c:v>Forecast (Ft)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'Winter''s Holts Model'!$I$2:$I$75</c:f>
              <c:numCache>
                <c:formatCode>General</c:formatCode>
                <c:ptCount val="74"/>
                <c:pt idx="1">
                  <c:v>2588.449924639433</c:v>
                </c:pt>
                <c:pt idx="2">
                  <c:v>2912.6473251781294</c:v>
                </c:pt>
                <c:pt idx="3">
                  <c:v>2871.960454267929</c:v>
                </c:pt>
                <c:pt idx="4">
                  <c:v>2499.9982399114115</c:v>
                </c:pt>
                <c:pt idx="5">
                  <c:v>3944.4148850238134</c:v>
                </c:pt>
                <c:pt idx="6">
                  <c:v>5355.6958629717792</c:v>
                </c:pt>
                <c:pt idx="7">
                  <c:v>5534.3376596267335</c:v>
                </c:pt>
                <c:pt idx="8">
                  <c:v>7550.678468500998</c:v>
                </c:pt>
                <c:pt idx="9">
                  <c:v>11488.875897077334</c:v>
                </c:pt>
                <c:pt idx="10">
                  <c:v>11912.623965724759</c:v>
                </c:pt>
                <c:pt idx="11">
                  <c:v>14377.252362364472</c:v>
                </c:pt>
                <c:pt idx="12">
                  <c:v>7488.1150605929515</c:v>
                </c:pt>
                <c:pt idx="13">
                  <c:v>2948.0593321924775</c:v>
                </c:pt>
                <c:pt idx="14">
                  <c:v>3312.6658206674974</c:v>
                </c:pt>
                <c:pt idx="15">
                  <c:v>3261.9279496921504</c:v>
                </c:pt>
                <c:pt idx="16">
                  <c:v>2835.6609134950827</c:v>
                </c:pt>
                <c:pt idx="17">
                  <c:v>4468.1524207821012</c:v>
                </c:pt>
                <c:pt idx="18">
                  <c:v>6059.0401403511896</c:v>
                </c:pt>
                <c:pt idx="19">
                  <c:v>6253.2743739548159</c:v>
                </c:pt>
                <c:pt idx="20">
                  <c:v>8521.0428405838284</c:v>
                </c:pt>
                <c:pt idx="21">
                  <c:v>12949.707220950278</c:v>
                </c:pt>
                <c:pt idx="22">
                  <c:v>13411.454042671936</c:v>
                </c:pt>
                <c:pt idx="23">
                  <c:v>16167.409029055991</c:v>
                </c:pt>
                <c:pt idx="24">
                  <c:v>8410.9086976413109</c:v>
                </c:pt>
                <c:pt idx="25">
                  <c:v>3307.6687397455225</c:v>
                </c:pt>
                <c:pt idx="26">
                  <c:v>3712.6843161568659</c:v>
                </c:pt>
                <c:pt idx="27">
                  <c:v>3651.8954451163722</c:v>
                </c:pt>
                <c:pt idx="29">
                  <c:v>3171.3235870787535</c:v>
                </c:pt>
                <c:pt idx="30">
                  <c:v>4991.8899565403881</c:v>
                </c:pt>
                <c:pt idx="31">
                  <c:v>6762.3844177305991</c:v>
                </c:pt>
                <c:pt idx="32">
                  <c:v>6972.2110882828983</c:v>
                </c:pt>
                <c:pt idx="33">
                  <c:v>9491.4072126666561</c:v>
                </c:pt>
                <c:pt idx="34">
                  <c:v>14410.538544823225</c:v>
                </c:pt>
                <c:pt idx="35">
                  <c:v>14910.284119619115</c:v>
                </c:pt>
                <c:pt idx="36">
                  <c:v>17957.565695747511</c:v>
                </c:pt>
                <c:pt idx="37">
                  <c:v>9333.7023346896694</c:v>
                </c:pt>
                <c:pt idx="38">
                  <c:v>3667.2781472985671</c:v>
                </c:pt>
                <c:pt idx="39">
                  <c:v>4112.7028116462343</c:v>
                </c:pt>
                <c:pt idx="40">
                  <c:v>4041.8629405405936</c:v>
                </c:pt>
                <c:pt idx="41">
                  <c:v>3506.9862606624242</c:v>
                </c:pt>
                <c:pt idx="42">
                  <c:v>5515.6274922986759</c:v>
                </c:pt>
                <c:pt idx="43">
                  <c:v>7465.7286951100095</c:v>
                </c:pt>
                <c:pt idx="44">
                  <c:v>7691.1478026109808</c:v>
                </c:pt>
                <c:pt idx="45">
                  <c:v>10461.771584749486</c:v>
                </c:pt>
                <c:pt idx="46">
                  <c:v>15871.369868696169</c:v>
                </c:pt>
                <c:pt idx="47">
                  <c:v>16409.114196566294</c:v>
                </c:pt>
                <c:pt idx="48">
                  <c:v>19747.722362439032</c:v>
                </c:pt>
                <c:pt idx="49">
                  <c:v>10256.49597173803</c:v>
                </c:pt>
                <c:pt idx="50">
                  <c:v>4026.8875548516116</c:v>
                </c:pt>
                <c:pt idx="51">
                  <c:v>4512.7213071356027</c:v>
                </c:pt>
                <c:pt idx="52">
                  <c:v>4431.8304359648155</c:v>
                </c:pt>
                <c:pt idx="53">
                  <c:v>3842.6489342460955</c:v>
                </c:pt>
                <c:pt idx="54">
                  <c:v>6039.3650280569627</c:v>
                </c:pt>
                <c:pt idx="55">
                  <c:v>8169.072972489419</c:v>
                </c:pt>
                <c:pt idx="56">
                  <c:v>8410.0845169390632</c:v>
                </c:pt>
                <c:pt idx="57">
                  <c:v>11432.135956832315</c:v>
                </c:pt>
                <c:pt idx="58">
                  <c:v>17332.201192569115</c:v>
                </c:pt>
                <c:pt idx="59">
                  <c:v>17907.944273513469</c:v>
                </c:pt>
                <c:pt idx="60">
                  <c:v>21537.879029130549</c:v>
                </c:pt>
                <c:pt idx="61">
                  <c:v>11179.289608786388</c:v>
                </c:pt>
                <c:pt idx="62">
                  <c:v>4386.4969624046562</c:v>
                </c:pt>
                <c:pt idx="63">
                  <c:v>4912.7398026249712</c:v>
                </c:pt>
                <c:pt idx="64">
                  <c:v>4821.7979313890373</c:v>
                </c:pt>
                <c:pt idx="65">
                  <c:v>4178.3116078297662</c:v>
                </c:pt>
                <c:pt idx="66">
                  <c:v>6563.1025638152505</c:v>
                </c:pt>
                <c:pt idx="67">
                  <c:v>8872.4172498688295</c:v>
                </c:pt>
                <c:pt idx="68">
                  <c:v>9129.0212312671447</c:v>
                </c:pt>
                <c:pt idx="69">
                  <c:v>12402.500328915145</c:v>
                </c:pt>
                <c:pt idx="70">
                  <c:v>18793.032516442061</c:v>
                </c:pt>
                <c:pt idx="71">
                  <c:v>19406.774350460648</c:v>
                </c:pt>
                <c:pt idx="72">
                  <c:v>23328.035695822069</c:v>
                </c:pt>
                <c:pt idx="73">
                  <c:v>12102.083245834747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241-9E38-D631DE9E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74239"/>
        <c:axId val="1487782975"/>
      </c:lineChart>
      <c:catAx>
        <c:axId val="148777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2975"/>
        <c:crosses val="autoZero"/>
        <c:auto val="1"/>
        <c:lblAlgn val="ctr"/>
        <c:lblOffset val="100"/>
        <c:noMultiLvlLbl val="0"/>
      </c:catAx>
      <c:valAx>
        <c:axId val="14877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30057553859749"/>
          <c:y val="4.8722216274263645E-2"/>
          <c:w val="0.36199336747430993"/>
          <c:h val="6.953077095276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'Winter''s Holts Model'!$B$1</c:f>
              <c:strCache>
                <c:ptCount val="1"/>
                <c:pt idx="0">
                  <c:v>Demand (Dt)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'Winter''s Holts Model'!$B$2:$B$63</c:f>
              <c:numCache>
                <c:formatCode>General</c:formatCode>
                <c:ptCount val="62"/>
                <c:pt idx="1">
                  <c:v>2000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6000</c:v>
                </c:pt>
                <c:pt idx="7">
                  <c:v>7000</c:v>
                </c:pt>
                <c:pt idx="8">
                  <c:v>6000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8000</c:v>
                </c:pt>
                <c:pt idx="13">
                  <c:v>3000</c:v>
                </c:pt>
                <c:pt idx="14">
                  <c:v>4000</c:v>
                </c:pt>
                <c:pt idx="15">
                  <c:v>3000</c:v>
                </c:pt>
                <c:pt idx="16">
                  <c:v>5000</c:v>
                </c:pt>
                <c:pt idx="17">
                  <c:v>5000</c:v>
                </c:pt>
                <c:pt idx="18">
                  <c:v>8000</c:v>
                </c:pt>
                <c:pt idx="19">
                  <c:v>3000</c:v>
                </c:pt>
                <c:pt idx="20">
                  <c:v>8000</c:v>
                </c:pt>
                <c:pt idx="21">
                  <c:v>12000</c:v>
                </c:pt>
                <c:pt idx="22">
                  <c:v>12000</c:v>
                </c:pt>
                <c:pt idx="23">
                  <c:v>16000</c:v>
                </c:pt>
                <c:pt idx="24">
                  <c:v>10000</c:v>
                </c:pt>
                <c:pt idx="25">
                  <c:v>2000</c:v>
                </c:pt>
                <c:pt idx="26">
                  <c:v>5000</c:v>
                </c:pt>
                <c:pt idx="27">
                  <c:v>5000</c:v>
                </c:pt>
                <c:pt idx="29">
                  <c:v>3000</c:v>
                </c:pt>
                <c:pt idx="30">
                  <c:v>4000</c:v>
                </c:pt>
                <c:pt idx="31">
                  <c:v>6000</c:v>
                </c:pt>
                <c:pt idx="32">
                  <c:v>7000</c:v>
                </c:pt>
                <c:pt idx="33">
                  <c:v>10000</c:v>
                </c:pt>
                <c:pt idx="34">
                  <c:v>15000</c:v>
                </c:pt>
                <c:pt idx="35">
                  <c:v>15000</c:v>
                </c:pt>
                <c:pt idx="36">
                  <c:v>18000</c:v>
                </c:pt>
                <c:pt idx="37">
                  <c:v>8000</c:v>
                </c:pt>
                <c:pt idx="38">
                  <c:v>5000</c:v>
                </c:pt>
                <c:pt idx="39">
                  <c:v>4000</c:v>
                </c:pt>
                <c:pt idx="40">
                  <c:v>4000</c:v>
                </c:pt>
                <c:pt idx="41">
                  <c:v>2000</c:v>
                </c:pt>
                <c:pt idx="42">
                  <c:v>5000</c:v>
                </c:pt>
                <c:pt idx="43">
                  <c:v>7000</c:v>
                </c:pt>
                <c:pt idx="44">
                  <c:v>10000</c:v>
                </c:pt>
                <c:pt idx="45">
                  <c:v>14000</c:v>
                </c:pt>
                <c:pt idx="46">
                  <c:v>16000</c:v>
                </c:pt>
                <c:pt idx="47">
                  <c:v>16000</c:v>
                </c:pt>
                <c:pt idx="48">
                  <c:v>20000</c:v>
                </c:pt>
                <c:pt idx="49">
                  <c:v>12000</c:v>
                </c:pt>
                <c:pt idx="50">
                  <c:v>5000</c:v>
                </c:pt>
                <c:pt idx="51">
                  <c:v>2000</c:v>
                </c:pt>
                <c:pt idx="52">
                  <c:v>3000</c:v>
                </c:pt>
                <c:pt idx="53">
                  <c:v>2000</c:v>
                </c:pt>
                <c:pt idx="54">
                  <c:v>7000</c:v>
                </c:pt>
                <c:pt idx="55">
                  <c:v>6000</c:v>
                </c:pt>
                <c:pt idx="56">
                  <c:v>8000</c:v>
                </c:pt>
                <c:pt idx="57">
                  <c:v>10000</c:v>
                </c:pt>
                <c:pt idx="58">
                  <c:v>20000</c:v>
                </c:pt>
                <c:pt idx="59">
                  <c:v>20000</c:v>
                </c:pt>
                <c:pt idx="60">
                  <c:v>22000</c:v>
                </c:pt>
                <c:pt idx="6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2-46DD-83E6-566A53BB6D38}"/>
            </c:ext>
          </c:extLst>
        </c:ser>
        <c:ser>
          <c:idx val="1"/>
          <c:order val="1"/>
          <c:tx>
            <c:strRef>
              <c:f>'Winter''s Holts Model'!$D$1</c:f>
              <c:strCache>
                <c:ptCount val="1"/>
                <c:pt idx="0">
                  <c:v>Deseasonalised Demand 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'Winter''s Holts Model'!$D$2:$D$63</c:f>
              <c:numCache>
                <c:formatCode>General</c:formatCode>
                <c:ptCount val="62"/>
                <c:pt idx="1">
                  <c:v>6067.5063021662536</c:v>
                </c:pt>
                <c:pt idx="2">
                  <c:v>6137.75208665026</c:v>
                </c:pt>
                <c:pt idx="3">
                  <c:v>6207.9978711342665</c:v>
                </c:pt>
                <c:pt idx="4">
                  <c:v>6278.2436556182729</c:v>
                </c:pt>
                <c:pt idx="5">
                  <c:v>6348.4894401022793</c:v>
                </c:pt>
                <c:pt idx="6">
                  <c:v>6418.7352245862858</c:v>
                </c:pt>
                <c:pt idx="7">
                  <c:v>6488.9810090702922</c:v>
                </c:pt>
                <c:pt idx="8">
                  <c:v>6559.2267935542986</c:v>
                </c:pt>
                <c:pt idx="9">
                  <c:v>6629.4725780383051</c:v>
                </c:pt>
                <c:pt idx="10">
                  <c:v>6699.7183625223115</c:v>
                </c:pt>
                <c:pt idx="11">
                  <c:v>6769.9641470063179</c:v>
                </c:pt>
                <c:pt idx="12">
                  <c:v>6840.2099314903244</c:v>
                </c:pt>
                <c:pt idx="13">
                  <c:v>6910.4557159743299</c:v>
                </c:pt>
                <c:pt idx="14">
                  <c:v>6980.7015004583363</c:v>
                </c:pt>
                <c:pt idx="15">
                  <c:v>7050.9472849423428</c:v>
                </c:pt>
                <c:pt idx="16">
                  <c:v>7121.1930694263492</c:v>
                </c:pt>
                <c:pt idx="17">
                  <c:v>7191.4388539103556</c:v>
                </c:pt>
                <c:pt idx="18">
                  <c:v>7261.6846383943621</c:v>
                </c:pt>
                <c:pt idx="19">
                  <c:v>7331.9304228783685</c:v>
                </c:pt>
                <c:pt idx="20">
                  <c:v>7402.176207362375</c:v>
                </c:pt>
                <c:pt idx="21">
                  <c:v>7472.4219918463814</c:v>
                </c:pt>
                <c:pt idx="22">
                  <c:v>7542.6677763303878</c:v>
                </c:pt>
                <c:pt idx="23">
                  <c:v>7612.9135608143943</c:v>
                </c:pt>
                <c:pt idx="24">
                  <c:v>7683.1593452984007</c:v>
                </c:pt>
                <c:pt idx="25">
                  <c:v>7753.4051297824071</c:v>
                </c:pt>
                <c:pt idx="26">
                  <c:v>7823.6509142664136</c:v>
                </c:pt>
                <c:pt idx="27">
                  <c:v>7893.89669875042</c:v>
                </c:pt>
                <c:pt idx="29">
                  <c:v>7964.1424832344264</c:v>
                </c:pt>
                <c:pt idx="30">
                  <c:v>8034.3882677184329</c:v>
                </c:pt>
                <c:pt idx="31">
                  <c:v>8104.6340522024384</c:v>
                </c:pt>
                <c:pt idx="32">
                  <c:v>8174.8798366864448</c:v>
                </c:pt>
                <c:pt idx="33">
                  <c:v>8245.1256211704513</c:v>
                </c:pt>
                <c:pt idx="34">
                  <c:v>8315.3714056544577</c:v>
                </c:pt>
                <c:pt idx="35">
                  <c:v>8385.6171901384641</c:v>
                </c:pt>
                <c:pt idx="36">
                  <c:v>8455.8629746224706</c:v>
                </c:pt>
                <c:pt idx="37">
                  <c:v>8526.108759106477</c:v>
                </c:pt>
                <c:pt idx="38">
                  <c:v>8596.3545435904834</c:v>
                </c:pt>
                <c:pt idx="39">
                  <c:v>8666.6003280744899</c:v>
                </c:pt>
                <c:pt idx="40">
                  <c:v>8736.8461125584963</c:v>
                </c:pt>
                <c:pt idx="41">
                  <c:v>8807.0918970425028</c:v>
                </c:pt>
                <c:pt idx="42">
                  <c:v>8877.3376815265092</c:v>
                </c:pt>
                <c:pt idx="43">
                  <c:v>8947.5834660105156</c:v>
                </c:pt>
                <c:pt idx="44">
                  <c:v>9017.8292504945221</c:v>
                </c:pt>
                <c:pt idx="45">
                  <c:v>9088.0750349785285</c:v>
                </c:pt>
                <c:pt idx="46">
                  <c:v>9158.3208194625349</c:v>
                </c:pt>
                <c:pt idx="47">
                  <c:v>9228.5666039465414</c:v>
                </c:pt>
                <c:pt idx="48">
                  <c:v>9298.8123884305478</c:v>
                </c:pt>
                <c:pt idx="49">
                  <c:v>9369.0581729145542</c:v>
                </c:pt>
                <c:pt idx="50">
                  <c:v>9439.3039573985607</c:v>
                </c:pt>
                <c:pt idx="51">
                  <c:v>9509.5497418825671</c:v>
                </c:pt>
                <c:pt idx="52">
                  <c:v>9579.7955263665735</c:v>
                </c:pt>
                <c:pt idx="53">
                  <c:v>9650.04131085058</c:v>
                </c:pt>
                <c:pt idx="54">
                  <c:v>9720.2870953345864</c:v>
                </c:pt>
                <c:pt idx="55">
                  <c:v>9790.5328798185928</c:v>
                </c:pt>
                <c:pt idx="56">
                  <c:v>9860.7786643025993</c:v>
                </c:pt>
                <c:pt idx="57">
                  <c:v>9931.0244487866057</c:v>
                </c:pt>
                <c:pt idx="58">
                  <c:v>10001.270233270612</c:v>
                </c:pt>
                <c:pt idx="59">
                  <c:v>10071.516017754619</c:v>
                </c:pt>
                <c:pt idx="60">
                  <c:v>10141.761802238623</c:v>
                </c:pt>
                <c:pt idx="61">
                  <c:v>10212.00758672263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2-46DD-83E6-566A53BB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13407"/>
        <c:axId val="2035804671"/>
      </c:lineChart>
      <c:catAx>
        <c:axId val="203581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04671"/>
        <c:crosses val="autoZero"/>
        <c:auto val="1"/>
        <c:lblAlgn val="ctr"/>
        <c:lblOffset val="100"/>
        <c:noMultiLvlLbl val="0"/>
      </c:catAx>
      <c:valAx>
        <c:axId val="20358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11429191506101"/>
          <c:y val="5.150408282298042E-2"/>
          <c:w val="0.53009166005412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175260</xdr:rowOff>
    </xdr:from>
    <xdr:to>
      <xdr:col>21</xdr:col>
      <xdr:colOff>525780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69CFC-FC1C-4B13-9E45-AAC0196A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8</xdr:row>
      <xdr:rowOff>163830</xdr:rowOff>
    </xdr:from>
    <xdr:to>
      <xdr:col>20</xdr:col>
      <xdr:colOff>662940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CB727-2354-4A66-9397-FF5292065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228600</xdr:colOff>
      <xdr:row>28</xdr:row>
      <xdr:rowOff>41910</xdr:rowOff>
    </xdr:from>
    <xdr:ext cx="181921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739D14-D5C5-4113-8CEC-9CC0CA808054}"/>
            </a:ext>
          </a:extLst>
        </xdr:cNvPr>
        <xdr:cNvSpPr txBox="1"/>
      </xdr:nvSpPr>
      <xdr:spPr>
        <a:xfrm>
          <a:off x="8831580" y="5345430"/>
          <a:ext cx="1819216" cy="17222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>
              <a:solidFill>
                <a:srgbClr val="FF0000"/>
              </a:solidFill>
            </a:rPr>
            <a:t>Lt+1 = (Dt+1 + Dt + … + Dt-N+2) 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182880</xdr:colOff>
      <xdr:row>28</xdr:row>
      <xdr:rowOff>163830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FAC51C-2FA1-45F9-AC8C-23697F3AC5B9}"/>
            </a:ext>
          </a:extLst>
        </xdr:cNvPr>
        <xdr:cNvSpPr txBox="1"/>
      </xdr:nvSpPr>
      <xdr:spPr>
        <a:xfrm>
          <a:off x="8785860" y="5467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251460</xdr:colOff>
      <xdr:row>30</xdr:row>
      <xdr:rowOff>11430</xdr:rowOff>
    </xdr:from>
    <xdr:ext cx="636200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DB1B11-ABE9-47FA-B425-8332188515BB}"/>
            </a:ext>
          </a:extLst>
        </xdr:cNvPr>
        <xdr:cNvSpPr txBox="1"/>
      </xdr:nvSpPr>
      <xdr:spPr>
        <a:xfrm>
          <a:off x="8854440" y="5680710"/>
          <a:ext cx="636200" cy="17222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>
              <a:solidFill>
                <a:srgbClr val="FF0000"/>
              </a:solidFill>
            </a:rPr>
            <a:t>Ft+2 = Lt+1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8</xdr:row>
      <xdr:rowOff>163830</xdr:rowOff>
    </xdr:from>
    <xdr:to>
      <xdr:col>18</xdr:col>
      <xdr:colOff>1005840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BD16D-D0B2-4BCF-814B-53E82C3C3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464820</xdr:colOff>
      <xdr:row>30</xdr:row>
      <xdr:rowOff>133350</xdr:rowOff>
    </xdr:from>
    <xdr:ext cx="16475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30C76C8-7F94-46B7-8056-DDB27F64F844}"/>
                </a:ext>
              </a:extLst>
            </xdr:cNvPr>
            <xdr:cNvSpPr txBox="1"/>
          </xdr:nvSpPr>
          <xdr:spPr>
            <a:xfrm>
              <a:off x="8709660" y="5825490"/>
              <a:ext cx="1647502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30C76C8-7F94-46B7-8056-DDB27F64F844}"/>
                </a:ext>
              </a:extLst>
            </xdr:cNvPr>
            <xdr:cNvSpPr txBox="1"/>
          </xdr:nvSpPr>
          <xdr:spPr>
            <a:xfrm>
              <a:off x="8709660" y="5825490"/>
              <a:ext cx="1647502" cy="1722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𝐿_𝑡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"=  𝛼  𝐷_𝑡+(1−𝛼) 𝐿_(𝑡−1)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19</xdr:row>
      <xdr:rowOff>148590</xdr:rowOff>
    </xdr:from>
    <xdr:to>
      <xdr:col>20</xdr:col>
      <xdr:colOff>45720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03493-A8C9-406B-97DC-02E032ED4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419100</xdr:colOff>
      <xdr:row>14</xdr:row>
      <xdr:rowOff>167640</xdr:rowOff>
    </xdr:from>
    <xdr:ext cx="1722120" cy="2362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45E7A1-E1B3-4E42-9D82-287297109F8A}"/>
                </a:ext>
              </a:extLst>
            </xdr:cNvPr>
            <xdr:cNvSpPr txBox="1"/>
          </xdr:nvSpPr>
          <xdr:spPr>
            <a:xfrm>
              <a:off x="10012680" y="2933700"/>
              <a:ext cx="1722120" cy="23622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rgbClr val="FF0000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 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</m:d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45E7A1-E1B3-4E42-9D82-287297109F8A}"/>
                </a:ext>
              </a:extLst>
            </xdr:cNvPr>
            <xdr:cNvSpPr txBox="1"/>
          </xdr:nvSpPr>
          <xdr:spPr>
            <a:xfrm>
              <a:off x="10012680" y="2933700"/>
              <a:ext cx="1722120" cy="23622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𝐿_𝑡</a:t>
              </a:r>
              <a:r>
                <a:rPr lang="en-US" sz="1100">
                  <a:solidFill>
                    <a:srgbClr val="FF0000"/>
                  </a:solidFill>
                </a:rPr>
                <a:t>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=  𝛼  𝐷_𝑡+(1−𝛼) 𝐿_(𝑡−1)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266700</xdr:colOff>
      <xdr:row>12</xdr:row>
      <xdr:rowOff>125731</xdr:rowOff>
    </xdr:from>
    <xdr:ext cx="2040880" cy="247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C17AA6-7695-44DE-9434-805370A46C96}"/>
                </a:ext>
              </a:extLst>
            </xdr:cNvPr>
            <xdr:cNvSpPr txBox="1"/>
          </xdr:nvSpPr>
          <xdr:spPr>
            <a:xfrm>
              <a:off x="9860280" y="2526031"/>
              <a:ext cx="2040880" cy="24764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C17AA6-7695-44DE-9434-805370A46C96}"/>
                </a:ext>
              </a:extLst>
            </xdr:cNvPr>
            <xdr:cNvSpPr txBox="1"/>
          </xdr:nvSpPr>
          <xdr:spPr>
            <a:xfrm>
              <a:off x="9860280" y="2526031"/>
              <a:ext cx="2040880" cy="247649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𝑇_𝑡=𝛽 (𝐿_𝑡−𝐿_(𝑡−1) )+(1−𝛽) 𝑇_(𝑡−1)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19</xdr:row>
      <xdr:rowOff>118110</xdr:rowOff>
    </xdr:from>
    <xdr:to>
      <xdr:col>26</xdr:col>
      <xdr:colOff>426720</xdr:colOff>
      <xdr:row>37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23A68-D47B-4CA9-956C-0830791B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297180</xdr:colOff>
      <xdr:row>11</xdr:row>
      <xdr:rowOff>152399</xdr:rowOff>
    </xdr:from>
    <xdr:ext cx="1805940" cy="2590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E86BED-F2D2-4982-81F9-D3225383CE4D}"/>
            </a:ext>
          </a:extLst>
        </xdr:cNvPr>
        <xdr:cNvSpPr txBox="1"/>
      </xdr:nvSpPr>
      <xdr:spPr>
        <a:xfrm>
          <a:off x="13053060" y="2461259"/>
          <a:ext cx="1805940" cy="25908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t+1 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α(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/S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)+(1-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)(L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+T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solidFill>
              <a:srgbClr val="FF0000"/>
            </a:solidFill>
            <a:effectLst/>
          </a:endParaRPr>
        </a:p>
        <a:p>
          <a:endParaRPr 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426720</xdr:colOff>
      <xdr:row>14</xdr:row>
      <xdr:rowOff>11430</xdr:rowOff>
    </xdr:from>
    <xdr:ext cx="1356846" cy="18787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E26452-C41B-4556-9F87-00B94111ACC6}"/>
            </a:ext>
          </a:extLst>
        </xdr:cNvPr>
        <xdr:cNvSpPr txBox="1"/>
      </xdr:nvSpPr>
      <xdr:spPr>
        <a:xfrm>
          <a:off x="13182600" y="2876550"/>
          <a:ext cx="1356846" cy="18787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t+1 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β(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-L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)+(1-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)T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endParaRPr 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259080</xdr:colOff>
      <xdr:row>16</xdr:row>
      <xdr:rowOff>26671</xdr:rowOff>
    </xdr:from>
    <xdr:ext cx="1851660" cy="2476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DA84BF-2A40-412A-8F0B-9670038D23D2}"/>
            </a:ext>
          </a:extLst>
        </xdr:cNvPr>
        <xdr:cNvSpPr txBox="1"/>
      </xdr:nvSpPr>
      <xdr:spPr>
        <a:xfrm>
          <a:off x="13014960" y="3265171"/>
          <a:ext cx="1851660" cy="2476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t+p+1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γ(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GB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/L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t+1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)+(1-</a:t>
          </a:r>
          <a:r>
            <a:rPr lang="en-GB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γ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)S</a:t>
          </a:r>
          <a:r>
            <a:rPr lang="en-US" sz="12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t+1</a:t>
          </a:r>
          <a:endParaRPr lang="en-US" sz="1200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17</xdr:col>
      <xdr:colOff>175260</xdr:colOff>
      <xdr:row>54</xdr:row>
      <xdr:rowOff>110490</xdr:rowOff>
    </xdr:from>
    <xdr:ext cx="1858650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6A190D-6791-4CF4-B832-EDA7B98D40E2}"/>
            </a:ext>
          </a:extLst>
        </xdr:cNvPr>
        <xdr:cNvSpPr txBox="1"/>
      </xdr:nvSpPr>
      <xdr:spPr>
        <a:xfrm>
          <a:off x="12931140" y="10153650"/>
          <a:ext cx="1858650" cy="17222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>
              <a:solidFill>
                <a:srgbClr val="FF0000"/>
              </a:solidFill>
            </a:rPr>
            <a:t>[Dt-(p/2) + Dt+(p/2) + </a:t>
          </a:r>
          <a:r>
            <a:rPr lang="el-GR">
              <a:solidFill>
                <a:srgbClr val="FF0000"/>
              </a:solidFill>
            </a:rPr>
            <a:t>Σ 2</a:t>
          </a:r>
          <a:r>
            <a:rPr lang="en-US">
              <a:solidFill>
                <a:srgbClr val="FF0000"/>
              </a:solidFill>
            </a:rPr>
            <a:t>Di] / 2p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28</xdr:col>
      <xdr:colOff>60960</xdr:colOff>
      <xdr:row>4</xdr:row>
      <xdr:rowOff>102870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3400121-4ED1-4EEB-9A32-3499DBF9ACAB}"/>
            </a:ext>
          </a:extLst>
        </xdr:cNvPr>
        <xdr:cNvSpPr txBox="1"/>
      </xdr:nvSpPr>
      <xdr:spPr>
        <a:xfrm>
          <a:off x="19522440" y="11163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129540</xdr:colOff>
      <xdr:row>56</xdr:row>
      <xdr:rowOff>175260</xdr:rowOff>
    </xdr:from>
    <xdr:to>
      <xdr:col>22</xdr:col>
      <xdr:colOff>205740</xdr:colOff>
      <xdr:row>60</xdr:row>
      <xdr:rowOff>167640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E50AFACB-1F47-4165-9E0F-61FD9814E28C}"/>
            </a:ext>
          </a:extLst>
        </xdr:cNvPr>
        <xdr:cNvSpPr txBox="1">
          <a:spLocks noChangeArrowheads="1"/>
        </xdr:cNvSpPr>
      </xdr:nvSpPr>
      <xdr:spPr bwMode="auto">
        <a:xfrm>
          <a:off x="12885420" y="10584180"/>
          <a:ext cx="3124200" cy="7239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latin typeface="Calibri"/>
              <a:cs typeface="Calibri"/>
            </a:rPr>
            <a:t>Dt-(p/2) + Dt+(p/2) + Σ 2Di] / 2p for p even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latin typeface="Calibri"/>
              <a:cs typeface="Calibri"/>
            </a:rPr>
            <a:t>(sum is from i = t+1-(p/2) to t-1+(p/2))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latin typeface="Calibri"/>
              <a:cs typeface="Calibri"/>
            </a:rPr>
            <a:t>Σ Di / p for p odd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latin typeface="Calibri"/>
              <a:cs typeface="Calibri"/>
            </a:rPr>
            <a:t>(sum is from i = t-[(p-1)/2] to t+[(p-1)/2])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28</xdr:col>
      <xdr:colOff>510540</xdr:colOff>
      <xdr:row>8</xdr:row>
      <xdr:rowOff>140970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AFCBF79-217D-42C3-9F63-FF1DA4BDA37A}"/>
            </a:ext>
          </a:extLst>
        </xdr:cNvPr>
        <xdr:cNvSpPr txBox="1"/>
      </xdr:nvSpPr>
      <xdr:spPr>
        <a:xfrm>
          <a:off x="19972020" y="18935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312420</xdr:colOff>
      <xdr:row>8</xdr:row>
      <xdr:rowOff>87630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A05B12-8015-4D02-A4C3-CA115A2BD907}"/>
            </a:ext>
          </a:extLst>
        </xdr:cNvPr>
        <xdr:cNvSpPr txBox="1"/>
      </xdr:nvSpPr>
      <xdr:spPr>
        <a:xfrm>
          <a:off x="20383500" y="1840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38100</xdr:colOff>
      <xdr:row>9</xdr:row>
      <xdr:rowOff>87630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A0D1593-B549-4A70-9486-25AD05FCCA07}"/>
            </a:ext>
          </a:extLst>
        </xdr:cNvPr>
        <xdr:cNvSpPr txBox="1"/>
      </xdr:nvSpPr>
      <xdr:spPr>
        <a:xfrm>
          <a:off x="20490180" y="2023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US" sz="1100"/>
        </a:p>
      </xdr:txBody>
    </xdr:sp>
    <xdr:clientData/>
  </xdr:oneCellAnchor>
  <xdr:twoCellAnchor>
    <xdr:from>
      <xdr:col>17</xdr:col>
      <xdr:colOff>22860</xdr:colOff>
      <xdr:row>38</xdr:row>
      <xdr:rowOff>148590</xdr:rowOff>
    </xdr:from>
    <xdr:to>
      <xdr:col>26</xdr:col>
      <xdr:colOff>434340</xdr:colOff>
      <xdr:row>53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BAB57-E77A-47B3-9659-A520C23D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539-E365-4F50-93EC-2877109123A3}">
  <dimension ref="A1:B74"/>
  <sheetViews>
    <sheetView tabSelected="1" zoomScale="55" zoomScaleNormal="55" workbookViewId="0">
      <selection activeCell="E31" sqref="E31"/>
    </sheetView>
  </sheetViews>
  <sheetFormatPr defaultRowHeight="14.4" x14ac:dyDescent="0.3"/>
  <cols>
    <col min="2" max="2" width="12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 s="1"/>
    </row>
    <row r="3" spans="1:2" x14ac:dyDescent="0.3">
      <c r="A3">
        <f>A2+1</f>
        <v>1</v>
      </c>
      <c r="B3">
        <v>2000</v>
      </c>
    </row>
    <row r="4" spans="1:2" x14ac:dyDescent="0.3">
      <c r="A4">
        <f t="shared" ref="A4:A67" si="0">A3+1</f>
        <v>2</v>
      </c>
      <c r="B4">
        <v>3000</v>
      </c>
    </row>
    <row r="5" spans="1:2" x14ac:dyDescent="0.3">
      <c r="A5">
        <f t="shared" si="0"/>
        <v>3</v>
      </c>
      <c r="B5">
        <v>3000</v>
      </c>
    </row>
    <row r="6" spans="1:2" x14ac:dyDescent="0.3">
      <c r="A6">
        <f t="shared" si="0"/>
        <v>4</v>
      </c>
      <c r="B6">
        <v>3000</v>
      </c>
    </row>
    <row r="7" spans="1:2" x14ac:dyDescent="0.3">
      <c r="A7">
        <f t="shared" si="0"/>
        <v>5</v>
      </c>
      <c r="B7">
        <v>4000</v>
      </c>
    </row>
    <row r="8" spans="1:2" x14ac:dyDescent="0.3">
      <c r="A8">
        <f t="shared" si="0"/>
        <v>6</v>
      </c>
      <c r="B8">
        <v>6000</v>
      </c>
    </row>
    <row r="9" spans="1:2" x14ac:dyDescent="0.3">
      <c r="A9">
        <f t="shared" si="0"/>
        <v>7</v>
      </c>
      <c r="B9">
        <v>7000</v>
      </c>
    </row>
    <row r="10" spans="1:2" x14ac:dyDescent="0.3">
      <c r="A10">
        <f t="shared" si="0"/>
        <v>8</v>
      </c>
      <c r="B10">
        <v>6000</v>
      </c>
    </row>
    <row r="11" spans="1:2" x14ac:dyDescent="0.3">
      <c r="A11">
        <f t="shared" si="0"/>
        <v>9</v>
      </c>
      <c r="B11">
        <v>10000</v>
      </c>
    </row>
    <row r="12" spans="1:2" x14ac:dyDescent="0.3">
      <c r="A12">
        <f t="shared" si="0"/>
        <v>10</v>
      </c>
      <c r="B12">
        <v>12000</v>
      </c>
    </row>
    <row r="13" spans="1:2" x14ac:dyDescent="0.3">
      <c r="A13">
        <f t="shared" si="0"/>
        <v>11</v>
      </c>
      <c r="B13">
        <v>14000</v>
      </c>
    </row>
    <row r="14" spans="1:2" x14ac:dyDescent="0.3">
      <c r="A14">
        <f t="shared" si="0"/>
        <v>12</v>
      </c>
      <c r="B14">
        <v>8000</v>
      </c>
    </row>
    <row r="15" spans="1:2" x14ac:dyDescent="0.3">
      <c r="A15">
        <f t="shared" si="0"/>
        <v>13</v>
      </c>
      <c r="B15">
        <v>3000</v>
      </c>
    </row>
    <row r="16" spans="1:2" x14ac:dyDescent="0.3">
      <c r="A16">
        <f t="shared" si="0"/>
        <v>14</v>
      </c>
      <c r="B16">
        <v>4000</v>
      </c>
    </row>
    <row r="17" spans="1:2" x14ac:dyDescent="0.3">
      <c r="A17">
        <f t="shared" si="0"/>
        <v>15</v>
      </c>
      <c r="B17">
        <v>3000</v>
      </c>
    </row>
    <row r="18" spans="1:2" x14ac:dyDescent="0.3">
      <c r="A18">
        <f t="shared" si="0"/>
        <v>16</v>
      </c>
      <c r="B18">
        <v>5000</v>
      </c>
    </row>
    <row r="19" spans="1:2" x14ac:dyDescent="0.3">
      <c r="A19">
        <f t="shared" si="0"/>
        <v>17</v>
      </c>
      <c r="B19">
        <v>5000</v>
      </c>
    </row>
    <row r="20" spans="1:2" x14ac:dyDescent="0.3">
      <c r="A20">
        <f t="shared" si="0"/>
        <v>18</v>
      </c>
      <c r="B20">
        <v>8000</v>
      </c>
    </row>
    <row r="21" spans="1:2" x14ac:dyDescent="0.3">
      <c r="A21">
        <f t="shared" si="0"/>
        <v>19</v>
      </c>
      <c r="B21">
        <v>3000</v>
      </c>
    </row>
    <row r="22" spans="1:2" x14ac:dyDescent="0.3">
      <c r="A22">
        <f t="shared" si="0"/>
        <v>20</v>
      </c>
      <c r="B22">
        <v>8000</v>
      </c>
    </row>
    <row r="23" spans="1:2" x14ac:dyDescent="0.3">
      <c r="A23">
        <f t="shared" si="0"/>
        <v>21</v>
      </c>
      <c r="B23">
        <v>12000</v>
      </c>
    </row>
    <row r="24" spans="1:2" x14ac:dyDescent="0.3">
      <c r="A24">
        <f t="shared" si="0"/>
        <v>22</v>
      </c>
      <c r="B24">
        <v>12000</v>
      </c>
    </row>
    <row r="25" spans="1:2" x14ac:dyDescent="0.3">
      <c r="A25">
        <f t="shared" si="0"/>
        <v>23</v>
      </c>
      <c r="B25">
        <v>16000</v>
      </c>
    </row>
    <row r="26" spans="1:2" x14ac:dyDescent="0.3">
      <c r="A26">
        <f t="shared" si="0"/>
        <v>24</v>
      </c>
      <c r="B26">
        <v>10000</v>
      </c>
    </row>
    <row r="27" spans="1:2" x14ac:dyDescent="0.3">
      <c r="A27">
        <f t="shared" si="0"/>
        <v>25</v>
      </c>
      <c r="B27">
        <v>2000</v>
      </c>
    </row>
    <row r="28" spans="1:2" x14ac:dyDescent="0.3">
      <c r="A28">
        <f t="shared" si="0"/>
        <v>26</v>
      </c>
      <c r="B28">
        <v>5000</v>
      </c>
    </row>
    <row r="29" spans="1:2" x14ac:dyDescent="0.3">
      <c r="A29">
        <f t="shared" si="0"/>
        <v>27</v>
      </c>
      <c r="B29">
        <v>5000</v>
      </c>
    </row>
    <row r="30" spans="1:2" x14ac:dyDescent="0.3">
      <c r="A30">
        <f t="shared" si="0"/>
        <v>28</v>
      </c>
      <c r="B30">
        <v>3000</v>
      </c>
    </row>
    <row r="31" spans="1:2" x14ac:dyDescent="0.3">
      <c r="A31">
        <f t="shared" si="0"/>
        <v>29</v>
      </c>
      <c r="B31">
        <v>4000</v>
      </c>
    </row>
    <row r="32" spans="1:2" x14ac:dyDescent="0.3">
      <c r="A32">
        <f t="shared" si="0"/>
        <v>30</v>
      </c>
      <c r="B32">
        <v>6000</v>
      </c>
    </row>
    <row r="33" spans="1:2" x14ac:dyDescent="0.3">
      <c r="A33">
        <f t="shared" si="0"/>
        <v>31</v>
      </c>
      <c r="B33">
        <v>7000</v>
      </c>
    </row>
    <row r="34" spans="1:2" x14ac:dyDescent="0.3">
      <c r="A34">
        <f t="shared" si="0"/>
        <v>32</v>
      </c>
      <c r="B34">
        <v>10000</v>
      </c>
    </row>
    <row r="35" spans="1:2" x14ac:dyDescent="0.3">
      <c r="A35">
        <f t="shared" si="0"/>
        <v>33</v>
      </c>
      <c r="B35">
        <v>15000</v>
      </c>
    </row>
    <row r="36" spans="1:2" x14ac:dyDescent="0.3">
      <c r="A36">
        <f t="shared" si="0"/>
        <v>34</v>
      </c>
      <c r="B36">
        <v>15000</v>
      </c>
    </row>
    <row r="37" spans="1:2" x14ac:dyDescent="0.3">
      <c r="A37">
        <f t="shared" si="0"/>
        <v>35</v>
      </c>
      <c r="B37">
        <v>18000</v>
      </c>
    </row>
    <row r="38" spans="1:2" x14ac:dyDescent="0.3">
      <c r="A38">
        <f t="shared" si="0"/>
        <v>36</v>
      </c>
      <c r="B38">
        <v>8000</v>
      </c>
    </row>
    <row r="39" spans="1:2" x14ac:dyDescent="0.3">
      <c r="A39">
        <f t="shared" si="0"/>
        <v>37</v>
      </c>
      <c r="B39">
        <v>5000</v>
      </c>
    </row>
    <row r="40" spans="1:2" x14ac:dyDescent="0.3">
      <c r="A40">
        <f t="shared" si="0"/>
        <v>38</v>
      </c>
      <c r="B40">
        <v>4000</v>
      </c>
    </row>
    <row r="41" spans="1:2" x14ac:dyDescent="0.3">
      <c r="A41">
        <f t="shared" si="0"/>
        <v>39</v>
      </c>
      <c r="B41">
        <v>4000</v>
      </c>
    </row>
    <row r="42" spans="1:2" x14ac:dyDescent="0.3">
      <c r="A42">
        <f t="shared" si="0"/>
        <v>40</v>
      </c>
      <c r="B42">
        <v>2000</v>
      </c>
    </row>
    <row r="43" spans="1:2" x14ac:dyDescent="0.3">
      <c r="A43">
        <f t="shared" si="0"/>
        <v>41</v>
      </c>
      <c r="B43">
        <v>5000</v>
      </c>
    </row>
    <row r="44" spans="1:2" x14ac:dyDescent="0.3">
      <c r="A44">
        <f t="shared" si="0"/>
        <v>42</v>
      </c>
      <c r="B44">
        <v>7000</v>
      </c>
    </row>
    <row r="45" spans="1:2" x14ac:dyDescent="0.3">
      <c r="A45">
        <f t="shared" si="0"/>
        <v>43</v>
      </c>
      <c r="B45">
        <v>10000</v>
      </c>
    </row>
    <row r="46" spans="1:2" x14ac:dyDescent="0.3">
      <c r="A46">
        <f t="shared" si="0"/>
        <v>44</v>
      </c>
      <c r="B46">
        <v>14000</v>
      </c>
    </row>
    <row r="47" spans="1:2" x14ac:dyDescent="0.3">
      <c r="A47">
        <f t="shared" si="0"/>
        <v>45</v>
      </c>
      <c r="B47">
        <v>16000</v>
      </c>
    </row>
    <row r="48" spans="1:2" x14ac:dyDescent="0.3">
      <c r="A48">
        <f t="shared" si="0"/>
        <v>46</v>
      </c>
      <c r="B48">
        <v>16000</v>
      </c>
    </row>
    <row r="49" spans="1:2" x14ac:dyDescent="0.3">
      <c r="A49">
        <f t="shared" si="0"/>
        <v>47</v>
      </c>
      <c r="B49">
        <v>20000</v>
      </c>
    </row>
    <row r="50" spans="1:2" x14ac:dyDescent="0.3">
      <c r="A50">
        <f t="shared" si="0"/>
        <v>48</v>
      </c>
      <c r="B50">
        <v>12000</v>
      </c>
    </row>
    <row r="51" spans="1:2" x14ac:dyDescent="0.3">
      <c r="A51">
        <f t="shared" si="0"/>
        <v>49</v>
      </c>
      <c r="B51">
        <v>5000</v>
      </c>
    </row>
    <row r="52" spans="1:2" x14ac:dyDescent="0.3">
      <c r="A52">
        <f t="shared" si="0"/>
        <v>50</v>
      </c>
      <c r="B52">
        <v>2000</v>
      </c>
    </row>
    <row r="53" spans="1:2" x14ac:dyDescent="0.3">
      <c r="A53">
        <f t="shared" si="0"/>
        <v>51</v>
      </c>
      <c r="B53">
        <v>3000</v>
      </c>
    </row>
    <row r="54" spans="1:2" x14ac:dyDescent="0.3">
      <c r="A54">
        <f t="shared" si="0"/>
        <v>52</v>
      </c>
      <c r="B54">
        <v>2000</v>
      </c>
    </row>
    <row r="55" spans="1:2" x14ac:dyDescent="0.3">
      <c r="A55">
        <f t="shared" si="0"/>
        <v>53</v>
      </c>
      <c r="B55">
        <v>7000</v>
      </c>
    </row>
    <row r="56" spans="1:2" x14ac:dyDescent="0.3">
      <c r="A56">
        <f t="shared" si="0"/>
        <v>54</v>
      </c>
      <c r="B56">
        <v>6000</v>
      </c>
    </row>
    <row r="57" spans="1:2" x14ac:dyDescent="0.3">
      <c r="A57">
        <f t="shared" si="0"/>
        <v>55</v>
      </c>
      <c r="B57">
        <v>8000</v>
      </c>
    </row>
    <row r="58" spans="1:2" x14ac:dyDescent="0.3">
      <c r="A58">
        <f t="shared" si="0"/>
        <v>56</v>
      </c>
      <c r="B58">
        <v>10000</v>
      </c>
    </row>
    <row r="59" spans="1:2" x14ac:dyDescent="0.3">
      <c r="A59">
        <f t="shared" si="0"/>
        <v>57</v>
      </c>
      <c r="B59">
        <v>20000</v>
      </c>
    </row>
    <row r="60" spans="1:2" x14ac:dyDescent="0.3">
      <c r="A60">
        <f t="shared" si="0"/>
        <v>58</v>
      </c>
      <c r="B60">
        <v>20000</v>
      </c>
    </row>
    <row r="61" spans="1:2" x14ac:dyDescent="0.3">
      <c r="A61">
        <f t="shared" si="0"/>
        <v>59</v>
      </c>
      <c r="B61">
        <v>22000</v>
      </c>
    </row>
    <row r="62" spans="1:2" x14ac:dyDescent="0.3">
      <c r="A62">
        <f t="shared" si="0"/>
        <v>60</v>
      </c>
      <c r="B62">
        <v>8000</v>
      </c>
    </row>
    <row r="63" spans="1:2" x14ac:dyDescent="0.3">
      <c r="A63">
        <f t="shared" si="0"/>
        <v>61</v>
      </c>
    </row>
    <row r="64" spans="1:2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74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41A6-C94D-419C-B95B-4D99F9182534}">
  <dimension ref="D6:J20"/>
  <sheetViews>
    <sheetView workbookViewId="0">
      <selection activeCell="J9" sqref="J9:J20"/>
    </sheetView>
  </sheetViews>
  <sheetFormatPr defaultRowHeight="14.4" x14ac:dyDescent="0.3"/>
  <cols>
    <col min="3" max="3" width="7.88671875" customWidth="1"/>
    <col min="4" max="4" width="14.6640625" customWidth="1"/>
  </cols>
  <sheetData>
    <row r="6" spans="4:10" ht="21" x14ac:dyDescent="0.4">
      <c r="E6" s="26" t="s">
        <v>56</v>
      </c>
      <c r="F6" s="26"/>
      <c r="G6" s="26"/>
      <c r="H6" s="26"/>
      <c r="I6" s="27"/>
      <c r="J6" s="27"/>
    </row>
    <row r="7" spans="4:10" x14ac:dyDescent="0.3">
      <c r="D7" s="10"/>
      <c r="E7" s="10"/>
      <c r="F7" s="10"/>
      <c r="G7" s="10"/>
      <c r="H7" s="10"/>
      <c r="I7" s="10"/>
      <c r="J7" s="10"/>
    </row>
    <row r="8" spans="4:10" ht="15.6" x14ac:dyDescent="0.3">
      <c r="D8" s="11" t="s">
        <v>57</v>
      </c>
      <c r="E8" s="12" t="s">
        <v>70</v>
      </c>
      <c r="F8" s="12" t="s">
        <v>71</v>
      </c>
      <c r="G8" s="12" t="s">
        <v>72</v>
      </c>
      <c r="H8" s="12" t="s">
        <v>73</v>
      </c>
      <c r="I8" s="12" t="s">
        <v>74</v>
      </c>
      <c r="J8" s="13" t="s">
        <v>75</v>
      </c>
    </row>
    <row r="9" spans="4:10" ht="15.6" x14ac:dyDescent="0.3">
      <c r="D9" s="14" t="s">
        <v>58</v>
      </c>
      <c r="E9" s="28">
        <v>2000</v>
      </c>
      <c r="F9" s="28">
        <v>3000</v>
      </c>
      <c r="G9" s="28">
        <v>2000</v>
      </c>
      <c r="H9" s="28">
        <v>5000</v>
      </c>
      <c r="I9" s="28">
        <v>5000</v>
      </c>
      <c r="J9" s="15"/>
    </row>
    <row r="10" spans="4:10" ht="15.6" x14ac:dyDescent="0.3">
      <c r="D10" s="14" t="s">
        <v>59</v>
      </c>
      <c r="E10" s="28">
        <v>3000</v>
      </c>
      <c r="F10" s="28">
        <v>4000</v>
      </c>
      <c r="G10" s="28">
        <v>5000</v>
      </c>
      <c r="H10" s="28">
        <v>4000</v>
      </c>
      <c r="I10" s="28">
        <v>2000</v>
      </c>
      <c r="J10" s="19"/>
    </row>
    <row r="11" spans="4:10" ht="15.6" x14ac:dyDescent="0.3">
      <c r="D11" s="14" t="s">
        <v>60</v>
      </c>
      <c r="E11" s="28">
        <v>3000</v>
      </c>
      <c r="F11" s="28">
        <v>3000</v>
      </c>
      <c r="G11" s="28">
        <v>5000</v>
      </c>
      <c r="H11" s="28">
        <v>4000</v>
      </c>
      <c r="I11" s="28">
        <v>3000</v>
      </c>
      <c r="J11" s="15"/>
    </row>
    <row r="12" spans="4:10" ht="15.6" x14ac:dyDescent="0.3">
      <c r="D12" s="14" t="s">
        <v>61</v>
      </c>
      <c r="E12" s="28">
        <v>3000</v>
      </c>
      <c r="F12" s="28">
        <v>5000</v>
      </c>
      <c r="G12" s="28">
        <v>3000</v>
      </c>
      <c r="H12" s="28">
        <v>2000</v>
      </c>
      <c r="I12" s="28">
        <v>2000</v>
      </c>
      <c r="J12" s="15"/>
    </row>
    <row r="13" spans="4:10" ht="15.6" x14ac:dyDescent="0.3">
      <c r="D13" s="14" t="s">
        <v>62</v>
      </c>
      <c r="E13" s="28">
        <v>4000</v>
      </c>
      <c r="F13" s="28">
        <v>5000</v>
      </c>
      <c r="G13" s="28">
        <v>4000</v>
      </c>
      <c r="H13" s="28">
        <v>5000</v>
      </c>
      <c r="I13" s="28">
        <v>7000</v>
      </c>
      <c r="J13" s="15"/>
    </row>
    <row r="14" spans="4:10" ht="15.6" x14ac:dyDescent="0.3">
      <c r="D14" s="14" t="s">
        <v>63</v>
      </c>
      <c r="E14" s="28">
        <v>6000</v>
      </c>
      <c r="F14" s="28">
        <v>8000</v>
      </c>
      <c r="G14" s="28">
        <v>6000</v>
      </c>
      <c r="H14" s="28">
        <v>7000</v>
      </c>
      <c r="I14" s="28">
        <v>6000</v>
      </c>
      <c r="J14" s="15"/>
    </row>
    <row r="15" spans="4:10" ht="15.6" x14ac:dyDescent="0.3">
      <c r="D15" s="14" t="s">
        <v>64</v>
      </c>
      <c r="E15" s="28">
        <v>7000</v>
      </c>
      <c r="F15" s="28">
        <v>3000</v>
      </c>
      <c r="G15" s="28">
        <v>7000</v>
      </c>
      <c r="H15" s="28">
        <v>10000</v>
      </c>
      <c r="I15" s="28">
        <v>8000</v>
      </c>
      <c r="J15" s="15"/>
    </row>
    <row r="16" spans="4:10" ht="15.6" x14ac:dyDescent="0.3">
      <c r="D16" s="14" t="s">
        <v>65</v>
      </c>
      <c r="E16" s="28">
        <v>6000</v>
      </c>
      <c r="F16" s="28">
        <v>8000</v>
      </c>
      <c r="G16" s="28">
        <v>10000</v>
      </c>
      <c r="H16" s="28">
        <v>14000</v>
      </c>
      <c r="I16" s="28">
        <v>10000</v>
      </c>
      <c r="J16" s="15"/>
    </row>
    <row r="17" spans="4:10" ht="15.6" x14ac:dyDescent="0.3">
      <c r="D17" s="14" t="s">
        <v>66</v>
      </c>
      <c r="E17" s="28">
        <v>10000</v>
      </c>
      <c r="F17" s="28">
        <v>12000</v>
      </c>
      <c r="G17" s="28">
        <v>15000</v>
      </c>
      <c r="H17" s="28">
        <v>16000</v>
      </c>
      <c r="I17" s="28">
        <v>20000</v>
      </c>
      <c r="J17" s="15"/>
    </row>
    <row r="18" spans="4:10" ht="15.6" x14ac:dyDescent="0.3">
      <c r="D18" s="14" t="s">
        <v>67</v>
      </c>
      <c r="E18" s="28">
        <v>12000</v>
      </c>
      <c r="F18" s="28">
        <v>12000</v>
      </c>
      <c r="G18" s="28">
        <v>15000</v>
      </c>
      <c r="H18" s="28">
        <v>16000</v>
      </c>
      <c r="I18" s="28">
        <v>20000</v>
      </c>
      <c r="J18" s="15"/>
    </row>
    <row r="19" spans="4:10" ht="15.6" x14ac:dyDescent="0.3">
      <c r="D19" s="14" t="s">
        <v>68</v>
      </c>
      <c r="E19" s="28">
        <v>14000</v>
      </c>
      <c r="F19" s="28">
        <v>16000</v>
      </c>
      <c r="G19" s="28">
        <v>18000</v>
      </c>
      <c r="H19" s="28">
        <v>20000</v>
      </c>
      <c r="I19" s="28">
        <v>22000</v>
      </c>
      <c r="J19" s="15"/>
    </row>
    <row r="20" spans="4:10" ht="15.6" x14ac:dyDescent="0.3">
      <c r="D20" s="16" t="s">
        <v>69</v>
      </c>
      <c r="E20" s="17">
        <v>8000</v>
      </c>
      <c r="F20" s="17">
        <v>10000</v>
      </c>
      <c r="G20" s="17">
        <v>8000</v>
      </c>
      <c r="H20" s="17">
        <v>12000</v>
      </c>
      <c r="I20" s="17">
        <v>8000</v>
      </c>
      <c r="J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954D-44B2-4F8D-A690-19A85FDFB22E}">
  <dimension ref="A1:U75"/>
  <sheetViews>
    <sheetView topLeftCell="F11" workbookViewId="0">
      <selection activeCell="V44" sqref="V44"/>
    </sheetView>
  </sheetViews>
  <sheetFormatPr defaultRowHeight="14.4" x14ac:dyDescent="0.3"/>
  <cols>
    <col min="5" max="5" width="10.6640625" customWidth="1"/>
    <col min="7" max="7" width="10.88671875" customWidth="1"/>
    <col min="8" max="8" width="15" customWidth="1"/>
    <col min="15" max="15" width="11" bestFit="1" customWidth="1"/>
    <col min="17" max="17" width="11" bestFit="1" customWidth="1"/>
    <col min="19" max="19" width="9.33203125" customWidth="1"/>
    <col min="20" max="20" width="18.109375" customWidth="1"/>
    <col min="21" max="21" width="10.6640625" customWidth="1"/>
  </cols>
  <sheetData>
    <row r="1" spans="1:17" ht="28.8" customHeight="1" x14ac:dyDescent="0.3">
      <c r="A1" s="1" t="s">
        <v>0</v>
      </c>
      <c r="C1" s="1" t="s">
        <v>1</v>
      </c>
      <c r="D1" t="s">
        <v>2</v>
      </c>
      <c r="E1" t="s">
        <v>3</v>
      </c>
      <c r="F1" t="s">
        <v>4</v>
      </c>
      <c r="G1" s="1" t="s">
        <v>19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</row>
    <row r="2" spans="1:17" x14ac:dyDescent="0.3">
      <c r="A2">
        <v>0</v>
      </c>
      <c r="C2" s="1"/>
      <c r="N2" s="24"/>
      <c r="O2" s="24" t="s">
        <v>16</v>
      </c>
      <c r="P2" s="24" t="s">
        <v>14</v>
      </c>
      <c r="Q2" s="24" t="s">
        <v>15</v>
      </c>
    </row>
    <row r="3" spans="1:17" x14ac:dyDescent="0.3">
      <c r="A3">
        <f>A2+1</f>
        <v>1</v>
      </c>
      <c r="C3">
        <v>2000</v>
      </c>
      <c r="D3" t="s">
        <v>5</v>
      </c>
      <c r="N3" s="24" t="s">
        <v>11</v>
      </c>
      <c r="O3" s="24">
        <f>H62</f>
        <v>27974658.869395707</v>
      </c>
      <c r="P3" s="24">
        <f>MIN(H6:H62)</f>
        <v>111111.11111111121</v>
      </c>
      <c r="Q3" s="24">
        <f>MAX(H6:H62)</f>
        <v>27974658.869395707</v>
      </c>
    </row>
    <row r="4" spans="1:17" x14ac:dyDescent="0.3">
      <c r="A4">
        <f t="shared" ref="A4:B67" si="0">A3+1</f>
        <v>2</v>
      </c>
      <c r="C4">
        <v>3000</v>
      </c>
      <c r="D4" t="s">
        <v>5</v>
      </c>
      <c r="N4" s="24" t="s">
        <v>12</v>
      </c>
      <c r="O4" s="24">
        <f>I62</f>
        <v>4380.1169590643276</v>
      </c>
      <c r="P4" s="24">
        <f>MIN(I6:I62)</f>
        <v>333.33333333333348</v>
      </c>
      <c r="Q4" s="24">
        <f>MAX(I6:I62)</f>
        <v>4380.1169590643276</v>
      </c>
    </row>
    <row r="5" spans="1:17" x14ac:dyDescent="0.3">
      <c r="A5">
        <f t="shared" si="0"/>
        <v>3</v>
      </c>
      <c r="C5">
        <v>3000</v>
      </c>
      <c r="D5">
        <f>AVERAGE(C3:C5)</f>
        <v>2666.6666666666665</v>
      </c>
      <c r="N5" s="24" t="s">
        <v>13</v>
      </c>
      <c r="O5" s="24">
        <f>K62</f>
        <v>74.772168215150657</v>
      </c>
      <c r="P5" s="24">
        <f>MIN(K6:K62)</f>
        <v>11.111111111111116</v>
      </c>
      <c r="Q5" s="24">
        <f>MAX(K6:K62)</f>
        <v>78.095927028218696</v>
      </c>
    </row>
    <row r="6" spans="1:17" x14ac:dyDescent="0.3">
      <c r="A6">
        <f t="shared" si="0"/>
        <v>4</v>
      </c>
      <c r="B6">
        <v>1</v>
      </c>
      <c r="C6">
        <v>3000</v>
      </c>
      <c r="D6">
        <f t="shared" ref="D6:D69" si="1">AVERAGE(C4:C6)</f>
        <v>3000</v>
      </c>
      <c r="E6">
        <f>D5</f>
        <v>2666.6666666666665</v>
      </c>
      <c r="F6">
        <f>E6-C6</f>
        <v>-333.33333333333348</v>
      </c>
      <c r="G6">
        <f>ABS(F6)</f>
        <v>333.33333333333348</v>
      </c>
      <c r="H6">
        <f>SUMSQ($F6:F$6)/B6</f>
        <v>111111.11111111121</v>
      </c>
      <c r="I6">
        <f>SUM($G$6:G6)/B6</f>
        <v>333.33333333333348</v>
      </c>
      <c r="J6">
        <f>(G6/C6)*100</f>
        <v>11.111111111111116</v>
      </c>
      <c r="K6">
        <f>AVERAGE($J$6:J6)</f>
        <v>11.111111111111116</v>
      </c>
      <c r="L6">
        <f>SUM($F$6:F6)/I6</f>
        <v>-1</v>
      </c>
      <c r="N6" s="24" t="s">
        <v>10</v>
      </c>
      <c r="O6" s="24">
        <f>L62</f>
        <v>-5.4032042723631459</v>
      </c>
      <c r="P6" s="24">
        <f>MIN(L6:L62)</f>
        <v>-8.5850914205344537</v>
      </c>
      <c r="Q6" s="24">
        <f>MAX(L6:L62)</f>
        <v>0.24540901502504633</v>
      </c>
    </row>
    <row r="7" spans="1:17" x14ac:dyDescent="0.3">
      <c r="A7">
        <f t="shared" si="0"/>
        <v>5</v>
      </c>
      <c r="B7">
        <f>B6+1</f>
        <v>2</v>
      </c>
      <c r="C7">
        <v>4000</v>
      </c>
      <c r="D7">
        <f t="shared" si="1"/>
        <v>3333.3333333333335</v>
      </c>
      <c r="E7">
        <f t="shared" ref="E7:E63" si="2">D6</f>
        <v>3000</v>
      </c>
      <c r="F7">
        <f t="shared" ref="F7:F63" si="3">E7-C7</f>
        <v>-1000</v>
      </c>
      <c r="G7">
        <f t="shared" ref="G7:G63" si="4">ABS(F7)</f>
        <v>1000</v>
      </c>
      <c r="H7">
        <f>SUMSQ($F$6:F7)/B7</f>
        <v>555555.55555555562</v>
      </c>
      <c r="I7">
        <f>SUM($G$6:G7)/B7</f>
        <v>666.66666666666674</v>
      </c>
      <c r="J7">
        <f t="shared" ref="J7:J63" si="5">(G7/C7)*100</f>
        <v>25</v>
      </c>
      <c r="K7">
        <f>AVERAGE($J$6:J7)</f>
        <v>18.055555555555557</v>
      </c>
      <c r="L7">
        <f>SUM($F$6:F7)/I7</f>
        <v>-2</v>
      </c>
    </row>
    <row r="8" spans="1:17" x14ac:dyDescent="0.3">
      <c r="A8">
        <f t="shared" si="0"/>
        <v>6</v>
      </c>
      <c r="B8">
        <f t="shared" si="0"/>
        <v>3</v>
      </c>
      <c r="C8">
        <v>6000</v>
      </c>
      <c r="D8">
        <f t="shared" si="1"/>
        <v>4333.333333333333</v>
      </c>
      <c r="E8">
        <f t="shared" si="2"/>
        <v>3333.3333333333335</v>
      </c>
      <c r="F8">
        <f t="shared" si="3"/>
        <v>-2666.6666666666665</v>
      </c>
      <c r="G8">
        <f t="shared" si="4"/>
        <v>2666.6666666666665</v>
      </c>
      <c r="H8">
        <f>SUMSQ($F$6:F8)/B8</f>
        <v>2740740.7407407402</v>
      </c>
      <c r="I8">
        <f>SUM($G$6:G8)/B8</f>
        <v>1333.3333333333333</v>
      </c>
      <c r="J8">
        <f t="shared" si="5"/>
        <v>44.444444444444443</v>
      </c>
      <c r="K8">
        <f>AVERAGE($J$6:J8)</f>
        <v>26.851851851851851</v>
      </c>
      <c r="L8">
        <f>SUM($F$6:F8)/I8</f>
        <v>-3</v>
      </c>
    </row>
    <row r="9" spans="1:17" x14ac:dyDescent="0.3">
      <c r="A9">
        <f t="shared" si="0"/>
        <v>7</v>
      </c>
      <c r="B9">
        <f t="shared" si="0"/>
        <v>4</v>
      </c>
      <c r="C9">
        <v>7000</v>
      </c>
      <c r="D9">
        <f t="shared" si="1"/>
        <v>5666.666666666667</v>
      </c>
      <c r="E9">
        <f t="shared" si="2"/>
        <v>4333.333333333333</v>
      </c>
      <c r="F9">
        <f t="shared" si="3"/>
        <v>-2666.666666666667</v>
      </c>
      <c r="G9">
        <f t="shared" si="4"/>
        <v>2666.666666666667</v>
      </c>
      <c r="H9">
        <f>SUMSQ($F$6:F9)/B9</f>
        <v>3833333.3333333335</v>
      </c>
      <c r="I9">
        <f>SUM($G$6:G9)/B9</f>
        <v>1666.6666666666667</v>
      </c>
      <c r="J9">
        <f t="shared" si="5"/>
        <v>38.095238095238102</v>
      </c>
      <c r="K9">
        <f>AVERAGE($J$6:J9)</f>
        <v>29.662698412698415</v>
      </c>
      <c r="L9">
        <f>SUM($F$6:F9)/I9</f>
        <v>-4</v>
      </c>
    </row>
    <row r="10" spans="1:17" x14ac:dyDescent="0.3">
      <c r="A10">
        <f t="shared" si="0"/>
        <v>8</v>
      </c>
      <c r="B10">
        <f t="shared" si="0"/>
        <v>5</v>
      </c>
      <c r="C10">
        <v>6000</v>
      </c>
      <c r="D10">
        <f t="shared" si="1"/>
        <v>6333.333333333333</v>
      </c>
      <c r="E10">
        <f t="shared" si="2"/>
        <v>5666.666666666667</v>
      </c>
      <c r="F10">
        <f t="shared" si="3"/>
        <v>-333.33333333333303</v>
      </c>
      <c r="G10">
        <f t="shared" si="4"/>
        <v>333.33333333333303</v>
      </c>
      <c r="H10">
        <f>SUMSQ($F$6:F10)/B10</f>
        <v>3088888.888888889</v>
      </c>
      <c r="I10">
        <f>SUM($G$6:G10)/B10</f>
        <v>1400</v>
      </c>
      <c r="J10">
        <f t="shared" si="5"/>
        <v>5.55555555555555</v>
      </c>
      <c r="K10">
        <f>AVERAGE($J$6:J10)</f>
        <v>24.841269841269842</v>
      </c>
      <c r="L10">
        <f>SUM($F$6:F10)/I10</f>
        <v>-5</v>
      </c>
    </row>
    <row r="11" spans="1:17" x14ac:dyDescent="0.3">
      <c r="A11">
        <f t="shared" si="0"/>
        <v>9</v>
      </c>
      <c r="B11">
        <f t="shared" si="0"/>
        <v>6</v>
      </c>
      <c r="C11">
        <v>10000</v>
      </c>
      <c r="D11">
        <f t="shared" si="1"/>
        <v>7666.666666666667</v>
      </c>
      <c r="E11">
        <f t="shared" si="2"/>
        <v>6333.333333333333</v>
      </c>
      <c r="F11">
        <f t="shared" si="3"/>
        <v>-3666.666666666667</v>
      </c>
      <c r="G11">
        <f t="shared" si="4"/>
        <v>3666.666666666667</v>
      </c>
      <c r="H11">
        <f>SUMSQ($F$6:F11)/B11</f>
        <v>4814814.8148148144</v>
      </c>
      <c r="I11">
        <f>SUM($G$6:G11)/B11</f>
        <v>1777.7777777777781</v>
      </c>
      <c r="J11">
        <f t="shared" si="5"/>
        <v>36.666666666666671</v>
      </c>
      <c r="K11">
        <f>AVERAGE($J$6:J11)</f>
        <v>26.812169312169317</v>
      </c>
      <c r="L11">
        <f>SUM($F$6:F11)/I11</f>
        <v>-6</v>
      </c>
    </row>
    <row r="12" spans="1:17" x14ac:dyDescent="0.3">
      <c r="A12">
        <f t="shared" si="0"/>
        <v>10</v>
      </c>
      <c r="B12">
        <f t="shared" si="0"/>
        <v>7</v>
      </c>
      <c r="C12">
        <v>12000</v>
      </c>
      <c r="D12">
        <f t="shared" si="1"/>
        <v>9333.3333333333339</v>
      </c>
      <c r="E12">
        <f t="shared" si="2"/>
        <v>7666.666666666667</v>
      </c>
      <c r="F12">
        <f t="shared" si="3"/>
        <v>-4333.333333333333</v>
      </c>
      <c r="G12">
        <f t="shared" si="4"/>
        <v>4333.333333333333</v>
      </c>
      <c r="H12">
        <f>SUMSQ($F$6:F12)/B12</f>
        <v>6809523.8095238088</v>
      </c>
      <c r="I12">
        <f>SUM($G$6:G12)/B12</f>
        <v>2142.8571428571427</v>
      </c>
      <c r="J12">
        <f t="shared" si="5"/>
        <v>36.111111111111107</v>
      </c>
      <c r="K12">
        <f>AVERAGE($J$6:J12)</f>
        <v>28.140589569161001</v>
      </c>
      <c r="L12">
        <f>SUM($F$6:F12)/I12</f>
        <v>-7.0000000000000009</v>
      </c>
    </row>
    <row r="13" spans="1:17" x14ac:dyDescent="0.3">
      <c r="A13">
        <f t="shared" si="0"/>
        <v>11</v>
      </c>
      <c r="B13">
        <f t="shared" si="0"/>
        <v>8</v>
      </c>
      <c r="C13">
        <v>14000</v>
      </c>
      <c r="D13">
        <f t="shared" si="1"/>
        <v>12000</v>
      </c>
      <c r="E13">
        <f t="shared" si="2"/>
        <v>9333.3333333333339</v>
      </c>
      <c r="F13">
        <f t="shared" si="3"/>
        <v>-4666.6666666666661</v>
      </c>
      <c r="G13">
        <f t="shared" si="4"/>
        <v>4666.6666666666661</v>
      </c>
      <c r="H13">
        <f>SUMSQ($F$6:F13)/B13</f>
        <v>8680555.5555555541</v>
      </c>
      <c r="I13">
        <f>SUM($G$6:G13)/B13</f>
        <v>2458.333333333333</v>
      </c>
      <c r="J13">
        <f t="shared" si="5"/>
        <v>33.333333333333329</v>
      </c>
      <c r="K13">
        <f>AVERAGE($J$6:J13)</f>
        <v>28.789682539682545</v>
      </c>
      <c r="L13">
        <f>SUM($F$6:F13)/I13</f>
        <v>-8</v>
      </c>
    </row>
    <row r="14" spans="1:17" x14ac:dyDescent="0.3">
      <c r="A14">
        <f t="shared" si="0"/>
        <v>12</v>
      </c>
      <c r="B14">
        <f t="shared" si="0"/>
        <v>9</v>
      </c>
      <c r="C14">
        <v>8000</v>
      </c>
      <c r="D14">
        <f t="shared" si="1"/>
        <v>11333.333333333334</v>
      </c>
      <c r="E14">
        <f t="shared" si="2"/>
        <v>12000</v>
      </c>
      <c r="F14">
        <f t="shared" si="3"/>
        <v>4000</v>
      </c>
      <c r="G14">
        <f t="shared" si="4"/>
        <v>4000</v>
      </c>
      <c r="H14">
        <f>SUMSQ($F$6:F14)/B14</f>
        <v>9493827.1604938265</v>
      </c>
      <c r="I14">
        <f>SUM($G$6:G14)/B14</f>
        <v>2629.6296296296296</v>
      </c>
      <c r="J14">
        <f t="shared" si="5"/>
        <v>50</v>
      </c>
      <c r="K14">
        <f>AVERAGE($J$6:J14)</f>
        <v>31.146384479717817</v>
      </c>
      <c r="L14">
        <f>SUM($F$6:F14)/I14</f>
        <v>-5.957746478873239</v>
      </c>
    </row>
    <row r="15" spans="1:17" x14ac:dyDescent="0.3">
      <c r="A15">
        <f t="shared" si="0"/>
        <v>13</v>
      </c>
      <c r="B15">
        <f t="shared" si="0"/>
        <v>10</v>
      </c>
      <c r="C15">
        <v>3000</v>
      </c>
      <c r="D15">
        <f t="shared" si="1"/>
        <v>8333.3333333333339</v>
      </c>
      <c r="E15">
        <f t="shared" si="2"/>
        <v>11333.333333333334</v>
      </c>
      <c r="F15">
        <f t="shared" si="3"/>
        <v>8333.3333333333339</v>
      </c>
      <c r="G15">
        <f t="shared" si="4"/>
        <v>8333.3333333333339</v>
      </c>
      <c r="H15">
        <f>SUMSQ($F$6:F15)/B15</f>
        <v>15488888.88888889</v>
      </c>
      <c r="I15">
        <f>SUM($G$6:G15)/B15</f>
        <v>3200</v>
      </c>
      <c r="J15">
        <f t="shared" si="5"/>
        <v>277.77777777777783</v>
      </c>
      <c r="K15">
        <f>AVERAGE($J$6:J15)</f>
        <v>55.809523809523817</v>
      </c>
      <c r="L15">
        <f>SUM($F$6:F15)/I15</f>
        <v>-2.2916666666666656</v>
      </c>
    </row>
    <row r="16" spans="1:17" x14ac:dyDescent="0.3">
      <c r="A16">
        <f t="shared" si="0"/>
        <v>14</v>
      </c>
      <c r="B16">
        <f t="shared" si="0"/>
        <v>11</v>
      </c>
      <c r="C16">
        <v>4000</v>
      </c>
      <c r="D16">
        <f t="shared" si="1"/>
        <v>5000</v>
      </c>
      <c r="E16">
        <f t="shared" si="2"/>
        <v>8333.3333333333339</v>
      </c>
      <c r="F16">
        <f t="shared" si="3"/>
        <v>4333.3333333333339</v>
      </c>
      <c r="G16">
        <f t="shared" si="4"/>
        <v>4333.3333333333339</v>
      </c>
      <c r="H16">
        <f>SUMSQ($F$6:F16)/B16</f>
        <v>15787878.787878789</v>
      </c>
      <c r="I16">
        <f>SUM($G$6:G16)/B16</f>
        <v>3303.0303030303035</v>
      </c>
      <c r="J16">
        <f t="shared" si="5"/>
        <v>108.33333333333334</v>
      </c>
      <c r="K16">
        <f>AVERAGE($J$6:J16)</f>
        <v>60.584415584415595</v>
      </c>
      <c r="L16">
        <f>SUM($F$6:F16)/I16</f>
        <v>-0.90825688073394373</v>
      </c>
    </row>
    <row r="17" spans="1:21" x14ac:dyDescent="0.3">
      <c r="A17">
        <f t="shared" si="0"/>
        <v>15</v>
      </c>
      <c r="B17">
        <f t="shared" si="0"/>
        <v>12</v>
      </c>
      <c r="C17">
        <v>3000</v>
      </c>
      <c r="D17">
        <f t="shared" si="1"/>
        <v>3333.3333333333335</v>
      </c>
      <c r="E17">
        <f t="shared" si="2"/>
        <v>5000</v>
      </c>
      <c r="F17">
        <f t="shared" si="3"/>
        <v>2000</v>
      </c>
      <c r="G17">
        <f t="shared" si="4"/>
        <v>2000</v>
      </c>
      <c r="H17">
        <f>SUMSQ($F$6:F17)/B17</f>
        <v>14805555.555555558</v>
      </c>
      <c r="I17">
        <f>SUM($G$6:G17)/B17</f>
        <v>3194.4444444444448</v>
      </c>
      <c r="J17">
        <f t="shared" si="5"/>
        <v>66.666666666666657</v>
      </c>
      <c r="K17">
        <f>AVERAGE($J$6:J17)</f>
        <v>61.091269841269849</v>
      </c>
      <c r="L17">
        <f>SUM($F$6:F17)/I17</f>
        <v>-0.31304347826086837</v>
      </c>
    </row>
    <row r="18" spans="1:21" x14ac:dyDescent="0.3">
      <c r="A18">
        <f t="shared" si="0"/>
        <v>16</v>
      </c>
      <c r="B18">
        <f t="shared" si="0"/>
        <v>13</v>
      </c>
      <c r="C18">
        <v>5000</v>
      </c>
      <c r="D18">
        <f t="shared" si="1"/>
        <v>4000</v>
      </c>
      <c r="E18">
        <f t="shared" si="2"/>
        <v>3333.3333333333335</v>
      </c>
      <c r="F18">
        <f t="shared" si="3"/>
        <v>-1666.6666666666665</v>
      </c>
      <c r="G18">
        <f t="shared" si="4"/>
        <v>1666.6666666666665</v>
      </c>
      <c r="H18">
        <f>SUMSQ($F$6:F18)/B18</f>
        <v>13880341.880341884</v>
      </c>
      <c r="I18">
        <f>SUM($G$6:G18)/B18</f>
        <v>3076.9230769230771</v>
      </c>
      <c r="J18">
        <f t="shared" si="5"/>
        <v>33.333333333333329</v>
      </c>
      <c r="K18">
        <f>AVERAGE($J$6:J18)</f>
        <v>58.956043956043963</v>
      </c>
      <c r="L18">
        <f>SUM($F$6:F18)/I18</f>
        <v>-0.86666666666666536</v>
      </c>
    </row>
    <row r="19" spans="1:21" x14ac:dyDescent="0.3">
      <c r="A19">
        <f t="shared" si="0"/>
        <v>17</v>
      </c>
      <c r="B19">
        <f t="shared" si="0"/>
        <v>14</v>
      </c>
      <c r="C19">
        <v>5000</v>
      </c>
      <c r="D19">
        <f t="shared" si="1"/>
        <v>4333.333333333333</v>
      </c>
      <c r="E19">
        <f t="shared" si="2"/>
        <v>4000</v>
      </c>
      <c r="F19">
        <f t="shared" si="3"/>
        <v>-1000</v>
      </c>
      <c r="G19">
        <f t="shared" si="4"/>
        <v>1000</v>
      </c>
      <c r="H19">
        <f>SUMSQ($F$6:F19)/B19</f>
        <v>12960317.460317463</v>
      </c>
      <c r="I19">
        <f>SUM($G$6:G19)/B19</f>
        <v>2928.5714285714284</v>
      </c>
      <c r="J19">
        <f t="shared" si="5"/>
        <v>20</v>
      </c>
      <c r="K19">
        <f>AVERAGE($J$6:J19)</f>
        <v>56.173469387755112</v>
      </c>
      <c r="L19">
        <f>SUM($F$6:F19)/I19</f>
        <v>-1.2520325203252021</v>
      </c>
    </row>
    <row r="20" spans="1:21" x14ac:dyDescent="0.3">
      <c r="A20">
        <f t="shared" si="0"/>
        <v>18</v>
      </c>
      <c r="B20">
        <f t="shared" si="0"/>
        <v>15</v>
      </c>
      <c r="C20">
        <v>8000</v>
      </c>
      <c r="D20">
        <f t="shared" si="1"/>
        <v>6000</v>
      </c>
      <c r="E20">
        <f t="shared" si="2"/>
        <v>4333.333333333333</v>
      </c>
      <c r="F20">
        <f t="shared" si="3"/>
        <v>-3666.666666666667</v>
      </c>
      <c r="G20">
        <f t="shared" si="4"/>
        <v>3666.666666666667</v>
      </c>
      <c r="H20">
        <f>SUMSQ($F$6:F20)/B20</f>
        <v>12992592.592592595</v>
      </c>
      <c r="I20">
        <f>SUM($G$6:G20)/B20</f>
        <v>2977.7777777777778</v>
      </c>
      <c r="J20">
        <f t="shared" si="5"/>
        <v>45.833333333333336</v>
      </c>
      <c r="K20">
        <f>AVERAGE($J$6:J20)</f>
        <v>55.484126984126995</v>
      </c>
      <c r="L20">
        <f>SUM($F$6:F20)/I20</f>
        <v>-2.462686567164178</v>
      </c>
    </row>
    <row r="21" spans="1:21" x14ac:dyDescent="0.3">
      <c r="A21">
        <f t="shared" si="0"/>
        <v>19</v>
      </c>
      <c r="B21">
        <f t="shared" si="0"/>
        <v>16</v>
      </c>
      <c r="C21">
        <v>3000</v>
      </c>
      <c r="D21">
        <f t="shared" si="1"/>
        <v>5333.333333333333</v>
      </c>
      <c r="E21">
        <f t="shared" si="2"/>
        <v>6000</v>
      </c>
      <c r="F21">
        <f t="shared" si="3"/>
        <v>3000</v>
      </c>
      <c r="G21">
        <f t="shared" si="4"/>
        <v>3000</v>
      </c>
      <c r="H21">
        <f>SUMSQ($F$6:F21)/B21</f>
        <v>12743055.555555558</v>
      </c>
      <c r="I21">
        <f>SUM($G$6:G21)/B21</f>
        <v>2979.1666666666665</v>
      </c>
      <c r="J21">
        <f t="shared" si="5"/>
        <v>100</v>
      </c>
      <c r="K21">
        <f>AVERAGE($J$6:J21)</f>
        <v>58.266369047619058</v>
      </c>
      <c r="L21">
        <f>SUM($F$6:F21)/I21</f>
        <v>-1.4545454545454537</v>
      </c>
    </row>
    <row r="22" spans="1:21" x14ac:dyDescent="0.3">
      <c r="A22">
        <f t="shared" si="0"/>
        <v>20</v>
      </c>
      <c r="B22">
        <f t="shared" si="0"/>
        <v>17</v>
      </c>
      <c r="C22">
        <v>8000</v>
      </c>
      <c r="D22">
        <f t="shared" si="1"/>
        <v>6333.333333333333</v>
      </c>
      <c r="E22">
        <f t="shared" si="2"/>
        <v>5333.333333333333</v>
      </c>
      <c r="F22">
        <f t="shared" si="3"/>
        <v>-2666.666666666667</v>
      </c>
      <c r="G22">
        <f t="shared" si="4"/>
        <v>2666.666666666667</v>
      </c>
      <c r="H22">
        <f>SUMSQ($F$6:F22)/B22</f>
        <v>12411764.705882356</v>
      </c>
      <c r="I22">
        <f>SUM($G$6:G22)/B22</f>
        <v>2960.7843137254899</v>
      </c>
      <c r="J22">
        <f t="shared" si="5"/>
        <v>33.333333333333336</v>
      </c>
      <c r="K22">
        <f>AVERAGE($J$6:J22)</f>
        <v>56.799719887955192</v>
      </c>
      <c r="L22">
        <f>SUM($F$6:F22)/I22</f>
        <v>-2.3642384105960259</v>
      </c>
    </row>
    <row r="23" spans="1:21" x14ac:dyDescent="0.3">
      <c r="A23">
        <f t="shared" si="0"/>
        <v>21</v>
      </c>
      <c r="B23">
        <f t="shared" si="0"/>
        <v>18</v>
      </c>
      <c r="C23">
        <v>12000</v>
      </c>
      <c r="D23">
        <f t="shared" si="1"/>
        <v>7666.666666666667</v>
      </c>
      <c r="E23">
        <f t="shared" si="2"/>
        <v>6333.333333333333</v>
      </c>
      <c r="F23">
        <f t="shared" si="3"/>
        <v>-5666.666666666667</v>
      </c>
      <c r="G23">
        <f t="shared" si="4"/>
        <v>5666.666666666667</v>
      </c>
      <c r="H23">
        <f>SUMSQ($F$6:F23)/B23</f>
        <v>13506172.839506174</v>
      </c>
      <c r="I23">
        <f>SUM($G$6:G23)/B23</f>
        <v>3111.1111111111109</v>
      </c>
      <c r="J23">
        <f t="shared" si="5"/>
        <v>47.222222222222229</v>
      </c>
      <c r="K23">
        <f>AVERAGE($J$6:J23)</f>
        <v>56.267636684303362</v>
      </c>
      <c r="L23">
        <f>SUM($F$6:F23)/I23</f>
        <v>-4.0714285714285712</v>
      </c>
    </row>
    <row r="24" spans="1:21" x14ac:dyDescent="0.3">
      <c r="A24">
        <f t="shared" si="0"/>
        <v>22</v>
      </c>
      <c r="B24">
        <f t="shared" si="0"/>
        <v>19</v>
      </c>
      <c r="C24">
        <v>12000</v>
      </c>
      <c r="D24">
        <f t="shared" si="1"/>
        <v>10666.666666666666</v>
      </c>
      <c r="E24">
        <f t="shared" si="2"/>
        <v>7666.666666666667</v>
      </c>
      <c r="F24">
        <f t="shared" si="3"/>
        <v>-4333.333333333333</v>
      </c>
      <c r="G24">
        <f t="shared" si="4"/>
        <v>4333.333333333333</v>
      </c>
      <c r="H24">
        <f>SUMSQ($F$6:F24)/B24</f>
        <v>13783625.730994152</v>
      </c>
      <c r="I24">
        <f>SUM($G$6:G24)/B24</f>
        <v>3175.4385964912276</v>
      </c>
      <c r="J24">
        <f t="shared" si="5"/>
        <v>36.111111111111107</v>
      </c>
      <c r="K24">
        <f>AVERAGE($J$6:J24)</f>
        <v>55.206766917293237</v>
      </c>
      <c r="L24">
        <f>SUM($F$6:F24)/I24</f>
        <v>-5.3535911602209945</v>
      </c>
    </row>
    <row r="25" spans="1:21" x14ac:dyDescent="0.3">
      <c r="A25">
        <f t="shared" si="0"/>
        <v>23</v>
      </c>
      <c r="B25">
        <f t="shared" si="0"/>
        <v>20</v>
      </c>
      <c r="C25">
        <v>16000</v>
      </c>
      <c r="D25">
        <f t="shared" si="1"/>
        <v>13333.333333333334</v>
      </c>
      <c r="E25">
        <f t="shared" si="2"/>
        <v>10666.666666666666</v>
      </c>
      <c r="F25">
        <f t="shared" si="3"/>
        <v>-5333.3333333333339</v>
      </c>
      <c r="G25">
        <f t="shared" si="4"/>
        <v>5333.3333333333339</v>
      </c>
      <c r="H25">
        <f>SUMSQ($F$6:F25)/B25</f>
        <v>14516666.666666668</v>
      </c>
      <c r="I25">
        <f>SUM($G$6:G25)/B25</f>
        <v>3283.333333333333</v>
      </c>
      <c r="J25">
        <f t="shared" si="5"/>
        <v>33.333333333333336</v>
      </c>
      <c r="K25">
        <f>AVERAGE($J$6:J25)</f>
        <v>54.113095238095241</v>
      </c>
      <c r="L25">
        <f>SUM($F$6:F25)/I25</f>
        <v>-6.8020304568527914</v>
      </c>
    </row>
    <row r="26" spans="1:21" x14ac:dyDescent="0.3">
      <c r="A26">
        <f t="shared" si="0"/>
        <v>24</v>
      </c>
      <c r="B26">
        <f t="shared" si="0"/>
        <v>21</v>
      </c>
      <c r="C26">
        <v>10000</v>
      </c>
      <c r="D26">
        <f t="shared" si="1"/>
        <v>12666.666666666666</v>
      </c>
      <c r="E26">
        <f t="shared" si="2"/>
        <v>13333.333333333334</v>
      </c>
      <c r="F26">
        <f t="shared" si="3"/>
        <v>3333.3333333333339</v>
      </c>
      <c r="G26">
        <f t="shared" si="4"/>
        <v>3333.3333333333339</v>
      </c>
      <c r="H26">
        <f>SUMSQ($F$6:F26)/B26</f>
        <v>14354497.354497356</v>
      </c>
      <c r="I26">
        <f>SUM($G$6:G26)/B26</f>
        <v>3285.7142857142849</v>
      </c>
      <c r="J26">
        <f t="shared" si="5"/>
        <v>33.333333333333336</v>
      </c>
      <c r="K26">
        <f>AVERAGE($J$6:J26)</f>
        <v>53.12358276643991</v>
      </c>
      <c r="L26">
        <f>SUM($F$6:F26)/I26</f>
        <v>-5.7826086956521729</v>
      </c>
    </row>
    <row r="27" spans="1:21" x14ac:dyDescent="0.3">
      <c r="A27">
        <f t="shared" si="0"/>
        <v>25</v>
      </c>
      <c r="B27">
        <f t="shared" si="0"/>
        <v>22</v>
      </c>
      <c r="C27">
        <v>2000</v>
      </c>
      <c r="D27">
        <f t="shared" si="1"/>
        <v>9333.3333333333339</v>
      </c>
      <c r="E27">
        <f t="shared" si="2"/>
        <v>12666.666666666666</v>
      </c>
      <c r="F27">
        <f t="shared" si="3"/>
        <v>10666.666666666666</v>
      </c>
      <c r="G27">
        <f t="shared" si="4"/>
        <v>10666.666666666666</v>
      </c>
      <c r="H27">
        <f>SUMSQ($F$6:F27)/B27</f>
        <v>18873737.373737372</v>
      </c>
      <c r="I27">
        <f>SUM($G$6:G27)/B27</f>
        <v>3621.2121212121206</v>
      </c>
      <c r="J27">
        <f t="shared" si="5"/>
        <v>533.33333333333326</v>
      </c>
      <c r="K27">
        <f>AVERAGE($J$6:J27)</f>
        <v>74.951298701298697</v>
      </c>
      <c r="L27">
        <f>SUM($F$6:F27)/I27</f>
        <v>-2.3012552301255216</v>
      </c>
    </row>
    <row r="28" spans="1:21" x14ac:dyDescent="0.3">
      <c r="A28">
        <f t="shared" si="0"/>
        <v>26</v>
      </c>
      <c r="B28">
        <f t="shared" si="0"/>
        <v>23</v>
      </c>
      <c r="C28">
        <v>5000</v>
      </c>
      <c r="D28">
        <f t="shared" si="1"/>
        <v>5666.666666666667</v>
      </c>
      <c r="E28">
        <f t="shared" si="2"/>
        <v>9333.3333333333339</v>
      </c>
      <c r="F28">
        <f t="shared" si="3"/>
        <v>4333.3333333333339</v>
      </c>
      <c r="G28">
        <f t="shared" si="4"/>
        <v>4333.3333333333339</v>
      </c>
      <c r="H28">
        <f>SUMSQ($F$6:F28)/B28</f>
        <v>18869565.217391305</v>
      </c>
      <c r="I28">
        <f>SUM($G$6:G28)/B28</f>
        <v>3652.1739130434776</v>
      </c>
      <c r="J28">
        <f t="shared" si="5"/>
        <v>86.666666666666686</v>
      </c>
      <c r="K28">
        <f>AVERAGE($J$6:J28)</f>
        <v>75.460662525879911</v>
      </c>
      <c r="L28">
        <f>SUM($F$6:F28)/I28</f>
        <v>-1.0952380952380933</v>
      </c>
    </row>
    <row r="29" spans="1:21" x14ac:dyDescent="0.3">
      <c r="A29">
        <f t="shared" si="0"/>
        <v>27</v>
      </c>
      <c r="B29">
        <f t="shared" si="0"/>
        <v>24</v>
      </c>
      <c r="C29">
        <v>5000</v>
      </c>
      <c r="D29">
        <f t="shared" si="1"/>
        <v>4000</v>
      </c>
      <c r="E29">
        <f t="shared" si="2"/>
        <v>5666.666666666667</v>
      </c>
      <c r="F29">
        <f t="shared" si="3"/>
        <v>666.66666666666697</v>
      </c>
      <c r="G29">
        <f t="shared" si="4"/>
        <v>666.66666666666697</v>
      </c>
      <c r="H29">
        <f>SUMSQ($F$6:F29)/B29</f>
        <v>18101851.851851851</v>
      </c>
      <c r="I29">
        <f>SUM($G$6:G29)/B29</f>
        <v>3527.7777777777774</v>
      </c>
      <c r="J29">
        <f t="shared" si="5"/>
        <v>13.333333333333339</v>
      </c>
      <c r="K29">
        <f>AVERAGE($J$6:J29)</f>
        <v>72.87202380952381</v>
      </c>
      <c r="L29">
        <f>SUM($F$6:F29)/I29</f>
        <v>-0.94488188976377752</v>
      </c>
    </row>
    <row r="30" spans="1:21" x14ac:dyDescent="0.3">
      <c r="A30">
        <f t="shared" si="0"/>
        <v>28</v>
      </c>
      <c r="B30">
        <f t="shared" si="0"/>
        <v>25</v>
      </c>
      <c r="C30">
        <v>3000</v>
      </c>
      <c r="D30">
        <f t="shared" si="1"/>
        <v>4333.333333333333</v>
      </c>
      <c r="E30">
        <f t="shared" si="2"/>
        <v>4000</v>
      </c>
      <c r="F30">
        <f t="shared" si="3"/>
        <v>1000</v>
      </c>
      <c r="G30">
        <f t="shared" si="4"/>
        <v>1000</v>
      </c>
      <c r="H30">
        <f>SUMSQ($F$6:F30)/B30</f>
        <v>17417777.777777776</v>
      </c>
      <c r="I30">
        <f>SUM($G$6:G30)/B30</f>
        <v>3426.6666666666661</v>
      </c>
      <c r="J30">
        <f t="shared" si="5"/>
        <v>33.333333333333329</v>
      </c>
      <c r="K30">
        <f>AVERAGE($J$6:J30)</f>
        <v>71.290476190476184</v>
      </c>
      <c r="L30">
        <f>SUM($F$6:F30)/I30</f>
        <v>-0.68093385214007573</v>
      </c>
      <c r="T30" s="1" t="s">
        <v>106</v>
      </c>
    </row>
    <row r="31" spans="1:21" x14ac:dyDescent="0.3">
      <c r="A31">
        <f t="shared" si="0"/>
        <v>29</v>
      </c>
      <c r="B31">
        <f t="shared" si="0"/>
        <v>26</v>
      </c>
      <c r="C31">
        <v>4000</v>
      </c>
      <c r="D31">
        <f t="shared" si="1"/>
        <v>4000</v>
      </c>
      <c r="E31">
        <f t="shared" si="2"/>
        <v>4333.333333333333</v>
      </c>
      <c r="F31">
        <f t="shared" si="3"/>
        <v>333.33333333333303</v>
      </c>
      <c r="G31">
        <f t="shared" si="4"/>
        <v>333.33333333333303</v>
      </c>
      <c r="H31">
        <f>SUMSQ($F$6:F31)/B31</f>
        <v>16752136.75213675</v>
      </c>
      <c r="I31">
        <f>SUM($G$6:G31)/B31</f>
        <v>3307.6923076923072</v>
      </c>
      <c r="J31">
        <f t="shared" si="5"/>
        <v>8.333333333333325</v>
      </c>
      <c r="K31">
        <f>AVERAGE($J$6:J31)</f>
        <v>68.869047619047606</v>
      </c>
      <c r="L31">
        <f>SUM($F$6:F31)/I31</f>
        <v>-0.60465116279069553</v>
      </c>
      <c r="S31" s="21" t="s">
        <v>76</v>
      </c>
      <c r="T31" s="21" t="s">
        <v>77</v>
      </c>
      <c r="U31" s="21" t="s">
        <v>78</v>
      </c>
    </row>
    <row r="32" spans="1:21" x14ac:dyDescent="0.3">
      <c r="A32">
        <f t="shared" si="0"/>
        <v>30</v>
      </c>
      <c r="B32">
        <f t="shared" si="0"/>
        <v>27</v>
      </c>
      <c r="C32">
        <v>6000</v>
      </c>
      <c r="D32">
        <f t="shared" si="1"/>
        <v>4333.333333333333</v>
      </c>
      <c r="E32">
        <f t="shared" si="2"/>
        <v>4000</v>
      </c>
      <c r="F32">
        <f t="shared" si="3"/>
        <v>-2000</v>
      </c>
      <c r="G32">
        <f t="shared" si="4"/>
        <v>2000</v>
      </c>
      <c r="H32">
        <f>SUMSQ($F$6:F32)/B32</f>
        <v>16279835.3909465</v>
      </c>
      <c r="I32">
        <f>SUM($G$6:G32)/B32</f>
        <v>3259.2592592592587</v>
      </c>
      <c r="J32">
        <f t="shared" si="5"/>
        <v>33.333333333333329</v>
      </c>
      <c r="K32">
        <f>AVERAGE($J$6:J32)</f>
        <v>67.552910052910036</v>
      </c>
      <c r="L32">
        <f>SUM($F$6:F32)/I32</f>
        <v>-1.2272727272727253</v>
      </c>
      <c r="S32" s="22" t="s">
        <v>79</v>
      </c>
      <c r="T32" s="22" t="s">
        <v>80</v>
      </c>
      <c r="U32" s="22" t="s">
        <v>81</v>
      </c>
    </row>
    <row r="33" spans="1:21" x14ac:dyDescent="0.3">
      <c r="A33">
        <f t="shared" si="0"/>
        <v>31</v>
      </c>
      <c r="B33">
        <f t="shared" si="0"/>
        <v>28</v>
      </c>
      <c r="C33">
        <v>7000</v>
      </c>
      <c r="D33">
        <f t="shared" si="1"/>
        <v>5666.666666666667</v>
      </c>
      <c r="E33">
        <f t="shared" si="2"/>
        <v>4333.333333333333</v>
      </c>
      <c r="F33">
        <f t="shared" si="3"/>
        <v>-2666.666666666667</v>
      </c>
      <c r="G33">
        <f t="shared" si="4"/>
        <v>2666.666666666667</v>
      </c>
      <c r="H33">
        <f>SUMSQ($F$6:F33)/B33</f>
        <v>15952380.952380951</v>
      </c>
      <c r="I33">
        <f>SUM($G$6:G33)/B33</f>
        <v>3238.0952380952376</v>
      </c>
      <c r="J33">
        <f t="shared" si="5"/>
        <v>38.095238095238102</v>
      </c>
      <c r="K33">
        <f>AVERAGE($J$6:J33)</f>
        <v>66.50085034013604</v>
      </c>
      <c r="L33">
        <f>SUM($F$6:F33)/I33</f>
        <v>-2.0588235294117627</v>
      </c>
      <c r="S33" s="22" t="s">
        <v>82</v>
      </c>
      <c r="T33" s="22" t="s">
        <v>83</v>
      </c>
      <c r="U33" s="22" t="s">
        <v>84</v>
      </c>
    </row>
    <row r="34" spans="1:21" x14ac:dyDescent="0.3">
      <c r="A34">
        <f t="shared" si="0"/>
        <v>32</v>
      </c>
      <c r="B34">
        <f t="shared" si="0"/>
        <v>29</v>
      </c>
      <c r="C34">
        <v>10000</v>
      </c>
      <c r="D34">
        <f t="shared" si="1"/>
        <v>7666.666666666667</v>
      </c>
      <c r="E34">
        <f t="shared" si="2"/>
        <v>5666.666666666667</v>
      </c>
      <c r="F34">
        <f t="shared" si="3"/>
        <v>-4333.333333333333</v>
      </c>
      <c r="G34">
        <f t="shared" si="4"/>
        <v>4333.333333333333</v>
      </c>
      <c r="H34">
        <f>SUMSQ($F$6:F34)/B34</f>
        <v>16049808.429118773</v>
      </c>
      <c r="I34">
        <f>SUM($G$6:G34)/B34</f>
        <v>3275.8620689655168</v>
      </c>
      <c r="J34">
        <f t="shared" si="5"/>
        <v>43.333333333333329</v>
      </c>
      <c r="K34">
        <f>AVERAGE($J$6:J34)</f>
        <v>65.701970443349737</v>
      </c>
      <c r="L34">
        <f>SUM($F$6:F34)/I34</f>
        <v>-3.3578947368421037</v>
      </c>
      <c r="S34" s="22" t="s">
        <v>85</v>
      </c>
      <c r="T34" s="22" t="s">
        <v>86</v>
      </c>
      <c r="U34" s="22" t="s">
        <v>87</v>
      </c>
    </row>
    <row r="35" spans="1:21" x14ac:dyDescent="0.3">
      <c r="A35">
        <f t="shared" si="0"/>
        <v>33</v>
      </c>
      <c r="B35">
        <f t="shared" si="0"/>
        <v>30</v>
      </c>
      <c r="C35">
        <v>15000</v>
      </c>
      <c r="D35">
        <f t="shared" si="1"/>
        <v>10666.666666666666</v>
      </c>
      <c r="E35">
        <f t="shared" si="2"/>
        <v>7666.666666666667</v>
      </c>
      <c r="F35">
        <f t="shared" si="3"/>
        <v>-7333.333333333333</v>
      </c>
      <c r="G35">
        <f t="shared" si="4"/>
        <v>7333.333333333333</v>
      </c>
      <c r="H35">
        <f>SUMSQ($F$6:F35)/B35</f>
        <v>17307407.407407407</v>
      </c>
      <c r="I35">
        <f>SUM($G$6:G35)/B35</f>
        <v>3411.1111111111104</v>
      </c>
      <c r="J35">
        <f t="shared" si="5"/>
        <v>48.888888888888886</v>
      </c>
      <c r="K35">
        <f>AVERAGE($J$6:J35)</f>
        <v>65.141534391534378</v>
      </c>
      <c r="L35">
        <f>SUM($F$6:F35)/I35</f>
        <v>-5.3745928338762203</v>
      </c>
      <c r="S35" s="22" t="s">
        <v>88</v>
      </c>
      <c r="T35" s="22" t="s">
        <v>89</v>
      </c>
      <c r="U35" s="22" t="s">
        <v>90</v>
      </c>
    </row>
    <row r="36" spans="1:21" x14ac:dyDescent="0.3">
      <c r="A36">
        <f t="shared" si="0"/>
        <v>34</v>
      </c>
      <c r="B36">
        <f t="shared" si="0"/>
        <v>31</v>
      </c>
      <c r="C36">
        <v>15000</v>
      </c>
      <c r="D36">
        <f t="shared" si="1"/>
        <v>13333.333333333334</v>
      </c>
      <c r="E36">
        <f t="shared" si="2"/>
        <v>10666.666666666666</v>
      </c>
      <c r="F36">
        <f t="shared" si="3"/>
        <v>-4333.3333333333339</v>
      </c>
      <c r="G36">
        <f t="shared" si="4"/>
        <v>4333.3333333333339</v>
      </c>
      <c r="H36">
        <f>SUMSQ($F$6:F36)/B36</f>
        <v>17354838.709677421</v>
      </c>
      <c r="I36">
        <f>SUM($G$6:G36)/B36</f>
        <v>3440.8602150537627</v>
      </c>
      <c r="J36">
        <f t="shared" si="5"/>
        <v>28.888888888888893</v>
      </c>
      <c r="K36">
        <f>AVERAGE($J$6:J36)</f>
        <v>63.972094214029688</v>
      </c>
      <c r="L36">
        <f>SUM($F$6:F36)/I36</f>
        <v>-6.5874999999999986</v>
      </c>
      <c r="S36" s="22" t="s">
        <v>91</v>
      </c>
      <c r="T36" s="22" t="s">
        <v>96</v>
      </c>
      <c r="U36" s="22" t="s">
        <v>101</v>
      </c>
    </row>
    <row r="37" spans="1:21" x14ac:dyDescent="0.3">
      <c r="A37">
        <f t="shared" si="0"/>
        <v>35</v>
      </c>
      <c r="B37">
        <f t="shared" si="0"/>
        <v>32</v>
      </c>
      <c r="C37">
        <v>18000</v>
      </c>
      <c r="D37">
        <f t="shared" si="1"/>
        <v>16000</v>
      </c>
      <c r="E37">
        <f t="shared" si="2"/>
        <v>13333.333333333334</v>
      </c>
      <c r="F37">
        <f t="shared" si="3"/>
        <v>-4666.6666666666661</v>
      </c>
      <c r="G37">
        <f t="shared" si="4"/>
        <v>4666.6666666666661</v>
      </c>
      <c r="H37">
        <f>SUMSQ($F$6:F37)/B37</f>
        <v>17493055.555555556</v>
      </c>
      <c r="I37">
        <f>SUM($G$6:G37)/B37</f>
        <v>3479.1666666666661</v>
      </c>
      <c r="J37">
        <f t="shared" si="5"/>
        <v>25.925925925925924</v>
      </c>
      <c r="K37">
        <f>AVERAGE($J$6:J37)</f>
        <v>62.783151455026442</v>
      </c>
      <c r="L37">
        <f>SUM($F$6:F37)/I37</f>
        <v>-7.8562874251496986</v>
      </c>
      <c r="S37" s="22" t="s">
        <v>92</v>
      </c>
      <c r="T37" s="22" t="s">
        <v>97</v>
      </c>
      <c r="U37" s="22" t="s">
        <v>102</v>
      </c>
    </row>
    <row r="38" spans="1:21" x14ac:dyDescent="0.3">
      <c r="A38">
        <f t="shared" si="0"/>
        <v>36</v>
      </c>
      <c r="B38">
        <f t="shared" si="0"/>
        <v>33</v>
      </c>
      <c r="C38">
        <v>8000</v>
      </c>
      <c r="D38">
        <f t="shared" si="1"/>
        <v>13666.666666666666</v>
      </c>
      <c r="E38">
        <f t="shared" si="2"/>
        <v>16000</v>
      </c>
      <c r="F38">
        <f t="shared" si="3"/>
        <v>8000</v>
      </c>
      <c r="G38">
        <f t="shared" si="4"/>
        <v>8000</v>
      </c>
      <c r="H38">
        <f>SUMSQ($F$6:F38)/B38</f>
        <v>18902356.902356904</v>
      </c>
      <c r="I38">
        <f>SUM($G$6:G38)/B38</f>
        <v>3616.1616161616157</v>
      </c>
      <c r="J38">
        <f t="shared" si="5"/>
        <v>100</v>
      </c>
      <c r="K38">
        <f>AVERAGE($J$6:J38)</f>
        <v>63.910934744268062</v>
      </c>
      <c r="L38">
        <f>SUM($F$6:F38)/I38</f>
        <v>-5.3463687150837966</v>
      </c>
      <c r="S38" s="22" t="s">
        <v>93</v>
      </c>
      <c r="T38" s="22" t="s">
        <v>98</v>
      </c>
      <c r="U38" s="22" t="s">
        <v>103</v>
      </c>
    </row>
    <row r="39" spans="1:21" x14ac:dyDescent="0.3">
      <c r="A39">
        <f t="shared" si="0"/>
        <v>37</v>
      </c>
      <c r="B39">
        <f t="shared" si="0"/>
        <v>34</v>
      </c>
      <c r="C39">
        <v>5000</v>
      </c>
      <c r="D39">
        <f t="shared" si="1"/>
        <v>10333.333333333334</v>
      </c>
      <c r="E39">
        <f t="shared" si="2"/>
        <v>13666.666666666666</v>
      </c>
      <c r="F39">
        <f t="shared" si="3"/>
        <v>8666.6666666666661</v>
      </c>
      <c r="G39">
        <f t="shared" si="4"/>
        <v>8666.6666666666661</v>
      </c>
      <c r="H39">
        <f>SUMSQ($F$6:F39)/B39</f>
        <v>20555555.555555552</v>
      </c>
      <c r="I39">
        <f>SUM($G$6:G39)/B39</f>
        <v>3764.7058823529405</v>
      </c>
      <c r="J39">
        <f t="shared" si="5"/>
        <v>173.33333333333331</v>
      </c>
      <c r="K39">
        <f>AVERAGE($J$6:J39)</f>
        <v>67.129240585122929</v>
      </c>
      <c r="L39">
        <f>SUM($F$6:F39)/I39</f>
        <v>-2.8333333333333308</v>
      </c>
      <c r="S39" s="22" t="s">
        <v>94</v>
      </c>
      <c r="T39" s="22" t="s">
        <v>99</v>
      </c>
      <c r="U39" s="22" t="s">
        <v>104</v>
      </c>
    </row>
    <row r="40" spans="1:21" x14ac:dyDescent="0.3">
      <c r="A40">
        <f t="shared" si="0"/>
        <v>38</v>
      </c>
      <c r="B40">
        <f t="shared" si="0"/>
        <v>35</v>
      </c>
      <c r="C40">
        <v>4000</v>
      </c>
      <c r="D40">
        <f t="shared" si="1"/>
        <v>5666.666666666667</v>
      </c>
      <c r="E40">
        <f t="shared" si="2"/>
        <v>10333.333333333334</v>
      </c>
      <c r="F40">
        <f t="shared" si="3"/>
        <v>6333.3333333333339</v>
      </c>
      <c r="G40">
        <f t="shared" si="4"/>
        <v>6333.3333333333339</v>
      </c>
      <c r="H40">
        <f>SUMSQ($F$6:F40)/B40</f>
        <v>21114285.714285713</v>
      </c>
      <c r="I40">
        <f>SUM($G$6:G40)/B40</f>
        <v>3838.0952380952376</v>
      </c>
      <c r="J40">
        <f t="shared" si="5"/>
        <v>158.33333333333334</v>
      </c>
      <c r="K40">
        <f>AVERAGE($J$6:J40)</f>
        <v>69.735071806500372</v>
      </c>
      <c r="L40">
        <f>SUM($F$6:F40)/I40</f>
        <v>-1.1290322580645131</v>
      </c>
      <c r="S40" s="22" t="s">
        <v>95</v>
      </c>
      <c r="T40" s="22" t="s">
        <v>100</v>
      </c>
      <c r="U40" s="22" t="s">
        <v>105</v>
      </c>
    </row>
    <row r="41" spans="1:21" x14ac:dyDescent="0.3">
      <c r="A41">
        <f t="shared" si="0"/>
        <v>39</v>
      </c>
      <c r="B41">
        <f t="shared" si="0"/>
        <v>36</v>
      </c>
      <c r="C41">
        <v>4000</v>
      </c>
      <c r="D41">
        <f t="shared" si="1"/>
        <v>4333.333333333333</v>
      </c>
      <c r="E41">
        <f t="shared" si="2"/>
        <v>5666.666666666667</v>
      </c>
      <c r="F41">
        <f t="shared" si="3"/>
        <v>1666.666666666667</v>
      </c>
      <c r="G41">
        <f t="shared" si="4"/>
        <v>1666.666666666667</v>
      </c>
      <c r="H41">
        <f>SUMSQ($F$6:F41)/B41</f>
        <v>20604938.27160494</v>
      </c>
      <c r="I41">
        <f>SUM($G$6:G41)/B41</f>
        <v>3777.7777777777769</v>
      </c>
      <c r="J41">
        <f t="shared" si="5"/>
        <v>41.666666666666671</v>
      </c>
      <c r="K41">
        <f>AVERAGE($J$6:J41)</f>
        <v>68.955393885949434</v>
      </c>
      <c r="L41">
        <f>SUM($F$6:F41)/I41</f>
        <v>-0.7058823529411733</v>
      </c>
    </row>
    <row r="42" spans="1:21" x14ac:dyDescent="0.3">
      <c r="A42">
        <f t="shared" si="0"/>
        <v>40</v>
      </c>
      <c r="B42">
        <f t="shared" si="0"/>
        <v>37</v>
      </c>
      <c r="C42">
        <v>2000</v>
      </c>
      <c r="D42">
        <f t="shared" si="1"/>
        <v>3333.3333333333335</v>
      </c>
      <c r="E42">
        <f t="shared" si="2"/>
        <v>4333.333333333333</v>
      </c>
      <c r="F42">
        <f t="shared" si="3"/>
        <v>2333.333333333333</v>
      </c>
      <c r="G42">
        <f t="shared" si="4"/>
        <v>2333.333333333333</v>
      </c>
      <c r="H42">
        <f>SUMSQ($F$6:F42)/B42</f>
        <v>20195195.195195194</v>
      </c>
      <c r="I42">
        <f>SUM($G$6:G42)/B42</f>
        <v>3738.738738738738</v>
      </c>
      <c r="J42">
        <f t="shared" si="5"/>
        <v>116.66666666666666</v>
      </c>
      <c r="K42">
        <f>AVERAGE($J$6:J42)</f>
        <v>70.244887744887734</v>
      </c>
      <c r="L42">
        <f>SUM($F$6:F42)/I42</f>
        <v>-8.9156626506020867E-2</v>
      </c>
    </row>
    <row r="43" spans="1:21" x14ac:dyDescent="0.3">
      <c r="A43">
        <f t="shared" si="0"/>
        <v>41</v>
      </c>
      <c r="B43">
        <f t="shared" si="0"/>
        <v>38</v>
      </c>
      <c r="C43">
        <v>5000</v>
      </c>
      <c r="D43">
        <f t="shared" si="1"/>
        <v>3666.6666666666665</v>
      </c>
      <c r="E43">
        <f t="shared" si="2"/>
        <v>3333.3333333333335</v>
      </c>
      <c r="F43">
        <f t="shared" si="3"/>
        <v>-1666.6666666666665</v>
      </c>
      <c r="G43">
        <f t="shared" si="4"/>
        <v>1666.6666666666665</v>
      </c>
      <c r="H43">
        <f>SUMSQ($F$6:F43)/B43</f>
        <v>19736842.105263159</v>
      </c>
      <c r="I43">
        <f>SUM($G$6:G43)/B43</f>
        <v>3684.2105263157887</v>
      </c>
      <c r="J43">
        <f t="shared" si="5"/>
        <v>33.333333333333329</v>
      </c>
      <c r="K43">
        <f>AVERAGE($J$6:J43)</f>
        <v>69.273531049846838</v>
      </c>
      <c r="L43">
        <f>SUM($F$6:F43)/I43</f>
        <v>-0.5428571428571396</v>
      </c>
    </row>
    <row r="44" spans="1:21" x14ac:dyDescent="0.3">
      <c r="A44">
        <f t="shared" si="0"/>
        <v>42</v>
      </c>
      <c r="B44">
        <f t="shared" si="0"/>
        <v>39</v>
      </c>
      <c r="C44">
        <v>7000</v>
      </c>
      <c r="D44">
        <f t="shared" si="1"/>
        <v>4666.666666666667</v>
      </c>
      <c r="E44">
        <f t="shared" si="2"/>
        <v>3666.6666666666665</v>
      </c>
      <c r="F44">
        <f t="shared" si="3"/>
        <v>-3333.3333333333335</v>
      </c>
      <c r="G44">
        <f t="shared" si="4"/>
        <v>3333.3333333333335</v>
      </c>
      <c r="H44">
        <f>SUMSQ($F$6:F44)/B44</f>
        <v>19515669.515669517</v>
      </c>
      <c r="I44">
        <f>SUM($G$6:G44)/B44</f>
        <v>3675.2136752136748</v>
      </c>
      <c r="J44">
        <f t="shared" si="5"/>
        <v>47.61904761904762</v>
      </c>
      <c r="K44">
        <f>AVERAGE($J$6:J44)</f>
        <v>68.718287884954549</v>
      </c>
      <c r="L44">
        <f>SUM($F$6:F44)/I44</f>
        <v>-1.4511627906976712</v>
      </c>
    </row>
    <row r="45" spans="1:21" x14ac:dyDescent="0.3">
      <c r="A45">
        <f t="shared" si="0"/>
        <v>43</v>
      </c>
      <c r="B45">
        <f t="shared" si="0"/>
        <v>40</v>
      </c>
      <c r="C45">
        <v>10000</v>
      </c>
      <c r="D45">
        <f t="shared" si="1"/>
        <v>7333.333333333333</v>
      </c>
      <c r="E45">
        <f t="shared" si="2"/>
        <v>4666.666666666667</v>
      </c>
      <c r="F45">
        <f t="shared" si="3"/>
        <v>-5333.333333333333</v>
      </c>
      <c r="G45">
        <f t="shared" si="4"/>
        <v>5333.333333333333</v>
      </c>
      <c r="H45">
        <f>SUMSQ($F$6:F45)/B45</f>
        <v>19738888.888888888</v>
      </c>
      <c r="I45">
        <f>SUM($G$6:G45)/B45</f>
        <v>3716.6666666666665</v>
      </c>
      <c r="J45">
        <f t="shared" si="5"/>
        <v>53.333333333333336</v>
      </c>
      <c r="K45">
        <f>AVERAGE($J$6:J45)</f>
        <v>68.333664021164026</v>
      </c>
      <c r="L45">
        <f>SUM($F$6:F45)/I45</f>
        <v>-2.8699551569506694</v>
      </c>
    </row>
    <row r="46" spans="1:21" x14ac:dyDescent="0.3">
      <c r="A46">
        <f t="shared" si="0"/>
        <v>44</v>
      </c>
      <c r="B46">
        <f t="shared" si="0"/>
        <v>41</v>
      </c>
      <c r="C46">
        <v>14000</v>
      </c>
      <c r="D46">
        <f t="shared" si="1"/>
        <v>10333.333333333334</v>
      </c>
      <c r="E46">
        <f t="shared" si="2"/>
        <v>7333.333333333333</v>
      </c>
      <c r="F46">
        <f t="shared" si="3"/>
        <v>-6666.666666666667</v>
      </c>
      <c r="G46">
        <f t="shared" si="4"/>
        <v>6666.666666666667</v>
      </c>
      <c r="H46">
        <f>SUMSQ($F$6:F46)/B46</f>
        <v>20341463.414634146</v>
      </c>
      <c r="I46">
        <f>SUM($G$6:G46)/B46</f>
        <v>3788.6178861788612</v>
      </c>
      <c r="J46">
        <f t="shared" si="5"/>
        <v>47.61904761904762</v>
      </c>
      <c r="K46">
        <f>AVERAGE($J$6:J46)</f>
        <v>67.828429474770942</v>
      </c>
      <c r="L46">
        <f>SUM($F$6:F46)/I46</f>
        <v>-4.5751072961373369</v>
      </c>
    </row>
    <row r="47" spans="1:21" x14ac:dyDescent="0.3">
      <c r="A47">
        <f t="shared" si="0"/>
        <v>45</v>
      </c>
      <c r="B47">
        <f t="shared" si="0"/>
        <v>42</v>
      </c>
      <c r="C47">
        <v>16000</v>
      </c>
      <c r="D47">
        <f t="shared" si="1"/>
        <v>13333.333333333334</v>
      </c>
      <c r="E47">
        <f t="shared" si="2"/>
        <v>10333.333333333334</v>
      </c>
      <c r="F47">
        <f t="shared" si="3"/>
        <v>-5666.6666666666661</v>
      </c>
      <c r="G47">
        <f t="shared" si="4"/>
        <v>5666.6666666666661</v>
      </c>
      <c r="H47">
        <f>SUMSQ($F$6:F47)/B47</f>
        <v>20621693.121693123</v>
      </c>
      <c r="I47">
        <f>SUM($G$6:G47)/B47</f>
        <v>3833.3333333333326</v>
      </c>
      <c r="J47">
        <f t="shared" si="5"/>
        <v>35.416666666666664</v>
      </c>
      <c r="K47">
        <f>AVERAGE($J$6:J47)</f>
        <v>67.056720836482739</v>
      </c>
      <c r="L47">
        <f>SUM($F$6:F47)/I47</f>
        <v>-5.9999999999999973</v>
      </c>
    </row>
    <row r="48" spans="1:21" x14ac:dyDescent="0.3">
      <c r="A48">
        <f t="shared" si="0"/>
        <v>46</v>
      </c>
      <c r="B48">
        <f t="shared" si="0"/>
        <v>43</v>
      </c>
      <c r="C48">
        <v>16000</v>
      </c>
      <c r="D48">
        <f t="shared" si="1"/>
        <v>15333.333333333334</v>
      </c>
      <c r="E48">
        <f t="shared" si="2"/>
        <v>13333.333333333334</v>
      </c>
      <c r="F48">
        <f t="shared" si="3"/>
        <v>-2666.6666666666661</v>
      </c>
      <c r="G48">
        <f t="shared" si="4"/>
        <v>2666.6666666666661</v>
      </c>
      <c r="H48">
        <f>SUMSQ($F$6:F48)/B48</f>
        <v>20307493.540051684</v>
      </c>
      <c r="I48">
        <f>SUM($G$6:G48)/B48</f>
        <v>3806.2015503875959</v>
      </c>
      <c r="J48">
        <f t="shared" si="5"/>
        <v>16.666666666666664</v>
      </c>
      <c r="K48">
        <f>AVERAGE($J$6:J48)</f>
        <v>65.884859111603291</v>
      </c>
      <c r="L48">
        <f>SUM($F$6:F48)/I48</f>
        <v>-6.7433808553971462</v>
      </c>
    </row>
    <row r="49" spans="1:21" x14ac:dyDescent="0.3">
      <c r="A49">
        <f t="shared" si="0"/>
        <v>47</v>
      </c>
      <c r="B49">
        <f t="shared" si="0"/>
        <v>44</v>
      </c>
      <c r="C49">
        <v>20000</v>
      </c>
      <c r="D49">
        <f t="shared" si="1"/>
        <v>17333.333333333332</v>
      </c>
      <c r="E49">
        <f t="shared" si="2"/>
        <v>15333.333333333334</v>
      </c>
      <c r="F49">
        <f t="shared" si="3"/>
        <v>-4666.6666666666661</v>
      </c>
      <c r="G49">
        <f t="shared" si="4"/>
        <v>4666.6666666666661</v>
      </c>
      <c r="H49">
        <f>SUMSQ($F$6:F49)/B49</f>
        <v>20340909.090909094</v>
      </c>
      <c r="I49">
        <f>SUM($G$6:G49)/B49</f>
        <v>3825.7575757575746</v>
      </c>
      <c r="J49">
        <f t="shared" si="5"/>
        <v>23.333333333333332</v>
      </c>
      <c r="K49">
        <f>AVERAGE($J$6:J49)</f>
        <v>64.917778980278982</v>
      </c>
      <c r="L49">
        <f>SUM($F$6:F49)/I49</f>
        <v>-7.928712871287126</v>
      </c>
    </row>
    <row r="50" spans="1:21" x14ac:dyDescent="0.3">
      <c r="A50">
        <f t="shared" si="0"/>
        <v>48</v>
      </c>
      <c r="B50">
        <f t="shared" si="0"/>
        <v>45</v>
      </c>
      <c r="C50">
        <v>12000</v>
      </c>
      <c r="D50">
        <f t="shared" si="1"/>
        <v>16000</v>
      </c>
      <c r="E50">
        <f t="shared" si="2"/>
        <v>17333.333333333332</v>
      </c>
      <c r="F50">
        <f t="shared" si="3"/>
        <v>5333.3333333333321</v>
      </c>
      <c r="G50">
        <f t="shared" si="4"/>
        <v>5333.3333333333321</v>
      </c>
      <c r="H50">
        <f>SUMSQ($F$6:F50)/B50</f>
        <v>20520987.654320989</v>
      </c>
      <c r="I50">
        <f>SUM($G$6:G50)/B50</f>
        <v>3859.2592592592582</v>
      </c>
      <c r="J50">
        <f t="shared" si="5"/>
        <v>44.444444444444436</v>
      </c>
      <c r="K50">
        <f>AVERAGE($J$6:J50)</f>
        <v>64.462815990593768</v>
      </c>
      <c r="L50">
        <f>SUM($F$6:F50)/I50</f>
        <v>-6.4779270633397283</v>
      </c>
    </row>
    <row r="51" spans="1:21" x14ac:dyDescent="0.3">
      <c r="A51">
        <f t="shared" si="0"/>
        <v>49</v>
      </c>
      <c r="B51">
        <f t="shared" si="0"/>
        <v>46</v>
      </c>
      <c r="C51">
        <v>5000</v>
      </c>
      <c r="D51">
        <f t="shared" si="1"/>
        <v>12333.333333333334</v>
      </c>
      <c r="E51">
        <f t="shared" si="2"/>
        <v>16000</v>
      </c>
      <c r="F51">
        <f t="shared" si="3"/>
        <v>11000</v>
      </c>
      <c r="G51">
        <f t="shared" si="4"/>
        <v>11000</v>
      </c>
      <c r="H51">
        <f>SUMSQ($F$6:F51)/B51</f>
        <v>22705314.009661838</v>
      </c>
      <c r="I51">
        <f>SUM($G$6:G51)/B51</f>
        <v>4014.4927536231876</v>
      </c>
      <c r="J51">
        <f t="shared" si="5"/>
        <v>220.00000000000003</v>
      </c>
      <c r="K51">
        <f>AVERAGE($J$6:J51)</f>
        <v>67.84405912123303</v>
      </c>
      <c r="L51">
        <f>SUM($F$6:F51)/I51</f>
        <v>-3.4873646209386244</v>
      </c>
    </row>
    <row r="52" spans="1:21" x14ac:dyDescent="0.3">
      <c r="A52">
        <f t="shared" si="0"/>
        <v>50</v>
      </c>
      <c r="B52">
        <f t="shared" si="0"/>
        <v>47</v>
      </c>
      <c r="C52">
        <v>2000</v>
      </c>
      <c r="D52">
        <f t="shared" si="1"/>
        <v>6333.333333333333</v>
      </c>
      <c r="E52">
        <f t="shared" si="2"/>
        <v>12333.333333333334</v>
      </c>
      <c r="F52">
        <f t="shared" si="3"/>
        <v>10333.333333333334</v>
      </c>
      <c r="G52">
        <f t="shared" si="4"/>
        <v>10333.333333333334</v>
      </c>
      <c r="H52">
        <f>SUMSQ($F$6:F52)/B52</f>
        <v>24494089.83451537</v>
      </c>
      <c r="I52">
        <f>SUM($G$6:G52)/B52</f>
        <v>4148.9361702127653</v>
      </c>
      <c r="J52">
        <f t="shared" si="5"/>
        <v>516.66666666666674</v>
      </c>
      <c r="K52">
        <f>AVERAGE($J$6:J52)</f>
        <v>77.393476303050775</v>
      </c>
      <c r="L52">
        <f>SUM($F$6:F52)/I52</f>
        <v>-0.8837606837606794</v>
      </c>
    </row>
    <row r="53" spans="1:21" x14ac:dyDescent="0.3">
      <c r="A53">
        <f t="shared" si="0"/>
        <v>51</v>
      </c>
      <c r="B53">
        <f t="shared" si="0"/>
        <v>48</v>
      </c>
      <c r="C53">
        <v>3000</v>
      </c>
      <c r="D53">
        <f t="shared" si="1"/>
        <v>3333.3333333333335</v>
      </c>
      <c r="E53">
        <f t="shared" si="2"/>
        <v>6333.333333333333</v>
      </c>
      <c r="F53">
        <f t="shared" si="3"/>
        <v>3333.333333333333</v>
      </c>
      <c r="G53">
        <f t="shared" si="4"/>
        <v>3333.333333333333</v>
      </c>
      <c r="H53">
        <f>SUMSQ($F$6:F53)/B53</f>
        <v>24215277.77777778</v>
      </c>
      <c r="I53">
        <f>SUM($G$6:G53)/B53</f>
        <v>4131.9444444444443</v>
      </c>
      <c r="J53">
        <f t="shared" si="5"/>
        <v>111.1111111111111</v>
      </c>
      <c r="K53">
        <f>AVERAGE($J$6:J53)</f>
        <v>78.095927028218696</v>
      </c>
      <c r="L53">
        <f>SUM($F$6:F53)/I53</f>
        <v>-8.0672268907558548E-2</v>
      </c>
    </row>
    <row r="54" spans="1:21" x14ac:dyDescent="0.3">
      <c r="A54">
        <f t="shared" si="0"/>
        <v>52</v>
      </c>
      <c r="B54">
        <f t="shared" si="0"/>
        <v>49</v>
      </c>
      <c r="C54">
        <v>2000</v>
      </c>
      <c r="D54">
        <f t="shared" si="1"/>
        <v>2333.3333333333335</v>
      </c>
      <c r="E54">
        <f t="shared" si="2"/>
        <v>3333.3333333333335</v>
      </c>
      <c r="F54">
        <f t="shared" si="3"/>
        <v>1333.3333333333335</v>
      </c>
      <c r="G54">
        <f t="shared" si="4"/>
        <v>1333.3333333333335</v>
      </c>
      <c r="H54">
        <f>SUMSQ($F$6:F54)/B54</f>
        <v>23757369.614512473</v>
      </c>
      <c r="I54">
        <f>SUM($G$6:G54)/B54</f>
        <v>4074.8299319727889</v>
      </c>
      <c r="J54">
        <f t="shared" si="5"/>
        <v>66.666666666666671</v>
      </c>
      <c r="K54">
        <f>AVERAGE($J$6:J54)</f>
        <v>77.862676816758452</v>
      </c>
      <c r="L54">
        <f>SUM($F$6:F54)/I54</f>
        <v>0.24540901502504633</v>
      </c>
    </row>
    <row r="55" spans="1:21" x14ac:dyDescent="0.3">
      <c r="A55">
        <f t="shared" si="0"/>
        <v>53</v>
      </c>
      <c r="B55">
        <f t="shared" si="0"/>
        <v>50</v>
      </c>
      <c r="C55">
        <v>7000</v>
      </c>
      <c r="D55">
        <f t="shared" si="1"/>
        <v>4000</v>
      </c>
      <c r="E55">
        <f t="shared" si="2"/>
        <v>2333.3333333333335</v>
      </c>
      <c r="F55">
        <f t="shared" si="3"/>
        <v>-4666.6666666666661</v>
      </c>
      <c r="G55">
        <f t="shared" si="4"/>
        <v>4666.6666666666661</v>
      </c>
      <c r="H55">
        <f>SUMSQ($F$6:F55)/B55</f>
        <v>23717777.777777776</v>
      </c>
      <c r="I55">
        <f>SUM($G$6:G55)/B55</f>
        <v>4086.6666666666661</v>
      </c>
      <c r="J55">
        <f t="shared" si="5"/>
        <v>66.666666666666657</v>
      </c>
      <c r="K55">
        <f>AVERAGE($J$6:J55)</f>
        <v>77.638756613756613</v>
      </c>
      <c r="L55">
        <f>SUM($F$6:F55)/I55</f>
        <v>-0.89722675367046856</v>
      </c>
    </row>
    <row r="56" spans="1:21" x14ac:dyDescent="0.3">
      <c r="A56">
        <f t="shared" si="0"/>
        <v>54</v>
      </c>
      <c r="B56">
        <f t="shared" si="0"/>
        <v>51</v>
      </c>
      <c r="C56">
        <v>6000</v>
      </c>
      <c r="D56">
        <f t="shared" si="1"/>
        <v>5000</v>
      </c>
      <c r="E56">
        <f t="shared" si="2"/>
        <v>4000</v>
      </c>
      <c r="F56">
        <f t="shared" si="3"/>
        <v>-2000</v>
      </c>
      <c r="G56">
        <f t="shared" si="4"/>
        <v>2000</v>
      </c>
      <c r="H56">
        <f>SUMSQ($F$6:F56)/B56</f>
        <v>23331154.68409586</v>
      </c>
      <c r="I56">
        <f>SUM($G$6:G56)/B56</f>
        <v>4045.7516339869276</v>
      </c>
      <c r="J56">
        <f t="shared" si="5"/>
        <v>33.333333333333329</v>
      </c>
      <c r="K56">
        <f>AVERAGE($J$6:J56)</f>
        <v>76.770022823944402</v>
      </c>
      <c r="L56">
        <f>SUM($F$6:F56)/I56</f>
        <v>-1.4006462035541152</v>
      </c>
    </row>
    <row r="57" spans="1:21" x14ac:dyDescent="0.3">
      <c r="A57">
        <f t="shared" si="0"/>
        <v>55</v>
      </c>
      <c r="B57">
        <f t="shared" si="0"/>
        <v>52</v>
      </c>
      <c r="C57">
        <v>8000</v>
      </c>
      <c r="D57">
        <f t="shared" si="1"/>
        <v>7000</v>
      </c>
      <c r="E57">
        <f t="shared" si="2"/>
        <v>5000</v>
      </c>
      <c r="F57">
        <f t="shared" si="3"/>
        <v>-3000</v>
      </c>
      <c r="G57">
        <f t="shared" si="4"/>
        <v>3000</v>
      </c>
      <c r="H57">
        <f>SUMSQ($F$6:F57)/B57</f>
        <v>23055555.555555556</v>
      </c>
      <c r="I57">
        <f>SUM($G$6:G57)/B57</f>
        <v>4025.6410256410254</v>
      </c>
      <c r="J57">
        <f t="shared" si="5"/>
        <v>37.5</v>
      </c>
      <c r="K57">
        <f>AVERAGE($J$6:J57)</f>
        <v>76.014830077330075</v>
      </c>
      <c r="L57">
        <f>SUM($F$6:F57)/I57</f>
        <v>-2.1528662420382121</v>
      </c>
    </row>
    <row r="58" spans="1:21" x14ac:dyDescent="0.3">
      <c r="A58">
        <f t="shared" si="0"/>
        <v>56</v>
      </c>
      <c r="B58">
        <f t="shared" si="0"/>
        <v>53</v>
      </c>
      <c r="C58">
        <v>10000</v>
      </c>
      <c r="D58">
        <f t="shared" si="1"/>
        <v>8000</v>
      </c>
      <c r="E58">
        <f t="shared" si="2"/>
        <v>7000</v>
      </c>
      <c r="F58">
        <f t="shared" si="3"/>
        <v>-3000</v>
      </c>
      <c r="G58">
        <f t="shared" si="4"/>
        <v>3000</v>
      </c>
      <c r="H58">
        <f>SUMSQ($F$6:F58)/B58</f>
        <v>22790356.394129977</v>
      </c>
      <c r="I58">
        <f>SUM($G$6:G58)/B58</f>
        <v>4006.2893081761003</v>
      </c>
      <c r="J58">
        <f t="shared" si="5"/>
        <v>30</v>
      </c>
      <c r="K58">
        <f>AVERAGE($J$6:J58)</f>
        <v>75.146625736248382</v>
      </c>
      <c r="L58">
        <f>SUM($F$6:F58)/I58</f>
        <v>-2.9120879120879075</v>
      </c>
    </row>
    <row r="59" spans="1:21" x14ac:dyDescent="0.3">
      <c r="A59">
        <f t="shared" si="0"/>
        <v>57</v>
      </c>
      <c r="B59">
        <f t="shared" si="0"/>
        <v>54</v>
      </c>
      <c r="C59">
        <v>20000</v>
      </c>
      <c r="D59">
        <f t="shared" si="1"/>
        <v>12666.666666666666</v>
      </c>
      <c r="E59">
        <f t="shared" si="2"/>
        <v>8000</v>
      </c>
      <c r="F59">
        <f t="shared" si="3"/>
        <v>-12000</v>
      </c>
      <c r="G59">
        <f t="shared" si="4"/>
        <v>12000</v>
      </c>
      <c r="H59">
        <f>SUMSQ($F$6:F59)/B59</f>
        <v>25034979.423868313</v>
      </c>
      <c r="I59">
        <f>SUM($G$6:G59)/B59</f>
        <v>4154.3209876543206</v>
      </c>
      <c r="J59">
        <f t="shared" si="5"/>
        <v>60</v>
      </c>
      <c r="K59">
        <f>AVERAGE($J$6:J59)</f>
        <v>74.866132667058594</v>
      </c>
      <c r="L59">
        <f>SUM($F$6:F59)/I59</f>
        <v>-5.6968796433878124</v>
      </c>
    </row>
    <row r="60" spans="1:21" x14ac:dyDescent="0.3">
      <c r="A60">
        <f t="shared" si="0"/>
        <v>58</v>
      </c>
      <c r="B60">
        <f t="shared" si="0"/>
        <v>55</v>
      </c>
      <c r="C60">
        <v>20000</v>
      </c>
      <c r="D60">
        <f t="shared" si="1"/>
        <v>16666.666666666668</v>
      </c>
      <c r="E60">
        <f t="shared" si="2"/>
        <v>12666.666666666666</v>
      </c>
      <c r="F60">
        <f t="shared" si="3"/>
        <v>-7333.3333333333339</v>
      </c>
      <c r="G60">
        <f t="shared" si="4"/>
        <v>7333.3333333333339</v>
      </c>
      <c r="H60">
        <f>SUMSQ($F$6:F60)/B60</f>
        <v>25557575.757575754</v>
      </c>
      <c r="I60">
        <f>SUM($G$6:G60)/B60</f>
        <v>4212.121212121212</v>
      </c>
      <c r="J60">
        <f t="shared" si="5"/>
        <v>36.666666666666671</v>
      </c>
      <c r="K60">
        <f>AVERAGE($J$6:J60)</f>
        <v>74.171596921596915</v>
      </c>
      <c r="L60">
        <f>SUM($F$6:F60)/I60</f>
        <v>-7.3597122302158242</v>
      </c>
    </row>
    <row r="61" spans="1:21" x14ac:dyDescent="0.3">
      <c r="A61">
        <f t="shared" si="0"/>
        <v>59</v>
      </c>
      <c r="B61">
        <f t="shared" si="0"/>
        <v>56</v>
      </c>
      <c r="C61">
        <v>22000</v>
      </c>
      <c r="D61">
        <f t="shared" si="1"/>
        <v>20666.666666666668</v>
      </c>
      <c r="E61">
        <f t="shared" si="2"/>
        <v>16666.666666666668</v>
      </c>
      <c r="F61">
        <f t="shared" si="3"/>
        <v>-5333.3333333333321</v>
      </c>
      <c r="G61">
        <f t="shared" si="4"/>
        <v>5333.3333333333321</v>
      </c>
      <c r="H61">
        <f>SUMSQ($F$6:F61)/B61</f>
        <v>25609126.984126981</v>
      </c>
      <c r="I61">
        <f>SUM($G$6:G61)/B61</f>
        <v>4232.1428571428569</v>
      </c>
      <c r="J61">
        <f t="shared" si="5"/>
        <v>24.242424242424239</v>
      </c>
      <c r="K61">
        <f>AVERAGE($J$6:J61)</f>
        <v>73.280004552325977</v>
      </c>
      <c r="L61">
        <f>SUM($F$6:F61)/I61</f>
        <v>-8.5850914205344537</v>
      </c>
    </row>
    <row r="62" spans="1:21" x14ac:dyDescent="0.3">
      <c r="A62">
        <f t="shared" si="0"/>
        <v>60</v>
      </c>
      <c r="B62">
        <f t="shared" si="0"/>
        <v>57</v>
      </c>
      <c r="C62">
        <v>8000</v>
      </c>
      <c r="D62">
        <f t="shared" si="1"/>
        <v>16666.666666666668</v>
      </c>
      <c r="E62">
        <f t="shared" si="2"/>
        <v>20666.666666666668</v>
      </c>
      <c r="F62">
        <f t="shared" si="3"/>
        <v>12666.666666666668</v>
      </c>
      <c r="G62">
        <f t="shared" si="4"/>
        <v>12666.666666666668</v>
      </c>
      <c r="H62">
        <f>SUMSQ($F$6:F62)/B62</f>
        <v>27974658.869395707</v>
      </c>
      <c r="I62">
        <f>SUM($G$6:G62)/B62</f>
        <v>4380.1169590643276</v>
      </c>
      <c r="J62">
        <f t="shared" si="5"/>
        <v>158.33333333333334</v>
      </c>
      <c r="K62">
        <f>AVERAGE($J$6:J62)</f>
        <v>74.772168215150657</v>
      </c>
      <c r="L62">
        <f>SUM($F$6:F62)/I62</f>
        <v>-5.4032042723631459</v>
      </c>
    </row>
    <row r="63" spans="1:21" x14ac:dyDescent="0.3">
      <c r="A63">
        <f t="shared" si="0"/>
        <v>61</v>
      </c>
      <c r="C63" s="32"/>
      <c r="D63" s="34"/>
      <c r="E63" s="20">
        <f t="shared" si="2"/>
        <v>16666.666666666668</v>
      </c>
      <c r="S63" s="1"/>
      <c r="U63" s="1"/>
    </row>
    <row r="64" spans="1:21" x14ac:dyDescent="0.3">
      <c r="A64">
        <f t="shared" si="0"/>
        <v>62</v>
      </c>
      <c r="C64" s="32"/>
      <c r="D64" s="34"/>
      <c r="E64" s="20">
        <f>D62</f>
        <v>16666.666666666668</v>
      </c>
    </row>
    <row r="65" spans="1:5" x14ac:dyDescent="0.3">
      <c r="A65">
        <f t="shared" si="0"/>
        <v>63</v>
      </c>
      <c r="C65" s="32"/>
      <c r="D65" s="34"/>
      <c r="E65" s="20">
        <f>D62</f>
        <v>16666.666666666668</v>
      </c>
    </row>
    <row r="66" spans="1:5" x14ac:dyDescent="0.3">
      <c r="A66">
        <f t="shared" si="0"/>
        <v>64</v>
      </c>
      <c r="C66" s="32"/>
      <c r="D66" s="34"/>
      <c r="E66" s="20">
        <f>D62</f>
        <v>16666.666666666668</v>
      </c>
    </row>
    <row r="67" spans="1:5" x14ac:dyDescent="0.3">
      <c r="A67">
        <f t="shared" si="0"/>
        <v>65</v>
      </c>
      <c r="C67" s="32"/>
      <c r="D67" s="34"/>
      <c r="E67" s="20">
        <f>D62</f>
        <v>16666.666666666668</v>
      </c>
    </row>
    <row r="68" spans="1:5" x14ac:dyDescent="0.3">
      <c r="A68">
        <f t="shared" ref="A68:B72" si="6">A67+1</f>
        <v>66</v>
      </c>
      <c r="C68" s="32"/>
      <c r="D68" s="34"/>
      <c r="E68" s="20">
        <f>D62</f>
        <v>16666.666666666668</v>
      </c>
    </row>
    <row r="69" spans="1:5" x14ac:dyDescent="0.3">
      <c r="A69">
        <f t="shared" si="6"/>
        <v>67</v>
      </c>
      <c r="C69" s="32"/>
      <c r="D69" s="34"/>
      <c r="E69" s="20">
        <f>D62</f>
        <v>16666.666666666668</v>
      </c>
    </row>
    <row r="70" spans="1:5" x14ac:dyDescent="0.3">
      <c r="A70">
        <f t="shared" si="6"/>
        <v>68</v>
      </c>
      <c r="C70" s="32"/>
      <c r="D70" s="34"/>
      <c r="E70" s="20">
        <f>D62</f>
        <v>16666.666666666668</v>
      </c>
    </row>
    <row r="71" spans="1:5" x14ac:dyDescent="0.3">
      <c r="A71">
        <f t="shared" si="6"/>
        <v>69</v>
      </c>
      <c r="C71" s="32"/>
      <c r="D71" s="34"/>
      <c r="E71" s="20">
        <f>D62</f>
        <v>16666.666666666668</v>
      </c>
    </row>
    <row r="72" spans="1:5" x14ac:dyDescent="0.3">
      <c r="A72">
        <f t="shared" si="6"/>
        <v>70</v>
      </c>
      <c r="C72" s="32"/>
      <c r="D72" s="34"/>
      <c r="E72" s="20">
        <f>D62</f>
        <v>16666.666666666668</v>
      </c>
    </row>
    <row r="73" spans="1:5" x14ac:dyDescent="0.3">
      <c r="A73">
        <v>71</v>
      </c>
      <c r="C73" s="32"/>
      <c r="D73" s="34"/>
      <c r="E73" s="20">
        <f>D62</f>
        <v>16666.666666666668</v>
      </c>
    </row>
    <row r="74" spans="1:5" x14ac:dyDescent="0.3">
      <c r="A74">
        <v>72</v>
      </c>
      <c r="C74" s="32"/>
      <c r="D74" s="34"/>
      <c r="E74" s="20">
        <f>D62</f>
        <v>16666.666666666668</v>
      </c>
    </row>
    <row r="75" spans="1:5" x14ac:dyDescent="0.3">
      <c r="C75" s="31"/>
      <c r="D75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3B0-C2D7-43D8-867D-400F9345CE99}">
  <dimension ref="A1:T74"/>
  <sheetViews>
    <sheetView topLeftCell="F16" workbookViewId="0">
      <selection activeCell="M38" sqref="M38"/>
    </sheetView>
  </sheetViews>
  <sheetFormatPr defaultRowHeight="14.4" x14ac:dyDescent="0.3"/>
  <cols>
    <col min="4" max="4" width="10.77734375" customWidth="1"/>
    <col min="6" max="6" width="10.6640625" customWidth="1"/>
    <col min="7" max="7" width="16.6640625" customWidth="1"/>
    <col min="8" max="8" width="11" bestFit="1" customWidth="1"/>
    <col min="14" max="14" width="12" bestFit="1" customWidth="1"/>
    <col min="16" max="16" width="11" bestFit="1" customWidth="1"/>
    <col min="19" max="19" width="21.44140625" customWidth="1"/>
    <col min="20" max="20" width="10.88671875" customWidth="1"/>
  </cols>
  <sheetData>
    <row r="1" spans="1:18" ht="28.8" x14ac:dyDescent="0.3">
      <c r="A1" s="1" t="s">
        <v>0</v>
      </c>
      <c r="B1" s="1" t="s">
        <v>1</v>
      </c>
      <c r="C1" t="s">
        <v>17</v>
      </c>
      <c r="D1" t="s">
        <v>18</v>
      </c>
      <c r="E1" t="s">
        <v>4</v>
      </c>
      <c r="F1" s="1" t="s">
        <v>19</v>
      </c>
      <c r="G1" s="1" t="s">
        <v>20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>
        <v>0</v>
      </c>
      <c r="B2" s="1"/>
      <c r="C2">
        <f>AVERAGE(B3:B62)</f>
        <v>8216.6666666666661</v>
      </c>
      <c r="R2" s="2"/>
    </row>
    <row r="3" spans="1:18" x14ac:dyDescent="0.3">
      <c r="A3">
        <f>A2+1</f>
        <v>1</v>
      </c>
      <c r="B3">
        <v>2000</v>
      </c>
      <c r="C3">
        <f>$N$3*B3+(1-$N$3)*C2</f>
        <v>2000</v>
      </c>
      <c r="D3">
        <f>C2</f>
        <v>8216.6666666666661</v>
      </c>
      <c r="E3">
        <f>D3-B3</f>
        <v>6216.6666666666661</v>
      </c>
      <c r="F3">
        <f>ABS(E3)</f>
        <v>6216.6666666666661</v>
      </c>
      <c r="G3">
        <f>SUMSQ($E$3:E3)/A3</f>
        <v>38646944.44444444</v>
      </c>
      <c r="H3">
        <f>AVERAGE($F$3:F3)</f>
        <v>6216.6666666666661</v>
      </c>
      <c r="I3">
        <f>(F3/B3)*100</f>
        <v>310.83333333333331</v>
      </c>
      <c r="J3">
        <f>AVERAGE($I$3:I3)</f>
        <v>310.83333333333331</v>
      </c>
      <c r="K3">
        <f>SUM($E$3:E3)/H3</f>
        <v>1</v>
      </c>
      <c r="M3" s="25" t="s">
        <v>21</v>
      </c>
      <c r="N3" s="24">
        <v>1</v>
      </c>
      <c r="O3" s="24"/>
      <c r="P3" s="24"/>
    </row>
    <row r="4" spans="1:18" x14ac:dyDescent="0.3">
      <c r="A4">
        <f t="shared" ref="A4:A67" si="0">A3+1</f>
        <v>2</v>
      </c>
      <c r="B4">
        <v>3000</v>
      </c>
      <c r="C4">
        <f t="shared" ref="C4:C62" si="1">$N$3*B4+(1-$N$3)*C3</f>
        <v>3000</v>
      </c>
      <c r="D4">
        <f t="shared" ref="D4:D62" si="2">C3</f>
        <v>2000</v>
      </c>
      <c r="E4">
        <f t="shared" ref="E4:E62" si="3">D4-B4</f>
        <v>-1000</v>
      </c>
      <c r="F4">
        <f t="shared" ref="F4:F62" si="4">ABS(E4)</f>
        <v>1000</v>
      </c>
      <c r="G4">
        <f>SUMSQ($E$3:E4)/A4</f>
        <v>19823472.22222222</v>
      </c>
      <c r="H4">
        <f>AVERAGE($F$3:F4)</f>
        <v>3608.333333333333</v>
      </c>
      <c r="I4">
        <f t="shared" ref="I4:I62" si="5">(F4/B4)*100</f>
        <v>33.333333333333329</v>
      </c>
      <c r="J4">
        <f>AVERAGE($I$3:I4)</f>
        <v>172.08333333333331</v>
      </c>
      <c r="K4">
        <f>SUM($E$3:E4)/H4</f>
        <v>1.4457274826789839</v>
      </c>
      <c r="M4" s="24"/>
      <c r="N4" s="30" t="s">
        <v>22</v>
      </c>
      <c r="O4" s="24" t="s">
        <v>14</v>
      </c>
      <c r="P4" s="24" t="s">
        <v>15</v>
      </c>
    </row>
    <row r="5" spans="1:18" x14ac:dyDescent="0.3">
      <c r="A5">
        <f t="shared" si="0"/>
        <v>3</v>
      </c>
      <c r="B5">
        <v>3000</v>
      </c>
      <c r="C5">
        <f t="shared" si="1"/>
        <v>3000</v>
      </c>
      <c r="D5">
        <f t="shared" si="2"/>
        <v>3000</v>
      </c>
      <c r="E5">
        <f t="shared" si="3"/>
        <v>0</v>
      </c>
      <c r="F5">
        <f t="shared" si="4"/>
        <v>0</v>
      </c>
      <c r="G5">
        <f>SUMSQ($E$3:E5)/A5</f>
        <v>13215648.148148147</v>
      </c>
      <c r="H5">
        <f>AVERAGE($F$3:F5)</f>
        <v>2405.5555555555552</v>
      </c>
      <c r="I5">
        <f t="shared" si="5"/>
        <v>0</v>
      </c>
      <c r="J5">
        <f>AVERAGE($I$3:I5)</f>
        <v>114.72222222222221</v>
      </c>
      <c r="K5">
        <f>SUM($E$3:E5)/H5</f>
        <v>2.1685912240184759</v>
      </c>
      <c r="M5" s="24" t="s">
        <v>11</v>
      </c>
      <c r="N5" s="24">
        <f>G62</f>
        <v>17010782.407407407</v>
      </c>
      <c r="O5" s="24">
        <f>MIN(G3:G62)</f>
        <v>5830868.055555555</v>
      </c>
      <c r="P5" s="24">
        <f>MAX(G3:G62)</f>
        <v>38646944.44444444</v>
      </c>
    </row>
    <row r="6" spans="1:18" x14ac:dyDescent="0.3">
      <c r="A6">
        <f t="shared" si="0"/>
        <v>4</v>
      </c>
      <c r="B6">
        <v>3000</v>
      </c>
      <c r="C6">
        <f t="shared" si="1"/>
        <v>3000</v>
      </c>
      <c r="D6">
        <f t="shared" si="2"/>
        <v>3000</v>
      </c>
      <c r="E6">
        <f t="shared" si="3"/>
        <v>0</v>
      </c>
      <c r="F6">
        <f t="shared" si="4"/>
        <v>0</v>
      </c>
      <c r="G6">
        <f>SUMSQ($E$3:E6)/A6</f>
        <v>9911736.1111111101</v>
      </c>
      <c r="H6">
        <f>AVERAGE($F$3:F6)</f>
        <v>1804.1666666666665</v>
      </c>
      <c r="I6">
        <f t="shared" si="5"/>
        <v>0</v>
      </c>
      <c r="J6">
        <f>AVERAGE($I$3:I6)</f>
        <v>86.041666666666657</v>
      </c>
      <c r="K6">
        <f>SUM($E$3:E6)/H6</f>
        <v>2.8914549653579678</v>
      </c>
      <c r="M6" s="24" t="s">
        <v>12</v>
      </c>
      <c r="N6" s="24">
        <f>H62</f>
        <v>3003.6111111111109</v>
      </c>
      <c r="O6" s="24">
        <f>MIN(H3:H62)</f>
        <v>1527.0833333333333</v>
      </c>
      <c r="P6" s="24">
        <f>MAX(H3:H62)</f>
        <v>6216.6666666666661</v>
      </c>
    </row>
    <row r="7" spans="1:18" x14ac:dyDescent="0.3">
      <c r="A7">
        <f t="shared" si="0"/>
        <v>5</v>
      </c>
      <c r="B7">
        <v>4000</v>
      </c>
      <c r="C7">
        <f t="shared" si="1"/>
        <v>4000</v>
      </c>
      <c r="D7">
        <f t="shared" si="2"/>
        <v>3000</v>
      </c>
      <c r="E7">
        <f t="shared" si="3"/>
        <v>-1000</v>
      </c>
      <c r="F7">
        <f t="shared" si="4"/>
        <v>1000</v>
      </c>
      <c r="G7">
        <f>SUMSQ($E$3:E7)/A7</f>
        <v>8129388.8888888881</v>
      </c>
      <c r="H7">
        <f>AVERAGE($F$3:F7)</f>
        <v>1643.3333333333333</v>
      </c>
      <c r="I7">
        <f t="shared" si="5"/>
        <v>25</v>
      </c>
      <c r="J7">
        <f>AVERAGE($I$3:I7)</f>
        <v>73.833333333333329</v>
      </c>
      <c r="K7">
        <f>SUM($E$3:E7)/H7</f>
        <v>2.5659229208924947</v>
      </c>
      <c r="M7" s="24" t="s">
        <v>13</v>
      </c>
      <c r="N7" s="24">
        <f>J62</f>
        <v>53.425324675324667</v>
      </c>
      <c r="O7" s="24">
        <f>MIN(J3:J62)</f>
        <v>45.85497835497835</v>
      </c>
      <c r="P7" s="24">
        <f>MAX(J3:J62)</f>
        <v>310.83333333333331</v>
      </c>
    </row>
    <row r="8" spans="1:18" x14ac:dyDescent="0.3">
      <c r="A8">
        <f t="shared" si="0"/>
        <v>6</v>
      </c>
      <c r="B8">
        <v>6000</v>
      </c>
      <c r="C8">
        <f t="shared" si="1"/>
        <v>6000</v>
      </c>
      <c r="D8">
        <f t="shared" si="2"/>
        <v>4000</v>
      </c>
      <c r="E8">
        <f t="shared" si="3"/>
        <v>-2000</v>
      </c>
      <c r="F8">
        <f t="shared" si="4"/>
        <v>2000</v>
      </c>
      <c r="G8">
        <f>SUMSQ($E$3:E8)/A8</f>
        <v>7441157.4074074067</v>
      </c>
      <c r="H8">
        <f>AVERAGE($F$3:F8)</f>
        <v>1702.7777777777776</v>
      </c>
      <c r="I8">
        <f t="shared" si="5"/>
        <v>33.333333333333329</v>
      </c>
      <c r="J8">
        <f>AVERAGE($I$3:I8)</f>
        <v>67.083333333333329</v>
      </c>
      <c r="K8">
        <f>SUM($E$3:E8)/H8</f>
        <v>1.3017944535073407</v>
      </c>
      <c r="M8" s="24" t="s">
        <v>10</v>
      </c>
      <c r="N8" s="24">
        <f>K62</f>
        <v>7.2135392583001751E-2</v>
      </c>
      <c r="O8" s="24">
        <f>MIN(K3:K62)</f>
        <v>-4.8925097763962704</v>
      </c>
      <c r="P8" s="24">
        <f>MAX(K3:K62)</f>
        <v>2.8914549653579678</v>
      </c>
    </row>
    <row r="9" spans="1:18" x14ac:dyDescent="0.3">
      <c r="A9">
        <f t="shared" si="0"/>
        <v>7</v>
      </c>
      <c r="B9">
        <v>7000</v>
      </c>
      <c r="C9">
        <f t="shared" si="1"/>
        <v>7000</v>
      </c>
      <c r="D9">
        <f t="shared" si="2"/>
        <v>6000</v>
      </c>
      <c r="E9">
        <f t="shared" si="3"/>
        <v>-1000</v>
      </c>
      <c r="F9">
        <f t="shared" si="4"/>
        <v>1000</v>
      </c>
      <c r="G9">
        <f>SUMSQ($E$3:E9)/A9</f>
        <v>6520992.0634920625</v>
      </c>
      <c r="H9">
        <f>AVERAGE($F$3:F9)</f>
        <v>1602.3809523809523</v>
      </c>
      <c r="I9">
        <f t="shared" si="5"/>
        <v>14.285714285714285</v>
      </c>
      <c r="J9">
        <f>AVERAGE($I$3:I9)</f>
        <v>59.540816326530603</v>
      </c>
      <c r="K9">
        <f>SUM($E$3:E9)/H9</f>
        <v>0.75928677563150038</v>
      </c>
    </row>
    <row r="10" spans="1:18" x14ac:dyDescent="0.3">
      <c r="A10">
        <f t="shared" si="0"/>
        <v>8</v>
      </c>
      <c r="B10">
        <v>6000</v>
      </c>
      <c r="C10">
        <f t="shared" si="1"/>
        <v>6000</v>
      </c>
      <c r="D10">
        <f t="shared" si="2"/>
        <v>7000</v>
      </c>
      <c r="E10">
        <f t="shared" si="3"/>
        <v>1000</v>
      </c>
      <c r="F10">
        <f t="shared" si="4"/>
        <v>1000</v>
      </c>
      <c r="G10">
        <f>SUMSQ($E$3:E10)/A10</f>
        <v>5830868.055555555</v>
      </c>
      <c r="H10">
        <f>AVERAGE($F$3:F10)</f>
        <v>1527.0833333333333</v>
      </c>
      <c r="I10">
        <f t="shared" si="5"/>
        <v>16.666666666666664</v>
      </c>
      <c r="J10">
        <f>AVERAGE($I$3:I10)</f>
        <v>54.181547619047613</v>
      </c>
      <c r="K10">
        <f>SUM($E$3:E10)/H10</f>
        <v>1.4515688949522507</v>
      </c>
    </row>
    <row r="11" spans="1:18" x14ac:dyDescent="0.3">
      <c r="A11">
        <f t="shared" si="0"/>
        <v>9</v>
      </c>
      <c r="B11">
        <v>10000</v>
      </c>
      <c r="C11">
        <f t="shared" si="1"/>
        <v>10000</v>
      </c>
      <c r="D11">
        <f t="shared" si="2"/>
        <v>6000</v>
      </c>
      <c r="E11">
        <f t="shared" si="3"/>
        <v>-4000</v>
      </c>
      <c r="F11">
        <f t="shared" si="4"/>
        <v>4000</v>
      </c>
      <c r="G11">
        <f>SUMSQ($E$3:E11)/A11</f>
        <v>6960771.6049382715</v>
      </c>
      <c r="H11">
        <f>AVERAGE($F$3:F11)</f>
        <v>1801.8518518518517</v>
      </c>
      <c r="I11">
        <f t="shared" si="5"/>
        <v>40</v>
      </c>
      <c r="J11">
        <f>AVERAGE($I$3:I11)</f>
        <v>52.605820105820101</v>
      </c>
      <c r="K11">
        <f>SUM($E$3:E11)/H11</f>
        <v>-0.98972250770811965</v>
      </c>
    </row>
    <row r="12" spans="1:18" x14ac:dyDescent="0.3">
      <c r="A12">
        <f t="shared" si="0"/>
        <v>10</v>
      </c>
      <c r="B12">
        <v>12000</v>
      </c>
      <c r="C12">
        <f t="shared" si="1"/>
        <v>12000</v>
      </c>
      <c r="D12">
        <f t="shared" si="2"/>
        <v>10000</v>
      </c>
      <c r="E12">
        <f t="shared" si="3"/>
        <v>-2000</v>
      </c>
      <c r="F12">
        <f t="shared" si="4"/>
        <v>2000</v>
      </c>
      <c r="G12">
        <f>SUMSQ($E$3:E12)/A12</f>
        <v>6664694.444444444</v>
      </c>
      <c r="H12">
        <f>AVERAGE($F$3:F12)</f>
        <v>1821.6666666666665</v>
      </c>
      <c r="I12">
        <f t="shared" si="5"/>
        <v>16.666666666666664</v>
      </c>
      <c r="J12">
        <f>AVERAGE($I$3:I12)</f>
        <v>49.011904761904759</v>
      </c>
      <c r="K12">
        <f>SUM($E$3:E12)/H12</f>
        <v>-2.076852698993596</v>
      </c>
    </row>
    <row r="13" spans="1:18" x14ac:dyDescent="0.3">
      <c r="A13">
        <f t="shared" si="0"/>
        <v>11</v>
      </c>
      <c r="B13">
        <v>14000</v>
      </c>
      <c r="C13">
        <f t="shared" si="1"/>
        <v>14000</v>
      </c>
      <c r="D13">
        <f t="shared" si="2"/>
        <v>12000</v>
      </c>
      <c r="E13">
        <f t="shared" si="3"/>
        <v>-2000</v>
      </c>
      <c r="F13">
        <f t="shared" si="4"/>
        <v>2000</v>
      </c>
      <c r="G13">
        <f>SUMSQ($E$3:E13)/A13</f>
        <v>6422449.4949494954</v>
      </c>
      <c r="H13">
        <f>AVERAGE($F$3:F13)</f>
        <v>1837.8787878787878</v>
      </c>
      <c r="I13">
        <f t="shared" si="5"/>
        <v>14.285714285714285</v>
      </c>
      <c r="J13">
        <f>AVERAGE($I$3:I13)</f>
        <v>45.85497835497835</v>
      </c>
      <c r="K13">
        <f>SUM($E$3:E13)/H13</f>
        <v>-3.146743610882111</v>
      </c>
    </row>
    <row r="14" spans="1:18" x14ac:dyDescent="0.3">
      <c r="A14">
        <f t="shared" si="0"/>
        <v>12</v>
      </c>
      <c r="B14">
        <v>8000</v>
      </c>
      <c r="C14">
        <f t="shared" si="1"/>
        <v>8000</v>
      </c>
      <c r="D14">
        <f t="shared" si="2"/>
        <v>14000</v>
      </c>
      <c r="E14">
        <f t="shared" si="3"/>
        <v>6000</v>
      </c>
      <c r="F14">
        <f t="shared" si="4"/>
        <v>6000</v>
      </c>
      <c r="G14">
        <f>SUMSQ($E$3:E14)/A14</f>
        <v>8887245.3703703713</v>
      </c>
      <c r="H14">
        <f>AVERAGE($F$3:F14)</f>
        <v>2184.7222222222222</v>
      </c>
      <c r="I14">
        <f t="shared" si="5"/>
        <v>75</v>
      </c>
      <c r="J14">
        <f>AVERAGE($I$3:I14)</f>
        <v>48.283730158730158</v>
      </c>
      <c r="K14">
        <f>SUM($E$3:E14)/H14</f>
        <v>9.917355371900799E-2</v>
      </c>
    </row>
    <row r="15" spans="1:18" x14ac:dyDescent="0.3">
      <c r="A15">
        <f t="shared" si="0"/>
        <v>13</v>
      </c>
      <c r="B15">
        <v>3000</v>
      </c>
      <c r="C15">
        <f t="shared" si="1"/>
        <v>3000</v>
      </c>
      <c r="D15">
        <f t="shared" si="2"/>
        <v>8000</v>
      </c>
      <c r="E15">
        <f t="shared" si="3"/>
        <v>5000</v>
      </c>
      <c r="F15">
        <f t="shared" si="4"/>
        <v>5000</v>
      </c>
      <c r="G15">
        <f>SUMSQ($E$3:E15)/A15</f>
        <v>10126688.034188034</v>
      </c>
      <c r="H15">
        <f>AVERAGE($F$3:F15)</f>
        <v>2401.2820512820513</v>
      </c>
      <c r="I15">
        <f t="shared" si="5"/>
        <v>166.66666666666669</v>
      </c>
      <c r="J15">
        <f>AVERAGE($I$3:I15)</f>
        <v>57.390109890109898</v>
      </c>
      <c r="K15">
        <f>SUM($E$3:E15)/H15</f>
        <v>2.172450613988254</v>
      </c>
    </row>
    <row r="16" spans="1:18" x14ac:dyDescent="0.3">
      <c r="A16">
        <f t="shared" si="0"/>
        <v>14</v>
      </c>
      <c r="B16">
        <v>4000</v>
      </c>
      <c r="C16">
        <f t="shared" si="1"/>
        <v>4000</v>
      </c>
      <c r="D16">
        <f t="shared" si="2"/>
        <v>3000</v>
      </c>
      <c r="E16">
        <f t="shared" si="3"/>
        <v>-1000</v>
      </c>
      <c r="F16">
        <f t="shared" si="4"/>
        <v>1000</v>
      </c>
      <c r="G16">
        <f>SUMSQ($E$3:E16)/A16</f>
        <v>9474781.7460317463</v>
      </c>
      <c r="H16">
        <f>AVERAGE($F$3:F16)</f>
        <v>2301.1904761904761</v>
      </c>
      <c r="I16">
        <f t="shared" si="5"/>
        <v>25</v>
      </c>
      <c r="J16">
        <f>AVERAGE($I$3:I16)</f>
        <v>55.076530612244902</v>
      </c>
      <c r="K16">
        <f>SUM($E$3:E16)/H16</f>
        <v>1.832384893947232</v>
      </c>
    </row>
    <row r="17" spans="1:20" x14ac:dyDescent="0.3">
      <c r="A17">
        <f t="shared" si="0"/>
        <v>15</v>
      </c>
      <c r="B17">
        <v>3000</v>
      </c>
      <c r="C17">
        <f t="shared" si="1"/>
        <v>3000</v>
      </c>
      <c r="D17">
        <f t="shared" si="2"/>
        <v>4000</v>
      </c>
      <c r="E17">
        <f t="shared" si="3"/>
        <v>1000</v>
      </c>
      <c r="F17">
        <f t="shared" si="4"/>
        <v>1000</v>
      </c>
      <c r="G17">
        <f>SUMSQ($E$3:E17)/A17</f>
        <v>8909796.2962962966</v>
      </c>
      <c r="H17">
        <f>AVERAGE($F$3:F17)</f>
        <v>2214.4444444444443</v>
      </c>
      <c r="I17">
        <f t="shared" si="5"/>
        <v>33.333333333333329</v>
      </c>
      <c r="J17">
        <f>AVERAGE($I$3:I17)</f>
        <v>53.626984126984134</v>
      </c>
      <c r="K17">
        <f>SUM($E$3:E17)/H17</f>
        <v>2.3557451078775715</v>
      </c>
    </row>
    <row r="18" spans="1:20" x14ac:dyDescent="0.3">
      <c r="A18">
        <f t="shared" si="0"/>
        <v>16</v>
      </c>
      <c r="B18">
        <v>5000</v>
      </c>
      <c r="C18">
        <f t="shared" si="1"/>
        <v>5000</v>
      </c>
      <c r="D18">
        <f t="shared" si="2"/>
        <v>3000</v>
      </c>
      <c r="E18">
        <f t="shared" si="3"/>
        <v>-2000</v>
      </c>
      <c r="F18">
        <f t="shared" si="4"/>
        <v>2000</v>
      </c>
      <c r="G18">
        <f>SUMSQ($E$3:E18)/A18</f>
        <v>8602934.027777778</v>
      </c>
      <c r="H18">
        <f>AVERAGE($F$3:F18)</f>
        <v>2201.0416666666665</v>
      </c>
      <c r="I18">
        <f t="shared" si="5"/>
        <v>40</v>
      </c>
      <c r="J18">
        <f>AVERAGE($I$3:I18)</f>
        <v>52.775297619047628</v>
      </c>
      <c r="K18">
        <f>SUM($E$3:E18)/H18</f>
        <v>1.4614292475153807</v>
      </c>
    </row>
    <row r="19" spans="1:20" x14ac:dyDescent="0.3">
      <c r="A19">
        <f t="shared" si="0"/>
        <v>17</v>
      </c>
      <c r="B19">
        <v>5000</v>
      </c>
      <c r="C19">
        <f t="shared" si="1"/>
        <v>5000</v>
      </c>
      <c r="D19">
        <f t="shared" si="2"/>
        <v>5000</v>
      </c>
      <c r="E19">
        <f t="shared" si="3"/>
        <v>0</v>
      </c>
      <c r="F19">
        <f t="shared" si="4"/>
        <v>0</v>
      </c>
      <c r="G19">
        <f>SUMSQ($E$3:E19)/A19</f>
        <v>8096879.0849673208</v>
      </c>
      <c r="H19">
        <f>AVERAGE($F$3:F19)</f>
        <v>2071.5686274509803</v>
      </c>
      <c r="I19">
        <f t="shared" si="5"/>
        <v>0</v>
      </c>
      <c r="J19">
        <f>AVERAGE($I$3:I19)</f>
        <v>49.670868347338946</v>
      </c>
      <c r="K19">
        <f>SUM($E$3:E19)/H19</f>
        <v>1.552768575485092</v>
      </c>
    </row>
    <row r="20" spans="1:20" x14ac:dyDescent="0.3">
      <c r="A20">
        <f t="shared" si="0"/>
        <v>18</v>
      </c>
      <c r="B20">
        <v>8000</v>
      </c>
      <c r="C20">
        <f t="shared" si="1"/>
        <v>8000</v>
      </c>
      <c r="D20">
        <f t="shared" si="2"/>
        <v>5000</v>
      </c>
      <c r="E20">
        <f t="shared" si="3"/>
        <v>-3000</v>
      </c>
      <c r="F20">
        <f t="shared" si="4"/>
        <v>3000</v>
      </c>
      <c r="G20">
        <f>SUMSQ($E$3:E20)/A20</f>
        <v>8147052.4691358022</v>
      </c>
      <c r="H20">
        <f>AVERAGE($F$3:F20)</f>
        <v>2123.1481481481478</v>
      </c>
      <c r="I20">
        <f t="shared" si="5"/>
        <v>37.5</v>
      </c>
      <c r="J20">
        <f>AVERAGE($I$3:I20)</f>
        <v>48.994708994709001</v>
      </c>
      <c r="K20">
        <f>SUM($E$3:E20)/H20</f>
        <v>0.10204971652856493</v>
      </c>
    </row>
    <row r="21" spans="1:20" x14ac:dyDescent="0.3">
      <c r="A21">
        <f t="shared" si="0"/>
        <v>19</v>
      </c>
      <c r="B21">
        <v>3000</v>
      </c>
      <c r="C21">
        <f t="shared" si="1"/>
        <v>3000</v>
      </c>
      <c r="D21">
        <f t="shared" si="2"/>
        <v>8000</v>
      </c>
      <c r="E21">
        <f t="shared" si="3"/>
        <v>5000</v>
      </c>
      <c r="F21">
        <f t="shared" si="4"/>
        <v>5000</v>
      </c>
      <c r="G21">
        <f>SUMSQ($E$3:E21)/A21</f>
        <v>9034049.7076023389</v>
      </c>
      <c r="H21">
        <f>AVERAGE($F$3:F21)</f>
        <v>2274.5614035087719</v>
      </c>
      <c r="I21">
        <f t="shared" si="5"/>
        <v>166.66666666666669</v>
      </c>
      <c r="J21">
        <f>AVERAGE($I$3:I21)</f>
        <v>55.187969924812037</v>
      </c>
      <c r="K21">
        <f>SUM($E$3:E21)/H21</f>
        <v>2.2934824527574236</v>
      </c>
    </row>
    <row r="22" spans="1:20" x14ac:dyDescent="0.3">
      <c r="A22">
        <f t="shared" si="0"/>
        <v>20</v>
      </c>
      <c r="B22">
        <v>8000</v>
      </c>
      <c r="C22">
        <f t="shared" si="1"/>
        <v>8000</v>
      </c>
      <c r="D22">
        <f t="shared" si="2"/>
        <v>3000</v>
      </c>
      <c r="E22">
        <f t="shared" si="3"/>
        <v>-5000</v>
      </c>
      <c r="F22">
        <f t="shared" si="4"/>
        <v>5000</v>
      </c>
      <c r="G22">
        <f>SUMSQ($E$3:E22)/A22</f>
        <v>9832347.222222222</v>
      </c>
      <c r="H22">
        <f>AVERAGE($F$3:F22)</f>
        <v>2410.833333333333</v>
      </c>
      <c r="I22">
        <f t="shared" si="5"/>
        <v>62.5</v>
      </c>
      <c r="J22">
        <f>AVERAGE($I$3:I22)</f>
        <v>55.553571428571431</v>
      </c>
      <c r="K22">
        <f>SUM($E$3:E22)/H22</f>
        <v>8.9872105081230322E-2</v>
      </c>
    </row>
    <row r="23" spans="1:20" x14ac:dyDescent="0.3">
      <c r="A23">
        <f t="shared" si="0"/>
        <v>21</v>
      </c>
      <c r="B23">
        <v>12000</v>
      </c>
      <c r="C23">
        <f t="shared" si="1"/>
        <v>12000</v>
      </c>
      <c r="D23">
        <f t="shared" si="2"/>
        <v>8000</v>
      </c>
      <c r="E23">
        <f t="shared" si="3"/>
        <v>-4000</v>
      </c>
      <c r="F23">
        <f t="shared" si="4"/>
        <v>4000</v>
      </c>
      <c r="G23">
        <f>SUMSQ($E$3:E23)/A23</f>
        <v>10126044.973544974</v>
      </c>
      <c r="H23">
        <f>AVERAGE($F$3:F23)</f>
        <v>2486.5079365079364</v>
      </c>
      <c r="I23">
        <f t="shared" si="5"/>
        <v>33.333333333333329</v>
      </c>
      <c r="J23">
        <f>AVERAGE($I$3:I23)</f>
        <v>54.495464852607711</v>
      </c>
      <c r="K23">
        <f>SUM($E$3:E23)/H23</f>
        <v>-1.5215448451962978</v>
      </c>
    </row>
    <row r="24" spans="1:20" x14ac:dyDescent="0.3">
      <c r="A24">
        <f t="shared" si="0"/>
        <v>22</v>
      </c>
      <c r="B24">
        <v>12000</v>
      </c>
      <c r="C24">
        <f t="shared" si="1"/>
        <v>12000</v>
      </c>
      <c r="D24">
        <f t="shared" si="2"/>
        <v>12000</v>
      </c>
      <c r="E24">
        <f t="shared" si="3"/>
        <v>0</v>
      </c>
      <c r="F24">
        <f t="shared" si="4"/>
        <v>0</v>
      </c>
      <c r="G24">
        <f>SUMSQ($E$3:E24)/A24</f>
        <v>9665770.2020202018</v>
      </c>
      <c r="H24">
        <f>AVERAGE($F$3:F24)</f>
        <v>2373.4848484848485</v>
      </c>
      <c r="I24">
        <f t="shared" si="5"/>
        <v>0</v>
      </c>
      <c r="J24">
        <f>AVERAGE($I$3:I24)</f>
        <v>52.018398268398272</v>
      </c>
      <c r="K24">
        <f>SUM($E$3:E24)/H24</f>
        <v>-1.5939993616342167</v>
      </c>
    </row>
    <row r="25" spans="1:20" x14ac:dyDescent="0.3">
      <c r="A25">
        <f t="shared" si="0"/>
        <v>23</v>
      </c>
      <c r="B25">
        <v>16000</v>
      </c>
      <c r="C25">
        <f t="shared" si="1"/>
        <v>16000</v>
      </c>
      <c r="D25">
        <f t="shared" si="2"/>
        <v>12000</v>
      </c>
      <c r="E25">
        <f t="shared" si="3"/>
        <v>-4000</v>
      </c>
      <c r="F25">
        <f t="shared" si="4"/>
        <v>4000</v>
      </c>
      <c r="G25">
        <f>SUMSQ($E$3:E25)/A25</f>
        <v>9941171.4975845404</v>
      </c>
      <c r="H25">
        <f>AVERAGE($F$3:F25)</f>
        <v>2444.2028985507245</v>
      </c>
      <c r="I25">
        <f t="shared" si="5"/>
        <v>25</v>
      </c>
      <c r="J25">
        <f>AVERAGE($I$3:I25)</f>
        <v>50.843685300207042</v>
      </c>
      <c r="K25">
        <f>SUM($E$3:E25)/H25</f>
        <v>-3.1844055736732884</v>
      </c>
    </row>
    <row r="26" spans="1:20" x14ac:dyDescent="0.3">
      <c r="A26">
        <f t="shared" si="0"/>
        <v>24</v>
      </c>
      <c r="B26">
        <v>10000</v>
      </c>
      <c r="C26">
        <f t="shared" si="1"/>
        <v>10000</v>
      </c>
      <c r="D26">
        <f t="shared" si="2"/>
        <v>16000</v>
      </c>
      <c r="E26">
        <f t="shared" si="3"/>
        <v>6000</v>
      </c>
      <c r="F26">
        <f t="shared" si="4"/>
        <v>6000</v>
      </c>
      <c r="G26">
        <f>SUMSQ($E$3:E26)/A26</f>
        <v>11026956.018518519</v>
      </c>
      <c r="H26">
        <f>AVERAGE($F$3:F26)</f>
        <v>2592.3611111111109</v>
      </c>
      <c r="I26">
        <f t="shared" si="5"/>
        <v>60</v>
      </c>
      <c r="J26">
        <f>AVERAGE($I$3:I26)</f>
        <v>51.225198412698411</v>
      </c>
      <c r="K26">
        <f>SUM($E$3:E26)/H26</f>
        <v>-0.6879185641575144</v>
      </c>
    </row>
    <row r="27" spans="1:20" x14ac:dyDescent="0.3">
      <c r="A27">
        <f t="shared" si="0"/>
        <v>25</v>
      </c>
      <c r="B27">
        <v>2000</v>
      </c>
      <c r="C27">
        <f t="shared" si="1"/>
        <v>2000</v>
      </c>
      <c r="D27">
        <f t="shared" si="2"/>
        <v>10000</v>
      </c>
      <c r="E27">
        <f t="shared" si="3"/>
        <v>8000</v>
      </c>
      <c r="F27">
        <f t="shared" si="4"/>
        <v>8000</v>
      </c>
      <c r="G27">
        <f>SUMSQ($E$3:E27)/A27</f>
        <v>13145877.777777776</v>
      </c>
      <c r="H27">
        <f>AVERAGE($F$3:F27)</f>
        <v>2808.6666666666661</v>
      </c>
      <c r="I27">
        <f t="shared" si="5"/>
        <v>400</v>
      </c>
      <c r="J27">
        <f>AVERAGE($I$3:I27)</f>
        <v>65.17619047619047</v>
      </c>
      <c r="K27">
        <f>SUM($E$3:E27)/H27</f>
        <v>2.2133871350581535</v>
      </c>
    </row>
    <row r="28" spans="1:20" x14ac:dyDescent="0.3">
      <c r="A28">
        <f t="shared" si="0"/>
        <v>26</v>
      </c>
      <c r="B28">
        <v>5000</v>
      </c>
      <c r="C28">
        <f t="shared" si="1"/>
        <v>5000</v>
      </c>
      <c r="D28">
        <f t="shared" si="2"/>
        <v>2000</v>
      </c>
      <c r="E28">
        <f t="shared" si="3"/>
        <v>-3000</v>
      </c>
      <c r="F28">
        <f t="shared" si="4"/>
        <v>3000</v>
      </c>
      <c r="G28">
        <f>SUMSQ($E$3:E28)/A28</f>
        <v>12986420.94017094</v>
      </c>
      <c r="H28">
        <f>AVERAGE($F$3:F28)</f>
        <v>2816.0256410256407</v>
      </c>
      <c r="I28">
        <f t="shared" si="5"/>
        <v>60</v>
      </c>
      <c r="J28">
        <f>AVERAGE($I$3:I28)</f>
        <v>64.977106227106233</v>
      </c>
      <c r="K28">
        <f>SUM($E$3:E28)/H28</f>
        <v>1.1422717960391531</v>
      </c>
    </row>
    <row r="29" spans="1:20" ht="16.2" customHeight="1" x14ac:dyDescent="0.3">
      <c r="A29">
        <f t="shared" si="0"/>
        <v>27</v>
      </c>
      <c r="B29">
        <v>5000</v>
      </c>
      <c r="C29">
        <f t="shared" si="1"/>
        <v>5000</v>
      </c>
      <c r="D29">
        <f t="shared" si="2"/>
        <v>5000</v>
      </c>
      <c r="E29">
        <f t="shared" si="3"/>
        <v>0</v>
      </c>
      <c r="F29">
        <f t="shared" si="4"/>
        <v>0</v>
      </c>
      <c r="G29">
        <f>SUMSQ($E$3:E29)/A29</f>
        <v>12505442.386831274</v>
      </c>
      <c r="H29">
        <f>AVERAGE($F$3:F29)</f>
        <v>2711.728395061728</v>
      </c>
      <c r="I29">
        <f t="shared" si="5"/>
        <v>0</v>
      </c>
      <c r="J29">
        <f>AVERAGE($I$3:I29)</f>
        <v>62.570546737213405</v>
      </c>
      <c r="K29">
        <f>SUM($E$3:E29)/H29</f>
        <v>1.1862053266560437</v>
      </c>
      <c r="R29" s="1"/>
      <c r="S29" s="1" t="s">
        <v>107</v>
      </c>
      <c r="T29" s="1"/>
    </row>
    <row r="30" spans="1:20" x14ac:dyDescent="0.3">
      <c r="A30">
        <f t="shared" si="0"/>
        <v>28</v>
      </c>
      <c r="B30">
        <v>3000</v>
      </c>
      <c r="C30">
        <f t="shared" si="1"/>
        <v>3000</v>
      </c>
      <c r="D30">
        <f t="shared" si="2"/>
        <v>5000</v>
      </c>
      <c r="E30">
        <f t="shared" si="3"/>
        <v>2000</v>
      </c>
      <c r="F30">
        <f t="shared" si="4"/>
        <v>2000</v>
      </c>
      <c r="G30">
        <f>SUMSQ($E$3:E30)/A30</f>
        <v>12201676.587301586</v>
      </c>
      <c r="H30">
        <f>AVERAGE($F$3:F30)</f>
        <v>2686.3095238095234</v>
      </c>
      <c r="I30">
        <f t="shared" si="5"/>
        <v>66.666666666666657</v>
      </c>
      <c r="J30">
        <f>AVERAGE($I$3:I30)</f>
        <v>62.716836734693878</v>
      </c>
      <c r="K30">
        <f>SUM($E$3:E30)/H30</f>
        <v>1.941945490804343</v>
      </c>
      <c r="R30" s="21" t="s">
        <v>76</v>
      </c>
      <c r="S30" s="21" t="s">
        <v>77</v>
      </c>
      <c r="T30" s="21" t="s">
        <v>78</v>
      </c>
    </row>
    <row r="31" spans="1:20" x14ac:dyDescent="0.3">
      <c r="A31">
        <f t="shared" si="0"/>
        <v>29</v>
      </c>
      <c r="B31">
        <v>4000</v>
      </c>
      <c r="C31">
        <f t="shared" si="1"/>
        <v>4000</v>
      </c>
      <c r="D31">
        <f t="shared" si="2"/>
        <v>3000</v>
      </c>
      <c r="E31">
        <f t="shared" si="3"/>
        <v>-1000</v>
      </c>
      <c r="F31">
        <f t="shared" si="4"/>
        <v>1000</v>
      </c>
      <c r="G31">
        <f>SUMSQ($E$3:E31)/A31</f>
        <v>11815411.877394635</v>
      </c>
      <c r="H31">
        <f>AVERAGE($F$3:F31)</f>
        <v>2628.1609195402298</v>
      </c>
      <c r="I31">
        <f t="shared" si="5"/>
        <v>25</v>
      </c>
      <c r="J31">
        <f>AVERAGE($I$3:I31)</f>
        <v>61.416256157635473</v>
      </c>
      <c r="K31">
        <f>SUM($E$3:E31)/H31</f>
        <v>1.6044172315766454</v>
      </c>
      <c r="R31" s="22" t="s">
        <v>108</v>
      </c>
      <c r="S31" s="22" t="s">
        <v>109</v>
      </c>
      <c r="T31" s="22" t="s">
        <v>108</v>
      </c>
    </row>
    <row r="32" spans="1:20" x14ac:dyDescent="0.3">
      <c r="A32">
        <f t="shared" si="0"/>
        <v>30</v>
      </c>
      <c r="B32">
        <v>6000</v>
      </c>
      <c r="C32">
        <f t="shared" si="1"/>
        <v>6000</v>
      </c>
      <c r="D32">
        <f t="shared" si="2"/>
        <v>4000</v>
      </c>
      <c r="E32">
        <f t="shared" si="3"/>
        <v>-2000</v>
      </c>
      <c r="F32">
        <f t="shared" si="4"/>
        <v>2000</v>
      </c>
      <c r="G32">
        <f>SUMSQ($E$3:E32)/A32</f>
        <v>11554898.148148147</v>
      </c>
      <c r="H32">
        <f>AVERAGE($F$3:F32)</f>
        <v>2607.2222222222217</v>
      </c>
      <c r="I32">
        <f t="shared" si="5"/>
        <v>33.333333333333329</v>
      </c>
      <c r="J32">
        <f>AVERAGE($I$3:I32)</f>
        <v>60.480158730158728</v>
      </c>
      <c r="K32">
        <f>SUM($E$3:E32)/H32</f>
        <v>0.85020242914979749</v>
      </c>
      <c r="R32" s="22" t="s">
        <v>110</v>
      </c>
      <c r="S32" s="22" t="s">
        <v>111</v>
      </c>
      <c r="T32" s="22" t="s">
        <v>112</v>
      </c>
    </row>
    <row r="33" spans="1:20" x14ac:dyDescent="0.3">
      <c r="A33">
        <f t="shared" si="0"/>
        <v>31</v>
      </c>
      <c r="B33">
        <v>7000</v>
      </c>
      <c r="C33">
        <f t="shared" si="1"/>
        <v>7000</v>
      </c>
      <c r="D33">
        <f t="shared" si="2"/>
        <v>6000</v>
      </c>
      <c r="E33">
        <f t="shared" si="3"/>
        <v>-1000</v>
      </c>
      <c r="F33">
        <f t="shared" si="4"/>
        <v>1000</v>
      </c>
      <c r="G33">
        <f>SUMSQ($E$3:E33)/A33</f>
        <v>11214417.562724013</v>
      </c>
      <c r="H33">
        <f>AVERAGE($F$3:F33)</f>
        <v>2555.3763440860212</v>
      </c>
      <c r="I33">
        <f t="shared" si="5"/>
        <v>14.285714285714285</v>
      </c>
      <c r="J33">
        <f>AVERAGE($I$3:I33)</f>
        <v>58.990015360983101</v>
      </c>
      <c r="K33">
        <f>SUM($E$3:E33)/H33</f>
        <v>0.47612034504523443</v>
      </c>
      <c r="R33" s="22" t="s">
        <v>113</v>
      </c>
      <c r="S33" s="22" t="s">
        <v>114</v>
      </c>
      <c r="T33" s="22" t="s">
        <v>115</v>
      </c>
    </row>
    <row r="34" spans="1:20" x14ac:dyDescent="0.3">
      <c r="A34">
        <f t="shared" si="0"/>
        <v>32</v>
      </c>
      <c r="B34">
        <v>10000</v>
      </c>
      <c r="C34">
        <f t="shared" si="1"/>
        <v>10000</v>
      </c>
      <c r="D34">
        <f t="shared" si="2"/>
        <v>7000</v>
      </c>
      <c r="E34">
        <f t="shared" si="3"/>
        <v>-3000</v>
      </c>
      <c r="F34">
        <f t="shared" si="4"/>
        <v>3000</v>
      </c>
      <c r="G34">
        <f>SUMSQ($E$3:E34)/A34</f>
        <v>11145217.013888888</v>
      </c>
      <c r="H34">
        <f>AVERAGE($F$3:F34)</f>
        <v>2569.270833333333</v>
      </c>
      <c r="I34">
        <f t="shared" si="5"/>
        <v>30</v>
      </c>
      <c r="J34">
        <f>AVERAGE($I$3:I34)</f>
        <v>58.08407738095238</v>
      </c>
      <c r="K34">
        <f>SUM($E$3:E34)/H34</f>
        <v>-0.69410095276707917</v>
      </c>
      <c r="R34" s="22" t="s">
        <v>116</v>
      </c>
      <c r="S34" s="22" t="s">
        <v>117</v>
      </c>
      <c r="T34" s="22" t="s">
        <v>118</v>
      </c>
    </row>
    <row r="35" spans="1:20" x14ac:dyDescent="0.3">
      <c r="A35">
        <f t="shared" si="0"/>
        <v>33</v>
      </c>
      <c r="B35">
        <v>15000</v>
      </c>
      <c r="C35">
        <f t="shared" si="1"/>
        <v>15000</v>
      </c>
      <c r="D35">
        <f t="shared" si="2"/>
        <v>10000</v>
      </c>
      <c r="E35">
        <f t="shared" si="3"/>
        <v>-5000</v>
      </c>
      <c r="F35">
        <f t="shared" si="4"/>
        <v>5000</v>
      </c>
      <c r="G35">
        <f>SUMSQ($E$3:E35)/A35</f>
        <v>11565058.922558922</v>
      </c>
      <c r="H35">
        <f>AVERAGE($F$3:F35)</f>
        <v>2642.9292929292928</v>
      </c>
      <c r="I35">
        <f t="shared" si="5"/>
        <v>33.333333333333329</v>
      </c>
      <c r="J35">
        <f>AVERAGE($I$3:I35)</f>
        <v>57.334054834054832</v>
      </c>
      <c r="K35">
        <f>SUM($E$3:E35)/H35</f>
        <v>-2.5665965985094594</v>
      </c>
      <c r="R35" s="22" t="s">
        <v>119</v>
      </c>
      <c r="S35" s="22" t="s">
        <v>120</v>
      </c>
      <c r="T35" s="22" t="s">
        <v>121</v>
      </c>
    </row>
    <row r="36" spans="1:20" x14ac:dyDescent="0.3">
      <c r="A36">
        <f t="shared" si="0"/>
        <v>34</v>
      </c>
      <c r="B36">
        <v>15000</v>
      </c>
      <c r="C36">
        <f t="shared" si="1"/>
        <v>15000</v>
      </c>
      <c r="D36">
        <f t="shared" si="2"/>
        <v>15000</v>
      </c>
      <c r="E36">
        <f t="shared" si="3"/>
        <v>0</v>
      </c>
      <c r="F36">
        <f t="shared" si="4"/>
        <v>0</v>
      </c>
      <c r="G36">
        <f>SUMSQ($E$3:E36)/A36</f>
        <v>11224910.130718954</v>
      </c>
      <c r="H36">
        <f>AVERAGE($F$3:F36)</f>
        <v>2565.1960784313724</v>
      </c>
      <c r="I36">
        <f t="shared" si="5"/>
        <v>0</v>
      </c>
      <c r="J36">
        <f>AVERAGE($I$3:I36)</f>
        <v>55.647759103641455</v>
      </c>
      <c r="K36">
        <f>SUM($E$3:E36)/H36</f>
        <v>-2.6443722530097462</v>
      </c>
      <c r="R36" s="22" t="s">
        <v>122</v>
      </c>
      <c r="S36" s="22" t="s">
        <v>123</v>
      </c>
      <c r="T36" s="22" t="s">
        <v>124</v>
      </c>
    </row>
    <row r="37" spans="1:20" x14ac:dyDescent="0.3">
      <c r="A37">
        <f t="shared" si="0"/>
        <v>35</v>
      </c>
      <c r="B37">
        <v>18000</v>
      </c>
      <c r="C37">
        <f t="shared" si="1"/>
        <v>18000</v>
      </c>
      <c r="D37">
        <f t="shared" si="2"/>
        <v>15000</v>
      </c>
      <c r="E37">
        <f t="shared" si="3"/>
        <v>-3000</v>
      </c>
      <c r="F37">
        <f t="shared" si="4"/>
        <v>3000</v>
      </c>
      <c r="G37">
        <f>SUMSQ($E$3:E37)/A37</f>
        <v>11161341.269841269</v>
      </c>
      <c r="H37">
        <f>AVERAGE($F$3:F37)</f>
        <v>2577.6190476190473</v>
      </c>
      <c r="I37">
        <f t="shared" si="5"/>
        <v>16.666666666666664</v>
      </c>
      <c r="J37">
        <f>AVERAGE($I$3:I37)</f>
        <v>54.534013605442176</v>
      </c>
      <c r="K37">
        <f>SUM($E$3:E37)/H37</f>
        <v>-3.7954923332717541</v>
      </c>
      <c r="R37" s="22" t="s">
        <v>125</v>
      </c>
      <c r="S37" s="22" t="s">
        <v>126</v>
      </c>
      <c r="T37" s="22" t="s">
        <v>127</v>
      </c>
    </row>
    <row r="38" spans="1:20" x14ac:dyDescent="0.3">
      <c r="A38">
        <f t="shared" si="0"/>
        <v>36</v>
      </c>
      <c r="B38">
        <v>8000</v>
      </c>
      <c r="C38">
        <f t="shared" si="1"/>
        <v>8000</v>
      </c>
      <c r="D38">
        <f t="shared" si="2"/>
        <v>18000</v>
      </c>
      <c r="E38">
        <f t="shared" si="3"/>
        <v>10000</v>
      </c>
      <c r="F38">
        <f t="shared" si="4"/>
        <v>10000</v>
      </c>
      <c r="G38">
        <f>SUMSQ($E$3:E38)/A38</f>
        <v>13629081.790123455</v>
      </c>
      <c r="H38">
        <f>AVERAGE($F$3:F38)</f>
        <v>2783.7962962962961</v>
      </c>
      <c r="I38">
        <f t="shared" si="5"/>
        <v>125</v>
      </c>
      <c r="J38">
        <f>AVERAGE($I$3:I38)</f>
        <v>56.491402116402114</v>
      </c>
      <c r="K38">
        <f>SUM($E$3:E38)/H38</f>
        <v>7.783136537502057E-2</v>
      </c>
      <c r="R38" s="22" t="s">
        <v>128</v>
      </c>
      <c r="S38" s="22" t="s">
        <v>129</v>
      </c>
      <c r="T38" s="22" t="s">
        <v>130</v>
      </c>
    </row>
    <row r="39" spans="1:20" x14ac:dyDescent="0.3">
      <c r="A39">
        <f>A38+1</f>
        <v>37</v>
      </c>
      <c r="B39">
        <v>5000</v>
      </c>
      <c r="C39">
        <f>$N$3*B39+(1-$N$3)*C38</f>
        <v>5000</v>
      </c>
      <c r="D39">
        <f>C38</f>
        <v>8000</v>
      </c>
      <c r="E39">
        <f t="shared" si="3"/>
        <v>3000</v>
      </c>
      <c r="F39">
        <f t="shared" si="4"/>
        <v>3000</v>
      </c>
      <c r="G39">
        <f>SUMSQ($E$3:E39)/A39</f>
        <v>13503971.47147147</v>
      </c>
      <c r="H39">
        <f>AVERAGE($F$3:F39)</f>
        <v>2789.6396396396394</v>
      </c>
      <c r="I39">
        <f t="shared" si="5"/>
        <v>60</v>
      </c>
      <c r="J39">
        <f>AVERAGE($I$3:I39)</f>
        <v>56.586229086229082</v>
      </c>
      <c r="K39">
        <f>SUM($E$3:E39)/H39</f>
        <v>1.1530760536089131</v>
      </c>
      <c r="R39" s="22" t="s">
        <v>131</v>
      </c>
      <c r="S39" s="22" t="s">
        <v>132</v>
      </c>
      <c r="T39" s="22" t="s">
        <v>103</v>
      </c>
    </row>
    <row r="40" spans="1:20" x14ac:dyDescent="0.3">
      <c r="A40">
        <f>A39+1</f>
        <v>38</v>
      </c>
      <c r="B40">
        <v>4000</v>
      </c>
      <c r="C40">
        <f>$N$3*B40+(1-$N$3)*C39</f>
        <v>4000</v>
      </c>
      <c r="D40">
        <f>C39</f>
        <v>5000</v>
      </c>
      <c r="E40">
        <f t="shared" si="3"/>
        <v>1000</v>
      </c>
      <c r="F40">
        <f t="shared" si="4"/>
        <v>1000</v>
      </c>
      <c r="G40">
        <f>SUMSQ($E$3:E40)/A40</f>
        <v>13174919.590643274</v>
      </c>
      <c r="H40">
        <f>AVERAGE($F$3:F40)</f>
        <v>2742.5438596491226</v>
      </c>
      <c r="I40">
        <f t="shared" si="5"/>
        <v>25</v>
      </c>
      <c r="J40">
        <f>AVERAGE($I$3:I40)</f>
        <v>55.755012531328319</v>
      </c>
      <c r="K40">
        <f>SUM($E$3:E40)/H40</f>
        <v>1.5375019990404604</v>
      </c>
      <c r="R40" s="23" t="s">
        <v>133</v>
      </c>
      <c r="S40" s="22" t="s">
        <v>134</v>
      </c>
      <c r="T40" s="23" t="s">
        <v>135</v>
      </c>
    </row>
    <row r="41" spans="1:20" x14ac:dyDescent="0.3">
      <c r="A41">
        <f t="shared" si="0"/>
        <v>39</v>
      </c>
      <c r="B41">
        <v>4000</v>
      </c>
      <c r="C41">
        <f t="shared" si="1"/>
        <v>4000</v>
      </c>
      <c r="D41">
        <f t="shared" si="2"/>
        <v>4000</v>
      </c>
      <c r="E41">
        <f t="shared" si="3"/>
        <v>0</v>
      </c>
      <c r="F41">
        <f t="shared" si="4"/>
        <v>0</v>
      </c>
      <c r="G41">
        <f>SUMSQ($E$3:E41)/A41</f>
        <v>12837101.139601139</v>
      </c>
      <c r="H41">
        <f>AVERAGE($F$3:F41)</f>
        <v>2672.2222222222222</v>
      </c>
      <c r="I41">
        <f t="shared" si="5"/>
        <v>0</v>
      </c>
      <c r="J41">
        <f>AVERAGE($I$3:I41)</f>
        <v>54.325396825396822</v>
      </c>
      <c r="K41">
        <f>SUM($E$3:E41)/H41</f>
        <v>1.5779625779625777</v>
      </c>
    </row>
    <row r="42" spans="1:20" x14ac:dyDescent="0.3">
      <c r="A42">
        <f t="shared" si="0"/>
        <v>40</v>
      </c>
      <c r="B42">
        <v>2000</v>
      </c>
      <c r="C42">
        <f t="shared" si="1"/>
        <v>2000</v>
      </c>
      <c r="D42">
        <f t="shared" si="2"/>
        <v>4000</v>
      </c>
      <c r="E42">
        <f t="shared" si="3"/>
        <v>2000</v>
      </c>
      <c r="F42">
        <f t="shared" si="4"/>
        <v>2000</v>
      </c>
      <c r="G42">
        <f>SUMSQ($E$3:E42)/A42</f>
        <v>12616173.61111111</v>
      </c>
      <c r="H42">
        <f>AVERAGE($F$3:F42)</f>
        <v>2655.4166666666665</v>
      </c>
      <c r="I42">
        <f t="shared" si="5"/>
        <v>100</v>
      </c>
      <c r="J42">
        <f>AVERAGE($I$3:I42)</f>
        <v>55.467261904761905</v>
      </c>
      <c r="K42">
        <f>SUM($E$3:E42)/H42</f>
        <v>2.3411266279617133</v>
      </c>
    </row>
    <row r="43" spans="1:20" x14ac:dyDescent="0.3">
      <c r="A43">
        <f t="shared" si="0"/>
        <v>41</v>
      </c>
      <c r="B43">
        <v>5000</v>
      </c>
      <c r="C43">
        <f t="shared" si="1"/>
        <v>5000</v>
      </c>
      <c r="D43">
        <f t="shared" si="2"/>
        <v>2000</v>
      </c>
      <c r="E43">
        <f t="shared" si="3"/>
        <v>-3000</v>
      </c>
      <c r="F43">
        <f t="shared" si="4"/>
        <v>3000</v>
      </c>
      <c r="G43">
        <f>SUMSQ($E$3:E43)/A43</f>
        <v>12527974.254742546</v>
      </c>
      <c r="H43">
        <f>AVERAGE($F$3:F43)</f>
        <v>2663.8211382113818</v>
      </c>
      <c r="I43">
        <f t="shared" si="5"/>
        <v>60</v>
      </c>
      <c r="J43">
        <f>AVERAGE($I$3:I43)</f>
        <v>55.577816492450637</v>
      </c>
      <c r="K43">
        <f>SUM($E$3:E43)/H43</f>
        <v>1.20753853197009</v>
      </c>
    </row>
    <row r="44" spans="1:20" x14ac:dyDescent="0.3">
      <c r="A44">
        <f t="shared" si="0"/>
        <v>42</v>
      </c>
      <c r="B44">
        <v>7000</v>
      </c>
      <c r="C44">
        <f t="shared" si="1"/>
        <v>7000</v>
      </c>
      <c r="D44">
        <f t="shared" si="2"/>
        <v>5000</v>
      </c>
      <c r="E44">
        <f t="shared" si="3"/>
        <v>-2000</v>
      </c>
      <c r="F44">
        <f t="shared" si="4"/>
        <v>2000</v>
      </c>
      <c r="G44">
        <f>SUMSQ($E$3:E44)/A44</f>
        <v>12324927.248677248</v>
      </c>
      <c r="H44">
        <f>AVERAGE($F$3:F44)</f>
        <v>2648.0158730158728</v>
      </c>
      <c r="I44">
        <f t="shared" si="5"/>
        <v>28.571428571428569</v>
      </c>
      <c r="J44">
        <f>AVERAGE($I$3:I44)</f>
        <v>54.934807256235821</v>
      </c>
      <c r="K44">
        <f>SUM($E$3:E44)/H44</f>
        <v>0.45946350966581728</v>
      </c>
    </row>
    <row r="45" spans="1:20" x14ac:dyDescent="0.3">
      <c r="A45">
        <f t="shared" si="0"/>
        <v>43</v>
      </c>
      <c r="B45">
        <v>10000</v>
      </c>
      <c r="C45">
        <f t="shared" si="1"/>
        <v>10000</v>
      </c>
      <c r="D45">
        <f t="shared" si="2"/>
        <v>7000</v>
      </c>
      <c r="E45">
        <f t="shared" si="3"/>
        <v>-3000</v>
      </c>
      <c r="F45">
        <f t="shared" si="4"/>
        <v>3000</v>
      </c>
      <c r="G45">
        <f>SUMSQ($E$3:E45)/A45</f>
        <v>12247603.359173127</v>
      </c>
      <c r="H45">
        <f>AVERAGE($F$3:F45)</f>
        <v>2656.2015503875969</v>
      </c>
      <c r="I45">
        <f t="shared" si="5"/>
        <v>30</v>
      </c>
      <c r="J45">
        <f>AVERAGE($I$3:I45)</f>
        <v>54.354928017718713</v>
      </c>
      <c r="K45">
        <f>SUM($E$3:E45)/H45</f>
        <v>-0.67138479498030079</v>
      </c>
    </row>
    <row r="46" spans="1:20" x14ac:dyDescent="0.3">
      <c r="A46">
        <f t="shared" si="0"/>
        <v>44</v>
      </c>
      <c r="B46">
        <v>14000</v>
      </c>
      <c r="C46">
        <f t="shared" si="1"/>
        <v>14000</v>
      </c>
      <c r="D46">
        <f t="shared" si="2"/>
        <v>10000</v>
      </c>
      <c r="E46">
        <f t="shared" si="3"/>
        <v>-4000</v>
      </c>
      <c r="F46">
        <f t="shared" si="4"/>
        <v>4000</v>
      </c>
      <c r="G46">
        <f>SUMSQ($E$3:E46)/A46</f>
        <v>12332885.101010101</v>
      </c>
      <c r="H46">
        <f>AVERAGE($F$3:F46)</f>
        <v>2686.742424242424</v>
      </c>
      <c r="I46">
        <f t="shared" si="5"/>
        <v>28.571428571428569</v>
      </c>
      <c r="J46">
        <f>AVERAGE($I$3:I46)</f>
        <v>53.768939393939384</v>
      </c>
      <c r="K46">
        <f>SUM($E$3:E46)/H46</f>
        <v>-2.1525447624418446</v>
      </c>
    </row>
    <row r="47" spans="1:20" x14ac:dyDescent="0.3">
      <c r="A47">
        <f t="shared" si="0"/>
        <v>45</v>
      </c>
      <c r="B47">
        <v>16000</v>
      </c>
      <c r="C47">
        <f t="shared" si="1"/>
        <v>16000</v>
      </c>
      <c r="D47">
        <f t="shared" si="2"/>
        <v>14000</v>
      </c>
      <c r="E47">
        <f t="shared" si="3"/>
        <v>-2000</v>
      </c>
      <c r="F47">
        <f t="shared" si="4"/>
        <v>2000</v>
      </c>
      <c r="G47">
        <f>SUMSQ($E$3:E47)/A47</f>
        <v>12147709.876543209</v>
      </c>
      <c r="H47">
        <f>AVERAGE($F$3:F47)</f>
        <v>2671.4814814814813</v>
      </c>
      <c r="I47">
        <f t="shared" si="5"/>
        <v>12.5</v>
      </c>
      <c r="J47">
        <f>AVERAGE($I$3:I47)</f>
        <v>52.851851851851848</v>
      </c>
      <c r="K47">
        <f>SUM($E$3:E47)/H47</f>
        <v>-2.9134895327880219</v>
      </c>
    </row>
    <row r="48" spans="1:20" x14ac:dyDescent="0.3">
      <c r="A48">
        <f t="shared" si="0"/>
        <v>46</v>
      </c>
      <c r="B48">
        <v>16000</v>
      </c>
      <c r="C48">
        <f t="shared" si="1"/>
        <v>16000</v>
      </c>
      <c r="D48">
        <f t="shared" si="2"/>
        <v>16000</v>
      </c>
      <c r="E48">
        <f t="shared" si="3"/>
        <v>0</v>
      </c>
      <c r="F48">
        <f t="shared" si="4"/>
        <v>0</v>
      </c>
      <c r="G48">
        <f>SUMSQ($E$3:E48)/A48</f>
        <v>11883629.227053139</v>
      </c>
      <c r="H48">
        <f>AVERAGE($F$3:F48)</f>
        <v>2613.405797101449</v>
      </c>
      <c r="I48">
        <f t="shared" si="5"/>
        <v>0</v>
      </c>
      <c r="J48">
        <f>AVERAGE($I$3:I48)</f>
        <v>51.702898550724633</v>
      </c>
      <c r="K48">
        <f>SUM($E$3:E48)/H48</f>
        <v>-2.9782337446277558</v>
      </c>
    </row>
    <row r="49" spans="1:11" x14ac:dyDescent="0.3">
      <c r="A49">
        <f t="shared" si="0"/>
        <v>47</v>
      </c>
      <c r="B49">
        <v>20000</v>
      </c>
      <c r="C49">
        <f t="shared" si="1"/>
        <v>20000</v>
      </c>
      <c r="D49">
        <f t="shared" si="2"/>
        <v>16000</v>
      </c>
      <c r="E49">
        <f t="shared" si="3"/>
        <v>-4000</v>
      </c>
      <c r="F49">
        <f t="shared" si="4"/>
        <v>4000</v>
      </c>
      <c r="G49">
        <f>SUMSQ($E$3:E49)/A49</f>
        <v>11971211.583924349</v>
      </c>
      <c r="H49">
        <f>AVERAGE($F$3:F49)</f>
        <v>2642.9078014184397</v>
      </c>
      <c r="I49">
        <f t="shared" si="5"/>
        <v>20</v>
      </c>
      <c r="J49">
        <f>AVERAGE($I$3:I49)</f>
        <v>51.028368794326234</v>
      </c>
      <c r="K49">
        <f>SUM($E$3:E49)/H49</f>
        <v>-4.4584730980813099</v>
      </c>
    </row>
    <row r="50" spans="1:11" x14ac:dyDescent="0.3">
      <c r="A50">
        <f t="shared" si="0"/>
        <v>48</v>
      </c>
      <c r="B50">
        <v>12000</v>
      </c>
      <c r="C50">
        <f t="shared" si="1"/>
        <v>12000</v>
      </c>
      <c r="D50">
        <f t="shared" si="2"/>
        <v>20000</v>
      </c>
      <c r="E50">
        <f t="shared" si="3"/>
        <v>8000</v>
      </c>
      <c r="F50">
        <f t="shared" si="4"/>
        <v>8000</v>
      </c>
      <c r="G50">
        <f>SUMSQ($E$3:E50)/A50</f>
        <v>13055144.675925925</v>
      </c>
      <c r="H50">
        <f>AVERAGE($F$3:F50)</f>
        <v>2754.5138888888887</v>
      </c>
      <c r="I50">
        <f t="shared" si="5"/>
        <v>66.666666666666657</v>
      </c>
      <c r="J50">
        <f>AVERAGE($I$3:I50)</f>
        <v>51.354166666666657</v>
      </c>
      <c r="K50">
        <f>SUM($E$3:E50)/H50</f>
        <v>-1.3735030883650576</v>
      </c>
    </row>
    <row r="51" spans="1:11" x14ac:dyDescent="0.3">
      <c r="A51">
        <f t="shared" si="0"/>
        <v>49</v>
      </c>
      <c r="B51">
        <v>5000</v>
      </c>
      <c r="C51">
        <f t="shared" si="1"/>
        <v>5000</v>
      </c>
      <c r="D51">
        <f t="shared" si="2"/>
        <v>12000</v>
      </c>
      <c r="E51">
        <f t="shared" si="3"/>
        <v>7000</v>
      </c>
      <c r="F51">
        <f t="shared" si="4"/>
        <v>7000</v>
      </c>
      <c r="G51">
        <f>SUMSQ($E$3:E51)/A51</f>
        <v>13788713.151927438</v>
      </c>
      <c r="H51">
        <f>AVERAGE($F$3:F51)</f>
        <v>2841.1564625850338</v>
      </c>
      <c r="I51">
        <f t="shared" si="5"/>
        <v>140</v>
      </c>
      <c r="J51">
        <f>AVERAGE($I$3:I51)</f>
        <v>53.16326530612244</v>
      </c>
      <c r="K51">
        <f>SUM($E$3:E51)/H51</f>
        <v>1.1321680833233567</v>
      </c>
    </row>
    <row r="52" spans="1:11" x14ac:dyDescent="0.3">
      <c r="A52">
        <f t="shared" si="0"/>
        <v>50</v>
      </c>
      <c r="B52">
        <v>2000</v>
      </c>
      <c r="C52">
        <f t="shared" si="1"/>
        <v>2000</v>
      </c>
      <c r="D52">
        <f t="shared" si="2"/>
        <v>5000</v>
      </c>
      <c r="E52">
        <f t="shared" si="3"/>
        <v>3000</v>
      </c>
      <c r="F52">
        <f t="shared" si="4"/>
        <v>3000</v>
      </c>
      <c r="G52">
        <f>SUMSQ($E$3:E52)/A52</f>
        <v>13692938.888888888</v>
      </c>
      <c r="H52">
        <f>AVERAGE($F$3:F52)</f>
        <v>2844.333333333333</v>
      </c>
      <c r="I52">
        <f t="shared" si="5"/>
        <v>150</v>
      </c>
      <c r="J52">
        <f>AVERAGE($I$3:I52)</f>
        <v>55.099999999999994</v>
      </c>
      <c r="K52">
        <f>SUM($E$3:E52)/H52</f>
        <v>2.1856322512598148</v>
      </c>
    </row>
    <row r="53" spans="1:11" x14ac:dyDescent="0.3">
      <c r="A53">
        <f t="shared" si="0"/>
        <v>51</v>
      </c>
      <c r="B53">
        <v>3000</v>
      </c>
      <c r="C53">
        <f t="shared" si="1"/>
        <v>3000</v>
      </c>
      <c r="D53">
        <f t="shared" si="2"/>
        <v>2000</v>
      </c>
      <c r="E53">
        <f t="shared" si="3"/>
        <v>-1000</v>
      </c>
      <c r="F53">
        <f t="shared" si="4"/>
        <v>1000</v>
      </c>
      <c r="G53">
        <f>SUMSQ($E$3:E53)/A53</f>
        <v>13444057.734204793</v>
      </c>
      <c r="H53">
        <f>AVERAGE($F$3:F53)</f>
        <v>2808.1699346405226</v>
      </c>
      <c r="I53">
        <f t="shared" si="5"/>
        <v>33.333333333333329</v>
      </c>
      <c r="J53">
        <f>AVERAGE($I$3:I53)</f>
        <v>54.673202614379079</v>
      </c>
      <c r="K53">
        <f>SUM($E$3:E53)/H53</f>
        <v>1.8576748516234145</v>
      </c>
    </row>
    <row r="54" spans="1:11" x14ac:dyDescent="0.3">
      <c r="A54">
        <f t="shared" si="0"/>
        <v>52</v>
      </c>
      <c r="B54">
        <v>2000</v>
      </c>
      <c r="C54">
        <f t="shared" si="1"/>
        <v>2000</v>
      </c>
      <c r="D54">
        <f t="shared" si="2"/>
        <v>3000</v>
      </c>
      <c r="E54">
        <f t="shared" si="3"/>
        <v>1000</v>
      </c>
      <c r="F54">
        <f t="shared" si="4"/>
        <v>1000</v>
      </c>
      <c r="G54">
        <f>SUMSQ($E$3:E54)/A54</f>
        <v>13204748.931623932</v>
      </c>
      <c r="H54">
        <f>AVERAGE($F$3:F54)</f>
        <v>2773.3974358974356</v>
      </c>
      <c r="I54">
        <f t="shared" si="5"/>
        <v>50</v>
      </c>
      <c r="J54">
        <f>AVERAGE($I$3:I54)</f>
        <v>54.583333333333329</v>
      </c>
      <c r="K54">
        <f>SUM($E$3:E54)/H54</f>
        <v>2.2415347278400555</v>
      </c>
    </row>
    <row r="55" spans="1:11" x14ac:dyDescent="0.3">
      <c r="A55">
        <f t="shared" si="0"/>
        <v>53</v>
      </c>
      <c r="B55">
        <v>7000</v>
      </c>
      <c r="C55">
        <f t="shared" si="1"/>
        <v>7000</v>
      </c>
      <c r="D55">
        <f t="shared" si="2"/>
        <v>2000</v>
      </c>
      <c r="E55">
        <f t="shared" si="3"/>
        <v>-5000</v>
      </c>
      <c r="F55">
        <f t="shared" si="4"/>
        <v>5000</v>
      </c>
      <c r="G55">
        <f>SUMSQ($E$3:E55)/A55</f>
        <v>13427300.838574423</v>
      </c>
      <c r="H55">
        <f>AVERAGE($F$3:F55)</f>
        <v>2815.4088050314463</v>
      </c>
      <c r="I55">
        <f t="shared" si="5"/>
        <v>71.428571428571431</v>
      </c>
      <c r="J55">
        <f>AVERAGE($I$3:I55)</f>
        <v>54.901168014375557</v>
      </c>
      <c r="K55">
        <f>SUM($E$3:E55)/H55</f>
        <v>0.43214564950295975</v>
      </c>
    </row>
    <row r="56" spans="1:11" x14ac:dyDescent="0.3">
      <c r="A56">
        <f t="shared" si="0"/>
        <v>54</v>
      </c>
      <c r="B56">
        <v>6000</v>
      </c>
      <c r="C56">
        <f t="shared" si="1"/>
        <v>6000</v>
      </c>
      <c r="D56">
        <f t="shared" si="2"/>
        <v>7000</v>
      </c>
      <c r="E56">
        <f t="shared" si="3"/>
        <v>1000</v>
      </c>
      <c r="F56">
        <f t="shared" si="4"/>
        <v>1000</v>
      </c>
      <c r="G56">
        <f>SUMSQ($E$3:E56)/A56</f>
        <v>13197165.637860082</v>
      </c>
      <c r="H56">
        <f>AVERAGE($F$3:F56)</f>
        <v>2781.7901234567898</v>
      </c>
      <c r="I56">
        <f t="shared" si="5"/>
        <v>16.666666666666664</v>
      </c>
      <c r="J56">
        <f>AVERAGE($I$3:I56)</f>
        <v>54.193121693121689</v>
      </c>
      <c r="K56">
        <f>SUM($E$3:E56)/H56</f>
        <v>0.7968489958948185</v>
      </c>
    </row>
    <row r="57" spans="1:11" x14ac:dyDescent="0.3">
      <c r="A57">
        <f t="shared" si="0"/>
        <v>55</v>
      </c>
      <c r="B57">
        <v>8000</v>
      </c>
      <c r="C57">
        <f t="shared" si="1"/>
        <v>8000</v>
      </c>
      <c r="D57">
        <f t="shared" si="2"/>
        <v>6000</v>
      </c>
      <c r="E57">
        <f t="shared" si="3"/>
        <v>-2000</v>
      </c>
      <c r="F57">
        <f t="shared" si="4"/>
        <v>2000</v>
      </c>
      <c r="G57">
        <f>SUMSQ($E$3:E57)/A57</f>
        <v>13029944.444444444</v>
      </c>
      <c r="H57">
        <f>AVERAGE($F$3:F57)</f>
        <v>2767.5757575757575</v>
      </c>
      <c r="I57">
        <f t="shared" si="5"/>
        <v>25</v>
      </c>
      <c r="J57">
        <f>AVERAGE($I$3:I57)</f>
        <v>53.662337662337656</v>
      </c>
      <c r="K57">
        <f>SUM($E$3:E57)/H57</f>
        <v>7.828752874192467E-2</v>
      </c>
    </row>
    <row r="58" spans="1:11" x14ac:dyDescent="0.3">
      <c r="A58">
        <f t="shared" si="0"/>
        <v>56</v>
      </c>
      <c r="B58">
        <v>10000</v>
      </c>
      <c r="C58">
        <f t="shared" si="1"/>
        <v>10000</v>
      </c>
      <c r="D58">
        <f t="shared" si="2"/>
        <v>8000</v>
      </c>
      <c r="E58">
        <f t="shared" si="3"/>
        <v>-2000</v>
      </c>
      <c r="F58">
        <f t="shared" si="4"/>
        <v>2000</v>
      </c>
      <c r="G58">
        <f>SUMSQ($E$3:E58)/A58</f>
        <v>12868695.436507937</v>
      </c>
      <c r="H58">
        <f>AVERAGE($F$3:F58)</f>
        <v>2753.8690476190473</v>
      </c>
      <c r="I58">
        <f t="shared" si="5"/>
        <v>20</v>
      </c>
      <c r="J58">
        <f>AVERAGE($I$3:I58)</f>
        <v>53.061224489795912</v>
      </c>
      <c r="K58">
        <f>SUM($E$3:E58)/H58</f>
        <v>-0.64757375986166676</v>
      </c>
    </row>
    <row r="59" spans="1:11" x14ac:dyDescent="0.3">
      <c r="A59">
        <f t="shared" si="0"/>
        <v>57</v>
      </c>
      <c r="B59">
        <v>20000</v>
      </c>
      <c r="C59">
        <f t="shared" si="1"/>
        <v>20000</v>
      </c>
      <c r="D59">
        <f t="shared" si="2"/>
        <v>10000</v>
      </c>
      <c r="E59">
        <f t="shared" si="3"/>
        <v>-10000</v>
      </c>
      <c r="F59">
        <f t="shared" si="4"/>
        <v>10000</v>
      </c>
      <c r="G59">
        <f>SUMSQ($E$3:E59)/A59</f>
        <v>14397314.814814813</v>
      </c>
      <c r="H59">
        <f>AVERAGE($F$3:F59)</f>
        <v>2880.9941520467833</v>
      </c>
      <c r="I59">
        <f t="shared" si="5"/>
        <v>50</v>
      </c>
      <c r="J59">
        <f>AVERAGE($I$3:I59)</f>
        <v>53.007518796992478</v>
      </c>
      <c r="K59">
        <f>SUM($E$3:E59)/H59</f>
        <v>-4.090023343144221</v>
      </c>
    </row>
    <row r="60" spans="1:11" x14ac:dyDescent="0.3">
      <c r="A60">
        <f t="shared" si="0"/>
        <v>58</v>
      </c>
      <c r="B60">
        <v>20000</v>
      </c>
      <c r="C60">
        <f t="shared" si="1"/>
        <v>20000</v>
      </c>
      <c r="D60">
        <f t="shared" si="2"/>
        <v>20000</v>
      </c>
      <c r="E60">
        <f t="shared" si="3"/>
        <v>0</v>
      </c>
      <c r="F60">
        <f t="shared" si="4"/>
        <v>0</v>
      </c>
      <c r="G60">
        <f>SUMSQ($E$3:E60)/A60</f>
        <v>14149085.249042146</v>
      </c>
      <c r="H60">
        <f>AVERAGE($F$3:F60)</f>
        <v>2831.3218390804595</v>
      </c>
      <c r="I60">
        <f t="shared" si="5"/>
        <v>0</v>
      </c>
      <c r="J60">
        <f>AVERAGE($I$3:I60)</f>
        <v>52.093596059113295</v>
      </c>
      <c r="K60">
        <f>SUM($E$3:E60)/H60</f>
        <v>-4.1617781386379784</v>
      </c>
    </row>
    <row r="61" spans="1:11" x14ac:dyDescent="0.3">
      <c r="A61">
        <f t="shared" si="0"/>
        <v>59</v>
      </c>
      <c r="B61">
        <v>22000</v>
      </c>
      <c r="C61">
        <f t="shared" si="1"/>
        <v>22000</v>
      </c>
      <c r="D61">
        <f t="shared" si="2"/>
        <v>20000</v>
      </c>
      <c r="E61">
        <f t="shared" si="3"/>
        <v>-2000</v>
      </c>
      <c r="F61">
        <f t="shared" si="4"/>
        <v>2000</v>
      </c>
      <c r="G61">
        <f>SUMSQ($E$3:E61)/A61</f>
        <v>13977066.854990583</v>
      </c>
      <c r="H61">
        <f>AVERAGE($F$3:F61)</f>
        <v>2817.231638418079</v>
      </c>
      <c r="I61">
        <f t="shared" si="5"/>
        <v>9.0909090909090917</v>
      </c>
      <c r="J61">
        <f>AVERAGE($I$3:I61)</f>
        <v>51.364736957957291</v>
      </c>
      <c r="K61">
        <f>SUM($E$3:E61)/H61</f>
        <v>-4.8925097763962704</v>
      </c>
    </row>
    <row r="62" spans="1:11" x14ac:dyDescent="0.3">
      <c r="A62">
        <f t="shared" si="0"/>
        <v>60</v>
      </c>
      <c r="B62">
        <v>8000</v>
      </c>
      <c r="C62">
        <f t="shared" si="1"/>
        <v>8000</v>
      </c>
      <c r="D62">
        <f t="shared" si="2"/>
        <v>22000</v>
      </c>
      <c r="E62">
        <f t="shared" si="3"/>
        <v>14000</v>
      </c>
      <c r="F62">
        <f t="shared" si="4"/>
        <v>14000</v>
      </c>
      <c r="G62">
        <f>SUMSQ($E$3:E62)/A62</f>
        <v>17010782.407407407</v>
      </c>
      <c r="H62">
        <f>AVERAGE($F$3:F62)</f>
        <v>3003.6111111111109</v>
      </c>
      <c r="I62">
        <f t="shared" si="5"/>
        <v>175</v>
      </c>
      <c r="J62">
        <f>AVERAGE($I$3:I62)</f>
        <v>53.425324675324667</v>
      </c>
      <c r="K62">
        <f>SUM($E$3:E62)/H62</f>
        <v>7.2135392583001751E-2</v>
      </c>
    </row>
    <row r="63" spans="1:11" x14ac:dyDescent="0.3">
      <c r="A63">
        <f t="shared" si="0"/>
        <v>61</v>
      </c>
      <c r="B63" s="32"/>
      <c r="D63" s="20">
        <f>$C$62</f>
        <v>8000</v>
      </c>
    </row>
    <row r="64" spans="1:11" x14ac:dyDescent="0.3">
      <c r="A64">
        <f t="shared" si="0"/>
        <v>62</v>
      </c>
      <c r="B64" s="32"/>
      <c r="D64" s="20">
        <f>$D$63</f>
        <v>8000</v>
      </c>
    </row>
    <row r="65" spans="1:4" x14ac:dyDescent="0.3">
      <c r="A65">
        <f t="shared" si="0"/>
        <v>63</v>
      </c>
      <c r="B65" s="32"/>
      <c r="D65" s="20">
        <f t="shared" ref="D65:D74" si="6">$D$63</f>
        <v>8000</v>
      </c>
    </row>
    <row r="66" spans="1:4" x14ac:dyDescent="0.3">
      <c r="A66">
        <f t="shared" si="0"/>
        <v>64</v>
      </c>
      <c r="B66" s="32"/>
      <c r="D66" s="20">
        <f t="shared" si="6"/>
        <v>8000</v>
      </c>
    </row>
    <row r="67" spans="1:4" x14ac:dyDescent="0.3">
      <c r="A67">
        <f t="shared" si="0"/>
        <v>65</v>
      </c>
      <c r="B67" s="32"/>
      <c r="D67" s="20">
        <f t="shared" si="6"/>
        <v>8000</v>
      </c>
    </row>
    <row r="68" spans="1:4" x14ac:dyDescent="0.3">
      <c r="A68">
        <f t="shared" ref="A68:A74" si="7">A67+1</f>
        <v>66</v>
      </c>
      <c r="B68" s="32"/>
      <c r="D68" s="20">
        <f t="shared" si="6"/>
        <v>8000</v>
      </c>
    </row>
    <row r="69" spans="1:4" x14ac:dyDescent="0.3">
      <c r="A69">
        <f t="shared" si="7"/>
        <v>67</v>
      </c>
      <c r="B69" s="32"/>
      <c r="D69" s="20">
        <f t="shared" si="6"/>
        <v>8000</v>
      </c>
    </row>
    <row r="70" spans="1:4" x14ac:dyDescent="0.3">
      <c r="A70">
        <f t="shared" si="7"/>
        <v>68</v>
      </c>
      <c r="B70" s="32"/>
      <c r="D70" s="20">
        <f t="shared" si="6"/>
        <v>8000</v>
      </c>
    </row>
    <row r="71" spans="1:4" x14ac:dyDescent="0.3">
      <c r="A71">
        <f t="shared" si="7"/>
        <v>69</v>
      </c>
      <c r="B71" s="32"/>
      <c r="D71" s="20">
        <f t="shared" si="6"/>
        <v>8000</v>
      </c>
    </row>
    <row r="72" spans="1:4" x14ac:dyDescent="0.3">
      <c r="A72">
        <f t="shared" si="7"/>
        <v>70</v>
      </c>
      <c r="B72" s="32"/>
      <c r="D72" s="20">
        <f t="shared" si="6"/>
        <v>8000</v>
      </c>
    </row>
    <row r="73" spans="1:4" x14ac:dyDescent="0.3">
      <c r="A73">
        <f t="shared" si="7"/>
        <v>71</v>
      </c>
      <c r="B73" s="32"/>
      <c r="D73" s="20">
        <f t="shared" si="6"/>
        <v>8000</v>
      </c>
    </row>
    <row r="74" spans="1:4" x14ac:dyDescent="0.3">
      <c r="A74">
        <f t="shared" si="7"/>
        <v>72</v>
      </c>
      <c r="B74" s="32"/>
      <c r="D74" s="20">
        <f t="shared" si="6"/>
        <v>8000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EB04-EAF6-45C9-A04C-5BE8C42A2E47}">
  <dimension ref="A1:AD74"/>
  <sheetViews>
    <sheetView topLeftCell="A14" workbookViewId="0">
      <selection activeCell="L32" sqref="L32"/>
    </sheetView>
  </sheetViews>
  <sheetFormatPr defaultRowHeight="14.4" x14ac:dyDescent="0.3"/>
  <cols>
    <col min="2" max="2" width="11.5546875" customWidth="1"/>
    <col min="4" max="4" width="10.77734375" customWidth="1"/>
    <col min="5" max="5" width="11.21875" customWidth="1"/>
    <col min="7" max="7" width="15.5546875" customWidth="1"/>
    <col min="8" max="8" width="14.44140625" customWidth="1"/>
    <col min="15" max="15" width="11" bestFit="1" customWidth="1"/>
    <col min="17" max="17" width="11" bestFit="1" customWidth="1"/>
    <col min="28" max="28" width="10.77734375" customWidth="1"/>
    <col min="29" max="29" width="24.33203125" customWidth="1"/>
    <col min="30" max="30" width="10.109375" customWidth="1"/>
  </cols>
  <sheetData>
    <row r="1" spans="1:24" ht="28.8" x14ac:dyDescent="0.3">
      <c r="A1" s="1" t="s">
        <v>0</v>
      </c>
      <c r="B1" s="1" t="s">
        <v>1</v>
      </c>
      <c r="C1" t="s">
        <v>17</v>
      </c>
      <c r="D1" t="s">
        <v>147</v>
      </c>
      <c r="E1" t="s">
        <v>18</v>
      </c>
      <c r="F1" t="s">
        <v>4</v>
      </c>
      <c r="G1" t="s">
        <v>19</v>
      </c>
      <c r="H1" s="1" t="s">
        <v>20</v>
      </c>
      <c r="I1" t="s">
        <v>7</v>
      </c>
      <c r="J1" t="s">
        <v>8</v>
      </c>
      <c r="K1" t="s">
        <v>9</v>
      </c>
      <c r="L1" t="s">
        <v>10</v>
      </c>
    </row>
    <row r="2" spans="1:24" x14ac:dyDescent="0.3">
      <c r="A2">
        <v>0</v>
      </c>
      <c r="B2" s="1"/>
      <c r="C2">
        <f>T18</f>
        <v>4800.5649717514116</v>
      </c>
      <c r="D2">
        <f>T19</f>
        <v>112.00333425951655</v>
      </c>
      <c r="S2" t="s">
        <v>24</v>
      </c>
    </row>
    <row r="3" spans="1:24" ht="15" thickBot="1" x14ac:dyDescent="0.35">
      <c r="A3">
        <f>A2+1</f>
        <v>1</v>
      </c>
      <c r="B3">
        <v>2000</v>
      </c>
      <c r="C3">
        <f>$O$3*B3+(1-$O$3)*(C2+D2)</f>
        <v>2032.9194083666762</v>
      </c>
      <c r="D3">
        <f>D2</f>
        <v>112.00333425951655</v>
      </c>
      <c r="E3">
        <f>C2+D2</f>
        <v>4912.5683060109277</v>
      </c>
      <c r="F3">
        <f>E3-B3</f>
        <v>2912.5683060109277</v>
      </c>
      <c r="G3">
        <f>ABS(F3)</f>
        <v>2912.5683060109277</v>
      </c>
      <c r="H3">
        <f>SUMSQ($F$3:F3)/A3</f>
        <v>8483054.1371793654</v>
      </c>
      <c r="I3">
        <f>SUM($G$3:G3)/A3</f>
        <v>2912.5683060109277</v>
      </c>
      <c r="J3">
        <f>(G3/B3)*100</f>
        <v>145.62841530054638</v>
      </c>
      <c r="K3">
        <f>AVERAGE($J$3:J3)</f>
        <v>145.62841530054638</v>
      </c>
      <c r="L3">
        <f>SUM($F$3:F3)/I3</f>
        <v>1</v>
      </c>
      <c r="N3" s="25" t="s">
        <v>21</v>
      </c>
      <c r="O3" s="24">
        <v>0.98869746391913371</v>
      </c>
      <c r="P3" s="24"/>
      <c r="Q3" s="24"/>
    </row>
    <row r="4" spans="1:24" x14ac:dyDescent="0.3">
      <c r="A4">
        <f t="shared" ref="A4:A67" si="0">A3+1</f>
        <v>2</v>
      </c>
      <c r="B4">
        <v>3000</v>
      </c>
      <c r="C4">
        <f t="shared" ref="C4:C62" si="1">$O$3*B4+(1-$O$3)*(C3+D3)</f>
        <v>2990.3354584466042</v>
      </c>
      <c r="D4">
        <f>$O$4*(C4-C3)+(1-$O$4)*D3</f>
        <v>112.00333425951655</v>
      </c>
      <c r="E4">
        <f t="shared" ref="E4:E63" si="2">C3+D3</f>
        <v>2144.9227426261928</v>
      </c>
      <c r="F4">
        <f t="shared" ref="F4:F62" si="3">E4-B4</f>
        <v>-855.07725737380724</v>
      </c>
      <c r="G4">
        <f t="shared" ref="G4:G62" si="4">ABS(F4)</f>
        <v>855.07725737380724</v>
      </c>
      <c r="H4">
        <f>SUMSQ($F$3:F4)/A4</f>
        <v>4607105.6266286392</v>
      </c>
      <c r="I4">
        <f>SUM($G$3:G4)/A4</f>
        <v>1883.8227816923675</v>
      </c>
      <c r="J4">
        <f t="shared" ref="J4:J62" si="5">(G4/B4)*100</f>
        <v>28.502575245793576</v>
      </c>
      <c r="K4">
        <f>AVERAGE($J$3:J4)</f>
        <v>87.065495273169972</v>
      </c>
      <c r="L4">
        <f>SUM($F$3:F4)/I4</f>
        <v>1.0921892805589359</v>
      </c>
      <c r="N4" s="25" t="s">
        <v>23</v>
      </c>
      <c r="O4" s="24">
        <v>0</v>
      </c>
      <c r="P4" s="24"/>
      <c r="Q4" s="24"/>
      <c r="S4" s="6" t="s">
        <v>25</v>
      </c>
      <c r="T4" s="6"/>
    </row>
    <row r="5" spans="1:24" x14ac:dyDescent="0.3">
      <c r="A5">
        <f t="shared" si="0"/>
        <v>3</v>
      </c>
      <c r="B5">
        <v>3000</v>
      </c>
      <c r="C5">
        <f t="shared" si="1"/>
        <v>3001.156687897033</v>
      </c>
      <c r="D5">
        <f t="shared" ref="D5:D62" si="6">$O$4*(C5-C4)+(1-$O$4)*D4</f>
        <v>112.00333425951655</v>
      </c>
      <c r="E5">
        <f t="shared" si="2"/>
        <v>3102.3387927061208</v>
      </c>
      <c r="F5">
        <f t="shared" si="3"/>
        <v>102.33879270612078</v>
      </c>
      <c r="G5">
        <f t="shared" si="4"/>
        <v>102.33879270612078</v>
      </c>
      <c r="H5">
        <f>SUMSQ($F$3:F5)/A5</f>
        <v>3074894.8272499419</v>
      </c>
      <c r="I5">
        <f>SUM($G$3:G5)/A5</f>
        <v>1289.9947853636186</v>
      </c>
      <c r="J5">
        <f t="shared" si="5"/>
        <v>3.4112930902040262</v>
      </c>
      <c r="K5">
        <f>AVERAGE($J$3:J5)</f>
        <v>59.180761212181324</v>
      </c>
      <c r="L5">
        <f>SUM($F$3:F5)/I5</f>
        <v>1.674293466802222</v>
      </c>
      <c r="N5" s="24"/>
      <c r="O5" s="24"/>
      <c r="P5" s="24" t="s">
        <v>14</v>
      </c>
      <c r="Q5" s="24" t="s">
        <v>15</v>
      </c>
      <c r="S5" s="3" t="s">
        <v>26</v>
      </c>
      <c r="T5" s="3">
        <v>0.3628927091252534</v>
      </c>
    </row>
    <row r="6" spans="1:24" x14ac:dyDescent="0.3">
      <c r="A6">
        <f t="shared" si="0"/>
        <v>4</v>
      </c>
      <c r="B6">
        <v>3000</v>
      </c>
      <c r="C6">
        <f t="shared" si="1"/>
        <v>3001.278995233336</v>
      </c>
      <c r="D6">
        <f t="shared" si="6"/>
        <v>112.00333425951655</v>
      </c>
      <c r="E6">
        <f t="shared" si="2"/>
        <v>3113.1600221565495</v>
      </c>
      <c r="F6">
        <f t="shared" si="3"/>
        <v>113.16002215654953</v>
      </c>
      <c r="G6">
        <f t="shared" si="4"/>
        <v>113.16002215654953</v>
      </c>
      <c r="H6">
        <f>SUMSQ($F$3:F6)/A6</f>
        <v>2309372.4180910741</v>
      </c>
      <c r="I6">
        <f>SUM($G$3:G6)/A6</f>
        <v>995.78609456185131</v>
      </c>
      <c r="J6">
        <f t="shared" si="5"/>
        <v>3.7720007385516507</v>
      </c>
      <c r="K6">
        <f>AVERAGE($J$3:J6)</f>
        <v>45.328571093773903</v>
      </c>
      <c r="L6">
        <f>SUM($F$3:F6)/I6</f>
        <v>2.2826085601244639</v>
      </c>
      <c r="N6" s="24" t="s">
        <v>11</v>
      </c>
      <c r="O6" s="24">
        <f>H62</f>
        <v>16526364.102854149</v>
      </c>
      <c r="P6" s="24">
        <f>MIN(H3:H62)</f>
        <v>1958390.917166508</v>
      </c>
      <c r="Q6" s="24">
        <f>MAX(H3:H62)</f>
        <v>16526364.102854149</v>
      </c>
      <c r="S6" s="3" t="s">
        <v>27</v>
      </c>
      <c r="T6" s="3">
        <v>0.13169111833626576</v>
      </c>
    </row>
    <row r="7" spans="1:24" x14ac:dyDescent="0.3">
      <c r="A7">
        <f t="shared" si="0"/>
        <v>5</v>
      </c>
      <c r="B7">
        <v>4000</v>
      </c>
      <c r="C7">
        <f t="shared" si="1"/>
        <v>3989.9778415355513</v>
      </c>
      <c r="D7">
        <f t="shared" si="6"/>
        <v>112.00333425951655</v>
      </c>
      <c r="E7">
        <f t="shared" si="2"/>
        <v>3113.2823294928526</v>
      </c>
      <c r="F7">
        <f t="shared" si="3"/>
        <v>-886.71767050714743</v>
      </c>
      <c r="G7">
        <f t="shared" si="4"/>
        <v>886.71767050714743</v>
      </c>
      <c r="H7">
        <f>SUMSQ($F$3:F7)/A7</f>
        <v>2004751.5799107838</v>
      </c>
      <c r="I7">
        <f>SUM($G$3:G7)/A7</f>
        <v>973.9724097509104</v>
      </c>
      <c r="J7">
        <f t="shared" si="5"/>
        <v>22.167941762678687</v>
      </c>
      <c r="K7">
        <f>AVERAGE($J$3:J7)</f>
        <v>40.696445227554861</v>
      </c>
      <c r="L7">
        <f>SUM($F$3:F7)/I7</f>
        <v>1.4233177234940124</v>
      </c>
      <c r="N7" s="24" t="s">
        <v>12</v>
      </c>
      <c r="O7" s="24">
        <f>I62</f>
        <v>2937.8877469011913</v>
      </c>
      <c r="P7" s="24">
        <f>MIN(I3:I62)</f>
        <v>973.9724097509104</v>
      </c>
      <c r="Q7" s="24">
        <f>MAX(I3:I62)</f>
        <v>2937.8877469011913</v>
      </c>
      <c r="S7" s="3" t="s">
        <v>28</v>
      </c>
      <c r="T7" s="3">
        <v>0.11672027554896</v>
      </c>
    </row>
    <row r="8" spans="1:24" x14ac:dyDescent="0.3">
      <c r="A8">
        <f t="shared" si="0"/>
        <v>6</v>
      </c>
      <c r="B8">
        <v>6000</v>
      </c>
      <c r="C8">
        <f t="shared" si="1"/>
        <v>5978.5475737572597</v>
      </c>
      <c r="D8">
        <f t="shared" si="6"/>
        <v>112.00333425951655</v>
      </c>
      <c r="E8">
        <f t="shared" si="2"/>
        <v>4101.9811757950674</v>
      </c>
      <c r="F8">
        <f t="shared" si="3"/>
        <v>-1898.0188242049326</v>
      </c>
      <c r="G8">
        <f t="shared" si="4"/>
        <v>1898.0188242049326</v>
      </c>
      <c r="H8">
        <f>SUMSQ($F$3:F8)/A8</f>
        <v>2271038.8927650326</v>
      </c>
      <c r="I8">
        <f>SUM($G$3:G8)/A8</f>
        <v>1127.9801454932474</v>
      </c>
      <c r="J8">
        <f t="shared" si="5"/>
        <v>31.633647070082212</v>
      </c>
      <c r="K8">
        <f>AVERAGE($J$3:J8)</f>
        <v>39.185978867976083</v>
      </c>
      <c r="L8">
        <f>SUM($F$3:F8)/I8</f>
        <v>-0.45368407702647173</v>
      </c>
      <c r="N8" s="24" t="s">
        <v>13</v>
      </c>
      <c r="O8" s="24">
        <f>K62</f>
        <v>51.110957626947588</v>
      </c>
      <c r="P8" s="24">
        <f>MIN(K3:K62)</f>
        <v>30.451409248833389</v>
      </c>
      <c r="Q8" s="24">
        <f>MAX(K3:K62)</f>
        <v>145.62841530054638</v>
      </c>
      <c r="S8" s="3" t="s">
        <v>29</v>
      </c>
      <c r="T8" s="3">
        <v>5065.843384072693</v>
      </c>
    </row>
    <row r="9" spans="1:24" ht="15" thickBot="1" x14ac:dyDescent="0.35">
      <c r="A9">
        <f t="shared" si="0"/>
        <v>7</v>
      </c>
      <c r="B9">
        <v>7000</v>
      </c>
      <c r="C9">
        <f t="shared" si="1"/>
        <v>6989.7209188241486</v>
      </c>
      <c r="D9">
        <f t="shared" si="6"/>
        <v>112.00333425951655</v>
      </c>
      <c r="E9">
        <f t="shared" si="2"/>
        <v>6090.5509080167758</v>
      </c>
      <c r="F9">
        <f t="shared" si="3"/>
        <v>-909.44909198322421</v>
      </c>
      <c r="G9">
        <f t="shared" si="4"/>
        <v>909.44909198322421</v>
      </c>
      <c r="H9">
        <f>SUMSQ($F$3:F9)/A9</f>
        <v>2064761.5724999008</v>
      </c>
      <c r="I9">
        <f>SUM($G$3:G9)/A9</f>
        <v>1096.7614235632441</v>
      </c>
      <c r="J9">
        <f t="shared" si="5"/>
        <v>12.992129885474633</v>
      </c>
      <c r="K9">
        <f>AVERAGE($J$3:J9)</f>
        <v>35.44400044190445</v>
      </c>
      <c r="L9">
        <f>SUM($F$3:F9)/I9</f>
        <v>-1.2958111879776204</v>
      </c>
      <c r="N9" s="24" t="s">
        <v>10</v>
      </c>
      <c r="O9" s="24">
        <f>L62</f>
        <v>1.1572711217434026</v>
      </c>
      <c r="P9" s="24">
        <f>MIN(L3:L62)</f>
        <v>-5.3589891657144575</v>
      </c>
      <c r="Q9" s="24">
        <f>MAX(L3:L62)</f>
        <v>3.2200655919623813</v>
      </c>
      <c r="S9" s="4" t="s">
        <v>30</v>
      </c>
      <c r="T9" s="4">
        <v>60</v>
      </c>
    </row>
    <row r="10" spans="1:24" x14ac:dyDescent="0.3">
      <c r="A10">
        <f t="shared" si="0"/>
        <v>8</v>
      </c>
      <c r="B10">
        <v>6000</v>
      </c>
      <c r="C10">
        <f t="shared" si="1"/>
        <v>6012.4522781216428</v>
      </c>
      <c r="D10">
        <f t="shared" si="6"/>
        <v>112.00333425951655</v>
      </c>
      <c r="E10">
        <f t="shared" si="2"/>
        <v>7101.7242530836647</v>
      </c>
      <c r="F10">
        <f t="shared" si="3"/>
        <v>1101.7242530836647</v>
      </c>
      <c r="G10">
        <f t="shared" si="4"/>
        <v>1101.7242530836647</v>
      </c>
      <c r="H10">
        <f>SUMSQ($F$3:F10)/A10</f>
        <v>1958390.917166508</v>
      </c>
      <c r="I10">
        <f>SUM($G$3:G10)/A10</f>
        <v>1097.3817772532966</v>
      </c>
      <c r="J10">
        <f t="shared" si="5"/>
        <v>18.362070884727746</v>
      </c>
      <c r="K10">
        <f>AVERAGE($J$3:J10)</f>
        <v>33.308759247257363</v>
      </c>
      <c r="L10">
        <f>SUM($F$3:F10)/I10</f>
        <v>-0.29112153740284735</v>
      </c>
    </row>
    <row r="11" spans="1:24" ht="15" thickBot="1" x14ac:dyDescent="0.35">
      <c r="A11">
        <f t="shared" si="0"/>
        <v>9</v>
      </c>
      <c r="B11">
        <v>10000</v>
      </c>
      <c r="C11">
        <f t="shared" si="1"/>
        <v>9956.1965197259397</v>
      </c>
      <c r="D11">
        <f t="shared" si="6"/>
        <v>112.00333425951655</v>
      </c>
      <c r="E11">
        <f t="shared" si="2"/>
        <v>6124.455612381159</v>
      </c>
      <c r="F11">
        <f t="shared" si="3"/>
        <v>-3875.544387618841</v>
      </c>
      <c r="G11">
        <f t="shared" si="4"/>
        <v>3875.544387618841</v>
      </c>
      <c r="H11">
        <f>SUMSQ($F$3:F11)/A11</f>
        <v>3409663.5153039959</v>
      </c>
      <c r="I11">
        <f>SUM($G$3:G11)/A11</f>
        <v>1406.0665117383569</v>
      </c>
      <c r="J11">
        <f t="shared" si="5"/>
        <v>38.755443876188409</v>
      </c>
      <c r="K11">
        <f>AVERAGE($J$3:J11)</f>
        <v>33.913946428249702</v>
      </c>
      <c r="L11">
        <f>SUM($F$3:F11)/I11</f>
        <v>-2.9835116779392479</v>
      </c>
      <c r="S11" t="s">
        <v>31</v>
      </c>
    </row>
    <row r="12" spans="1:24" x14ac:dyDescent="0.3">
      <c r="A12">
        <f t="shared" si="0"/>
        <v>10</v>
      </c>
      <c r="B12">
        <v>12000</v>
      </c>
      <c r="C12">
        <f t="shared" si="1"/>
        <v>11978.165759148647</v>
      </c>
      <c r="D12">
        <f t="shared" si="6"/>
        <v>112.00333425951655</v>
      </c>
      <c r="E12">
        <f t="shared" si="2"/>
        <v>10068.199853985456</v>
      </c>
      <c r="F12">
        <f t="shared" si="3"/>
        <v>-1931.8001460145442</v>
      </c>
      <c r="G12">
        <f t="shared" si="4"/>
        <v>1931.8001460145442</v>
      </c>
      <c r="H12">
        <f>SUMSQ($F$3:F12)/A12</f>
        <v>3441882.3441877775</v>
      </c>
      <c r="I12">
        <f>SUM($G$3:G12)/A12</f>
        <v>1458.6398751659758</v>
      </c>
      <c r="J12">
        <f t="shared" si="5"/>
        <v>16.098334550121201</v>
      </c>
      <c r="K12">
        <f>AVERAGE($J$3:J12)</f>
        <v>32.132385240436847</v>
      </c>
      <c r="L12">
        <f>SUM($F$3:F12)/I12</f>
        <v>-4.2003623430684529</v>
      </c>
      <c r="S12" s="5"/>
      <c r="T12" s="5" t="s">
        <v>36</v>
      </c>
      <c r="U12" s="5" t="s">
        <v>37</v>
      </c>
      <c r="V12" s="5" t="s">
        <v>38</v>
      </c>
      <c r="W12" s="5" t="s">
        <v>39</v>
      </c>
      <c r="X12" s="5" t="s">
        <v>40</v>
      </c>
    </row>
    <row r="13" spans="1:24" x14ac:dyDescent="0.3">
      <c r="A13">
        <f t="shared" si="0"/>
        <v>11</v>
      </c>
      <c r="B13">
        <v>14000</v>
      </c>
      <c r="C13">
        <f t="shared" si="1"/>
        <v>13978.414067269892</v>
      </c>
      <c r="D13">
        <f t="shared" si="6"/>
        <v>112.00333425951655</v>
      </c>
      <c r="E13">
        <f t="shared" si="2"/>
        <v>12090.169093408163</v>
      </c>
      <c r="F13">
        <f t="shared" si="3"/>
        <v>-1909.8309065918365</v>
      </c>
      <c r="G13">
        <f t="shared" si="4"/>
        <v>1909.8309065918365</v>
      </c>
      <c r="H13">
        <f>SUMSQ($F$3:F13)/A13</f>
        <v>3460570.6848773793</v>
      </c>
      <c r="I13">
        <f>SUM($G$3:G13)/A13</f>
        <v>1499.6572416592355</v>
      </c>
      <c r="J13">
        <f t="shared" si="5"/>
        <v>13.641649332798833</v>
      </c>
      <c r="K13">
        <f>AVERAGE($J$3:J13)</f>
        <v>30.451409248833389</v>
      </c>
      <c r="L13">
        <f>SUM($F$3:F13)/I13</f>
        <v>-5.3589891657144575</v>
      </c>
      <c r="S13" s="3" t="s">
        <v>32</v>
      </c>
      <c r="T13" s="3">
        <v>1</v>
      </c>
      <c r="U13" s="3">
        <v>225742720.20005441</v>
      </c>
      <c r="V13" s="3">
        <v>225742720.20005441</v>
      </c>
      <c r="W13" s="3">
        <v>8.7965066634679179</v>
      </c>
      <c r="X13" s="3">
        <v>4.3765450279160505E-3</v>
      </c>
    </row>
    <row r="14" spans="1:24" x14ac:dyDescent="0.3">
      <c r="A14">
        <f t="shared" si="0"/>
        <v>12</v>
      </c>
      <c r="B14">
        <v>8000</v>
      </c>
      <c r="C14">
        <f t="shared" si="1"/>
        <v>8068.8371624283218</v>
      </c>
      <c r="D14">
        <f t="shared" si="6"/>
        <v>112.00333425951655</v>
      </c>
      <c r="E14">
        <f t="shared" si="2"/>
        <v>14090.417401529408</v>
      </c>
      <c r="F14">
        <f t="shared" si="3"/>
        <v>6090.4174015294084</v>
      </c>
      <c r="G14">
        <f t="shared" si="4"/>
        <v>6090.4174015294084</v>
      </c>
      <c r="H14">
        <f>SUMSQ($F$3:F14)/A14</f>
        <v>6263288.4715419514</v>
      </c>
      <c r="I14">
        <f>SUM($G$3:G14)/A14</f>
        <v>1882.2205883150834</v>
      </c>
      <c r="J14">
        <f t="shared" si="5"/>
        <v>76.130217519117608</v>
      </c>
      <c r="K14">
        <f>AVERAGE($J$3:J14)</f>
        <v>34.257976604690406</v>
      </c>
      <c r="L14">
        <f>SUM($F$3:F14)/I14</f>
        <v>-1.034007130136579</v>
      </c>
      <c r="S14" s="3" t="s">
        <v>33</v>
      </c>
      <c r="T14" s="3">
        <v>58</v>
      </c>
      <c r="U14" s="3">
        <v>1488440613.1332784</v>
      </c>
      <c r="V14" s="3">
        <v>25662769.191953074</v>
      </c>
      <c r="W14" s="3"/>
      <c r="X14" s="3"/>
    </row>
    <row r="15" spans="1:24" ht="15" thickBot="1" x14ac:dyDescent="0.35">
      <c r="A15">
        <f t="shared" si="0"/>
        <v>13</v>
      </c>
      <c r="B15">
        <v>3000</v>
      </c>
      <c r="C15">
        <f t="shared" si="1"/>
        <v>3058.5566366430271</v>
      </c>
      <c r="D15">
        <f t="shared" si="6"/>
        <v>112.00333425951655</v>
      </c>
      <c r="E15">
        <f t="shared" si="2"/>
        <v>8180.8404966878379</v>
      </c>
      <c r="F15">
        <f t="shared" si="3"/>
        <v>5180.8404966878379</v>
      </c>
      <c r="G15">
        <f t="shared" si="4"/>
        <v>5180.8404966878379</v>
      </c>
      <c r="H15">
        <f>SUMSQ($F$3:F15)/A15</f>
        <v>7846197.6854326231</v>
      </c>
      <c r="I15">
        <f>SUM($G$3:G15)/A15</f>
        <v>2135.9605812668337</v>
      </c>
      <c r="J15">
        <f t="shared" si="5"/>
        <v>172.69468322292795</v>
      </c>
      <c r="K15">
        <f>AVERAGE($J$3:J15)</f>
        <v>44.90695403686253</v>
      </c>
      <c r="L15">
        <f>SUM($F$3:F15)/I15</f>
        <v>1.5143589335163359</v>
      </c>
      <c r="S15" s="4" t="s">
        <v>34</v>
      </c>
      <c r="T15" s="4">
        <v>59</v>
      </c>
      <c r="U15" s="4">
        <v>1714183333.3333328</v>
      </c>
      <c r="V15" s="4"/>
      <c r="W15" s="4"/>
      <c r="X15" s="4"/>
    </row>
    <row r="16" spans="1:24" ht="15" thickBot="1" x14ac:dyDescent="0.35">
      <c r="A16">
        <f t="shared" si="0"/>
        <v>14</v>
      </c>
      <c r="B16">
        <v>4000</v>
      </c>
      <c r="C16">
        <f t="shared" si="1"/>
        <v>3990.6252241442112</v>
      </c>
      <c r="D16">
        <f t="shared" si="6"/>
        <v>112.00333425951655</v>
      </c>
      <c r="E16">
        <f t="shared" si="2"/>
        <v>3170.5599709025437</v>
      </c>
      <c r="F16">
        <f t="shared" si="3"/>
        <v>-829.44002909745632</v>
      </c>
      <c r="G16">
        <f t="shared" si="4"/>
        <v>829.44002909745632</v>
      </c>
      <c r="H16">
        <f>SUMSQ($F$3:F16)/A16</f>
        <v>7334895.7623209497</v>
      </c>
      <c r="I16">
        <f>SUM($G$3:G16)/A16</f>
        <v>2042.6376846833066</v>
      </c>
      <c r="J16">
        <f t="shared" si="5"/>
        <v>20.736000727436409</v>
      </c>
      <c r="K16">
        <f>AVERAGE($J$3:J16)</f>
        <v>43.180457371903515</v>
      </c>
      <c r="L16">
        <f>SUM($F$3:F16)/I16</f>
        <v>1.1774829069383492</v>
      </c>
    </row>
    <row r="17" spans="1:30" x14ac:dyDescent="0.3">
      <c r="A17">
        <f t="shared" si="0"/>
        <v>15</v>
      </c>
      <c r="B17">
        <v>3000</v>
      </c>
      <c r="C17">
        <f t="shared" si="1"/>
        <v>3012.4624990651514</v>
      </c>
      <c r="D17">
        <f t="shared" si="6"/>
        <v>112.00333425951655</v>
      </c>
      <c r="E17">
        <f t="shared" si="2"/>
        <v>4102.6285584037278</v>
      </c>
      <c r="F17">
        <f t="shared" si="3"/>
        <v>1102.6285584037278</v>
      </c>
      <c r="G17">
        <f t="shared" si="4"/>
        <v>1102.6285584037278</v>
      </c>
      <c r="H17">
        <f>SUMSQ($F$3:F17)/A17</f>
        <v>6926955.3606867185</v>
      </c>
      <c r="I17">
        <f>SUM($G$3:G17)/A17</f>
        <v>1979.9704095980014</v>
      </c>
      <c r="J17">
        <f t="shared" si="5"/>
        <v>36.754285280124257</v>
      </c>
      <c r="K17">
        <f>AVERAGE($J$3:J17)</f>
        <v>42.752045899118229</v>
      </c>
      <c r="L17">
        <f>SUM($F$3:F17)/I17</f>
        <v>1.7716423943419661</v>
      </c>
      <c r="S17" s="5"/>
      <c r="T17" s="5" t="s">
        <v>41</v>
      </c>
      <c r="U17" s="5" t="s">
        <v>29</v>
      </c>
      <c r="V17" s="5" t="s">
        <v>42</v>
      </c>
      <c r="W17" s="5" t="s">
        <v>43</v>
      </c>
      <c r="X17" s="5" t="s">
        <v>44</v>
      </c>
      <c r="Y17" s="5" t="s">
        <v>45</v>
      </c>
      <c r="Z17" s="5" t="s">
        <v>46</v>
      </c>
      <c r="AA17" s="5" t="s">
        <v>47</v>
      </c>
    </row>
    <row r="18" spans="1:30" x14ac:dyDescent="0.3">
      <c r="A18">
        <f t="shared" si="0"/>
        <v>16</v>
      </c>
      <c r="B18">
        <v>5000</v>
      </c>
      <c r="C18">
        <f t="shared" si="1"/>
        <v>4978.8017074102545</v>
      </c>
      <c r="D18">
        <f t="shared" si="6"/>
        <v>112.00333425951655</v>
      </c>
      <c r="E18">
        <f t="shared" si="2"/>
        <v>3124.465833324668</v>
      </c>
      <c r="F18">
        <f t="shared" si="3"/>
        <v>-1875.534166675332</v>
      </c>
      <c r="G18">
        <f t="shared" si="4"/>
        <v>1875.534166675332</v>
      </c>
      <c r="H18">
        <f>SUMSQ($F$3:F18)/A18</f>
        <v>6713872.426291707</v>
      </c>
      <c r="I18">
        <f>SUM($G$3:G18)/A18</f>
        <v>1973.4431444153347</v>
      </c>
      <c r="J18">
        <f t="shared" si="5"/>
        <v>37.510683333506641</v>
      </c>
      <c r="K18">
        <f>AVERAGE($J$3:J18)</f>
        <v>42.424460738767507</v>
      </c>
      <c r="L18">
        <f>SUM($F$3:F18)/I18</f>
        <v>0.82711546827699489</v>
      </c>
      <c r="S18" s="3" t="s">
        <v>35</v>
      </c>
      <c r="T18" s="7">
        <v>4800.5649717514116</v>
      </c>
      <c r="U18" s="3">
        <v>1324.5178362079348</v>
      </c>
      <c r="V18" s="3">
        <v>3.6243868074252004</v>
      </c>
      <c r="W18" s="3">
        <v>6.1138830545691707E-4</v>
      </c>
      <c r="X18" s="3">
        <v>2149.2544609517736</v>
      </c>
      <c r="Y18" s="3">
        <v>7451.8754825510496</v>
      </c>
      <c r="Z18" s="3">
        <v>2149.2544609517736</v>
      </c>
      <c r="AA18" s="3">
        <v>7451.8754825510496</v>
      </c>
    </row>
    <row r="19" spans="1:30" ht="15" thickBot="1" x14ac:dyDescent="0.35">
      <c r="A19">
        <f t="shared" si="0"/>
        <v>17</v>
      </c>
      <c r="B19">
        <v>5000</v>
      </c>
      <c r="C19">
        <f t="shared" si="1"/>
        <v>5001.0263272597977</v>
      </c>
      <c r="D19">
        <f t="shared" si="6"/>
        <v>112.00333425951655</v>
      </c>
      <c r="E19">
        <f t="shared" si="2"/>
        <v>5090.8050416697706</v>
      </c>
      <c r="F19">
        <f t="shared" si="3"/>
        <v>90.805041669770617</v>
      </c>
      <c r="G19">
        <f t="shared" si="4"/>
        <v>90.805041669770617</v>
      </c>
      <c r="H19">
        <f>SUMSQ($F$3:F19)/A19</f>
        <v>6319423.7868388221</v>
      </c>
      <c r="I19">
        <f>SUM($G$3:G19)/A19</f>
        <v>1862.6997266067719</v>
      </c>
      <c r="J19">
        <f t="shared" si="5"/>
        <v>1.8161008333954125</v>
      </c>
      <c r="K19">
        <f>AVERAGE($J$3:J19)</f>
        <v>40.03573368551033</v>
      </c>
      <c r="L19">
        <f>SUM($F$3:F19)/I19</f>
        <v>0.92503926830963501</v>
      </c>
      <c r="S19" s="4" t="s">
        <v>48</v>
      </c>
      <c r="T19" s="8">
        <v>112.00333425951655</v>
      </c>
      <c r="U19" s="4">
        <v>37.763812572100299</v>
      </c>
      <c r="V19" s="4">
        <v>2.9658905346401387</v>
      </c>
      <c r="W19" s="4">
        <v>4.3765450279159655E-3</v>
      </c>
      <c r="X19" s="4">
        <v>36.410850365959732</v>
      </c>
      <c r="Y19" s="4">
        <v>187.59581815307337</v>
      </c>
      <c r="Z19" s="4">
        <v>36.410850365959732</v>
      </c>
      <c r="AA19" s="4">
        <v>187.59581815307337</v>
      </c>
    </row>
    <row r="20" spans="1:30" x14ac:dyDescent="0.3">
      <c r="A20">
        <f t="shared" si="0"/>
        <v>18</v>
      </c>
      <c r="B20">
        <v>8000</v>
      </c>
      <c r="C20">
        <f t="shared" si="1"/>
        <v>7967.3699135849311</v>
      </c>
      <c r="D20">
        <f t="shared" si="6"/>
        <v>112.00333425951655</v>
      </c>
      <c r="E20">
        <f t="shared" si="2"/>
        <v>5113.0296615193138</v>
      </c>
      <c r="F20">
        <f t="shared" si="3"/>
        <v>-2886.9703384806862</v>
      </c>
      <c r="G20">
        <f t="shared" si="4"/>
        <v>2886.9703384806862</v>
      </c>
      <c r="H20">
        <f>SUMSQ($F$3:F20)/A20</f>
        <v>6431377.8950848468</v>
      </c>
      <c r="I20">
        <f>SUM($G$3:G20)/A20</f>
        <v>1919.6036494886564</v>
      </c>
      <c r="J20">
        <f t="shared" si="5"/>
        <v>36.087129231008582</v>
      </c>
      <c r="K20">
        <f>AVERAGE($J$3:J20)</f>
        <v>39.816366771371342</v>
      </c>
      <c r="L20">
        <f>SUM($F$3:F20)/I20</f>
        <v>-0.60632305351671956</v>
      </c>
    </row>
    <row r="21" spans="1:30" x14ac:dyDescent="0.3">
      <c r="A21">
        <f t="shared" si="0"/>
        <v>19</v>
      </c>
      <c r="B21">
        <v>3000</v>
      </c>
      <c r="C21">
        <f t="shared" si="1"/>
        <v>3057.4097994019485</v>
      </c>
      <c r="D21">
        <f t="shared" si="6"/>
        <v>112.00333425951655</v>
      </c>
      <c r="E21">
        <f t="shared" si="2"/>
        <v>8079.3732478444472</v>
      </c>
      <c r="F21">
        <f t="shared" si="3"/>
        <v>5079.3732478444472</v>
      </c>
      <c r="G21">
        <f t="shared" si="4"/>
        <v>5079.3732478444472</v>
      </c>
      <c r="H21">
        <f>SUMSQ($F$3:F21)/A21</f>
        <v>7450780.7738128994</v>
      </c>
      <c r="I21">
        <f>SUM($G$3:G21)/A21</f>
        <v>2085.9073125600139</v>
      </c>
      <c r="J21">
        <f t="shared" si="5"/>
        <v>169.31244159481491</v>
      </c>
      <c r="K21">
        <f>AVERAGE($J$3:J21)</f>
        <v>46.631949656815742</v>
      </c>
      <c r="L21">
        <f>SUM($F$3:F21)/I21</f>
        <v>1.8771079989835329</v>
      </c>
    </row>
    <row r="22" spans="1:30" ht="14.4" customHeight="1" x14ac:dyDescent="0.3">
      <c r="A22">
        <f t="shared" si="0"/>
        <v>20</v>
      </c>
      <c r="B22">
        <v>8000</v>
      </c>
      <c r="C22">
        <f t="shared" si="1"/>
        <v>7945.4021176514498</v>
      </c>
      <c r="D22">
        <f t="shared" si="6"/>
        <v>112.00333425951655</v>
      </c>
      <c r="E22">
        <f t="shared" si="2"/>
        <v>3169.4131336614651</v>
      </c>
      <c r="F22">
        <f t="shared" si="3"/>
        <v>-4830.5868663385354</v>
      </c>
      <c r="G22">
        <f t="shared" si="4"/>
        <v>4830.5868663385354</v>
      </c>
      <c r="H22">
        <f>SUMSQ($F$3:F22)/A22</f>
        <v>8244970.2087843716</v>
      </c>
      <c r="I22">
        <f>SUM($G$3:G22)/A22</f>
        <v>2223.1412902489401</v>
      </c>
      <c r="J22">
        <f t="shared" si="5"/>
        <v>60.382335829231693</v>
      </c>
      <c r="K22">
        <f>AVERAGE($J$3:J22)</f>
        <v>47.319468965436542</v>
      </c>
      <c r="L22">
        <f>SUM($F$3:F22)/I22</f>
        <v>-0.41163086161357637</v>
      </c>
      <c r="AB22" s="1"/>
      <c r="AC22" s="1" t="s">
        <v>137</v>
      </c>
      <c r="AD22" s="1"/>
    </row>
    <row r="23" spans="1:30" x14ac:dyDescent="0.3">
      <c r="A23">
        <f t="shared" si="0"/>
        <v>21</v>
      </c>
      <c r="B23">
        <v>12000</v>
      </c>
      <c r="C23">
        <f t="shared" si="1"/>
        <v>11955.438682867996</v>
      </c>
      <c r="D23">
        <f t="shared" si="6"/>
        <v>112.00333425951655</v>
      </c>
      <c r="E23">
        <f t="shared" si="2"/>
        <v>8057.4054519109659</v>
      </c>
      <c r="F23">
        <f t="shared" si="3"/>
        <v>-3942.5945480890341</v>
      </c>
      <c r="G23">
        <f t="shared" si="4"/>
        <v>3942.5945480890341</v>
      </c>
      <c r="H23">
        <f>SUMSQ($F$3:F23)/A23</f>
        <v>8592545.5212527998</v>
      </c>
      <c r="I23">
        <f>SUM($G$3:G23)/A23</f>
        <v>2305.020016812754</v>
      </c>
      <c r="J23">
        <f t="shared" si="5"/>
        <v>32.854954567408619</v>
      </c>
      <c r="K23">
        <f>AVERAGE($J$3:J23)</f>
        <v>46.630682565530449</v>
      </c>
      <c r="L23">
        <f>SUM($F$3:F23)/I23</f>
        <v>-2.1074472574862391</v>
      </c>
      <c r="AB23" s="21" t="s">
        <v>76</v>
      </c>
      <c r="AC23" s="21" t="s">
        <v>77</v>
      </c>
      <c r="AD23" s="21" t="s">
        <v>78</v>
      </c>
    </row>
    <row r="24" spans="1:30" x14ac:dyDescent="0.3">
      <c r="A24">
        <f t="shared" si="0"/>
        <v>22</v>
      </c>
      <c r="B24">
        <v>12000</v>
      </c>
      <c r="C24">
        <f t="shared" si="1"/>
        <v>12000.762265831949</v>
      </c>
      <c r="D24">
        <f t="shared" si="6"/>
        <v>112.00333425951655</v>
      </c>
      <c r="E24">
        <f t="shared" si="2"/>
        <v>12067.442017127512</v>
      </c>
      <c r="F24">
        <f t="shared" si="3"/>
        <v>67.442017127512372</v>
      </c>
      <c r="G24">
        <f t="shared" si="4"/>
        <v>67.442017127512372</v>
      </c>
      <c r="H24">
        <f>SUMSQ($F$3:F24)/A24</f>
        <v>8202182.0169083187</v>
      </c>
      <c r="I24">
        <f>SUM($G$3:G24)/A24</f>
        <v>2203.3119259179703</v>
      </c>
      <c r="J24">
        <f t="shared" si="5"/>
        <v>0.56201680939593646</v>
      </c>
      <c r="K24">
        <f>AVERAGE($J$3:J24)</f>
        <v>44.536652303887969</v>
      </c>
      <c r="L24">
        <f>SUM($F$3:F24)/I24</f>
        <v>-2.1741207131893652</v>
      </c>
      <c r="AB24" s="22" t="s">
        <v>110</v>
      </c>
      <c r="AC24" s="22" t="s">
        <v>149</v>
      </c>
      <c r="AD24" s="22" t="s">
        <v>112</v>
      </c>
    </row>
    <row r="25" spans="1:30" x14ac:dyDescent="0.3">
      <c r="A25">
        <f t="shared" si="0"/>
        <v>23</v>
      </c>
      <c r="B25">
        <v>16000</v>
      </c>
      <c r="C25">
        <f t="shared" si="1"/>
        <v>15956.064392940249</v>
      </c>
      <c r="D25">
        <f t="shared" si="6"/>
        <v>112.00333425951655</v>
      </c>
      <c r="E25">
        <f t="shared" si="2"/>
        <v>12112.765600091465</v>
      </c>
      <c r="F25">
        <f t="shared" si="3"/>
        <v>-3887.2343999085351</v>
      </c>
      <c r="G25">
        <f t="shared" si="4"/>
        <v>3887.2343999085351</v>
      </c>
      <c r="H25">
        <f>SUMSQ($F$3:F25)/A25</f>
        <v>8502547.6370354481</v>
      </c>
      <c r="I25">
        <f>SUM($G$3:G25)/A25</f>
        <v>2276.5259465262557</v>
      </c>
      <c r="J25">
        <f t="shared" si="5"/>
        <v>24.295214999428342</v>
      </c>
      <c r="K25">
        <f>AVERAGE($J$3:J25)</f>
        <v>43.656589812389726</v>
      </c>
      <c r="L25">
        <f>SUM($F$3:F25)/I25</f>
        <v>-3.8117292310702271</v>
      </c>
      <c r="AB25" s="22" t="s">
        <v>113</v>
      </c>
      <c r="AC25" s="22" t="s">
        <v>150</v>
      </c>
      <c r="AD25" s="22" t="s">
        <v>151</v>
      </c>
    </row>
    <row r="26" spans="1:30" x14ac:dyDescent="0.3">
      <c r="A26">
        <f t="shared" si="0"/>
        <v>24</v>
      </c>
      <c r="B26">
        <v>10000</v>
      </c>
      <c r="C26">
        <f t="shared" si="1"/>
        <v>10068.584554427816</v>
      </c>
      <c r="D26">
        <f t="shared" si="6"/>
        <v>112.00333425951655</v>
      </c>
      <c r="E26">
        <f t="shared" si="2"/>
        <v>16068.067727199765</v>
      </c>
      <c r="F26">
        <f t="shared" si="3"/>
        <v>6068.0677271997647</v>
      </c>
      <c r="G26">
        <f t="shared" si="4"/>
        <v>6068.0677271997647</v>
      </c>
      <c r="H26">
        <f>SUMSQ($F$3:F26)/A26</f>
        <v>9682501.7330707759</v>
      </c>
      <c r="I26">
        <f>SUM($G$3:G26)/A26</f>
        <v>2434.5068540543184</v>
      </c>
      <c r="J26">
        <f t="shared" si="5"/>
        <v>60.680677271997652</v>
      </c>
      <c r="K26">
        <f>AVERAGE($J$3:J26)</f>
        <v>44.365926789873392</v>
      </c>
      <c r="L26">
        <f>SUM($F$3:F26)/I26</f>
        <v>-1.0718527097668873</v>
      </c>
      <c r="AB26" s="22" t="s">
        <v>116</v>
      </c>
      <c r="AC26" s="22" t="s">
        <v>138</v>
      </c>
      <c r="AD26" s="22" t="s">
        <v>118</v>
      </c>
    </row>
    <row r="27" spans="1:30" x14ac:dyDescent="0.3">
      <c r="A27">
        <f t="shared" si="0"/>
        <v>25</v>
      </c>
      <c r="B27">
        <v>2000</v>
      </c>
      <c r="C27">
        <f t="shared" si="1"/>
        <v>2092.4613897745862</v>
      </c>
      <c r="D27">
        <f t="shared" si="6"/>
        <v>112.00333425951655</v>
      </c>
      <c r="E27">
        <f t="shared" si="2"/>
        <v>10180.587888687332</v>
      </c>
      <c r="F27">
        <f t="shared" si="3"/>
        <v>8180.5878886873325</v>
      </c>
      <c r="G27">
        <f t="shared" si="4"/>
        <v>8180.5878886873325</v>
      </c>
      <c r="H27">
        <f>SUMSQ($F$3:F27)/A27</f>
        <v>11972082.391929459</v>
      </c>
      <c r="I27">
        <f>SUM($G$3:G27)/A27</f>
        <v>2664.3500954396395</v>
      </c>
      <c r="J27">
        <f t="shared" si="5"/>
        <v>409.02939443436662</v>
      </c>
      <c r="K27">
        <f>AVERAGE($J$3:J27)</f>
        <v>58.952465495653122</v>
      </c>
      <c r="L27">
        <f>SUM($F$3:F27)/I27</f>
        <v>2.0909996511940618</v>
      </c>
      <c r="AB27" s="22" t="s">
        <v>119</v>
      </c>
      <c r="AC27" s="22" t="s">
        <v>139</v>
      </c>
      <c r="AD27" s="22" t="s">
        <v>121</v>
      </c>
    </row>
    <row r="28" spans="1:30" x14ac:dyDescent="0.3">
      <c r="A28">
        <f t="shared" si="0"/>
        <v>26</v>
      </c>
      <c r="B28">
        <v>5000</v>
      </c>
      <c r="C28">
        <f t="shared" si="1"/>
        <v>4968.4033616780616</v>
      </c>
      <c r="D28">
        <f t="shared" si="6"/>
        <v>112.00333425951655</v>
      </c>
      <c r="E28">
        <f t="shared" si="2"/>
        <v>2204.4647240341028</v>
      </c>
      <c r="F28">
        <f t="shared" si="3"/>
        <v>-2795.5352759658972</v>
      </c>
      <c r="G28">
        <f t="shared" si="4"/>
        <v>2795.5352759658972</v>
      </c>
      <c r="H28">
        <f>SUMSQ($F$3:F28)/A28</f>
        <v>11812195.27990024</v>
      </c>
      <c r="I28">
        <f>SUM($G$3:G28)/A28</f>
        <v>2669.3956793060343</v>
      </c>
      <c r="J28">
        <f t="shared" si="5"/>
        <v>55.910705519317951</v>
      </c>
      <c r="K28">
        <f>AVERAGE($J$3:J28)</f>
        <v>58.835474727332539</v>
      </c>
      <c r="L28">
        <f>SUM($F$3:F28)/I28</f>
        <v>1.0397933381606563</v>
      </c>
      <c r="AB28" s="22" t="s">
        <v>122</v>
      </c>
      <c r="AC28" s="22" t="s">
        <v>140</v>
      </c>
      <c r="AD28" s="22" t="s">
        <v>124</v>
      </c>
    </row>
    <row r="29" spans="1:30" x14ac:dyDescent="0.3">
      <c r="A29">
        <f t="shared" si="0"/>
        <v>27</v>
      </c>
      <c r="B29">
        <v>5000</v>
      </c>
      <c r="C29">
        <f t="shared" si="1"/>
        <v>5000.9087995819782</v>
      </c>
      <c r="D29">
        <f t="shared" si="6"/>
        <v>112.00333425951655</v>
      </c>
      <c r="E29">
        <f t="shared" si="2"/>
        <v>5080.4066959375778</v>
      </c>
      <c r="F29">
        <f t="shared" si="3"/>
        <v>80.406695937577751</v>
      </c>
      <c r="G29">
        <f t="shared" si="4"/>
        <v>80.406695937577751</v>
      </c>
      <c r="H29">
        <f>SUMSQ($F$3:F29)/A29</f>
        <v>11374946.019042883</v>
      </c>
      <c r="I29">
        <f>SUM($G$3:G29)/A29</f>
        <v>2573.5071984405358</v>
      </c>
      <c r="J29">
        <f t="shared" si="5"/>
        <v>1.6081339187515551</v>
      </c>
      <c r="K29">
        <f>AVERAGE($J$3:J29)</f>
        <v>56.71594358627398</v>
      </c>
      <c r="L29">
        <f>SUM($F$3:F29)/I29</f>
        <v>1.1097798917856121</v>
      </c>
      <c r="AB29" s="22" t="s">
        <v>125</v>
      </c>
      <c r="AC29" s="22" t="s">
        <v>141</v>
      </c>
      <c r="AD29" s="22" t="s">
        <v>127</v>
      </c>
    </row>
    <row r="30" spans="1:30" x14ac:dyDescent="0.3">
      <c r="A30">
        <f t="shared" si="0"/>
        <v>28</v>
      </c>
      <c r="B30">
        <v>3000</v>
      </c>
      <c r="C30">
        <f t="shared" si="1"/>
        <v>3023.8812656284435</v>
      </c>
      <c r="D30">
        <f t="shared" si="6"/>
        <v>112.00333425951655</v>
      </c>
      <c r="E30">
        <f t="shared" si="2"/>
        <v>5112.9121338414943</v>
      </c>
      <c r="F30">
        <f t="shared" si="3"/>
        <v>2112.9121338414943</v>
      </c>
      <c r="G30">
        <f t="shared" si="4"/>
        <v>2112.9121338414943</v>
      </c>
      <c r="H30">
        <f>SUMSQ($F$3:F30)/A30</f>
        <v>11128140.721410444</v>
      </c>
      <c r="I30">
        <f>SUM($G$3:G30)/A30</f>
        <v>2557.0573747048556</v>
      </c>
      <c r="J30">
        <f t="shared" si="5"/>
        <v>70.430404461383148</v>
      </c>
      <c r="K30">
        <f>AVERAGE($J$3:J30)</f>
        <v>57.205745760385021</v>
      </c>
      <c r="L30">
        <f>SUM($F$3:F30)/I30</f>
        <v>1.9432253351803881</v>
      </c>
      <c r="AB30" s="22" t="s">
        <v>128</v>
      </c>
      <c r="AC30" s="22" t="s">
        <v>142</v>
      </c>
      <c r="AD30" s="22" t="s">
        <v>130</v>
      </c>
    </row>
    <row r="31" spans="1:30" x14ac:dyDescent="0.3">
      <c r="A31">
        <f t="shared" si="0"/>
        <v>29</v>
      </c>
      <c r="B31">
        <v>4000</v>
      </c>
      <c r="C31">
        <f t="shared" si="1"/>
        <v>3990.2333045122014</v>
      </c>
      <c r="D31">
        <f t="shared" si="6"/>
        <v>112.00333425951655</v>
      </c>
      <c r="E31">
        <f t="shared" si="2"/>
        <v>3135.8845998879601</v>
      </c>
      <c r="F31">
        <f t="shared" si="3"/>
        <v>-864.11540011203988</v>
      </c>
      <c r="G31">
        <f t="shared" si="4"/>
        <v>864.11540011203988</v>
      </c>
      <c r="H31">
        <f>SUMSQ($F$3:F31)/A31</f>
        <v>10770159.849110458</v>
      </c>
      <c r="I31">
        <f>SUM($G$3:G31)/A31</f>
        <v>2498.680065236138</v>
      </c>
      <c r="J31">
        <f t="shared" si="5"/>
        <v>21.602885002800999</v>
      </c>
      <c r="K31">
        <f>AVERAGE($J$3:J31)</f>
        <v>55.978060906675232</v>
      </c>
      <c r="L31">
        <f>SUM($F$3:F31)/I31</f>
        <v>1.6427966633400743</v>
      </c>
      <c r="AB31" s="22" t="s">
        <v>131</v>
      </c>
      <c r="AC31" s="29" t="s">
        <v>143</v>
      </c>
      <c r="AD31" s="22" t="s">
        <v>152</v>
      </c>
    </row>
    <row r="32" spans="1:30" x14ac:dyDescent="0.3">
      <c r="A32">
        <f t="shared" si="0"/>
        <v>30</v>
      </c>
      <c r="B32">
        <v>6000</v>
      </c>
      <c r="C32">
        <f t="shared" si="1"/>
        <v>5978.5504611367705</v>
      </c>
      <c r="D32">
        <f t="shared" si="6"/>
        <v>112.00333425951655</v>
      </c>
      <c r="E32">
        <f t="shared" si="2"/>
        <v>4102.2366387717175</v>
      </c>
      <c r="F32">
        <f t="shared" si="3"/>
        <v>-1897.7633612282825</v>
      </c>
      <c r="G32">
        <f t="shared" si="4"/>
        <v>1897.7633612282825</v>
      </c>
      <c r="H32">
        <f>SUMSQ($F$3:F32)/A32</f>
        <v>10531204.713314123</v>
      </c>
      <c r="I32">
        <f>SUM($G$3:G32)/A32</f>
        <v>2478.6495084358762</v>
      </c>
      <c r="J32">
        <f t="shared" si="5"/>
        <v>31.629389353804712</v>
      </c>
      <c r="K32">
        <f>AVERAGE($J$3:J32)</f>
        <v>55.166438521579543</v>
      </c>
      <c r="L32">
        <f>SUM($F$3:F32)/I32</f>
        <v>0.89042839868422718</v>
      </c>
      <c r="AB32" s="22" t="s">
        <v>133</v>
      </c>
      <c r="AC32" s="22" t="s">
        <v>144</v>
      </c>
      <c r="AD32" s="22" t="s">
        <v>135</v>
      </c>
    </row>
    <row r="33" spans="1:30" x14ac:dyDescent="0.3">
      <c r="A33">
        <f t="shared" si="0"/>
        <v>31</v>
      </c>
      <c r="B33">
        <v>7000</v>
      </c>
      <c r="C33">
        <f t="shared" si="1"/>
        <v>6989.7209514588594</v>
      </c>
      <c r="D33">
        <f t="shared" si="6"/>
        <v>112.00333425951655</v>
      </c>
      <c r="E33">
        <f t="shared" si="2"/>
        <v>6090.5537953962867</v>
      </c>
      <c r="F33">
        <f t="shared" si="3"/>
        <v>-909.44620460371334</v>
      </c>
      <c r="G33">
        <f t="shared" si="4"/>
        <v>909.44620460371334</v>
      </c>
      <c r="H33">
        <f>SUMSQ($F$3:F33)/A33</f>
        <v>10218168.832209414</v>
      </c>
      <c r="I33">
        <f>SUM($G$3:G33)/A33</f>
        <v>2428.0300470219354</v>
      </c>
      <c r="J33">
        <f t="shared" si="5"/>
        <v>12.992088637195906</v>
      </c>
      <c r="K33">
        <f>AVERAGE($J$3:J33)</f>
        <v>53.805975622083295</v>
      </c>
      <c r="L33">
        <f>SUM($F$3:F33)/I33</f>
        <v>0.53443066311467602</v>
      </c>
      <c r="AB33" s="22" t="s">
        <v>145</v>
      </c>
      <c r="AC33" s="22" t="s">
        <v>146</v>
      </c>
      <c r="AD33" s="22" t="s">
        <v>153</v>
      </c>
    </row>
    <row r="34" spans="1:30" x14ac:dyDescent="0.3">
      <c r="A34">
        <f t="shared" si="0"/>
        <v>32</v>
      </c>
      <c r="B34">
        <v>10000</v>
      </c>
      <c r="C34">
        <f t="shared" si="1"/>
        <v>9967.2421341670342</v>
      </c>
      <c r="D34">
        <f t="shared" si="6"/>
        <v>112.00333425951655</v>
      </c>
      <c r="E34">
        <f t="shared" si="2"/>
        <v>7101.7242857183755</v>
      </c>
      <c r="F34">
        <f t="shared" si="3"/>
        <v>-2898.2757142816245</v>
      </c>
      <c r="G34">
        <f t="shared" si="4"/>
        <v>2898.2757142816245</v>
      </c>
      <c r="H34">
        <f>SUMSQ($F$3:F34)/A34</f>
        <v>10161351.122327702</v>
      </c>
      <c r="I34">
        <f>SUM($G$3:G34)/A34</f>
        <v>2442.7252241238007</v>
      </c>
      <c r="J34">
        <f t="shared" si="5"/>
        <v>28.982757142816247</v>
      </c>
      <c r="K34">
        <f>AVERAGE($J$3:J34)</f>
        <v>53.030250044606206</v>
      </c>
      <c r="L34">
        <f>SUM($F$3:F34)/I34</f>
        <v>-0.65527714307837759</v>
      </c>
    </row>
    <row r="35" spans="1:30" x14ac:dyDescent="0.3">
      <c r="A35">
        <f t="shared" si="0"/>
        <v>33</v>
      </c>
      <c r="B35">
        <v>15000</v>
      </c>
      <c r="C35">
        <f t="shared" si="1"/>
        <v>14944.382994361804</v>
      </c>
      <c r="D35">
        <f t="shared" si="6"/>
        <v>112.00333425951655</v>
      </c>
      <c r="E35">
        <f t="shared" si="2"/>
        <v>10079.24546842655</v>
      </c>
      <c r="F35">
        <f t="shared" si="3"/>
        <v>-4920.7545315734496</v>
      </c>
      <c r="G35">
        <f t="shared" si="4"/>
        <v>4920.7545315734496</v>
      </c>
      <c r="H35">
        <f>SUMSQ($F$3:F35)/A35</f>
        <v>10587183.668923851</v>
      </c>
      <c r="I35">
        <f>SUM($G$3:G35)/A35</f>
        <v>2517.8170213192443</v>
      </c>
      <c r="J35">
        <f t="shared" si="5"/>
        <v>32.805030210489669</v>
      </c>
      <c r="K35">
        <f>AVERAGE($J$3:J35)</f>
        <v>52.41736459508752</v>
      </c>
      <c r="L35">
        <f>SUM($F$3:F35)/I35</f>
        <v>-2.5901074154887551</v>
      </c>
    </row>
    <row r="36" spans="1:30" x14ac:dyDescent="0.3">
      <c r="A36">
        <f t="shared" si="0"/>
        <v>34</v>
      </c>
      <c r="B36">
        <v>15000</v>
      </c>
      <c r="C36">
        <f t="shared" si="1"/>
        <v>15000.637308513709</v>
      </c>
      <c r="D36">
        <f t="shared" si="6"/>
        <v>112.00333425951655</v>
      </c>
      <c r="E36">
        <f t="shared" si="2"/>
        <v>15056.38632862132</v>
      </c>
      <c r="F36">
        <f t="shared" si="3"/>
        <v>56.38632862131999</v>
      </c>
      <c r="G36">
        <f t="shared" si="4"/>
        <v>56.38632862131999</v>
      </c>
      <c r="H36">
        <f>SUMSQ($F$3:F36)/A36</f>
        <v>10275889.426251249</v>
      </c>
      <c r="I36">
        <f>SUM($G$3:G36)/A36</f>
        <v>2445.4220009457758</v>
      </c>
      <c r="J36">
        <f t="shared" si="5"/>
        <v>0.3759088574754666</v>
      </c>
      <c r="K36">
        <f>AVERAGE($J$3:J36)</f>
        <v>50.886733543981279</v>
      </c>
      <c r="L36">
        <f>SUM($F$3:F36)/I36</f>
        <v>-2.6437278337403889</v>
      </c>
    </row>
    <row r="37" spans="1:30" x14ac:dyDescent="0.3">
      <c r="A37">
        <f t="shared" si="0"/>
        <v>35</v>
      </c>
      <c r="B37">
        <v>18000</v>
      </c>
      <c r="C37">
        <f t="shared" si="1"/>
        <v>17967.365516686517</v>
      </c>
      <c r="D37">
        <f t="shared" si="6"/>
        <v>112.00333425951655</v>
      </c>
      <c r="E37">
        <f t="shared" si="2"/>
        <v>15112.640642773225</v>
      </c>
      <c r="F37">
        <f t="shared" si="3"/>
        <v>-2887.3593572267746</v>
      </c>
      <c r="G37">
        <f t="shared" si="4"/>
        <v>2887.3593572267746</v>
      </c>
      <c r="H37">
        <f>SUMSQ($F$3:F37)/A37</f>
        <v>10220488.130008787</v>
      </c>
      <c r="I37">
        <f>SUM($G$3:G37)/A37</f>
        <v>2458.0487825538044</v>
      </c>
      <c r="J37">
        <f t="shared" si="5"/>
        <v>16.040885317926527</v>
      </c>
      <c r="K37">
        <f>AVERAGE($J$3:J37)</f>
        <v>49.891137880379716</v>
      </c>
      <c r="L37">
        <f>SUM($F$3:F37)/I37</f>
        <v>-3.8048022613495558</v>
      </c>
    </row>
    <row r="38" spans="1:30" x14ac:dyDescent="0.3">
      <c r="A38">
        <f t="shared" si="0"/>
        <v>36</v>
      </c>
      <c r="B38">
        <v>8000</v>
      </c>
      <c r="C38">
        <f t="shared" si="1"/>
        <v>8113.9224301101776</v>
      </c>
      <c r="D38">
        <f t="shared" si="6"/>
        <v>112.00333425951655</v>
      </c>
      <c r="E38">
        <f t="shared" si="2"/>
        <v>18079.368850946033</v>
      </c>
      <c r="F38">
        <f t="shared" si="3"/>
        <v>10079.368850946033</v>
      </c>
      <c r="G38">
        <f t="shared" si="4"/>
        <v>10079.368850946033</v>
      </c>
      <c r="H38">
        <f>SUMSQ($F$3:F38)/A38</f>
        <v>12758632.249548018</v>
      </c>
      <c r="I38">
        <f>SUM($G$3:G38)/A38</f>
        <v>2669.7521177869221</v>
      </c>
      <c r="J38">
        <f t="shared" si="5"/>
        <v>125.99211063682543</v>
      </c>
      <c r="K38">
        <f>AVERAGE($J$3:J38)</f>
        <v>52.005053790280982</v>
      </c>
      <c r="L38">
        <f>SUM($F$3:F38)/I38</f>
        <v>0.2723021660829027</v>
      </c>
    </row>
    <row r="39" spans="1:30" x14ac:dyDescent="0.3">
      <c r="A39">
        <f t="shared" si="0"/>
        <v>37</v>
      </c>
      <c r="B39">
        <v>5000</v>
      </c>
      <c r="C39">
        <f t="shared" si="1"/>
        <v>5036.4611423459846</v>
      </c>
      <c r="D39">
        <f t="shared" si="6"/>
        <v>112.00333425951655</v>
      </c>
      <c r="E39">
        <f t="shared" si="2"/>
        <v>8225.9257643696947</v>
      </c>
      <c r="F39">
        <f t="shared" si="3"/>
        <v>3225.9257643696947</v>
      </c>
      <c r="G39">
        <f t="shared" si="4"/>
        <v>3225.9257643696947</v>
      </c>
      <c r="H39">
        <f>SUMSQ($F$3:F39)/A39</f>
        <v>12695063.730296021</v>
      </c>
      <c r="I39">
        <f>SUM($G$3:G39)/A39</f>
        <v>2684.7838379648347</v>
      </c>
      <c r="J39">
        <f t="shared" si="5"/>
        <v>64.518515287393896</v>
      </c>
      <c r="K39">
        <f>AVERAGE($J$3:J39)</f>
        <v>52.343255452365121</v>
      </c>
      <c r="L39">
        <f>SUM($F$3:F39)/I39</f>
        <v>1.4723364291197232</v>
      </c>
    </row>
    <row r="40" spans="1:30" x14ac:dyDescent="0.3">
      <c r="A40">
        <f t="shared" si="0"/>
        <v>38</v>
      </c>
      <c r="B40">
        <v>4000</v>
      </c>
      <c r="C40">
        <f t="shared" si="1"/>
        <v>4012.9805611844267</v>
      </c>
      <c r="D40">
        <f t="shared" si="6"/>
        <v>112.00333425951655</v>
      </c>
      <c r="E40">
        <f t="shared" si="2"/>
        <v>5148.4644766055007</v>
      </c>
      <c r="F40">
        <f t="shared" si="3"/>
        <v>1148.4644766055007</v>
      </c>
      <c r="G40">
        <f t="shared" si="4"/>
        <v>1148.4644766055007</v>
      </c>
      <c r="H40">
        <f>SUMSQ($F$3:F40)/A40</f>
        <v>12395692.85986783</v>
      </c>
      <c r="I40">
        <f>SUM($G$3:G40)/A40</f>
        <v>2644.3543810869573</v>
      </c>
      <c r="J40">
        <f t="shared" si="5"/>
        <v>28.711611915137521</v>
      </c>
      <c r="K40">
        <f>AVERAGE($J$3:J40)</f>
        <v>51.721370096122293</v>
      </c>
      <c r="L40">
        <f>SUM($F$3:F40)/I40</f>
        <v>1.9291550187218409</v>
      </c>
    </row>
    <row r="41" spans="1:30" x14ac:dyDescent="0.3">
      <c r="A41">
        <f t="shared" si="0"/>
        <v>39</v>
      </c>
      <c r="B41">
        <v>4000</v>
      </c>
      <c r="C41">
        <f t="shared" si="1"/>
        <v>4001.4126349877824</v>
      </c>
      <c r="D41">
        <f t="shared" si="6"/>
        <v>112.00333425951655</v>
      </c>
      <c r="E41">
        <f t="shared" si="2"/>
        <v>4124.9838954439429</v>
      </c>
      <c r="F41">
        <f t="shared" si="3"/>
        <v>124.98389544394286</v>
      </c>
      <c r="G41">
        <f t="shared" si="4"/>
        <v>124.98389544394286</v>
      </c>
      <c r="H41">
        <f>SUMSQ($F$3:F41)/A41</f>
        <v>12078255.119207637</v>
      </c>
      <c r="I41">
        <f>SUM($G$3:G41)/A41</f>
        <v>2579.7551378653416</v>
      </c>
      <c r="J41">
        <f t="shared" si="5"/>
        <v>3.1245973860985714</v>
      </c>
      <c r="K41">
        <f>AVERAGE($J$3:J41)</f>
        <v>50.475299000993473</v>
      </c>
      <c r="L41">
        <f>SUM($F$3:F41)/I41</f>
        <v>2.0259106549629982</v>
      </c>
    </row>
    <row r="42" spans="1:30" x14ac:dyDescent="0.3">
      <c r="A42">
        <f t="shared" si="0"/>
        <v>40</v>
      </c>
      <c r="B42">
        <v>2000</v>
      </c>
      <c r="C42">
        <f t="shared" si="1"/>
        <v>2023.8869602462967</v>
      </c>
      <c r="D42">
        <f t="shared" si="6"/>
        <v>112.00333425951655</v>
      </c>
      <c r="E42">
        <f t="shared" si="2"/>
        <v>4113.4159692472986</v>
      </c>
      <c r="F42">
        <f t="shared" si="3"/>
        <v>2113.4159692472986</v>
      </c>
      <c r="G42">
        <f t="shared" si="4"/>
        <v>2113.4159692472986</v>
      </c>
      <c r="H42">
        <f>SUMSQ($F$3:F42)/A42</f>
        <v>11887961.917704184</v>
      </c>
      <c r="I42">
        <f>SUM($G$3:G42)/A42</f>
        <v>2568.0966586498907</v>
      </c>
      <c r="J42">
        <f t="shared" si="5"/>
        <v>105.67079846236493</v>
      </c>
      <c r="K42">
        <f>AVERAGE($J$3:J42)</f>
        <v>51.85518648752776</v>
      </c>
      <c r="L42">
        <f>SUM($F$3:F42)/I42</f>
        <v>2.8580580740691137</v>
      </c>
    </row>
    <row r="43" spans="1:30" x14ac:dyDescent="0.3">
      <c r="A43">
        <f t="shared" si="0"/>
        <v>41</v>
      </c>
      <c r="B43">
        <v>5000</v>
      </c>
      <c r="C43">
        <f t="shared" si="1"/>
        <v>4967.6282967140933</v>
      </c>
      <c r="D43">
        <f t="shared" si="6"/>
        <v>112.00333425951655</v>
      </c>
      <c r="E43">
        <f t="shared" si="2"/>
        <v>2135.890294505813</v>
      </c>
      <c r="F43">
        <f t="shared" si="3"/>
        <v>-2864.109705494187</v>
      </c>
      <c r="G43">
        <f t="shared" si="4"/>
        <v>2864.109705494187</v>
      </c>
      <c r="H43">
        <f>SUMSQ($F$3:F43)/A43</f>
        <v>11798087.832031058</v>
      </c>
      <c r="I43">
        <f>SUM($G$3:G43)/A43</f>
        <v>2575.3164890607272</v>
      </c>
      <c r="J43">
        <f t="shared" si="5"/>
        <v>57.282194109883747</v>
      </c>
      <c r="K43">
        <f>AVERAGE($J$3:J43)</f>
        <v>51.987552527097414</v>
      </c>
      <c r="L43">
        <f>SUM($F$3:F43)/I43</f>
        <v>1.7379066626418465</v>
      </c>
    </row>
    <row r="44" spans="1:30" x14ac:dyDescent="0.3">
      <c r="A44">
        <f t="shared" si="0"/>
        <v>42</v>
      </c>
      <c r="B44">
        <v>7000</v>
      </c>
      <c r="C44">
        <f t="shared" si="1"/>
        <v>6978.294967220525</v>
      </c>
      <c r="D44">
        <f t="shared" si="6"/>
        <v>112.00333425951655</v>
      </c>
      <c r="E44">
        <f t="shared" si="2"/>
        <v>5079.6316309736094</v>
      </c>
      <c r="F44">
        <f t="shared" si="3"/>
        <v>-1920.3683690263906</v>
      </c>
      <c r="G44">
        <f t="shared" si="4"/>
        <v>1920.3683690263906</v>
      </c>
      <c r="H44">
        <f>SUMSQ($F$3:F44)/A44</f>
        <v>11604986.090143582</v>
      </c>
      <c r="I44">
        <f>SUM($G$3:G44)/A44</f>
        <v>2559.722486202767</v>
      </c>
      <c r="J44">
        <f t="shared" si="5"/>
        <v>27.433833843234151</v>
      </c>
      <c r="K44">
        <f>AVERAGE($J$3:J44)</f>
        <v>51.402940177481618</v>
      </c>
      <c r="L44">
        <f>SUM($F$3:F44)/I44</f>
        <v>0.99826888637225475</v>
      </c>
    </row>
    <row r="45" spans="1:30" x14ac:dyDescent="0.3">
      <c r="A45">
        <f t="shared" si="0"/>
        <v>43</v>
      </c>
      <c r="B45">
        <v>10000</v>
      </c>
      <c r="C45">
        <f t="shared" si="1"/>
        <v>9967.1129915679212</v>
      </c>
      <c r="D45">
        <f t="shared" si="6"/>
        <v>112.00333425951655</v>
      </c>
      <c r="E45">
        <f t="shared" si="2"/>
        <v>7090.2983014800411</v>
      </c>
      <c r="F45">
        <f t="shared" si="3"/>
        <v>-2909.7016985199589</v>
      </c>
      <c r="G45">
        <f t="shared" si="4"/>
        <v>2909.7016985199589</v>
      </c>
      <c r="H45">
        <f>SUMSQ($F$3:F45)/A45</f>
        <v>11531994.878148846</v>
      </c>
      <c r="I45">
        <f>SUM($G$3:G45)/A45</f>
        <v>2567.8615376520038</v>
      </c>
      <c r="J45">
        <f t="shared" si="5"/>
        <v>29.097016985199588</v>
      </c>
      <c r="K45">
        <f>AVERAGE($J$3:J45)</f>
        <v>50.8841977776611</v>
      </c>
      <c r="L45">
        <f>SUM($F$3:F45)/I45</f>
        <v>-0.13801771536341037</v>
      </c>
    </row>
    <row r="46" spans="1:30" x14ac:dyDescent="0.3">
      <c r="A46">
        <f t="shared" si="0"/>
        <v>44</v>
      </c>
      <c r="B46">
        <v>14000</v>
      </c>
      <c r="C46">
        <f t="shared" si="1"/>
        <v>13955.684070803785</v>
      </c>
      <c r="D46">
        <f t="shared" si="6"/>
        <v>112.00333425951655</v>
      </c>
      <c r="E46">
        <f t="shared" si="2"/>
        <v>10079.116325827437</v>
      </c>
      <c r="F46">
        <f t="shared" si="3"/>
        <v>-3920.8836741725627</v>
      </c>
      <c r="G46">
        <f t="shared" si="4"/>
        <v>3920.8836741725627</v>
      </c>
      <c r="H46">
        <f>SUMSQ($F$3:F46)/A46</f>
        <v>11619297.92151803</v>
      </c>
      <c r="I46">
        <f>SUM($G$3:G46)/A46</f>
        <v>2598.6120407547442</v>
      </c>
      <c r="J46">
        <f t="shared" si="5"/>
        <v>28.006311958375445</v>
      </c>
      <c r="K46">
        <f>AVERAGE($J$3:J46)</f>
        <v>50.364245827222796</v>
      </c>
      <c r="L46">
        <f>SUM($F$3:F46)/I46</f>
        <v>-1.6452221377867335</v>
      </c>
    </row>
    <row r="47" spans="1:30" x14ac:dyDescent="0.3">
      <c r="A47">
        <f t="shared" si="0"/>
        <v>45</v>
      </c>
      <c r="B47">
        <v>16000</v>
      </c>
      <c r="C47">
        <f t="shared" si="1"/>
        <v>15978.159967176216</v>
      </c>
      <c r="D47">
        <f t="shared" si="6"/>
        <v>112.00333425951655</v>
      </c>
      <c r="E47">
        <f t="shared" si="2"/>
        <v>14067.687405063301</v>
      </c>
      <c r="F47">
        <f t="shared" si="3"/>
        <v>-1932.3125949366986</v>
      </c>
      <c r="G47">
        <f t="shared" si="4"/>
        <v>1932.3125949366986</v>
      </c>
      <c r="H47">
        <f>SUMSQ($F$3:F47)/A47</f>
        <v>11444065.34469654</v>
      </c>
      <c r="I47">
        <f>SUM($G$3:G47)/A47</f>
        <v>2583.8053864032318</v>
      </c>
      <c r="J47">
        <f t="shared" si="5"/>
        <v>12.076953718354366</v>
      </c>
      <c r="K47">
        <f>AVERAGE($J$3:J47)</f>
        <v>49.513417113692384</v>
      </c>
      <c r="L47">
        <f>SUM($F$3:F47)/I47</f>
        <v>-2.4025055000550255</v>
      </c>
    </row>
    <row r="48" spans="1:30" x14ac:dyDescent="0.3">
      <c r="A48">
        <f t="shared" si="0"/>
        <v>46</v>
      </c>
      <c r="B48">
        <v>16000</v>
      </c>
      <c r="C48">
        <f t="shared" si="1"/>
        <v>16001.019073967647</v>
      </c>
      <c r="D48">
        <f t="shared" si="6"/>
        <v>112.00333425951655</v>
      </c>
      <c r="E48">
        <f t="shared" si="2"/>
        <v>16090.163301435732</v>
      </c>
      <c r="F48">
        <f t="shared" si="3"/>
        <v>90.163301435732137</v>
      </c>
      <c r="G48">
        <f t="shared" si="4"/>
        <v>90.163301435732137</v>
      </c>
      <c r="H48">
        <f>SUMSQ($F$3:F48)/A48</f>
        <v>11195458.042005872</v>
      </c>
      <c r="I48">
        <f>SUM($G$3:G48)/A48</f>
        <v>2529.59577586046</v>
      </c>
      <c r="J48">
        <f t="shared" si="5"/>
        <v>0.56352063397332586</v>
      </c>
      <c r="K48">
        <f>AVERAGE($J$3:J48)</f>
        <v>48.449288929350665</v>
      </c>
      <c r="L48">
        <f>SUM($F$3:F48)/I48</f>
        <v>-2.4183481838670216</v>
      </c>
    </row>
    <row r="49" spans="1:12" x14ac:dyDescent="0.3">
      <c r="A49">
        <f t="shared" si="0"/>
        <v>47</v>
      </c>
      <c r="B49">
        <v>20000</v>
      </c>
      <c r="C49">
        <f t="shared" si="1"/>
        <v>19956.06729552347</v>
      </c>
      <c r="D49">
        <f t="shared" si="6"/>
        <v>112.00333425951655</v>
      </c>
      <c r="E49">
        <f t="shared" si="2"/>
        <v>16113.022408227163</v>
      </c>
      <c r="F49">
        <f t="shared" si="3"/>
        <v>-3886.9775917728366</v>
      </c>
      <c r="G49">
        <f t="shared" si="4"/>
        <v>3886.9775917728366</v>
      </c>
      <c r="H49">
        <f>SUMSQ($F$3:F49)/A49</f>
        <v>11278716.270876899</v>
      </c>
      <c r="I49">
        <f>SUM($G$3:G49)/A49</f>
        <v>2558.4762400288087</v>
      </c>
      <c r="J49">
        <f t="shared" si="5"/>
        <v>19.434887958864184</v>
      </c>
      <c r="K49">
        <f>AVERAGE($J$3:J49)</f>
        <v>47.831961249127552</v>
      </c>
      <c r="L49">
        <f>SUM($F$3:F49)/I49</f>
        <v>-3.9103044170267602</v>
      </c>
    </row>
    <row r="50" spans="1:12" x14ac:dyDescent="0.3">
      <c r="A50">
        <f t="shared" si="0"/>
        <v>48</v>
      </c>
      <c r="B50">
        <v>12000</v>
      </c>
      <c r="C50">
        <f t="shared" si="1"/>
        <v>12091.189659396099</v>
      </c>
      <c r="D50">
        <f t="shared" si="6"/>
        <v>112.00333425951655</v>
      </c>
      <c r="E50">
        <f t="shared" si="2"/>
        <v>20068.070629782986</v>
      </c>
      <c r="F50">
        <f t="shared" si="3"/>
        <v>8068.0706297829856</v>
      </c>
      <c r="G50">
        <f t="shared" si="4"/>
        <v>8068.0706297829856</v>
      </c>
      <c r="H50">
        <f>SUMSQ($F$3:F50)/A50</f>
        <v>12399863.092049606</v>
      </c>
      <c r="I50">
        <f>SUM($G$3:G50)/A50</f>
        <v>2673.2594564820206</v>
      </c>
      <c r="J50">
        <f t="shared" si="5"/>
        <v>67.233921914858215</v>
      </c>
      <c r="K50">
        <f>AVERAGE($J$3:J50)</f>
        <v>48.236168762996932</v>
      </c>
      <c r="L50">
        <f>SUM($F$3:F50)/I50</f>
        <v>-0.72434058271616408</v>
      </c>
    </row>
    <row r="51" spans="1:12" x14ac:dyDescent="0.3">
      <c r="A51">
        <f t="shared" si="0"/>
        <v>49</v>
      </c>
      <c r="B51">
        <v>5000</v>
      </c>
      <c r="C51">
        <f t="shared" si="1"/>
        <v>5081.4143487082365</v>
      </c>
      <c r="D51">
        <f t="shared" si="6"/>
        <v>112.00333425951655</v>
      </c>
      <c r="E51">
        <f t="shared" si="2"/>
        <v>12203.192993655615</v>
      </c>
      <c r="F51">
        <f t="shared" si="3"/>
        <v>7203.1929936556153</v>
      </c>
      <c r="G51">
        <f t="shared" si="4"/>
        <v>7203.1929936556153</v>
      </c>
      <c r="H51">
        <f>SUMSQ($F$3:F51)/A51</f>
        <v>13205702.402494499</v>
      </c>
      <c r="I51">
        <f>SUM($G$3:G51)/A51</f>
        <v>2765.7070796896451</v>
      </c>
      <c r="J51">
        <f t="shared" si="5"/>
        <v>144.06385987311231</v>
      </c>
      <c r="K51">
        <f>AVERAGE($J$3:J51)</f>
        <v>50.191835928509498</v>
      </c>
      <c r="L51">
        <f>SUM($F$3:F51)/I51</f>
        <v>1.9043385757926878</v>
      </c>
    </row>
    <row r="52" spans="1:12" x14ac:dyDescent="0.3">
      <c r="A52">
        <f t="shared" si="0"/>
        <v>50</v>
      </c>
      <c r="B52">
        <v>2000</v>
      </c>
      <c r="C52">
        <f t="shared" si="1"/>
        <v>2036.0937185830194</v>
      </c>
      <c r="D52">
        <f t="shared" si="6"/>
        <v>112.00333425951655</v>
      </c>
      <c r="E52">
        <f t="shared" si="2"/>
        <v>5193.4176829677526</v>
      </c>
      <c r="F52">
        <f t="shared" si="3"/>
        <v>3193.4176829677526</v>
      </c>
      <c r="G52">
        <f t="shared" si="4"/>
        <v>3193.4176829677526</v>
      </c>
      <c r="H52">
        <f>SUMSQ($F$3:F52)/A52</f>
        <v>13145546.684402432</v>
      </c>
      <c r="I52">
        <f>SUM($G$3:G52)/A52</f>
        <v>2774.2612917552074</v>
      </c>
      <c r="J52">
        <f t="shared" si="5"/>
        <v>159.67088414838764</v>
      </c>
      <c r="K52">
        <f>AVERAGE($J$3:J52)</f>
        <v>52.381416892907062</v>
      </c>
      <c r="L52">
        <f>SUM($F$3:F52)/I52</f>
        <v>3.0495542684845973</v>
      </c>
    </row>
    <row r="53" spans="1:12" x14ac:dyDescent="0.3">
      <c r="A53">
        <f t="shared" si="0"/>
        <v>51</v>
      </c>
      <c r="B53">
        <v>3000</v>
      </c>
      <c r="C53">
        <f t="shared" si="1"/>
        <v>2990.3713362023564</v>
      </c>
      <c r="D53">
        <f t="shared" si="6"/>
        <v>112.00333425951655</v>
      </c>
      <c r="E53">
        <f t="shared" si="2"/>
        <v>2148.097052842536</v>
      </c>
      <c r="F53">
        <f t="shared" si="3"/>
        <v>-851.90294715746404</v>
      </c>
      <c r="G53">
        <f t="shared" si="4"/>
        <v>851.90294715746404</v>
      </c>
      <c r="H53">
        <f>SUMSQ($F$3:F53)/A53</f>
        <v>12902021.036303867</v>
      </c>
      <c r="I53">
        <f>SUM($G$3:G53)/A53</f>
        <v>2736.5679908807419</v>
      </c>
      <c r="J53">
        <f t="shared" si="5"/>
        <v>28.396764905248801</v>
      </c>
      <c r="K53">
        <f>AVERAGE($J$3:J53)</f>
        <v>51.911129599031412</v>
      </c>
      <c r="L53">
        <f>SUM($F$3:F53)/I53</f>
        <v>2.7802552110380909</v>
      </c>
    </row>
    <row r="54" spans="1:12" x14ac:dyDescent="0.3">
      <c r="A54">
        <f t="shared" si="0"/>
        <v>52</v>
      </c>
      <c r="B54">
        <v>2000</v>
      </c>
      <c r="C54">
        <f t="shared" si="1"/>
        <v>2012.4596294875284</v>
      </c>
      <c r="D54">
        <f t="shared" si="6"/>
        <v>112.00333425951655</v>
      </c>
      <c r="E54">
        <f t="shared" si="2"/>
        <v>3102.3746704618729</v>
      </c>
      <c r="F54">
        <f t="shared" si="3"/>
        <v>1102.3746704618729</v>
      </c>
      <c r="G54">
        <f t="shared" si="4"/>
        <v>1102.3746704618729</v>
      </c>
      <c r="H54">
        <f>SUMSQ($F$3:F54)/A54</f>
        <v>12677275.053184099</v>
      </c>
      <c r="I54">
        <f>SUM($G$3:G54)/A54</f>
        <v>2705.141196257302</v>
      </c>
      <c r="J54">
        <f t="shared" si="5"/>
        <v>55.118733523093645</v>
      </c>
      <c r="K54">
        <f>AVERAGE($J$3:J54)</f>
        <v>51.97281428987877</v>
      </c>
      <c r="L54">
        <f>SUM($F$3:F54)/I54</f>
        <v>3.2200655919623813</v>
      </c>
    </row>
    <row r="55" spans="1:12" x14ac:dyDescent="0.3">
      <c r="A55">
        <f t="shared" si="0"/>
        <v>53</v>
      </c>
      <c r="B55">
        <v>7000</v>
      </c>
      <c r="C55">
        <f t="shared" si="1"/>
        <v>6944.8940667341512</v>
      </c>
      <c r="D55">
        <f t="shared" si="6"/>
        <v>112.00333425951655</v>
      </c>
      <c r="E55">
        <f t="shared" si="2"/>
        <v>2124.4629637470448</v>
      </c>
      <c r="F55">
        <f t="shared" si="3"/>
        <v>-4875.5370362529557</v>
      </c>
      <c r="G55">
        <f t="shared" si="4"/>
        <v>4875.5370362529557</v>
      </c>
      <c r="H55">
        <f>SUMSQ($F$3:F55)/A55</f>
        <v>12886588.002970705</v>
      </c>
      <c r="I55">
        <f>SUM($G$3:G55)/A55</f>
        <v>2746.0920611628808</v>
      </c>
      <c r="J55">
        <f t="shared" si="5"/>
        <v>69.650529089327932</v>
      </c>
      <c r="K55">
        <f>AVERAGE($J$3:J55)</f>
        <v>52.306356078547616</v>
      </c>
      <c r="L55">
        <f>SUM($F$3:F55)/I55</f>
        <v>1.3966010482514768</v>
      </c>
    </row>
    <row r="56" spans="1:12" x14ac:dyDescent="0.3">
      <c r="A56">
        <f t="shared" si="0"/>
        <v>54</v>
      </c>
      <c r="B56">
        <v>6000</v>
      </c>
      <c r="C56">
        <f t="shared" si="1"/>
        <v>6011.9456210085045</v>
      </c>
      <c r="D56">
        <f t="shared" si="6"/>
        <v>112.00333425951655</v>
      </c>
      <c r="E56">
        <f t="shared" si="2"/>
        <v>7056.8974009936674</v>
      </c>
      <c r="F56">
        <f t="shared" si="3"/>
        <v>1056.8974009936674</v>
      </c>
      <c r="G56">
        <f t="shared" si="4"/>
        <v>1056.8974009936674</v>
      </c>
      <c r="H56">
        <f>SUMSQ($F$3:F56)/A56</f>
        <v>12668633.264327304</v>
      </c>
      <c r="I56">
        <f>SUM($G$3:G56)/A56</f>
        <v>2714.8106785671548</v>
      </c>
      <c r="J56">
        <f t="shared" si="5"/>
        <v>17.614956683227788</v>
      </c>
      <c r="K56">
        <f>AVERAGE($J$3:J56)</f>
        <v>51.663922756412063</v>
      </c>
      <c r="L56">
        <f>SUM($F$3:F56)/I56</f>
        <v>1.8020013295331496</v>
      </c>
    </row>
    <row r="57" spans="1:12" x14ac:dyDescent="0.3">
      <c r="A57">
        <f t="shared" si="0"/>
        <v>55</v>
      </c>
      <c r="B57">
        <v>8000</v>
      </c>
      <c r="C57">
        <f t="shared" si="1"/>
        <v>7978.7958653773703</v>
      </c>
      <c r="D57">
        <f t="shared" si="6"/>
        <v>112.00333425951655</v>
      </c>
      <c r="E57">
        <f t="shared" si="2"/>
        <v>6123.9489552680207</v>
      </c>
      <c r="F57">
        <f t="shared" si="3"/>
        <v>-1876.0510447319793</v>
      </c>
      <c r="G57">
        <f t="shared" si="4"/>
        <v>1876.0510447319793</v>
      </c>
      <c r="H57">
        <f>SUMSQ($F$3:F57)/A57</f>
        <v>12502286.614474809</v>
      </c>
      <c r="I57">
        <f>SUM($G$3:G57)/A57</f>
        <v>2699.5605034065152</v>
      </c>
      <c r="J57">
        <f t="shared" si="5"/>
        <v>23.450638059149743</v>
      </c>
      <c r="K57">
        <f>AVERAGE($J$3:J57)</f>
        <v>51.150953943734564</v>
      </c>
      <c r="L57">
        <f>SUM($F$3:F57)/I57</f>
        <v>1.1172342326356275</v>
      </c>
    </row>
    <row r="58" spans="1:12" x14ac:dyDescent="0.3">
      <c r="A58">
        <f t="shared" si="0"/>
        <v>56</v>
      </c>
      <c r="B58">
        <v>10000</v>
      </c>
      <c r="C58">
        <f t="shared" si="1"/>
        <v>9978.4211890682782</v>
      </c>
      <c r="D58">
        <f t="shared" si="6"/>
        <v>112.00333425951655</v>
      </c>
      <c r="E58">
        <f t="shared" si="2"/>
        <v>8090.7991996368864</v>
      </c>
      <c r="F58">
        <f t="shared" si="3"/>
        <v>-1909.2008003631136</v>
      </c>
      <c r="G58">
        <f t="shared" si="4"/>
        <v>1909.2008003631136</v>
      </c>
      <c r="H58">
        <f>SUMSQ($F$3:F58)/A58</f>
        <v>12344121.633789672</v>
      </c>
      <c r="I58">
        <f>SUM($G$3:G58)/A58</f>
        <v>2685.4469372807403</v>
      </c>
      <c r="J58">
        <f t="shared" si="5"/>
        <v>19.092008003631136</v>
      </c>
      <c r="K58">
        <f>AVERAGE($J$3:J58)</f>
        <v>50.578472766232721</v>
      </c>
      <c r="L58">
        <f>SUM($F$3:F58)/I58</f>
        <v>0.41216253121519109</v>
      </c>
    </row>
    <row r="59" spans="1:12" x14ac:dyDescent="0.3">
      <c r="A59">
        <f t="shared" si="0"/>
        <v>57</v>
      </c>
      <c r="B59">
        <v>20000</v>
      </c>
      <c r="C59">
        <f t="shared" si="1"/>
        <v>19887.996665628845</v>
      </c>
      <c r="D59">
        <f t="shared" si="6"/>
        <v>112.00333425951655</v>
      </c>
      <c r="E59">
        <f t="shared" si="2"/>
        <v>10090.424523327794</v>
      </c>
      <c r="F59">
        <f t="shared" si="3"/>
        <v>-9909.5754766722057</v>
      </c>
      <c r="G59">
        <f t="shared" si="4"/>
        <v>9909.5754766722057</v>
      </c>
      <c r="H59">
        <f>SUMSQ($F$3:F59)/A59</f>
        <v>13850359.607369907</v>
      </c>
      <c r="I59">
        <f>SUM($G$3:G59)/A59</f>
        <v>2812.1860344630468</v>
      </c>
      <c r="J59">
        <f t="shared" si="5"/>
        <v>49.547877383361026</v>
      </c>
      <c r="K59">
        <f>AVERAGE($J$3:J59)</f>
        <v>50.560392145480584</v>
      </c>
      <c r="L59">
        <f>SUM($F$3:F59)/I59</f>
        <v>-3.1302107192347499</v>
      </c>
    </row>
    <row r="60" spans="1:12" x14ac:dyDescent="0.3">
      <c r="A60">
        <f t="shared" si="0"/>
        <v>58</v>
      </c>
      <c r="B60">
        <v>20000</v>
      </c>
      <c r="C60">
        <f t="shared" si="1"/>
        <v>19999.999999998738</v>
      </c>
      <c r="D60">
        <f t="shared" si="6"/>
        <v>112.00333425951655</v>
      </c>
      <c r="E60">
        <f t="shared" si="2"/>
        <v>19999.999999888361</v>
      </c>
      <c r="F60">
        <f t="shared" si="3"/>
        <v>-1.116386556532234E-7</v>
      </c>
      <c r="G60">
        <f t="shared" si="4"/>
        <v>1.116386556532234E-7</v>
      </c>
      <c r="H60">
        <f>SUMSQ($F$3:F60)/A60</f>
        <v>13611560.303794565</v>
      </c>
      <c r="I60">
        <f>SUM($G$3:G60)/A60</f>
        <v>2763.7000683535398</v>
      </c>
      <c r="J60">
        <f t="shared" si="5"/>
        <v>5.5819327826611699E-10</v>
      </c>
      <c r="K60">
        <f>AVERAGE($J$3:J60)</f>
        <v>49.6886612464302</v>
      </c>
      <c r="L60">
        <f>SUM($F$3:F60)/I60</f>
        <v>-3.1851266968033607</v>
      </c>
    </row>
    <row r="61" spans="1:12" x14ac:dyDescent="0.3">
      <c r="A61">
        <f t="shared" si="0"/>
        <v>59</v>
      </c>
      <c r="B61">
        <v>22000</v>
      </c>
      <c r="C61">
        <f t="shared" si="1"/>
        <v>21978.660849564902</v>
      </c>
      <c r="D61">
        <f t="shared" si="6"/>
        <v>112.00333425951655</v>
      </c>
      <c r="E61">
        <f t="shared" si="2"/>
        <v>20112.003334258254</v>
      </c>
      <c r="F61">
        <f t="shared" si="3"/>
        <v>-1887.9966657417463</v>
      </c>
      <c r="G61">
        <f t="shared" si="4"/>
        <v>1887.9966657417463</v>
      </c>
      <c r="H61">
        <f>SUMSQ($F$3:F61)/A61</f>
        <v>13441271.678473502</v>
      </c>
      <c r="I61">
        <f>SUM($G$3:G61)/A61</f>
        <v>2748.8576378007979</v>
      </c>
      <c r="J61">
        <f t="shared" si="5"/>
        <v>8.5818030260988465</v>
      </c>
      <c r="K61">
        <f>AVERAGE($J$3:J61)</f>
        <v>48.991934835916105</v>
      </c>
      <c r="L61">
        <f>SUM($F$3:F61)/I61</f>
        <v>-3.8891543121035963</v>
      </c>
    </row>
    <row r="62" spans="1:12" x14ac:dyDescent="0.3">
      <c r="A62">
        <f t="shared" si="0"/>
        <v>60</v>
      </c>
      <c r="B62">
        <v>8000</v>
      </c>
      <c r="C62">
        <f t="shared" si="1"/>
        <v>8159.2602403410456</v>
      </c>
      <c r="D62">
        <f t="shared" si="6"/>
        <v>112.00333425951655</v>
      </c>
      <c r="E62">
        <f t="shared" si="2"/>
        <v>22090.664183824418</v>
      </c>
      <c r="F62">
        <f t="shared" si="3"/>
        <v>14090.664183824418</v>
      </c>
      <c r="G62">
        <f t="shared" si="4"/>
        <v>14090.664183824418</v>
      </c>
      <c r="H62">
        <f>SUMSQ($F$3:F62)/A62</f>
        <v>16526364.102854149</v>
      </c>
      <c r="I62">
        <f>SUM($G$3:G62)/A62</f>
        <v>2937.8877469011913</v>
      </c>
      <c r="J62">
        <f t="shared" si="5"/>
        <v>176.13330229780522</v>
      </c>
      <c r="K62">
        <f>AVERAGE($J$3:J62)</f>
        <v>51.110957626947588</v>
      </c>
      <c r="L62">
        <f>SUM($F$3:F62)/I62</f>
        <v>1.1572711217434026</v>
      </c>
    </row>
    <row r="63" spans="1:12" x14ac:dyDescent="0.3">
      <c r="A63" s="31">
        <f t="shared" si="0"/>
        <v>61</v>
      </c>
      <c r="B63" s="32"/>
      <c r="C63" s="31"/>
      <c r="D63" s="31"/>
      <c r="E63" s="33">
        <f t="shared" si="2"/>
        <v>8271.2635746005617</v>
      </c>
    </row>
    <row r="64" spans="1:12" x14ac:dyDescent="0.3">
      <c r="A64" s="31">
        <f t="shared" si="0"/>
        <v>62</v>
      </c>
      <c r="B64" s="32"/>
      <c r="C64" s="31"/>
      <c r="D64" s="31"/>
      <c r="E64" s="33">
        <f>$C$62+2*$D$62</f>
        <v>8383.2669088600778</v>
      </c>
    </row>
    <row r="65" spans="1:5" x14ac:dyDescent="0.3">
      <c r="A65" s="31">
        <f t="shared" si="0"/>
        <v>63</v>
      </c>
      <c r="B65" s="32"/>
      <c r="C65" s="31"/>
      <c r="D65" s="31"/>
      <c r="E65" s="33">
        <f>$C$62+3*$D$62</f>
        <v>8495.2702431195958</v>
      </c>
    </row>
    <row r="66" spans="1:5" x14ac:dyDescent="0.3">
      <c r="A66" s="31">
        <f t="shared" si="0"/>
        <v>64</v>
      </c>
      <c r="B66" s="32"/>
      <c r="C66" s="31"/>
      <c r="D66" s="31"/>
      <c r="E66" s="33">
        <f>$C$62+4*$D$62</f>
        <v>8607.2735773791119</v>
      </c>
    </row>
    <row r="67" spans="1:5" x14ac:dyDescent="0.3">
      <c r="A67" s="31">
        <f t="shared" si="0"/>
        <v>65</v>
      </c>
      <c r="B67" s="32"/>
      <c r="C67" s="31"/>
      <c r="D67" s="31"/>
      <c r="E67" s="33">
        <f>$C$62+5*$D$62</f>
        <v>8719.276911638628</v>
      </c>
    </row>
    <row r="68" spans="1:5" x14ac:dyDescent="0.3">
      <c r="A68" s="31">
        <f t="shared" ref="A68:A74" si="7">A67+1</f>
        <v>66</v>
      </c>
      <c r="B68" s="32"/>
      <c r="C68" s="31"/>
      <c r="D68" s="31"/>
      <c r="E68" s="33">
        <f>$C$62+6*$D$62</f>
        <v>8831.2802458981441</v>
      </c>
    </row>
    <row r="69" spans="1:5" x14ac:dyDescent="0.3">
      <c r="A69" s="31">
        <f t="shared" si="7"/>
        <v>67</v>
      </c>
      <c r="B69" s="32"/>
      <c r="C69" s="31"/>
      <c r="D69" s="31"/>
      <c r="E69" s="33">
        <f>$C$62+7*$D$62</f>
        <v>8943.2835801576621</v>
      </c>
    </row>
    <row r="70" spans="1:5" x14ac:dyDescent="0.3">
      <c r="A70" s="31">
        <f t="shared" si="7"/>
        <v>68</v>
      </c>
      <c r="B70" s="32"/>
      <c r="C70" s="31"/>
      <c r="D70" s="31"/>
      <c r="E70" s="33">
        <f>$C$62+8*$D$62</f>
        <v>9055.2869144171782</v>
      </c>
    </row>
    <row r="71" spans="1:5" x14ac:dyDescent="0.3">
      <c r="A71" s="31">
        <f t="shared" si="7"/>
        <v>69</v>
      </c>
      <c r="B71" s="32"/>
      <c r="C71" s="31"/>
      <c r="D71" s="31"/>
      <c r="E71" s="33">
        <f>$C$62+9*$D$62</f>
        <v>9167.2902486766943</v>
      </c>
    </row>
    <row r="72" spans="1:5" x14ac:dyDescent="0.3">
      <c r="A72" s="31">
        <f t="shared" si="7"/>
        <v>70</v>
      </c>
      <c r="B72" s="32"/>
      <c r="C72" s="31"/>
      <c r="D72" s="31"/>
      <c r="E72" s="33">
        <f>$C$62+10*$D$62</f>
        <v>9279.2935829362104</v>
      </c>
    </row>
    <row r="73" spans="1:5" x14ac:dyDescent="0.3">
      <c r="A73" s="31">
        <f t="shared" si="7"/>
        <v>71</v>
      </c>
      <c r="B73" s="32"/>
      <c r="C73" s="31"/>
      <c r="D73" s="31"/>
      <c r="E73" s="33">
        <f>$C$62+11*$D$62</f>
        <v>9391.2969171957284</v>
      </c>
    </row>
    <row r="74" spans="1:5" x14ac:dyDescent="0.3">
      <c r="A74" s="31">
        <f t="shared" si="7"/>
        <v>72</v>
      </c>
      <c r="B74" s="32"/>
      <c r="C74" s="31"/>
      <c r="D74" s="31"/>
      <c r="E74" s="33">
        <f>$C$62+12*$D$62</f>
        <v>9503.3002514552445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A0CC-9111-46DD-B517-A7AE721DAAB4}">
  <dimension ref="A1:AH75"/>
  <sheetViews>
    <sheetView topLeftCell="J1" workbookViewId="0">
      <selection activeCell="W39" sqref="W39"/>
    </sheetView>
  </sheetViews>
  <sheetFormatPr defaultRowHeight="14.4" x14ac:dyDescent="0.3"/>
  <cols>
    <col min="3" max="3" width="15.44140625" customWidth="1"/>
    <col min="4" max="4" width="16.33203125" customWidth="1"/>
    <col min="5" max="5" width="15.21875" customWidth="1"/>
    <col min="6" max="6" width="17.21875" customWidth="1"/>
    <col min="7" max="7" width="9.5546875" customWidth="1"/>
    <col min="8" max="8" width="9.44140625" customWidth="1"/>
    <col min="12" max="12" width="13.88671875" customWidth="1"/>
    <col min="27" max="27" width="11.109375" customWidth="1"/>
    <col min="28" max="28" width="12.21875" customWidth="1"/>
    <col min="32" max="32" width="11.33203125" customWidth="1"/>
    <col min="33" max="33" width="30.6640625" customWidth="1"/>
  </cols>
  <sheetData>
    <row r="1" spans="1:31" ht="36" customHeight="1" x14ac:dyDescent="0.3">
      <c r="A1" s="1" t="s">
        <v>0</v>
      </c>
      <c r="B1" s="1" t="s">
        <v>1</v>
      </c>
      <c r="C1" s="1" t="s">
        <v>50</v>
      </c>
      <c r="D1" s="1" t="s">
        <v>54</v>
      </c>
      <c r="E1" s="1" t="s">
        <v>148</v>
      </c>
      <c r="F1" s="1" t="s">
        <v>55</v>
      </c>
      <c r="G1" t="s">
        <v>17</v>
      </c>
      <c r="H1" t="s">
        <v>136</v>
      </c>
      <c r="I1" s="1" t="s">
        <v>18</v>
      </c>
      <c r="J1" t="s">
        <v>4</v>
      </c>
      <c r="K1" s="1" t="s">
        <v>19</v>
      </c>
      <c r="L1" s="1" t="s">
        <v>49</v>
      </c>
      <c r="M1" t="s">
        <v>7</v>
      </c>
      <c r="N1" t="s">
        <v>8</v>
      </c>
      <c r="O1" t="s">
        <v>9</v>
      </c>
      <c r="P1" t="s">
        <v>10</v>
      </c>
      <c r="W1" t="s">
        <v>24</v>
      </c>
    </row>
    <row r="2" spans="1:31" ht="15" thickBot="1" x14ac:dyDescent="0.35">
      <c r="A2">
        <v>0</v>
      </c>
      <c r="B2" s="1"/>
      <c r="G2">
        <f>X17</f>
        <v>5997.2605176822472</v>
      </c>
      <c r="H2">
        <f>X18</f>
        <v>70.245784484006393</v>
      </c>
      <c r="R2" s="24" t="s">
        <v>51</v>
      </c>
      <c r="S2" s="24">
        <v>12</v>
      </c>
    </row>
    <row r="3" spans="1:31" x14ac:dyDescent="0.3">
      <c r="A3">
        <f>A2+1</f>
        <v>1</v>
      </c>
      <c r="B3">
        <v>2000</v>
      </c>
      <c r="D3">
        <f>$G$2+$H$2*A3</f>
        <v>6067.5063021662536</v>
      </c>
      <c r="E3">
        <f>B3/D3</f>
        <v>0.32962470913066039</v>
      </c>
      <c r="F3" s="9">
        <f>(E3+E15+E27+E40+E52)/$S$11</f>
        <v>0.42660852675427641</v>
      </c>
      <c r="G3">
        <f>$S$3*(B3/F3)+(1-$S$3)*(G2+H2)</f>
        <v>6067.5063021662536</v>
      </c>
      <c r="H3">
        <f>$S$4*(G3-G2)+(1-$S$4)*H2</f>
        <v>70.245784484006393</v>
      </c>
      <c r="I3">
        <f>(G2+H2)*F3</f>
        <v>2588.449924639433</v>
      </c>
      <c r="J3">
        <f>I3-B3</f>
        <v>588.44992463943299</v>
      </c>
      <c r="K3">
        <f>ABS(J3)</f>
        <v>588.44992463943299</v>
      </c>
      <c r="L3">
        <f>SUMSQ($J$3:J3)/A3</f>
        <v>346273.31380815437</v>
      </c>
      <c r="M3">
        <f>SUM($K$3:K3)/A3</f>
        <v>588.44992463943299</v>
      </c>
      <c r="N3">
        <f>(K3/B3)*100</f>
        <v>29.42249623197165</v>
      </c>
      <c r="O3">
        <f>AVERAGE($N$3:N3)</f>
        <v>29.42249623197165</v>
      </c>
      <c r="P3">
        <f>SUM($J$3:J3)/M3</f>
        <v>1</v>
      </c>
      <c r="R3" s="25" t="s">
        <v>21</v>
      </c>
      <c r="S3" s="24">
        <v>0</v>
      </c>
      <c r="W3" s="6" t="s">
        <v>25</v>
      </c>
      <c r="X3" s="6"/>
    </row>
    <row r="4" spans="1:31" x14ac:dyDescent="0.3">
      <c r="A4">
        <f t="shared" ref="A4:A68" si="0">A3+1</f>
        <v>2</v>
      </c>
      <c r="B4">
        <v>3000</v>
      </c>
      <c r="D4">
        <f>$G$2+$H$2*A4</f>
        <v>6137.75208665026</v>
      </c>
      <c r="E4">
        <f t="shared" ref="E4:E63" si="1">B4/D4</f>
        <v>0.48877829499256953</v>
      </c>
      <c r="F4" s="9">
        <f>(E4+E16+E28+E41+E53)/$S$11</f>
        <v>0.47454626450507809</v>
      </c>
      <c r="G4">
        <f>$S$3*(B4/F4)+(1-$S$3)*(G3+H3)</f>
        <v>6137.75208665026</v>
      </c>
      <c r="H4">
        <f t="shared" ref="H4:H63" si="2">$S$4*(G4-G3)+(1-$S$4)*H3</f>
        <v>70.245784484006393</v>
      </c>
      <c r="I4">
        <f t="shared" ref="I4:I63" si="3">(G3+H3)*F4</f>
        <v>2912.6473251781294</v>
      </c>
      <c r="J4">
        <f t="shared" ref="J4:J63" si="4">I4-B4</f>
        <v>-87.352674821870551</v>
      </c>
      <c r="K4">
        <f t="shared" ref="K4:K63" si="5">ABS(J4)</f>
        <v>87.352674821870551</v>
      </c>
      <c r="L4">
        <f>SUMSQ($J$3:J4)/A4</f>
        <v>176951.90180334492</v>
      </c>
      <c r="M4">
        <f>SUM($K$3:K4)/A4</f>
        <v>337.90129973065177</v>
      </c>
      <c r="N4">
        <f t="shared" ref="N4:N63" si="6">(K4/B4)*100</f>
        <v>2.9117558273956847</v>
      </c>
      <c r="O4">
        <f>AVERAGE($N$3:N4)</f>
        <v>16.167126029683669</v>
      </c>
      <c r="P4">
        <f>SUM($J$3:J4)/M4</f>
        <v>1.4829692878275331</v>
      </c>
      <c r="R4" s="25" t="s">
        <v>23</v>
      </c>
      <c r="S4" s="24">
        <v>1.5953454380134034E-2</v>
      </c>
      <c r="W4" s="3" t="s">
        <v>26</v>
      </c>
      <c r="X4" s="3">
        <v>0.97492561927363286</v>
      </c>
    </row>
    <row r="5" spans="1:31" x14ac:dyDescent="0.3">
      <c r="A5">
        <f t="shared" si="0"/>
        <v>3</v>
      </c>
      <c r="B5">
        <v>3000</v>
      </c>
      <c r="D5">
        <f>$G$2+$H$2*A5</f>
        <v>6207.9978711342665</v>
      </c>
      <c r="E5">
        <f>B5/D5</f>
        <v>0.48324758839710563</v>
      </c>
      <c r="F5" s="9">
        <f>(E5+E17+E29+E42+E54)/$S$11</f>
        <v>0.46262265449894419</v>
      </c>
      <c r="G5">
        <f t="shared" ref="G5:G63" si="7">$S$3*(B5/F5)+(1-$S$3)*(G4+H4)</f>
        <v>6207.9978711342665</v>
      </c>
      <c r="H5">
        <f t="shared" si="2"/>
        <v>70.245784484006393</v>
      </c>
      <c r="I5">
        <f t="shared" si="3"/>
        <v>2871.960454267929</v>
      </c>
      <c r="J5">
        <f t="shared" si="4"/>
        <v>-128.03954573207102</v>
      </c>
      <c r="K5">
        <f t="shared" si="5"/>
        <v>128.03954573207102</v>
      </c>
      <c r="L5">
        <f>SUMSQ($J$3:J5)/A5</f>
        <v>123432.64295932166</v>
      </c>
      <c r="M5">
        <f>SUM($K$3:K5)/A5</f>
        <v>267.94738173112484</v>
      </c>
      <c r="N5">
        <f t="shared" si="6"/>
        <v>4.2679848577357005</v>
      </c>
      <c r="O5">
        <f>AVERAGE($N$3:N5)</f>
        <v>12.200745639034345</v>
      </c>
      <c r="P5">
        <f>SUM($J$3:J5)/M5</f>
        <v>1.3922797143054038</v>
      </c>
      <c r="R5" s="24" t="s">
        <v>52</v>
      </c>
      <c r="S5" s="25">
        <v>0</v>
      </c>
      <c r="W5" s="3" t="s">
        <v>27</v>
      </c>
      <c r="X5" s="3">
        <v>0.95047996311607663</v>
      </c>
    </row>
    <row r="6" spans="1:31" x14ac:dyDescent="0.3">
      <c r="A6">
        <f t="shared" si="0"/>
        <v>4</v>
      </c>
      <c r="B6">
        <v>3000</v>
      </c>
      <c r="D6">
        <f t="shared" ref="D6:D63" si="8">$G$2+$H$2*A6</f>
        <v>6278.2436556182729</v>
      </c>
      <c r="E6">
        <f t="shared" si="1"/>
        <v>0.47784064533961834</v>
      </c>
      <c r="F6" s="9">
        <f>(E6+E18+E31+E43+E55)/$S$11</f>
        <v>0.39820025743572629</v>
      </c>
      <c r="G6">
        <f t="shared" si="7"/>
        <v>6278.2436556182729</v>
      </c>
      <c r="H6">
        <f t="shared" si="2"/>
        <v>70.245784484006393</v>
      </c>
      <c r="I6">
        <f t="shared" si="3"/>
        <v>2499.9982399114115</v>
      </c>
      <c r="J6">
        <f t="shared" si="4"/>
        <v>-500.00176008858853</v>
      </c>
      <c r="K6">
        <f t="shared" si="5"/>
        <v>500.00176008858853</v>
      </c>
      <c r="L6">
        <f>SUMSQ($J$3:J6)/A6</f>
        <v>155074.92224241287</v>
      </c>
      <c r="M6">
        <f>SUM($K$3:K6)/A6</f>
        <v>325.96097632049077</v>
      </c>
      <c r="N6">
        <f t="shared" si="6"/>
        <v>16.666725336286284</v>
      </c>
      <c r="O6">
        <f>AVERAGE($N$3:N6)</f>
        <v>13.31724056334733</v>
      </c>
      <c r="P6">
        <f>SUM($J$3:J6)/M6</f>
        <v>-0.38944556319613977</v>
      </c>
      <c r="R6" s="24"/>
      <c r="S6" s="24"/>
      <c r="T6" s="24" t="s">
        <v>14</v>
      </c>
      <c r="U6" s="24" t="s">
        <v>15</v>
      </c>
      <c r="W6" s="3" t="s">
        <v>28</v>
      </c>
      <c r="X6" s="3">
        <v>0.94940344057512183</v>
      </c>
    </row>
    <row r="7" spans="1:31" x14ac:dyDescent="0.3">
      <c r="A7">
        <f t="shared" si="0"/>
        <v>5</v>
      </c>
      <c r="B7">
        <v>4000</v>
      </c>
      <c r="D7">
        <f t="shared" si="8"/>
        <v>6348.4894401022793</v>
      </c>
      <c r="E7">
        <f t="shared" si="1"/>
        <v>0.63007114333887226</v>
      </c>
      <c r="F7" s="9">
        <f>(E7+E19+E32+E44+E56)/$S$11</f>
        <v>0.62131549910245509</v>
      </c>
      <c r="G7">
        <f t="shared" si="7"/>
        <v>6348.4894401022793</v>
      </c>
      <c r="H7">
        <f t="shared" si="2"/>
        <v>70.245784484006393</v>
      </c>
      <c r="I7">
        <f t="shared" si="3"/>
        <v>3944.4148850238134</v>
      </c>
      <c r="J7">
        <f t="shared" si="4"/>
        <v>-55.58511497618656</v>
      </c>
      <c r="K7">
        <f t="shared" si="5"/>
        <v>55.58511497618656</v>
      </c>
      <c r="L7">
        <f>SUMSQ($J$3:J7)/A7</f>
        <v>124677.87879531346</v>
      </c>
      <c r="M7">
        <f>SUM($K$3:K7)/A7</f>
        <v>271.88580405162992</v>
      </c>
      <c r="N7">
        <f t="shared" si="6"/>
        <v>1.389627874404664</v>
      </c>
      <c r="O7">
        <f>AVERAGE($N$3:N7)</f>
        <v>10.931718025558798</v>
      </c>
      <c r="P7">
        <f>SUM($J$3:J7)/M7</f>
        <v>-0.67134498476655358</v>
      </c>
      <c r="R7" s="24" t="s">
        <v>11</v>
      </c>
      <c r="S7" s="24">
        <f>L63</f>
        <v>1850424.3582920011</v>
      </c>
      <c r="T7" s="24">
        <f>MIN(L3:L63)</f>
        <v>123432.64295932166</v>
      </c>
      <c r="U7" s="24">
        <f>MAX(L3:L63)</f>
        <v>1850424.3582920011</v>
      </c>
      <c r="W7" s="3" t="s">
        <v>29</v>
      </c>
      <c r="X7" s="3">
        <v>226.90147155074439</v>
      </c>
    </row>
    <row r="8" spans="1:31" ht="15" thickBot="1" x14ac:dyDescent="0.35">
      <c r="A8">
        <f t="shared" si="0"/>
        <v>6</v>
      </c>
      <c r="B8">
        <v>6000</v>
      </c>
      <c r="D8">
        <f t="shared" si="8"/>
        <v>6418.7352245862858</v>
      </c>
      <c r="E8">
        <f t="shared" si="1"/>
        <v>0.93476359283642596</v>
      </c>
      <c r="F8" s="9">
        <f>(E8+E20+E33+E45+E57)/$S$11</f>
        <v>0.83438491783511393</v>
      </c>
      <c r="G8">
        <f t="shared" si="7"/>
        <v>6418.7352245862858</v>
      </c>
      <c r="H8">
        <f t="shared" si="2"/>
        <v>70.245784484006393</v>
      </c>
      <c r="I8">
        <f t="shared" si="3"/>
        <v>5355.6958629717792</v>
      </c>
      <c r="J8">
        <f t="shared" si="4"/>
        <v>-644.30413702822079</v>
      </c>
      <c r="K8">
        <f t="shared" si="5"/>
        <v>644.30413702822079</v>
      </c>
      <c r="L8">
        <f>SUMSQ($J$3:J8)/A8</f>
        <v>173086.20249470792</v>
      </c>
      <c r="M8">
        <f>SUM($K$3:K8)/A8</f>
        <v>333.95552621439509</v>
      </c>
      <c r="N8">
        <f t="shared" si="6"/>
        <v>10.73840228380368</v>
      </c>
      <c r="O8">
        <f>AVERAGE($N$3:N8)</f>
        <v>10.899498735266278</v>
      </c>
      <c r="P8">
        <f>SUM($J$3:J8)/M8</f>
        <v>-2.4758785020873955</v>
      </c>
      <c r="R8" s="24" t="s">
        <v>12</v>
      </c>
      <c r="S8" s="24">
        <f>M63</f>
        <v>1032.7652876333389</v>
      </c>
      <c r="T8" s="24">
        <f>MIN(M3:M63)</f>
        <v>267.94738173112484</v>
      </c>
      <c r="U8" s="24">
        <f>MAX(M3:M63)</f>
        <v>1032.7652876333389</v>
      </c>
      <c r="W8" s="4" t="s">
        <v>30</v>
      </c>
      <c r="X8" s="4">
        <v>48</v>
      </c>
    </row>
    <row r="9" spans="1:31" x14ac:dyDescent="0.3">
      <c r="A9">
        <f t="shared" si="0"/>
        <v>7</v>
      </c>
      <c r="B9">
        <v>7000</v>
      </c>
      <c r="C9">
        <f>(B3+B15+SUM(B4:B14)*2)/(2*$S$2)</f>
        <v>6541.666666666667</v>
      </c>
      <c r="D9">
        <f t="shared" si="8"/>
        <v>6488.9810090702922</v>
      </c>
      <c r="E9">
        <f t="shared" si="1"/>
        <v>1.078751808676186</v>
      </c>
      <c r="F9" s="9">
        <f>(E9+E21+E34+E46+E58)/$S$11</f>
        <v>0.85288239430672408</v>
      </c>
      <c r="G9">
        <f t="shared" si="7"/>
        <v>6488.9810090702922</v>
      </c>
      <c r="H9">
        <f t="shared" si="2"/>
        <v>70.245784484006393</v>
      </c>
      <c r="I9">
        <f t="shared" si="3"/>
        <v>5534.3376596267335</v>
      </c>
      <c r="J9">
        <f t="shared" si="4"/>
        <v>-1465.6623403732665</v>
      </c>
      <c r="K9">
        <f t="shared" si="5"/>
        <v>1465.6623403732665</v>
      </c>
      <c r="L9">
        <f>SUMSQ($J$3:J9)/A9</f>
        <v>455240.47299381264</v>
      </c>
      <c r="M9">
        <f>SUM($K$3:K9)/A9</f>
        <v>495.627928237091</v>
      </c>
      <c r="N9">
        <f t="shared" si="6"/>
        <v>20.938033433903808</v>
      </c>
      <c r="O9">
        <f>AVERAGE($N$3:N9)</f>
        <v>12.333575120785925</v>
      </c>
      <c r="P9">
        <f>SUM($J$3:J9)/M9</f>
        <v>-4.6254367798340077</v>
      </c>
      <c r="R9" s="24" t="s">
        <v>13</v>
      </c>
      <c r="S9" s="24">
        <f>O63</f>
        <v>19.87970766480198</v>
      </c>
      <c r="T9" s="24">
        <f>MIN(O3:O63)</f>
        <v>10.663164357251189</v>
      </c>
      <c r="U9" s="24">
        <f>MAX(O3:O63)</f>
        <v>29.42249623197165</v>
      </c>
    </row>
    <row r="10" spans="1:31" ht="15" thickBot="1" x14ac:dyDescent="0.35">
      <c r="A10">
        <f t="shared" si="0"/>
        <v>8</v>
      </c>
      <c r="B10">
        <v>6000</v>
      </c>
      <c r="C10">
        <f t="shared" ref="C10:C57" si="9">(B4+B16+SUM(B5:B15)*2)/(2*$S$2)</f>
        <v>6625</v>
      </c>
      <c r="D10">
        <f t="shared" si="8"/>
        <v>6559.2267935542986</v>
      </c>
      <c r="E10">
        <f t="shared" si="1"/>
        <v>0.91474196408274122</v>
      </c>
      <c r="F10" s="9">
        <f>(E10+E22+E35+E47+E59)/$S$11</f>
        <v>1.1511537420723112</v>
      </c>
      <c r="G10">
        <f t="shared" si="7"/>
        <v>6559.2267935542986</v>
      </c>
      <c r="H10">
        <f t="shared" si="2"/>
        <v>70.245784484006393</v>
      </c>
      <c r="I10">
        <f t="shared" si="3"/>
        <v>7550.678468500998</v>
      </c>
      <c r="J10">
        <f t="shared" si="4"/>
        <v>1550.678468500998</v>
      </c>
      <c r="K10">
        <f t="shared" si="5"/>
        <v>1550.678468500998</v>
      </c>
      <c r="L10">
        <f>SUMSQ($J$3:J10)/A10</f>
        <v>698910.87795366114</v>
      </c>
      <c r="M10">
        <f>SUM($K$3:K10)/A10</f>
        <v>627.50924577007936</v>
      </c>
      <c r="N10">
        <f t="shared" si="6"/>
        <v>25.844641141683301</v>
      </c>
      <c r="O10">
        <f>AVERAGE($N$3:N10)</f>
        <v>14.022458373398097</v>
      </c>
      <c r="P10">
        <f>SUM($J$3:J10)/M10</f>
        <v>-1.1821613544026988</v>
      </c>
      <c r="R10" s="24" t="s">
        <v>10</v>
      </c>
      <c r="S10" s="24">
        <f>P63</f>
        <v>0.35610926838049384</v>
      </c>
      <c r="T10" s="24">
        <f>MIN(P3:P63)</f>
        <v>-7.3575179050962305</v>
      </c>
      <c r="U10" s="24">
        <f>MAX(P3:P63)</f>
        <v>2.6467922967962281</v>
      </c>
      <c r="W10" t="s">
        <v>31</v>
      </c>
    </row>
    <row r="11" spans="1:31" x14ac:dyDescent="0.3">
      <c r="A11">
        <f t="shared" si="0"/>
        <v>9</v>
      </c>
      <c r="B11">
        <v>10000</v>
      </c>
      <c r="C11">
        <f t="shared" si="9"/>
        <v>6666.666666666667</v>
      </c>
      <c r="D11">
        <f t="shared" si="8"/>
        <v>6629.4725780383051</v>
      </c>
      <c r="E11">
        <f t="shared" si="1"/>
        <v>1.5084156216479971</v>
      </c>
      <c r="F11" s="9">
        <f>(E11+E23+E36+E48+E60)/$S$11</f>
        <v>1.7329999878326596</v>
      </c>
      <c r="G11">
        <f t="shared" si="7"/>
        <v>6629.4725780383051</v>
      </c>
      <c r="H11">
        <f t="shared" si="2"/>
        <v>70.245784484006393</v>
      </c>
      <c r="I11">
        <f t="shared" si="3"/>
        <v>11488.875897077334</v>
      </c>
      <c r="J11">
        <f t="shared" si="4"/>
        <v>1488.8758970773342</v>
      </c>
      <c r="K11">
        <f t="shared" si="5"/>
        <v>1488.8758970773342</v>
      </c>
      <c r="L11">
        <f>SUMSQ($J$3:J11)/A11</f>
        <v>867559.82894745842</v>
      </c>
      <c r="M11">
        <f>SUM($K$3:K11)/A11</f>
        <v>723.21665147088549</v>
      </c>
      <c r="N11">
        <f t="shared" si="6"/>
        <v>14.888758970773342</v>
      </c>
      <c r="O11">
        <f>AVERAGE($N$3:N11)</f>
        <v>14.11871399532868</v>
      </c>
      <c r="P11">
        <f>SUM($J$3:J11)/M11</f>
        <v>1.0329666990910475</v>
      </c>
      <c r="R11" s="24" t="s">
        <v>53</v>
      </c>
      <c r="S11" s="24">
        <v>5</v>
      </c>
      <c r="T11" s="24"/>
      <c r="U11" s="24"/>
      <c r="W11" s="5"/>
      <c r="X11" s="5" t="s">
        <v>36</v>
      </c>
      <c r="Y11" s="5" t="s">
        <v>37</v>
      </c>
      <c r="Z11" s="5" t="s">
        <v>38</v>
      </c>
      <c r="AA11" s="5" t="s">
        <v>39</v>
      </c>
      <c r="AB11" s="5" t="s">
        <v>40</v>
      </c>
    </row>
    <row r="12" spans="1:31" x14ac:dyDescent="0.3">
      <c r="A12">
        <f t="shared" si="0"/>
        <v>10</v>
      </c>
      <c r="B12">
        <v>12000</v>
      </c>
      <c r="C12">
        <f t="shared" si="9"/>
        <v>6750</v>
      </c>
      <c r="D12">
        <f t="shared" si="8"/>
        <v>6699.7183625223115</v>
      </c>
      <c r="E12">
        <f t="shared" si="1"/>
        <v>1.7911200666474341</v>
      </c>
      <c r="F12" s="9">
        <f>(E12+E24+E37+E49+E61)/$S$11</f>
        <v>1.7780783192862291</v>
      </c>
      <c r="G12">
        <f t="shared" si="7"/>
        <v>6699.7183625223115</v>
      </c>
      <c r="H12">
        <f t="shared" si="2"/>
        <v>70.245784484006393</v>
      </c>
      <c r="I12">
        <f t="shared" si="3"/>
        <v>11912.623965724759</v>
      </c>
      <c r="J12">
        <f t="shared" si="4"/>
        <v>-87.376034275241182</v>
      </c>
      <c r="K12">
        <f t="shared" si="5"/>
        <v>87.376034275241182</v>
      </c>
      <c r="L12">
        <f>SUMSQ($J$3:J12)/A12</f>
        <v>781567.3031892794</v>
      </c>
      <c r="M12">
        <f>SUM($K$3:K12)/A12</f>
        <v>659.63258975132101</v>
      </c>
      <c r="N12">
        <f t="shared" si="6"/>
        <v>0.72813361896034323</v>
      </c>
      <c r="O12">
        <f>AVERAGE($N$3:N12)</f>
        <v>12.779655957691846</v>
      </c>
      <c r="P12">
        <f>SUM($J$3:J12)/M12</f>
        <v>1.000075941018951</v>
      </c>
      <c r="W12" s="3" t="s">
        <v>32</v>
      </c>
      <c r="X12" s="3">
        <v>1</v>
      </c>
      <c r="Y12" s="3">
        <v>45456339.830369227</v>
      </c>
      <c r="Z12" s="3">
        <v>45456339.830369227</v>
      </c>
      <c r="AA12" s="3">
        <v>882.91691716275375</v>
      </c>
      <c r="AB12" s="3">
        <v>1.1447784399433626E-31</v>
      </c>
    </row>
    <row r="13" spans="1:31" x14ac:dyDescent="0.3">
      <c r="A13">
        <f t="shared" si="0"/>
        <v>11</v>
      </c>
      <c r="B13">
        <v>14000</v>
      </c>
      <c r="C13">
        <f t="shared" si="9"/>
        <v>6875</v>
      </c>
      <c r="D13">
        <f t="shared" si="8"/>
        <v>6769.9641470063179</v>
      </c>
      <c r="E13">
        <f t="shared" si="1"/>
        <v>2.0679577758459486</v>
      </c>
      <c r="F13" s="9">
        <f>(E13+E25+E38+E50+E62)/$S$11</f>
        <v>2.1236822012893675</v>
      </c>
      <c r="G13">
        <f t="shared" si="7"/>
        <v>6769.9641470063179</v>
      </c>
      <c r="H13">
        <f t="shared" si="2"/>
        <v>70.245784484006393</v>
      </c>
      <c r="I13">
        <f t="shared" si="3"/>
        <v>14377.252362364472</v>
      </c>
      <c r="J13">
        <f t="shared" si="4"/>
        <v>377.25236236447199</v>
      </c>
      <c r="K13">
        <f t="shared" si="5"/>
        <v>377.25236236447199</v>
      </c>
      <c r="L13">
        <f>SUMSQ($J$3:J13)/A13</f>
        <v>723453.85243657895</v>
      </c>
      <c r="M13">
        <f>SUM($K$3:K13)/A13</f>
        <v>633.96165998888023</v>
      </c>
      <c r="N13">
        <f t="shared" si="6"/>
        <v>2.6946597311748</v>
      </c>
      <c r="O13">
        <f>AVERAGE($N$3:N13)</f>
        <v>11.862838118917569</v>
      </c>
      <c r="P13">
        <f>SUM($J$3:J13)/M13</f>
        <v>1.6356431480493316</v>
      </c>
      <c r="W13" s="3" t="s">
        <v>33</v>
      </c>
      <c r="X13" s="3">
        <v>46</v>
      </c>
      <c r="Y13" s="3">
        <v>2368276.77842709</v>
      </c>
      <c r="Z13" s="3">
        <v>51484.277791893262</v>
      </c>
      <c r="AA13" s="3"/>
      <c r="AB13" s="3"/>
    </row>
    <row r="14" spans="1:31" ht="15" thickBot="1" x14ac:dyDescent="0.35">
      <c r="A14">
        <f t="shared" si="0"/>
        <v>12</v>
      </c>
      <c r="B14">
        <v>8000</v>
      </c>
      <c r="C14">
        <f t="shared" si="9"/>
        <v>7000</v>
      </c>
      <c r="D14">
        <f t="shared" si="8"/>
        <v>6840.2099314903244</v>
      </c>
      <c r="E14">
        <f t="shared" si="1"/>
        <v>1.1695547476065524</v>
      </c>
      <c r="F14" s="9">
        <f>(E14+E26+E39+E51+E63)/$S$11</f>
        <v>1.0947200649675768</v>
      </c>
      <c r="G14">
        <f t="shared" si="7"/>
        <v>6840.2099314903244</v>
      </c>
      <c r="H14">
        <f t="shared" si="2"/>
        <v>70.245784484006393</v>
      </c>
      <c r="I14">
        <f t="shared" si="3"/>
        <v>7488.1150605929515</v>
      </c>
      <c r="J14">
        <f t="shared" si="4"/>
        <v>-511.88493940704848</v>
      </c>
      <c r="K14">
        <f t="shared" si="5"/>
        <v>511.88493940704848</v>
      </c>
      <c r="L14">
        <f>SUMSQ($J$3:J14)/A14</f>
        <v>685001.54733284388</v>
      </c>
      <c r="M14">
        <f>SUM($K$3:K14)/A14</f>
        <v>623.78859994039419</v>
      </c>
      <c r="N14">
        <f t="shared" si="6"/>
        <v>6.3985617425881065</v>
      </c>
      <c r="O14">
        <f>AVERAGE($N$3:N14)</f>
        <v>11.407481754223447</v>
      </c>
      <c r="P14">
        <f>SUM($J$3:J14)/M14</f>
        <v>0.8417116085961085</v>
      </c>
      <c r="W14" s="4" t="s">
        <v>34</v>
      </c>
      <c r="X14" s="4">
        <v>47</v>
      </c>
      <c r="Y14" s="4">
        <v>47824616.608796313</v>
      </c>
      <c r="Z14" s="4"/>
      <c r="AA14" s="4"/>
      <c r="AB14" s="4"/>
    </row>
    <row r="15" spans="1:31" ht="15" thickBot="1" x14ac:dyDescent="0.35">
      <c r="A15">
        <f t="shared" si="0"/>
        <v>13</v>
      </c>
      <c r="B15">
        <v>3000</v>
      </c>
      <c r="C15">
        <f t="shared" si="9"/>
        <v>6916.666666666667</v>
      </c>
      <c r="D15">
        <f t="shared" si="8"/>
        <v>6910.4557159743299</v>
      </c>
      <c r="E15">
        <f t="shared" si="1"/>
        <v>0.43412477024708335</v>
      </c>
      <c r="F15">
        <f>$S$5*(B3/G3)+(1-$S$5)*F3</f>
        <v>0.42660852675427641</v>
      </c>
      <c r="G15">
        <f t="shared" si="7"/>
        <v>6910.4557159743308</v>
      </c>
      <c r="H15">
        <f t="shared" si="2"/>
        <v>70.245784484006393</v>
      </c>
      <c r="I15">
        <f t="shared" si="3"/>
        <v>2948.0593321924775</v>
      </c>
      <c r="J15">
        <f t="shared" si="4"/>
        <v>-51.940667807522459</v>
      </c>
      <c r="K15">
        <f t="shared" si="5"/>
        <v>51.940667807522459</v>
      </c>
      <c r="L15">
        <f>SUMSQ($J$3:J15)/A15</f>
        <v>632516.64622818609</v>
      </c>
      <c r="M15">
        <f>SUM($K$3:K15)/A15</f>
        <v>579.80029746863488</v>
      </c>
      <c r="N15">
        <f t="shared" si="6"/>
        <v>1.7313555935840819</v>
      </c>
      <c r="O15">
        <f>AVERAGE($N$3:N15)</f>
        <v>10.663164357251189</v>
      </c>
      <c r="P15">
        <f>SUM($J$3:J15)/M15</f>
        <v>0.81598688399744157</v>
      </c>
    </row>
    <row r="16" spans="1:31" x14ac:dyDescent="0.3">
      <c r="A16">
        <f t="shared" si="0"/>
        <v>14</v>
      </c>
      <c r="B16">
        <v>4000</v>
      </c>
      <c r="C16">
        <f t="shared" si="9"/>
        <v>6833.333333333333</v>
      </c>
      <c r="D16">
        <f t="shared" si="8"/>
        <v>6980.7015004583363</v>
      </c>
      <c r="E16">
        <f t="shared" si="1"/>
        <v>0.57300831438464594</v>
      </c>
      <c r="F16">
        <f t="shared" ref="F16:F63" si="10">$S$5*(B4/G4)+(1-$S$5)*F4</f>
        <v>0.47454626450507809</v>
      </c>
      <c r="G16">
        <f t="shared" si="7"/>
        <v>6980.7015004583373</v>
      </c>
      <c r="H16">
        <f t="shared" si="2"/>
        <v>70.245784484006393</v>
      </c>
      <c r="I16">
        <f t="shared" si="3"/>
        <v>3312.6658206674974</v>
      </c>
      <c r="J16">
        <f t="shared" si="4"/>
        <v>-687.33417933250257</v>
      </c>
      <c r="K16">
        <f t="shared" si="5"/>
        <v>687.33417933250257</v>
      </c>
      <c r="L16">
        <f>SUMSQ($J$3:J16)/A16</f>
        <v>621081.76250322163</v>
      </c>
      <c r="M16">
        <f>SUM($K$3:K16)/A16</f>
        <v>587.48128903033955</v>
      </c>
      <c r="N16">
        <f t="shared" si="6"/>
        <v>17.183354483312566</v>
      </c>
      <c r="O16">
        <f>AVERAGE($N$3:N16)</f>
        <v>11.128892223398429</v>
      </c>
      <c r="P16">
        <f>SUM($J$3:J16)/M16</f>
        <v>-0.36464947098803374</v>
      </c>
      <c r="W16" s="5"/>
      <c r="X16" s="5" t="s">
        <v>41</v>
      </c>
      <c r="Y16" s="5" t="s">
        <v>29</v>
      </c>
      <c r="Z16" s="5" t="s">
        <v>42</v>
      </c>
      <c r="AA16" s="5" t="s">
        <v>43</v>
      </c>
      <c r="AB16" s="5" t="s">
        <v>44</v>
      </c>
      <c r="AC16" s="5" t="s">
        <v>45</v>
      </c>
      <c r="AD16" s="5" t="s">
        <v>46</v>
      </c>
      <c r="AE16" s="5" t="s">
        <v>47</v>
      </c>
    </row>
    <row r="17" spans="1:34" x14ac:dyDescent="0.3">
      <c r="A17">
        <f t="shared" si="0"/>
        <v>15</v>
      </c>
      <c r="B17">
        <v>3000</v>
      </c>
      <c r="C17">
        <f t="shared" si="9"/>
        <v>7000</v>
      </c>
      <c r="D17">
        <f t="shared" si="8"/>
        <v>7050.9472849423428</v>
      </c>
      <c r="E17">
        <f t="shared" si="1"/>
        <v>0.4254747452738234</v>
      </c>
      <c r="F17">
        <f t="shared" si="10"/>
        <v>0.46262265449894419</v>
      </c>
      <c r="G17">
        <f t="shared" si="7"/>
        <v>7050.9472849423437</v>
      </c>
      <c r="H17">
        <f t="shared" si="2"/>
        <v>70.245784484006393</v>
      </c>
      <c r="I17">
        <f t="shared" si="3"/>
        <v>3261.9279496921504</v>
      </c>
      <c r="J17">
        <f t="shared" si="4"/>
        <v>261.92794969215038</v>
      </c>
      <c r="K17">
        <f t="shared" si="5"/>
        <v>261.92794969215038</v>
      </c>
      <c r="L17">
        <f>SUMSQ($J$3:J17)/A17</f>
        <v>584250.06172500236</v>
      </c>
      <c r="M17">
        <f>SUM($K$3:K17)/A17</f>
        <v>565.77773307446034</v>
      </c>
      <c r="N17">
        <f t="shared" si="6"/>
        <v>8.7309316564050121</v>
      </c>
      <c r="O17">
        <f>AVERAGE($N$3:N17)</f>
        <v>10.969028185598868</v>
      </c>
      <c r="P17">
        <f>SUM($J$3:J17)/M17</f>
        <v>8.4314397055973989E-2</v>
      </c>
      <c r="W17" s="3" t="s">
        <v>35</v>
      </c>
      <c r="X17" s="7">
        <v>5997.2605176822472</v>
      </c>
      <c r="Y17" s="3">
        <v>79.193407475690037</v>
      </c>
      <c r="Z17" s="3">
        <v>75.729289960445556</v>
      </c>
      <c r="AA17" s="3">
        <v>6.1284986210755543E-50</v>
      </c>
      <c r="AB17" s="3">
        <v>5837.8524563109977</v>
      </c>
      <c r="AC17" s="3">
        <v>6156.6685790534966</v>
      </c>
      <c r="AD17" s="3">
        <v>5837.8524563109977</v>
      </c>
      <c r="AE17" s="3">
        <v>6156.6685790534966</v>
      </c>
      <c r="AG17">
        <v>0</v>
      </c>
    </row>
    <row r="18" spans="1:34" ht="15" thickBot="1" x14ac:dyDescent="0.35">
      <c r="A18">
        <f t="shared" si="0"/>
        <v>16</v>
      </c>
      <c r="B18">
        <v>5000</v>
      </c>
      <c r="C18">
        <f t="shared" si="9"/>
        <v>7083.333333333333</v>
      </c>
      <c r="D18">
        <f t="shared" si="8"/>
        <v>7121.1930694263492</v>
      </c>
      <c r="E18">
        <f t="shared" si="1"/>
        <v>0.70212953802174849</v>
      </c>
      <c r="F18">
        <f t="shared" si="10"/>
        <v>0.39820025743572629</v>
      </c>
      <c r="G18">
        <f t="shared" si="7"/>
        <v>7121.1930694263501</v>
      </c>
      <c r="H18">
        <f t="shared" si="2"/>
        <v>70.245784484006393</v>
      </c>
      <c r="I18">
        <f t="shared" si="3"/>
        <v>2835.6609134950827</v>
      </c>
      <c r="J18">
        <f t="shared" si="4"/>
        <v>-2164.3390865049173</v>
      </c>
      <c r="K18">
        <f t="shared" si="5"/>
        <v>2164.3390865049173</v>
      </c>
      <c r="L18">
        <f>SUMSQ($J$3:J18)/A18</f>
        <v>840507.16295299842</v>
      </c>
      <c r="M18">
        <f>SUM($K$3:K18)/A18</f>
        <v>665.68781766386383</v>
      </c>
      <c r="N18">
        <f t="shared" si="6"/>
        <v>43.286781730098348</v>
      </c>
      <c r="O18">
        <f>AVERAGE($N$3:N18)</f>
        <v>12.988887782130085</v>
      </c>
      <c r="P18">
        <f>SUM($J$3:J18)/M18</f>
        <v>-3.1796223723923314</v>
      </c>
      <c r="W18" s="4" t="s">
        <v>48</v>
      </c>
      <c r="X18" s="8">
        <v>70.245784484006393</v>
      </c>
      <c r="Y18" s="4">
        <v>2.364070087043507</v>
      </c>
      <c r="Z18" s="4">
        <v>29.713917903278148</v>
      </c>
      <c r="AA18" s="4">
        <v>1.1447784399433626E-31</v>
      </c>
      <c r="AB18" s="4">
        <v>65.487158210259437</v>
      </c>
      <c r="AC18" s="4">
        <v>75.004410757753348</v>
      </c>
      <c r="AD18" s="4">
        <v>65.487158210259437</v>
      </c>
      <c r="AE18" s="4">
        <v>75.004410757753348</v>
      </c>
    </row>
    <row r="19" spans="1:34" x14ac:dyDescent="0.3">
      <c r="A19">
        <f t="shared" si="0"/>
        <v>17</v>
      </c>
      <c r="B19">
        <v>5000</v>
      </c>
      <c r="C19">
        <f t="shared" si="9"/>
        <v>7166.666666666667</v>
      </c>
      <c r="D19">
        <f t="shared" si="8"/>
        <v>7191.4388539103556</v>
      </c>
      <c r="E19">
        <f t="shared" si="1"/>
        <v>0.6952711552683567</v>
      </c>
      <c r="F19">
        <f t="shared" si="10"/>
        <v>0.62131549910245509</v>
      </c>
      <c r="G19">
        <f t="shared" si="7"/>
        <v>7191.4388539103566</v>
      </c>
      <c r="H19">
        <f t="shared" si="2"/>
        <v>70.245784484006393</v>
      </c>
      <c r="I19">
        <f t="shared" si="3"/>
        <v>4468.1524207821012</v>
      </c>
      <c r="J19">
        <f t="shared" si="4"/>
        <v>-531.84757921789878</v>
      </c>
      <c r="K19">
        <f t="shared" si="5"/>
        <v>531.84757921789878</v>
      </c>
      <c r="L19">
        <f>SUMSQ($J$3:J19)/A19</f>
        <v>807704.49733928905</v>
      </c>
      <c r="M19">
        <f>SUM($K$3:K19)/A19</f>
        <v>657.81486246115992</v>
      </c>
      <c r="N19">
        <f t="shared" si="6"/>
        <v>10.636951584357975</v>
      </c>
      <c r="O19">
        <f>AVERAGE($N$3:N19)</f>
        <v>12.850538594025844</v>
      </c>
      <c r="P19">
        <f>SUM($J$3:J19)/M19</f>
        <v>-4.0261836702531548</v>
      </c>
    </row>
    <row r="20" spans="1:34" ht="16.8" customHeight="1" x14ac:dyDescent="0.3">
      <c r="A20">
        <f t="shared" si="0"/>
        <v>18</v>
      </c>
      <c r="B20">
        <v>8000</v>
      </c>
      <c r="C20">
        <f t="shared" si="9"/>
        <v>7333.333333333333</v>
      </c>
      <c r="D20">
        <f t="shared" si="8"/>
        <v>7261.6846383943621</v>
      </c>
      <c r="E20">
        <f t="shared" si="1"/>
        <v>1.1016727382654403</v>
      </c>
      <c r="F20">
        <f t="shared" si="10"/>
        <v>0.83438491783511393</v>
      </c>
      <c r="G20">
        <f t="shared" si="7"/>
        <v>7261.684638394363</v>
      </c>
      <c r="H20">
        <f t="shared" si="2"/>
        <v>70.245784484006393</v>
      </c>
      <c r="I20">
        <f t="shared" si="3"/>
        <v>6059.0401403511896</v>
      </c>
      <c r="J20">
        <f t="shared" si="4"/>
        <v>-1940.9598596488104</v>
      </c>
      <c r="K20">
        <f t="shared" si="5"/>
        <v>1940.9598596488104</v>
      </c>
      <c r="L20">
        <f>SUMSQ($J$3:J20)/A20</f>
        <v>972127.86841865792</v>
      </c>
      <c r="M20">
        <f>SUM($K$3:K20)/A20</f>
        <v>729.10069563825164</v>
      </c>
      <c r="N20">
        <f t="shared" si="6"/>
        <v>24.26199824561013</v>
      </c>
      <c r="O20">
        <f>AVERAGE($N$3:N20)</f>
        <v>13.484508574669414</v>
      </c>
      <c r="P20">
        <f>SUM($J$3:J20)/M20</f>
        <v>-6.2946631986438843</v>
      </c>
      <c r="AF20" s="1"/>
      <c r="AG20" s="1" t="s">
        <v>178</v>
      </c>
      <c r="AH20" s="1"/>
    </row>
    <row r="21" spans="1:34" x14ac:dyDescent="0.3">
      <c r="A21">
        <f t="shared" si="0"/>
        <v>19</v>
      </c>
      <c r="B21">
        <v>3000</v>
      </c>
      <c r="C21">
        <f t="shared" si="9"/>
        <v>7375</v>
      </c>
      <c r="D21">
        <f t="shared" si="8"/>
        <v>7331.9304228783685</v>
      </c>
      <c r="E21">
        <f t="shared" si="1"/>
        <v>0.40916918559931725</v>
      </c>
      <c r="F21">
        <f t="shared" si="10"/>
        <v>0.85288239430672408</v>
      </c>
      <c r="G21">
        <f t="shared" si="7"/>
        <v>7331.9304228783694</v>
      </c>
      <c r="H21">
        <f t="shared" si="2"/>
        <v>70.245784484006393</v>
      </c>
      <c r="I21">
        <f t="shared" si="3"/>
        <v>6253.2743739548159</v>
      </c>
      <c r="J21">
        <f t="shared" si="4"/>
        <v>3253.2743739548159</v>
      </c>
      <c r="K21">
        <f t="shared" si="5"/>
        <v>3253.2743739548159</v>
      </c>
      <c r="L21">
        <f>SUMSQ($J$3:J21)/A21</f>
        <v>1478005.0412508915</v>
      </c>
      <c r="M21">
        <f>SUM($K$3:K21)/A21</f>
        <v>861.95194186543927</v>
      </c>
      <c r="N21">
        <f t="shared" si="6"/>
        <v>108.44247913182721</v>
      </c>
      <c r="O21">
        <f>AVERAGE($N$3:N21)</f>
        <v>18.482296498730353</v>
      </c>
      <c r="P21">
        <f>SUM($J$3:J21)/M21</f>
        <v>-1.5501664049775221</v>
      </c>
      <c r="AF21" s="21" t="s">
        <v>76</v>
      </c>
      <c r="AG21" s="21" t="s">
        <v>77</v>
      </c>
      <c r="AH21" s="21" t="s">
        <v>78</v>
      </c>
    </row>
    <row r="22" spans="1:34" x14ac:dyDescent="0.3">
      <c r="A22">
        <f t="shared" si="0"/>
        <v>20</v>
      </c>
      <c r="B22">
        <v>8000</v>
      </c>
      <c r="C22">
        <f t="shared" si="9"/>
        <v>7375</v>
      </c>
      <c r="D22">
        <f t="shared" si="8"/>
        <v>7402.176207362375</v>
      </c>
      <c r="E22">
        <f t="shared" si="1"/>
        <v>1.080763247981454</v>
      </c>
      <c r="F22">
        <f t="shared" si="10"/>
        <v>1.1511537420723112</v>
      </c>
      <c r="G22">
        <f t="shared" si="7"/>
        <v>7402.1762073623759</v>
      </c>
      <c r="H22">
        <f t="shared" si="2"/>
        <v>70.245784484006393</v>
      </c>
      <c r="I22">
        <f t="shared" si="3"/>
        <v>8521.0428405838284</v>
      </c>
      <c r="J22">
        <f t="shared" si="4"/>
        <v>521.04284058382837</v>
      </c>
      <c r="K22">
        <f t="shared" si="5"/>
        <v>521.04284058382837</v>
      </c>
      <c r="L22">
        <f>SUMSQ($J$3:J22)/A22</f>
        <v>1417679.0712745304</v>
      </c>
      <c r="M22">
        <f>SUM($K$3:K22)/A22</f>
        <v>844.90648680135871</v>
      </c>
      <c r="N22">
        <f t="shared" si="6"/>
        <v>6.5130355072978539</v>
      </c>
      <c r="O22">
        <f>AVERAGE($N$3:N22)</f>
        <v>17.883833449158725</v>
      </c>
      <c r="P22">
        <f>SUM($J$3:J22)/M22</f>
        <v>-0.96475304088031399</v>
      </c>
      <c r="AF22" s="22" t="s">
        <v>154</v>
      </c>
      <c r="AG22" s="29" t="s">
        <v>155</v>
      </c>
      <c r="AH22" s="22" t="s">
        <v>156</v>
      </c>
    </row>
    <row r="23" spans="1:34" x14ac:dyDescent="0.3">
      <c r="A23">
        <f t="shared" si="0"/>
        <v>21</v>
      </c>
      <c r="B23">
        <v>12000</v>
      </c>
      <c r="C23">
        <f t="shared" si="9"/>
        <v>7500</v>
      </c>
      <c r="D23">
        <f t="shared" si="8"/>
        <v>7472.4219918463814</v>
      </c>
      <c r="E23">
        <f t="shared" si="1"/>
        <v>1.6059050215705077</v>
      </c>
      <c r="F23">
        <f t="shared" si="10"/>
        <v>1.7329999878326596</v>
      </c>
      <c r="G23">
        <f t="shared" si="7"/>
        <v>7472.4219918463823</v>
      </c>
      <c r="H23">
        <f t="shared" si="2"/>
        <v>70.245784484006393</v>
      </c>
      <c r="I23">
        <f t="shared" si="3"/>
        <v>12949.707220950278</v>
      </c>
      <c r="J23">
        <f t="shared" si="4"/>
        <v>949.7072209502785</v>
      </c>
      <c r="K23">
        <f t="shared" si="5"/>
        <v>949.7072209502785</v>
      </c>
      <c r="L23">
        <f>SUMSQ($J$3:J23)/A23</f>
        <v>1393120.2490959861</v>
      </c>
      <c r="M23">
        <f>SUM($K$3:K23)/A23</f>
        <v>849.89699795130718</v>
      </c>
      <c r="N23">
        <f t="shared" si="6"/>
        <v>7.9142268412523213</v>
      </c>
      <c r="O23">
        <f>AVERAGE($N$3:N23)</f>
        <v>17.409090277353659</v>
      </c>
      <c r="P23">
        <f>SUM($J$3:J23)/M23</f>
        <v>0.15834991637054269</v>
      </c>
      <c r="AF23" s="22" t="s">
        <v>113</v>
      </c>
      <c r="AG23" s="22" t="s">
        <v>157</v>
      </c>
      <c r="AH23" s="22" t="s">
        <v>115</v>
      </c>
    </row>
    <row r="24" spans="1:34" x14ac:dyDescent="0.3">
      <c r="A24">
        <f t="shared" si="0"/>
        <v>22</v>
      </c>
      <c r="B24">
        <v>12000</v>
      </c>
      <c r="C24">
        <f>(B18+B31+SUM(B19:B29)*2)/(2*$S$2)</f>
        <v>7500</v>
      </c>
      <c r="D24">
        <f t="shared" si="8"/>
        <v>7542.6677763303878</v>
      </c>
      <c r="E24">
        <f t="shared" si="1"/>
        <v>1.5909490323380207</v>
      </c>
      <c r="F24">
        <f t="shared" si="10"/>
        <v>1.7780783192862291</v>
      </c>
      <c r="G24">
        <f t="shared" si="7"/>
        <v>7542.6677763303887</v>
      </c>
      <c r="H24">
        <f t="shared" si="2"/>
        <v>70.245784484006393</v>
      </c>
      <c r="I24">
        <f t="shared" si="3"/>
        <v>13411.454042671936</v>
      </c>
      <c r="J24">
        <f t="shared" si="4"/>
        <v>1411.4540426719359</v>
      </c>
      <c r="K24">
        <f t="shared" si="5"/>
        <v>1411.4540426719359</v>
      </c>
      <c r="L24">
        <f>SUMSQ($J$3:J24)/A24</f>
        <v>1420351.2611632119</v>
      </c>
      <c r="M24">
        <f>SUM($K$3:K24)/A24</f>
        <v>875.42231816588128</v>
      </c>
      <c r="N24">
        <f t="shared" si="6"/>
        <v>11.762117022266134</v>
      </c>
      <c r="O24">
        <f>AVERAGE($N$3:N24)</f>
        <v>17.152409674849682</v>
      </c>
      <c r="P24">
        <f>SUM($J$3:J24)/M24</f>
        <v>1.7660449466952555</v>
      </c>
      <c r="AF24" s="22" t="s">
        <v>116</v>
      </c>
      <c r="AG24" s="22" t="s">
        <v>158</v>
      </c>
      <c r="AH24" s="22" t="s">
        <v>118</v>
      </c>
    </row>
    <row r="25" spans="1:34" x14ac:dyDescent="0.3">
      <c r="A25">
        <f t="shared" si="0"/>
        <v>23</v>
      </c>
      <c r="B25">
        <v>16000</v>
      </c>
      <c r="C25">
        <f>(B19+B32+SUM(B20:B31)*2)/(2*$S$2)</f>
        <v>7375</v>
      </c>
      <c r="D25">
        <f t="shared" si="8"/>
        <v>7612.9135608143943</v>
      </c>
      <c r="E25">
        <f t="shared" si="1"/>
        <v>2.1016920620714883</v>
      </c>
      <c r="F25">
        <f t="shared" si="10"/>
        <v>2.1236822012893675</v>
      </c>
      <c r="G25">
        <f t="shared" si="7"/>
        <v>7612.9135608143952</v>
      </c>
      <c r="H25">
        <f t="shared" si="2"/>
        <v>70.245784484006393</v>
      </c>
      <c r="I25">
        <f t="shared" si="3"/>
        <v>16167.409029055991</v>
      </c>
      <c r="J25">
        <f t="shared" si="4"/>
        <v>167.40902905599069</v>
      </c>
      <c r="K25">
        <f t="shared" si="5"/>
        <v>167.40902905599069</v>
      </c>
      <c r="L25">
        <f>SUMSQ($J$3:J25)/A25</f>
        <v>1359815.3708087013</v>
      </c>
      <c r="M25">
        <f>SUM($K$3:K25)/A25</f>
        <v>844.6391316828425</v>
      </c>
      <c r="N25">
        <f t="shared" si="6"/>
        <v>1.046306431599942</v>
      </c>
      <c r="O25">
        <f>AVERAGE($N$3:N25)</f>
        <v>16.452144316447519</v>
      </c>
      <c r="P25">
        <f>SUM($J$3:J25)/M25</f>
        <v>2.0286109487530593</v>
      </c>
      <c r="AF25" s="22" t="s">
        <v>119</v>
      </c>
      <c r="AG25" s="22" t="s">
        <v>159</v>
      </c>
      <c r="AH25" s="22" t="s">
        <v>121</v>
      </c>
    </row>
    <row r="26" spans="1:34" x14ac:dyDescent="0.3">
      <c r="A26">
        <f t="shared" si="0"/>
        <v>24</v>
      </c>
      <c r="B26">
        <v>10000</v>
      </c>
      <c r="C26">
        <f>(B20+B33+SUM(B21:B32)*2)/(2*$S$2)</f>
        <v>7250</v>
      </c>
      <c r="D26">
        <f t="shared" si="8"/>
        <v>7683.1593452984007</v>
      </c>
      <c r="E26">
        <f t="shared" si="1"/>
        <v>1.3015479115527333</v>
      </c>
      <c r="F26">
        <f t="shared" si="10"/>
        <v>1.0947200649675768</v>
      </c>
      <c r="G26">
        <f t="shared" si="7"/>
        <v>7683.1593452984016</v>
      </c>
      <c r="H26">
        <f t="shared" si="2"/>
        <v>70.245784484006393</v>
      </c>
      <c r="I26">
        <f t="shared" si="3"/>
        <v>8410.9086976413109</v>
      </c>
      <c r="J26">
        <f t="shared" si="4"/>
        <v>-1589.0913023586891</v>
      </c>
      <c r="K26">
        <f t="shared" si="5"/>
        <v>1589.0913023586891</v>
      </c>
      <c r="L26">
        <f>SUMSQ($J$3:J26)/A26</f>
        <v>1408373.5289930068</v>
      </c>
      <c r="M26">
        <f>SUM($K$3:K26)/A26</f>
        <v>875.65797212766938</v>
      </c>
      <c r="N26">
        <f t="shared" si="6"/>
        <v>15.890913023586892</v>
      </c>
      <c r="O26">
        <f>AVERAGE($N$3:N26)</f>
        <v>16.428759679244994</v>
      </c>
      <c r="P26">
        <f>SUM($J$3:J26)/M26</f>
        <v>0.142010798595541</v>
      </c>
      <c r="AF26" s="22" t="s">
        <v>122</v>
      </c>
      <c r="AG26" s="22" t="s">
        <v>160</v>
      </c>
      <c r="AH26" s="22" t="s">
        <v>124</v>
      </c>
    </row>
    <row r="27" spans="1:34" x14ac:dyDescent="0.3">
      <c r="A27">
        <f t="shared" si="0"/>
        <v>25</v>
      </c>
      <c r="B27">
        <v>2000</v>
      </c>
      <c r="C27">
        <f>(B21+B34+SUM(B22:B33)*2)/(2*$S$2)</f>
        <v>7333.333333333333</v>
      </c>
      <c r="D27">
        <f t="shared" si="8"/>
        <v>7753.4051297824071</v>
      </c>
      <c r="E27">
        <f t="shared" si="1"/>
        <v>0.257951179710395</v>
      </c>
      <c r="F27">
        <f t="shared" si="10"/>
        <v>0.42660852675427641</v>
      </c>
      <c r="G27">
        <f t="shared" si="7"/>
        <v>7753.405129782408</v>
      </c>
      <c r="H27">
        <f t="shared" si="2"/>
        <v>70.245784484006393</v>
      </c>
      <c r="I27">
        <f t="shared" si="3"/>
        <v>3307.6687397455225</v>
      </c>
      <c r="J27">
        <f t="shared" si="4"/>
        <v>1307.6687397455225</v>
      </c>
      <c r="K27">
        <f t="shared" si="5"/>
        <v>1307.6687397455225</v>
      </c>
      <c r="L27">
        <f>SUMSQ($J$3:J27)/A27</f>
        <v>1420438.4891495921</v>
      </c>
      <c r="M27">
        <f>SUM($K$3:K27)/A27</f>
        <v>892.93840283238353</v>
      </c>
      <c r="N27">
        <f t="shared" si="6"/>
        <v>65.383436987276127</v>
      </c>
      <c r="O27">
        <f>AVERAGE($N$3:N27)</f>
        <v>18.386946771566237</v>
      </c>
      <c r="P27">
        <f>SUM($J$3:J27)/M27</f>
        <v>1.603718266704153</v>
      </c>
      <c r="AF27" s="22" t="s">
        <v>125</v>
      </c>
      <c r="AG27" s="22" t="s">
        <v>161</v>
      </c>
      <c r="AH27" s="22" t="s">
        <v>127</v>
      </c>
    </row>
    <row r="28" spans="1:34" x14ac:dyDescent="0.3">
      <c r="A28">
        <f t="shared" si="0"/>
        <v>26</v>
      </c>
      <c r="B28">
        <v>5000</v>
      </c>
      <c r="C28">
        <f>(B22+B35+SUM(B23:B34)*2)/(2*$S$2)</f>
        <v>7583.333333333333</v>
      </c>
      <c r="D28">
        <f t="shared" si="8"/>
        <v>7823.6509142664136</v>
      </c>
      <c r="E28">
        <f t="shared" si="1"/>
        <v>0.63908781907466106</v>
      </c>
      <c r="F28">
        <f t="shared" si="10"/>
        <v>0.47454626450507809</v>
      </c>
      <c r="G28">
        <f t="shared" si="7"/>
        <v>7823.6509142664145</v>
      </c>
      <c r="H28">
        <f t="shared" si="2"/>
        <v>70.245784484006393</v>
      </c>
      <c r="I28">
        <f t="shared" si="3"/>
        <v>3712.6843161568659</v>
      </c>
      <c r="J28">
        <f t="shared" si="4"/>
        <v>-1287.3156838431341</v>
      </c>
      <c r="K28">
        <f t="shared" si="5"/>
        <v>1287.3156838431341</v>
      </c>
      <c r="L28">
        <f>SUMSQ($J$3:J28)/A28</f>
        <v>1429543.99610032</v>
      </c>
      <c r="M28">
        <f>SUM($K$3:K28)/A28</f>
        <v>908.10675979433552</v>
      </c>
      <c r="N28">
        <f t="shared" si="6"/>
        <v>25.74631367686268</v>
      </c>
      <c r="O28">
        <f>AVERAGE($N$3:N28)</f>
        <v>18.669999344846868</v>
      </c>
      <c r="P28">
        <f>SUM($J$3:J28)/M28</f>
        <v>0.15934904377714704</v>
      </c>
      <c r="AF28" s="22" t="s">
        <v>128</v>
      </c>
      <c r="AG28" s="22" t="s">
        <v>162</v>
      </c>
      <c r="AH28" s="22" t="s">
        <v>130</v>
      </c>
    </row>
    <row r="29" spans="1:34" x14ac:dyDescent="0.3">
      <c r="A29">
        <f t="shared" si="0"/>
        <v>27</v>
      </c>
      <c r="B29">
        <v>5000</v>
      </c>
      <c r="C29">
        <f>(B23+B36+SUM(B24:B35)*2)/(2*$S$2)</f>
        <v>7791.666666666667</v>
      </c>
      <c r="D29">
        <f t="shared" si="8"/>
        <v>7893.89669875042</v>
      </c>
      <c r="E29">
        <f t="shared" si="1"/>
        <v>0.63340073867339619</v>
      </c>
      <c r="F29">
        <f t="shared" si="10"/>
        <v>0.46262265449894419</v>
      </c>
      <c r="G29">
        <f t="shared" si="7"/>
        <v>7893.8966987504209</v>
      </c>
      <c r="H29">
        <f t="shared" si="2"/>
        <v>70.245784484006393</v>
      </c>
      <c r="I29">
        <f t="shared" si="3"/>
        <v>3651.8954451163722</v>
      </c>
      <c r="J29">
        <f t="shared" si="4"/>
        <v>-1348.1045548836278</v>
      </c>
      <c r="K29">
        <f t="shared" si="5"/>
        <v>1348.1045548836278</v>
      </c>
      <c r="L29">
        <f>SUMSQ($J$3:J29)/A29</f>
        <v>1443908.5107224556</v>
      </c>
      <c r="M29">
        <f>SUM($K$3:K29)/A29</f>
        <v>924.40297442727228</v>
      </c>
      <c r="N29">
        <f t="shared" si="6"/>
        <v>26.962091097672559</v>
      </c>
      <c r="O29">
        <f>AVERAGE($N$3:N29)</f>
        <v>18.977113854210785</v>
      </c>
      <c r="P29">
        <f>SUM($J$3:J29)/M29</f>
        <v>-1.3018117037198205</v>
      </c>
      <c r="AF29" s="22" t="s">
        <v>131</v>
      </c>
      <c r="AG29" s="22" t="s">
        <v>163</v>
      </c>
      <c r="AH29" s="22" t="s">
        <v>152</v>
      </c>
    </row>
    <row r="30" spans="1:34" x14ac:dyDescent="0.3">
      <c r="AF30" s="22" t="s">
        <v>133</v>
      </c>
      <c r="AG30" s="22" t="s">
        <v>164</v>
      </c>
      <c r="AH30" s="22" t="s">
        <v>135</v>
      </c>
    </row>
    <row r="31" spans="1:34" x14ac:dyDescent="0.3">
      <c r="A31">
        <f>A29+1</f>
        <v>28</v>
      </c>
      <c r="B31">
        <v>3000</v>
      </c>
      <c r="C31">
        <f>(B24+B37+SUM(B25:B36)*2)/(2*$S$2)</f>
        <v>8041.666666666667</v>
      </c>
      <c r="D31">
        <f t="shared" si="8"/>
        <v>7964.1424832344264</v>
      </c>
      <c r="E31">
        <f t="shared" si="1"/>
        <v>0.37668838877699601</v>
      </c>
      <c r="F31">
        <f>$S$5*(B18/G18)+(1-$S$5)*F18</f>
        <v>0.39820025743572629</v>
      </c>
      <c r="G31">
        <f>$S$3*(B31/F31)+(1-$S$3)*(G29+H29)</f>
        <v>7964.1424832344273</v>
      </c>
      <c r="H31">
        <f>$S$4*(G31-G29)+(1-$S$4)*H29</f>
        <v>70.245784484006393</v>
      </c>
      <c r="I31">
        <f>(G29+H29)*F31</f>
        <v>3171.3235870787535</v>
      </c>
      <c r="J31">
        <f t="shared" si="4"/>
        <v>171.32358707875346</v>
      </c>
      <c r="K31">
        <f t="shared" si="5"/>
        <v>171.32358707875346</v>
      </c>
      <c r="L31">
        <f>SUMSQ($J$3:J31)/A31</f>
        <v>1393388.6271784226</v>
      </c>
      <c r="M31">
        <f>SUM($K$3:K31)/A31</f>
        <v>897.50728202196808</v>
      </c>
      <c r="N31">
        <f t="shared" si="6"/>
        <v>5.7107862359584489</v>
      </c>
      <c r="O31">
        <f>AVERAGE($N$3:N31)</f>
        <v>18.503316439273203</v>
      </c>
      <c r="P31">
        <f>SUM($J$3:J31)/M31</f>
        <v>-1.1499349862197794</v>
      </c>
      <c r="AF31" s="35" t="s">
        <v>145</v>
      </c>
      <c r="AG31" s="35" t="s">
        <v>167</v>
      </c>
      <c r="AH31" s="22" t="s">
        <v>153</v>
      </c>
    </row>
    <row r="32" spans="1:34" x14ac:dyDescent="0.3">
      <c r="A32">
        <f t="shared" si="0"/>
        <v>29</v>
      </c>
      <c r="B32">
        <v>4000</v>
      </c>
      <c r="C32">
        <f>(B25+B38+SUM(B26:B37)*2)/(2*$S$2)</f>
        <v>8250</v>
      </c>
      <c r="D32">
        <f t="shared" si="8"/>
        <v>8034.3882677184329</v>
      </c>
      <c r="E32">
        <f t="shared" si="1"/>
        <v>0.49785993241970877</v>
      </c>
      <c r="F32">
        <f>$S$5*(B19/G19)+(1-$S$5)*F19</f>
        <v>0.62131549910245509</v>
      </c>
      <c r="G32">
        <f t="shared" si="7"/>
        <v>8034.3882677184338</v>
      </c>
      <c r="H32">
        <f t="shared" si="2"/>
        <v>70.245784484006393</v>
      </c>
      <c r="I32">
        <f t="shared" si="3"/>
        <v>4991.8899565403881</v>
      </c>
      <c r="J32">
        <f t="shared" si="4"/>
        <v>991.88995654038808</v>
      </c>
      <c r="K32">
        <f t="shared" si="5"/>
        <v>991.88995654038808</v>
      </c>
      <c r="L32">
        <f>SUMSQ($J$3:J32)/A32</f>
        <v>1379266.4567890181</v>
      </c>
      <c r="M32">
        <f>SUM($K$3:K32)/A32</f>
        <v>900.76185700536178</v>
      </c>
      <c r="N32">
        <f t="shared" si="6"/>
        <v>24.797248913509701</v>
      </c>
      <c r="O32">
        <f>AVERAGE($N$3:N32)</f>
        <v>18.720348593557222</v>
      </c>
      <c r="P32">
        <f>SUM($J$3:J32)/M32</f>
        <v>-4.4612310269545874E-2</v>
      </c>
      <c r="AF32" s="35" t="s">
        <v>165</v>
      </c>
      <c r="AG32" s="35" t="s">
        <v>168</v>
      </c>
      <c r="AH32" s="22" t="s">
        <v>174</v>
      </c>
    </row>
    <row r="33" spans="1:34" x14ac:dyDescent="0.3">
      <c r="A33">
        <f t="shared" si="0"/>
        <v>30</v>
      </c>
      <c r="B33">
        <v>6000</v>
      </c>
      <c r="C33">
        <f>(B26+B39+SUM(B27:B38)*2)/(2*$S$2)</f>
        <v>8250</v>
      </c>
      <c r="D33">
        <f t="shared" si="8"/>
        <v>8104.6340522024384</v>
      </c>
      <c r="E33">
        <f t="shared" si="1"/>
        <v>0.74031720141262847</v>
      </c>
      <c r="F33">
        <f>$S$5*(B20/G20)+(1-$S$5)*F20</f>
        <v>0.83438491783511393</v>
      </c>
      <c r="G33">
        <f t="shared" si="7"/>
        <v>8104.6340522024402</v>
      </c>
      <c r="H33">
        <f t="shared" si="2"/>
        <v>70.245784484006393</v>
      </c>
      <c r="I33">
        <f t="shared" si="3"/>
        <v>6762.3844177305991</v>
      </c>
      <c r="J33">
        <f t="shared" si="4"/>
        <v>762.38441773059913</v>
      </c>
      <c r="K33">
        <f t="shared" si="5"/>
        <v>762.38441773059913</v>
      </c>
      <c r="L33">
        <f>SUMSQ($J$3:J33)/A33</f>
        <v>1352665.2415759983</v>
      </c>
      <c r="M33">
        <f>SUM($K$3:K33)/A33</f>
        <v>896.14927569620306</v>
      </c>
      <c r="N33">
        <f t="shared" si="6"/>
        <v>12.706406962176652</v>
      </c>
      <c r="O33">
        <f>AVERAGE($N$3:N33)</f>
        <v>18.519883872511205</v>
      </c>
      <c r="P33">
        <f>SUM($J$3:J33)/M33</f>
        <v>0.80589179712926651</v>
      </c>
      <c r="AF33" s="35" t="s">
        <v>166</v>
      </c>
      <c r="AG33" s="35" t="s">
        <v>169</v>
      </c>
      <c r="AH33" s="22" t="s">
        <v>175</v>
      </c>
    </row>
    <row r="34" spans="1:34" x14ac:dyDescent="0.3">
      <c r="A34">
        <f t="shared" si="0"/>
        <v>31</v>
      </c>
      <c r="B34">
        <v>7000</v>
      </c>
      <c r="C34">
        <f>(B27+B40+SUM(B28:B39)*2)/(2*$S$2)</f>
        <v>8291.6666666666661</v>
      </c>
      <c r="D34">
        <f t="shared" si="8"/>
        <v>8174.8798366864448</v>
      </c>
      <c r="E34">
        <f t="shared" si="1"/>
        <v>0.85628169952860578</v>
      </c>
      <c r="F34">
        <f>$S$5*(B21/G21)+(1-$S$5)*F21</f>
        <v>0.85288239430672408</v>
      </c>
      <c r="G34">
        <f t="shared" si="7"/>
        <v>8174.8798366864467</v>
      </c>
      <c r="H34">
        <f t="shared" si="2"/>
        <v>70.245784484006393</v>
      </c>
      <c r="I34">
        <f t="shared" si="3"/>
        <v>6972.2110882828983</v>
      </c>
      <c r="J34">
        <f t="shared" si="4"/>
        <v>-27.788911717101655</v>
      </c>
      <c r="K34">
        <f t="shared" si="5"/>
        <v>27.788911717101655</v>
      </c>
      <c r="L34">
        <f>SUMSQ($J$3:J34)/A34</f>
        <v>1309055.7893836894</v>
      </c>
      <c r="M34">
        <f>SUM($K$3:K34)/A34</f>
        <v>868.13765105171592</v>
      </c>
      <c r="N34">
        <f t="shared" si="6"/>
        <v>0.39698445310145225</v>
      </c>
      <c r="O34">
        <f>AVERAGE($N$3:N34)</f>
        <v>17.935274213820566</v>
      </c>
      <c r="P34">
        <f>SUM($J$3:J34)/M34</f>
        <v>0.79988517688243332</v>
      </c>
      <c r="AF34" s="35" t="s">
        <v>170</v>
      </c>
      <c r="AG34" s="35" t="s">
        <v>172</v>
      </c>
      <c r="AH34" s="37" t="s">
        <v>176</v>
      </c>
    </row>
    <row r="35" spans="1:34" x14ac:dyDescent="0.3">
      <c r="A35">
        <f t="shared" si="0"/>
        <v>32</v>
      </c>
      <c r="B35">
        <v>10000</v>
      </c>
      <c r="C35">
        <f>(B28+B41+SUM(B29:B40)*2)/(2*$S$2)</f>
        <v>8375</v>
      </c>
      <c r="D35">
        <f t="shared" si="8"/>
        <v>8245.1256211704513</v>
      </c>
      <c r="E35">
        <f t="shared" si="1"/>
        <v>1.2128377976829943</v>
      </c>
      <c r="F35">
        <f>$S$5*(B22/G22)+(1-$S$5)*F22</f>
        <v>1.1511537420723112</v>
      </c>
      <c r="G35">
        <f t="shared" si="7"/>
        <v>8245.1256211704531</v>
      </c>
      <c r="H35">
        <f t="shared" si="2"/>
        <v>70.245784484006393</v>
      </c>
      <c r="I35">
        <f t="shared" si="3"/>
        <v>9491.4072126666561</v>
      </c>
      <c r="J35">
        <f t="shared" si="4"/>
        <v>-508.59278733334395</v>
      </c>
      <c r="K35">
        <f t="shared" si="5"/>
        <v>508.59278733334395</v>
      </c>
      <c r="L35">
        <f>SUMSQ($J$3:J35)/A35</f>
        <v>1276231.1279444336</v>
      </c>
      <c r="M35">
        <f>SUM($K$3:K35)/A35</f>
        <v>856.90187406051677</v>
      </c>
      <c r="N35">
        <f t="shared" si="6"/>
        <v>5.0859278733334392</v>
      </c>
      <c r="O35">
        <f>AVERAGE($N$3:N35)</f>
        <v>17.533732140680343</v>
      </c>
      <c r="P35">
        <f>SUM($J$3:J35)/M35</f>
        <v>0.21684822598874962</v>
      </c>
      <c r="AF35" s="23" t="s">
        <v>171</v>
      </c>
      <c r="AG35" s="23" t="s">
        <v>173</v>
      </c>
      <c r="AH35" s="22" t="s">
        <v>177</v>
      </c>
    </row>
    <row r="36" spans="1:34" x14ac:dyDescent="0.3">
      <c r="A36">
        <f t="shared" si="0"/>
        <v>33</v>
      </c>
      <c r="B36">
        <v>15000</v>
      </c>
      <c r="C36">
        <f>(B29+B42+SUM(B31:B41)*2)/(2*$S$2)</f>
        <v>8291.6666666666661</v>
      </c>
      <c r="D36">
        <f t="shared" si="8"/>
        <v>8315.3714056544577</v>
      </c>
      <c r="E36">
        <f t="shared" si="1"/>
        <v>1.8038881570340912</v>
      </c>
      <c r="F36">
        <f>$S$5*(B23/G23)+(1-$S$5)*F23</f>
        <v>1.7329999878326596</v>
      </c>
      <c r="G36">
        <f t="shared" si="7"/>
        <v>8315.3714056544595</v>
      </c>
      <c r="H36">
        <f t="shared" si="2"/>
        <v>70.245784484006393</v>
      </c>
      <c r="I36">
        <f t="shared" si="3"/>
        <v>14410.538544823225</v>
      </c>
      <c r="J36">
        <f t="shared" si="4"/>
        <v>-589.46145517677542</v>
      </c>
      <c r="K36">
        <f t="shared" si="5"/>
        <v>589.46145517677542</v>
      </c>
      <c r="L36">
        <f>SUMSQ($J$3:J36)/A36</f>
        <v>1248086.6939806363</v>
      </c>
      <c r="M36">
        <f>SUM($K$3:K36)/A36</f>
        <v>848.79761894282763</v>
      </c>
      <c r="N36">
        <f t="shared" si="6"/>
        <v>3.9297430345118358</v>
      </c>
      <c r="O36">
        <f>AVERAGE($N$3:N36)</f>
        <v>17.121490046554023</v>
      </c>
      <c r="P36">
        <f>SUM($J$3:J36)/M36</f>
        <v>-0.4755477571238399</v>
      </c>
      <c r="AE36" s="31"/>
      <c r="AF36" s="36"/>
      <c r="AG36" s="31"/>
    </row>
    <row r="37" spans="1:34" x14ac:dyDescent="0.3">
      <c r="A37">
        <f t="shared" si="0"/>
        <v>34</v>
      </c>
      <c r="B37">
        <v>15000</v>
      </c>
      <c r="C37">
        <f t="shared" si="9"/>
        <v>8208.3333333333339</v>
      </c>
      <c r="D37">
        <f t="shared" si="8"/>
        <v>8385.6171901384641</v>
      </c>
      <c r="E37">
        <f t="shared" si="1"/>
        <v>1.7887771001089925</v>
      </c>
      <c r="F37">
        <f>$S$5*(B24/G24)+(1-$S$5)*F24</f>
        <v>1.7780783192862291</v>
      </c>
      <c r="G37">
        <f t="shared" si="7"/>
        <v>8385.617190138466</v>
      </c>
      <c r="H37">
        <f t="shared" si="2"/>
        <v>70.245784484006393</v>
      </c>
      <c r="I37">
        <f t="shared" si="3"/>
        <v>14910.284119619115</v>
      </c>
      <c r="J37">
        <f t="shared" si="4"/>
        <v>-89.71588038088521</v>
      </c>
      <c r="K37">
        <f t="shared" si="5"/>
        <v>89.71588038088521</v>
      </c>
      <c r="L37">
        <f>SUMSQ($J$3:J37)/A37</f>
        <v>1211614.9953103976</v>
      </c>
      <c r="M37">
        <f>SUM($K$3:K37)/A37</f>
        <v>826.47168545571162</v>
      </c>
      <c r="N37">
        <f t="shared" si="6"/>
        <v>0.59810586920590147</v>
      </c>
      <c r="O37">
        <f>AVERAGE($N$3:N37)</f>
        <v>16.635508158984962</v>
      </c>
      <c r="P37">
        <f>SUM($J$3:J37)/M37</f>
        <v>-0.59694686823925125</v>
      </c>
    </row>
    <row r="38" spans="1:34" x14ac:dyDescent="0.3">
      <c r="A38">
        <f t="shared" si="0"/>
        <v>35</v>
      </c>
      <c r="B38">
        <v>18000</v>
      </c>
      <c r="C38">
        <f t="shared" si="9"/>
        <v>8208.3333333333339</v>
      </c>
      <c r="D38">
        <f t="shared" si="8"/>
        <v>8455.8629746224706</v>
      </c>
      <c r="E38">
        <f t="shared" si="1"/>
        <v>2.1287005305101512</v>
      </c>
      <c r="F38">
        <f>$S$5*(B25/G25)+(1-$S$5)*F25</f>
        <v>2.1236822012893675</v>
      </c>
      <c r="G38">
        <f t="shared" si="7"/>
        <v>8455.8629746224724</v>
      </c>
      <c r="H38">
        <f t="shared" si="2"/>
        <v>70.245784484006393</v>
      </c>
      <c r="I38">
        <f t="shared" si="3"/>
        <v>17957.565695747511</v>
      </c>
      <c r="J38">
        <f t="shared" si="4"/>
        <v>-42.434304252488801</v>
      </c>
      <c r="K38">
        <f t="shared" si="5"/>
        <v>42.434304252488801</v>
      </c>
      <c r="L38">
        <f>SUMSQ($J$3:J38)/A38</f>
        <v>1177048.8717351689</v>
      </c>
      <c r="M38">
        <f>SUM($K$3:K38)/A38</f>
        <v>804.07061742133385</v>
      </c>
      <c r="N38">
        <f t="shared" si="6"/>
        <v>0.23574613473604888</v>
      </c>
      <c r="O38">
        <f>AVERAGE($N$3:N38)</f>
        <v>16.166943529720708</v>
      </c>
      <c r="P38">
        <f>SUM($J$3:J38)/M38</f>
        <v>-0.66635190611987605</v>
      </c>
    </row>
    <row r="39" spans="1:34" x14ac:dyDescent="0.3">
      <c r="A39">
        <f t="shared" si="0"/>
        <v>36</v>
      </c>
      <c r="B39">
        <v>8000</v>
      </c>
      <c r="C39">
        <f t="shared" si="9"/>
        <v>8291.6666666666661</v>
      </c>
      <c r="D39">
        <f t="shared" si="8"/>
        <v>8526.108759106477</v>
      </c>
      <c r="E39">
        <f t="shared" si="1"/>
        <v>0.93829438798272935</v>
      </c>
      <c r="F39">
        <f>$S$5*(B26/G26)+(1-$S$5)*F26</f>
        <v>1.0947200649675768</v>
      </c>
      <c r="G39">
        <f t="shared" si="7"/>
        <v>8526.1087591064788</v>
      </c>
      <c r="H39">
        <f t="shared" si="2"/>
        <v>70.245784484006393</v>
      </c>
      <c r="I39">
        <f t="shared" si="3"/>
        <v>9333.7023346896694</v>
      </c>
      <c r="J39">
        <f t="shared" si="4"/>
        <v>1333.7023346896694</v>
      </c>
      <c r="K39">
        <f t="shared" si="5"/>
        <v>1333.7023346896694</v>
      </c>
      <c r="L39">
        <f>SUMSQ($J$3:J39)/A39</f>
        <v>1193763.1230079883</v>
      </c>
      <c r="M39">
        <f>SUM($K$3:K39)/A39</f>
        <v>818.78260956767656</v>
      </c>
      <c r="N39">
        <f t="shared" si="6"/>
        <v>16.671279183620868</v>
      </c>
      <c r="O39">
        <f>AVERAGE($N$3:N39)</f>
        <v>16.180952853440157</v>
      </c>
      <c r="P39">
        <f>SUM($J$3:J39)/M39</f>
        <v>0.9745057317928133</v>
      </c>
    </row>
    <row r="40" spans="1:34" x14ac:dyDescent="0.3">
      <c r="A40">
        <f t="shared" si="0"/>
        <v>37</v>
      </c>
      <c r="B40">
        <v>5000</v>
      </c>
      <c r="C40">
        <f t="shared" si="9"/>
        <v>8458.3333333333339</v>
      </c>
      <c r="D40">
        <f t="shared" si="8"/>
        <v>8596.3545435904834</v>
      </c>
      <c r="E40">
        <f t="shared" si="1"/>
        <v>0.58164190118566517</v>
      </c>
      <c r="F40">
        <f>$S$5*(B27/G27)+(1-$S$5)*F27</f>
        <v>0.42660852675427641</v>
      </c>
      <c r="G40">
        <f t="shared" si="7"/>
        <v>8596.3545435904853</v>
      </c>
      <c r="H40">
        <f t="shared" si="2"/>
        <v>70.245784484006393</v>
      </c>
      <c r="I40">
        <f t="shared" si="3"/>
        <v>3667.2781472985671</v>
      </c>
      <c r="J40">
        <f t="shared" si="4"/>
        <v>-1332.7218527014329</v>
      </c>
      <c r="K40">
        <f t="shared" si="5"/>
        <v>1332.7218527014329</v>
      </c>
      <c r="L40">
        <f>SUMSQ($J$3:J40)/A40</f>
        <v>1209503.2422960952</v>
      </c>
      <c r="M40">
        <f>SUM($K$3:K40)/A40</f>
        <v>832.67285938210239</v>
      </c>
      <c r="N40">
        <f t="shared" si="6"/>
        <v>26.654437054028655</v>
      </c>
      <c r="O40">
        <f>AVERAGE($N$3:N40)</f>
        <v>16.464019993996601</v>
      </c>
      <c r="P40">
        <f>SUM($J$3:J40)/M40</f>
        <v>-0.64228526312521028</v>
      </c>
    </row>
    <row r="41" spans="1:34" x14ac:dyDescent="0.3">
      <c r="A41">
        <f t="shared" si="0"/>
        <v>38</v>
      </c>
      <c r="B41">
        <v>4000</v>
      </c>
      <c r="C41">
        <f t="shared" si="9"/>
        <v>8750</v>
      </c>
      <c r="D41">
        <f t="shared" si="8"/>
        <v>8666.6003280744899</v>
      </c>
      <c r="E41">
        <f t="shared" si="1"/>
        <v>0.46154199438993904</v>
      </c>
      <c r="F41">
        <f>$S$5*(B28/G28)+(1-$S$5)*F28</f>
        <v>0.47454626450507809</v>
      </c>
      <c r="G41">
        <f t="shared" si="7"/>
        <v>8666.6003280744917</v>
      </c>
      <c r="H41">
        <f t="shared" si="2"/>
        <v>70.245784484006393</v>
      </c>
      <c r="I41">
        <f t="shared" si="3"/>
        <v>4112.7028116462343</v>
      </c>
      <c r="J41">
        <f t="shared" si="4"/>
        <v>112.7028116462343</v>
      </c>
      <c r="K41">
        <f t="shared" si="5"/>
        <v>112.7028116462343</v>
      </c>
      <c r="L41">
        <f>SUMSQ($J$3:J41)/A41</f>
        <v>1178008.4707554865</v>
      </c>
      <c r="M41">
        <f>SUM($K$3:K41)/A41</f>
        <v>813.72627917852697</v>
      </c>
      <c r="N41">
        <f t="shared" si="6"/>
        <v>2.8175702911558571</v>
      </c>
      <c r="O41">
        <f>AVERAGE($N$3:N41)</f>
        <v>16.104902896553426</v>
      </c>
      <c r="P41">
        <f>SUM($J$3:J41)/M41</f>
        <v>-0.51873794141851959</v>
      </c>
    </row>
    <row r="42" spans="1:34" x14ac:dyDescent="0.3">
      <c r="A42">
        <f t="shared" si="0"/>
        <v>39</v>
      </c>
      <c r="B42">
        <v>4000</v>
      </c>
      <c r="C42">
        <f t="shared" si="9"/>
        <v>8958.3333333333339</v>
      </c>
      <c r="D42">
        <f t="shared" si="8"/>
        <v>8736.8461125584963</v>
      </c>
      <c r="E42">
        <f t="shared" si="1"/>
        <v>0.45783111530948561</v>
      </c>
      <c r="F42">
        <f>$S$5*(B29/G29)+(1-$S$5)*F29</f>
        <v>0.46262265449894419</v>
      </c>
      <c r="G42">
        <f t="shared" si="7"/>
        <v>8736.8461125584981</v>
      </c>
      <c r="H42">
        <f t="shared" si="2"/>
        <v>70.245784484006393</v>
      </c>
      <c r="I42">
        <f t="shared" si="3"/>
        <v>4041.8629405405936</v>
      </c>
      <c r="J42">
        <f t="shared" si="4"/>
        <v>41.862940540593627</v>
      </c>
      <c r="K42">
        <f t="shared" si="5"/>
        <v>41.862940540593627</v>
      </c>
      <c r="L42">
        <f>SUMSQ($J$3:J42)/A42</f>
        <v>1147848.0613974151</v>
      </c>
      <c r="M42">
        <f>SUM($K$3:K42)/A42</f>
        <v>793.93491152114404</v>
      </c>
      <c r="N42">
        <f t="shared" si="6"/>
        <v>1.0465735135148406</v>
      </c>
      <c r="O42">
        <f>AVERAGE($N$3:N42)</f>
        <v>15.718791886731925</v>
      </c>
      <c r="P42">
        <f>SUM($J$3:J42)/M42</f>
        <v>-0.47894071526605264</v>
      </c>
    </row>
    <row r="43" spans="1:34" x14ac:dyDescent="0.3">
      <c r="A43">
        <f t="shared" si="0"/>
        <v>40</v>
      </c>
      <c r="B43">
        <v>2000</v>
      </c>
      <c r="C43">
        <f t="shared" si="9"/>
        <v>9041.6666666666661</v>
      </c>
      <c r="D43">
        <f t="shared" si="8"/>
        <v>8807.0918970425028</v>
      </c>
      <c r="E43">
        <f t="shared" si="1"/>
        <v>0.2270897162628242</v>
      </c>
      <c r="F43">
        <f t="shared" si="10"/>
        <v>0.39820025743572629</v>
      </c>
      <c r="G43">
        <f t="shared" si="7"/>
        <v>8807.0918970425046</v>
      </c>
      <c r="H43">
        <f t="shared" si="2"/>
        <v>70.245784484006393</v>
      </c>
      <c r="I43">
        <f t="shared" si="3"/>
        <v>3506.9862606624242</v>
      </c>
      <c r="J43">
        <f t="shared" si="4"/>
        <v>1506.9862606624242</v>
      </c>
      <c r="K43">
        <f t="shared" si="5"/>
        <v>1506.9862606624242</v>
      </c>
      <c r="L43">
        <f>SUMSQ($J$3:J43)/A43</f>
        <v>1175927.0496081128</v>
      </c>
      <c r="M43">
        <f>SUM($K$3:K43)/A43</f>
        <v>811.76119524967601</v>
      </c>
      <c r="N43">
        <f t="shared" si="6"/>
        <v>75.349313033121206</v>
      </c>
      <c r="O43">
        <f>AVERAGE($N$3:N43)</f>
        <v>17.209554915391656</v>
      </c>
      <c r="P43">
        <f>SUM($J$3:J43)/M43</f>
        <v>1.3880172061159473</v>
      </c>
    </row>
    <row r="44" spans="1:34" x14ac:dyDescent="0.3">
      <c r="A44">
        <f t="shared" si="0"/>
        <v>41</v>
      </c>
      <c r="B44">
        <v>5000</v>
      </c>
      <c r="C44">
        <f t="shared" si="9"/>
        <v>9166.6666666666661</v>
      </c>
      <c r="D44">
        <f t="shared" si="8"/>
        <v>8877.3376815265092</v>
      </c>
      <c r="E44">
        <f t="shared" si="1"/>
        <v>0.56323192598664573</v>
      </c>
      <c r="F44">
        <f t="shared" si="10"/>
        <v>0.62131549910245509</v>
      </c>
      <c r="G44">
        <f t="shared" si="7"/>
        <v>8877.337681526511</v>
      </c>
      <c r="H44">
        <f t="shared" si="2"/>
        <v>70.245784484006393</v>
      </c>
      <c r="I44">
        <f t="shared" si="3"/>
        <v>5515.6274922986759</v>
      </c>
      <c r="J44">
        <f t="shared" si="4"/>
        <v>515.62749229867586</v>
      </c>
      <c r="K44">
        <f t="shared" si="5"/>
        <v>515.62749229867586</v>
      </c>
      <c r="L44">
        <f>SUMSQ($J$3:J44)/A44</f>
        <v>1153730.577930213</v>
      </c>
      <c r="M44">
        <f>SUM($K$3:K44)/A44</f>
        <v>804.53842200696874</v>
      </c>
      <c r="N44">
        <f t="shared" si="6"/>
        <v>10.312549845973518</v>
      </c>
      <c r="O44">
        <f>AVERAGE($N$3:N44)</f>
        <v>17.041335279552193</v>
      </c>
      <c r="P44">
        <f>SUM($J$3:J44)/M44</f>
        <v>2.0413767119604977</v>
      </c>
    </row>
    <row r="45" spans="1:34" x14ac:dyDescent="0.3">
      <c r="A45">
        <f t="shared" si="0"/>
        <v>42</v>
      </c>
      <c r="B45">
        <v>7000</v>
      </c>
      <c r="C45">
        <f t="shared" si="9"/>
        <v>9416.6666666666661</v>
      </c>
      <c r="D45">
        <f t="shared" si="8"/>
        <v>8947.5834660105156</v>
      </c>
      <c r="E45">
        <f t="shared" si="1"/>
        <v>0.7823341382163278</v>
      </c>
      <c r="F45">
        <f t="shared" si="10"/>
        <v>0.83438491783511393</v>
      </c>
      <c r="G45">
        <f t="shared" si="7"/>
        <v>8947.5834660105174</v>
      </c>
      <c r="H45">
        <f t="shared" si="2"/>
        <v>70.245784484006393</v>
      </c>
      <c r="I45">
        <f t="shared" si="3"/>
        <v>7465.7286951100095</v>
      </c>
      <c r="J45">
        <f t="shared" si="4"/>
        <v>465.72869511000954</v>
      </c>
      <c r="K45">
        <f t="shared" si="5"/>
        <v>465.72869511000954</v>
      </c>
      <c r="L45">
        <f>SUMSQ($J$3:J45)/A45</f>
        <v>1131425.1645854192</v>
      </c>
      <c r="M45">
        <f>SUM($K$3:K45)/A45</f>
        <v>796.47152374751727</v>
      </c>
      <c r="N45">
        <f t="shared" si="6"/>
        <v>6.6532670730001371</v>
      </c>
      <c r="O45">
        <f>AVERAGE($N$3:N45)</f>
        <v>16.794000322253332</v>
      </c>
      <c r="P45">
        <f>SUM($J$3:J45)/M45</f>
        <v>2.6467922967962281</v>
      </c>
    </row>
    <row r="46" spans="1:34" x14ac:dyDescent="0.3">
      <c r="A46">
        <f t="shared" si="0"/>
        <v>43</v>
      </c>
      <c r="B46">
        <v>10000</v>
      </c>
      <c r="C46">
        <f t="shared" si="9"/>
        <v>9583.3333333333339</v>
      </c>
      <c r="D46">
        <f t="shared" si="8"/>
        <v>9017.8292504945221</v>
      </c>
      <c r="E46">
        <f t="shared" si="1"/>
        <v>1.1089143209771484</v>
      </c>
      <c r="F46">
        <f t="shared" si="10"/>
        <v>0.85288239430672408</v>
      </c>
      <c r="G46">
        <f t="shared" si="7"/>
        <v>9017.8292504945239</v>
      </c>
      <c r="H46">
        <f t="shared" si="2"/>
        <v>70.245784484006393</v>
      </c>
      <c r="I46">
        <f t="shared" si="3"/>
        <v>7691.1478026109808</v>
      </c>
      <c r="J46">
        <f t="shared" si="4"/>
        <v>-2308.8521973890192</v>
      </c>
      <c r="K46">
        <f t="shared" si="5"/>
        <v>2308.8521973890192</v>
      </c>
      <c r="L46">
        <f>SUMSQ($J$3:J46)/A46</f>
        <v>1229085.0088831561</v>
      </c>
      <c r="M46">
        <f>SUM($K$3:K46)/A46</f>
        <v>831.64316732057546</v>
      </c>
      <c r="N46">
        <f t="shared" si="6"/>
        <v>23.088521973890192</v>
      </c>
      <c r="O46">
        <f>AVERAGE($N$3:N46)</f>
        <v>16.940384546710007</v>
      </c>
      <c r="P46">
        <f>SUM($J$3:J46)/M46</f>
        <v>-0.24139860892905057</v>
      </c>
    </row>
    <row r="47" spans="1:34" x14ac:dyDescent="0.3">
      <c r="A47">
        <f t="shared" si="0"/>
        <v>44</v>
      </c>
      <c r="B47">
        <v>14000</v>
      </c>
      <c r="C47">
        <f t="shared" si="9"/>
        <v>9500</v>
      </c>
      <c r="D47">
        <f t="shared" si="8"/>
        <v>9088.0750349785285</v>
      </c>
      <c r="E47">
        <f t="shared" si="1"/>
        <v>1.5404802387872314</v>
      </c>
      <c r="F47">
        <f t="shared" si="10"/>
        <v>1.1511537420723112</v>
      </c>
      <c r="G47">
        <f t="shared" si="7"/>
        <v>9088.0750349785303</v>
      </c>
      <c r="H47">
        <f t="shared" si="2"/>
        <v>70.245784484006393</v>
      </c>
      <c r="I47">
        <f t="shared" si="3"/>
        <v>10461.771584749486</v>
      </c>
      <c r="J47">
        <f t="shared" si="4"/>
        <v>-3538.2284152505144</v>
      </c>
      <c r="K47">
        <f t="shared" si="5"/>
        <v>3538.2284152505144</v>
      </c>
      <c r="L47">
        <f>SUMSQ($J$3:J47)/A47</f>
        <v>1485675.3568286791</v>
      </c>
      <c r="M47">
        <f>SUM($K$3:K47)/A47</f>
        <v>893.15646840989223</v>
      </c>
      <c r="N47">
        <f t="shared" si="6"/>
        <v>25.273060108932242</v>
      </c>
      <c r="O47">
        <f>AVERAGE($N$3:N47)</f>
        <v>17.12976353676051</v>
      </c>
      <c r="P47">
        <f>SUM($J$3:J47)/M47</f>
        <v>-4.1862608078332082</v>
      </c>
    </row>
    <row r="48" spans="1:34" x14ac:dyDescent="0.3">
      <c r="A48">
        <f t="shared" si="0"/>
        <v>45</v>
      </c>
      <c r="B48">
        <v>16000</v>
      </c>
      <c r="C48">
        <f t="shared" si="9"/>
        <v>9375</v>
      </c>
      <c r="D48">
        <f t="shared" si="8"/>
        <v>9158.3208194625349</v>
      </c>
      <c r="E48">
        <f t="shared" si="1"/>
        <v>1.7470451532990712</v>
      </c>
      <c r="F48">
        <f t="shared" si="10"/>
        <v>1.7329999878326596</v>
      </c>
      <c r="G48">
        <f t="shared" si="7"/>
        <v>9158.3208194625367</v>
      </c>
      <c r="H48">
        <f t="shared" si="2"/>
        <v>70.245784484006393</v>
      </c>
      <c r="I48">
        <f t="shared" si="3"/>
        <v>15871.369868696169</v>
      </c>
      <c r="J48">
        <f t="shared" si="4"/>
        <v>-128.63013130383115</v>
      </c>
      <c r="K48">
        <f t="shared" si="5"/>
        <v>128.63013130383115</v>
      </c>
      <c r="L48">
        <f>SUMSQ($J$3:J48)/A48</f>
        <v>1453028.0313586916</v>
      </c>
      <c r="M48">
        <f>SUM($K$3:K48)/A48</f>
        <v>876.16699425197987</v>
      </c>
      <c r="N48">
        <f t="shared" si="6"/>
        <v>0.80393832064894455</v>
      </c>
      <c r="O48">
        <f>AVERAGE($N$3:N48)</f>
        <v>16.766967420846921</v>
      </c>
      <c r="P48">
        <f>SUM($J$3:J48)/M48</f>
        <v>-4.4142453158405344</v>
      </c>
    </row>
    <row r="49" spans="1:16" x14ac:dyDescent="0.3">
      <c r="A49">
        <f t="shared" si="0"/>
        <v>46</v>
      </c>
      <c r="B49">
        <v>16000</v>
      </c>
      <c r="C49">
        <f t="shared" si="9"/>
        <v>9333.3333333333339</v>
      </c>
      <c r="D49">
        <f t="shared" si="8"/>
        <v>9228.5666039465414</v>
      </c>
      <c r="E49">
        <f t="shared" si="1"/>
        <v>1.733747036420336</v>
      </c>
      <c r="F49">
        <f t="shared" si="10"/>
        <v>1.7780783192862291</v>
      </c>
      <c r="G49">
        <f t="shared" si="7"/>
        <v>9228.5666039465432</v>
      </c>
      <c r="H49">
        <f t="shared" si="2"/>
        <v>70.245784484006393</v>
      </c>
      <c r="I49">
        <f t="shared" si="3"/>
        <v>16409.114196566294</v>
      </c>
      <c r="J49">
        <f t="shared" si="4"/>
        <v>409.11419656629369</v>
      </c>
      <c r="K49">
        <f t="shared" si="5"/>
        <v>409.11419656629369</v>
      </c>
      <c r="L49">
        <f>SUMSQ($J$3:J49)/A49</f>
        <v>1425079.0399342</v>
      </c>
      <c r="M49">
        <f>SUM($K$3:K49)/A49</f>
        <v>866.01367256316075</v>
      </c>
      <c r="N49">
        <f t="shared" si="6"/>
        <v>2.5569637285393352</v>
      </c>
      <c r="O49">
        <f>AVERAGE($N$3:N49)</f>
        <v>16.458054297101103</v>
      </c>
      <c r="P49">
        <f>SUM($J$3:J49)/M49</f>
        <v>-3.993588049791847</v>
      </c>
    </row>
    <row r="50" spans="1:16" x14ac:dyDescent="0.3">
      <c r="A50">
        <f t="shared" si="0"/>
        <v>47</v>
      </c>
      <c r="B50">
        <v>20000</v>
      </c>
      <c r="C50">
        <f t="shared" si="9"/>
        <v>9416.6666666666661</v>
      </c>
      <c r="D50">
        <f t="shared" si="8"/>
        <v>9298.8123884305478</v>
      </c>
      <c r="E50">
        <f t="shared" si="1"/>
        <v>2.1508122935014495</v>
      </c>
      <c r="F50">
        <f t="shared" si="10"/>
        <v>2.1236822012893675</v>
      </c>
      <c r="G50">
        <f t="shared" si="7"/>
        <v>9298.8123884305496</v>
      </c>
      <c r="H50">
        <f t="shared" si="2"/>
        <v>70.245784484006393</v>
      </c>
      <c r="I50">
        <f t="shared" si="3"/>
        <v>19747.722362439032</v>
      </c>
      <c r="J50">
        <f t="shared" si="4"/>
        <v>-252.27763756096829</v>
      </c>
      <c r="K50">
        <f t="shared" si="5"/>
        <v>252.27763756096829</v>
      </c>
      <c r="L50">
        <f>SUMSQ($J$3:J50)/A50</f>
        <v>1396112.3370933307</v>
      </c>
      <c r="M50">
        <f>SUM($K$3:K50)/A50</f>
        <v>852.9554590524757</v>
      </c>
      <c r="N50">
        <f t="shared" si="6"/>
        <v>1.2613881878048414</v>
      </c>
      <c r="O50">
        <f>AVERAGE($N$3:N50)</f>
        <v>16.134720975626717</v>
      </c>
      <c r="P50">
        <f>SUM($J$3:J50)/M50</f>
        <v>-4.3504962092484378</v>
      </c>
    </row>
    <row r="51" spans="1:16" x14ac:dyDescent="0.3">
      <c r="A51">
        <f t="shared" si="0"/>
        <v>48</v>
      </c>
      <c r="B51">
        <v>12000</v>
      </c>
      <c r="C51">
        <f t="shared" si="9"/>
        <v>9458.3333333333339</v>
      </c>
      <c r="D51">
        <f t="shared" si="8"/>
        <v>9369.0581729145542</v>
      </c>
      <c r="E51">
        <f t="shared" si="1"/>
        <v>1.2808117719549823</v>
      </c>
      <c r="F51">
        <f t="shared" si="10"/>
        <v>1.0947200649675768</v>
      </c>
      <c r="G51">
        <f t="shared" si="7"/>
        <v>9369.0581729145561</v>
      </c>
      <c r="H51">
        <f t="shared" si="2"/>
        <v>70.245784484006393</v>
      </c>
      <c r="I51">
        <f t="shared" si="3"/>
        <v>10256.49597173803</v>
      </c>
      <c r="J51">
        <f t="shared" si="4"/>
        <v>-1743.5040282619702</v>
      </c>
      <c r="K51">
        <f t="shared" si="5"/>
        <v>1743.5040282619702</v>
      </c>
      <c r="L51">
        <f>SUMSQ($J$3:J51)/A51</f>
        <v>1430355.9612490053</v>
      </c>
      <c r="M51">
        <f>SUM($K$3:K51)/A51</f>
        <v>871.5085542443403</v>
      </c>
      <c r="N51">
        <f t="shared" si="6"/>
        <v>14.529200235516418</v>
      </c>
      <c r="O51">
        <f>AVERAGE($N$3:N51)</f>
        <v>16.101272626874419</v>
      </c>
      <c r="P51">
        <f>SUM($J$3:J51)/M51</f>
        <v>-6.258439453020376</v>
      </c>
    </row>
    <row r="52" spans="1:16" x14ac:dyDescent="0.3">
      <c r="A52">
        <f t="shared" si="0"/>
        <v>49</v>
      </c>
      <c r="B52">
        <v>5000</v>
      </c>
      <c r="C52">
        <f t="shared" si="9"/>
        <v>9333.3333333333339</v>
      </c>
      <c r="D52">
        <f t="shared" si="8"/>
        <v>9439.3039573985607</v>
      </c>
      <c r="E52">
        <f t="shared" si="1"/>
        <v>0.52970007349757842</v>
      </c>
      <c r="F52">
        <f t="shared" si="10"/>
        <v>0.42660852675427641</v>
      </c>
      <c r="G52">
        <f t="shared" si="7"/>
        <v>9439.3039573985625</v>
      </c>
      <c r="H52">
        <f t="shared" si="2"/>
        <v>70.245784484006393</v>
      </c>
      <c r="I52">
        <f t="shared" si="3"/>
        <v>4026.8875548516116</v>
      </c>
      <c r="J52">
        <f t="shared" si="4"/>
        <v>-973.11244514838836</v>
      </c>
      <c r="K52">
        <f t="shared" si="5"/>
        <v>973.11244514838836</v>
      </c>
      <c r="L52">
        <f>SUMSQ($J$3:J52)/A52</f>
        <v>1420490.4892011213</v>
      </c>
      <c r="M52">
        <f>SUM($K$3:K52)/A52</f>
        <v>873.58210303830049</v>
      </c>
      <c r="N52">
        <f t="shared" si="6"/>
        <v>19.462248902967765</v>
      </c>
      <c r="O52">
        <f>AVERAGE($N$3:N52)</f>
        <v>16.169863979447751</v>
      </c>
      <c r="P52">
        <f>SUM($J$3:J52)/M52</f>
        <v>-7.3575179050962305</v>
      </c>
    </row>
    <row r="53" spans="1:16" x14ac:dyDescent="0.3">
      <c r="A53">
        <f t="shared" si="0"/>
        <v>50</v>
      </c>
      <c r="B53">
        <v>2000</v>
      </c>
      <c r="C53">
        <f t="shared" si="9"/>
        <v>9083.3333333333339</v>
      </c>
      <c r="D53">
        <f t="shared" si="8"/>
        <v>9509.5497418825671</v>
      </c>
      <c r="E53">
        <f t="shared" si="1"/>
        <v>0.21031489968357514</v>
      </c>
      <c r="F53">
        <f t="shared" si="10"/>
        <v>0.47454626450507809</v>
      </c>
      <c r="G53">
        <f t="shared" si="7"/>
        <v>9509.5497418825689</v>
      </c>
      <c r="H53">
        <f t="shared" si="2"/>
        <v>70.245784484006393</v>
      </c>
      <c r="I53">
        <f t="shared" si="3"/>
        <v>4512.7213071356027</v>
      </c>
      <c r="J53">
        <f t="shared" si="4"/>
        <v>2512.7213071356027</v>
      </c>
      <c r="K53">
        <f t="shared" si="5"/>
        <v>2512.7213071356027</v>
      </c>
      <c r="L53">
        <f>SUMSQ($J$3:J53)/A53</f>
        <v>1518356.0467637638</v>
      </c>
      <c r="M53">
        <f>SUM($K$3:K53)/A53</f>
        <v>906.36488712024652</v>
      </c>
      <c r="N53">
        <f t="shared" si="6"/>
        <v>125.63606535678014</v>
      </c>
      <c r="O53">
        <f>AVERAGE($N$3:N53)</f>
        <v>18.359188006994401</v>
      </c>
      <c r="P53">
        <f>SUM($J$3:J53)/M53</f>
        <v>-4.3190934613301684</v>
      </c>
    </row>
    <row r="54" spans="1:16" x14ac:dyDescent="0.3">
      <c r="A54">
        <f t="shared" si="0"/>
        <v>51</v>
      </c>
      <c r="B54">
        <v>3000</v>
      </c>
      <c r="C54">
        <f t="shared" si="9"/>
        <v>9083.3333333333339</v>
      </c>
      <c r="D54">
        <f t="shared" si="8"/>
        <v>9579.7955263665735</v>
      </c>
      <c r="E54">
        <f t="shared" si="1"/>
        <v>0.31315908484091004</v>
      </c>
      <c r="F54">
        <f t="shared" si="10"/>
        <v>0.46262265449894419</v>
      </c>
      <c r="G54">
        <f t="shared" si="7"/>
        <v>9579.7955263665754</v>
      </c>
      <c r="H54">
        <f t="shared" si="2"/>
        <v>70.245784484006393</v>
      </c>
      <c r="I54">
        <f t="shared" si="3"/>
        <v>4431.8304359648155</v>
      </c>
      <c r="J54">
        <f t="shared" si="4"/>
        <v>1431.8304359648155</v>
      </c>
      <c r="K54">
        <f t="shared" si="5"/>
        <v>1431.8304359648155</v>
      </c>
      <c r="L54">
        <f>SUMSQ($J$3:J54)/A54</f>
        <v>1528783.1516773212</v>
      </c>
      <c r="M54">
        <f>SUM($K$3:K54)/A54</f>
        <v>916.66813317602248</v>
      </c>
      <c r="N54">
        <f t="shared" si="6"/>
        <v>47.727681198827185</v>
      </c>
      <c r="O54">
        <f>AVERAGE($N$3:N54)</f>
        <v>18.935040814677397</v>
      </c>
      <c r="P54">
        <f>SUM($J$3:J54)/M54</f>
        <v>-2.7085529994078361</v>
      </c>
    </row>
    <row r="55" spans="1:16" x14ac:dyDescent="0.3">
      <c r="A55">
        <f t="shared" si="0"/>
        <v>52</v>
      </c>
      <c r="B55">
        <v>2000</v>
      </c>
      <c r="C55">
        <f t="shared" si="9"/>
        <v>9416.6666666666661</v>
      </c>
      <c r="D55">
        <f t="shared" si="8"/>
        <v>9650.04131085058</v>
      </c>
      <c r="E55">
        <f t="shared" si="1"/>
        <v>0.20725299877744408</v>
      </c>
      <c r="F55">
        <f t="shared" si="10"/>
        <v>0.39820025743572629</v>
      </c>
      <c r="G55">
        <f t="shared" si="7"/>
        <v>9650.0413108505818</v>
      </c>
      <c r="H55">
        <f t="shared" si="2"/>
        <v>70.245784484006393</v>
      </c>
      <c r="I55">
        <f t="shared" si="3"/>
        <v>3842.6489342460955</v>
      </c>
      <c r="J55">
        <f t="shared" si="4"/>
        <v>1842.6489342460955</v>
      </c>
      <c r="K55">
        <f t="shared" si="5"/>
        <v>1842.6489342460955</v>
      </c>
      <c r="L55">
        <f>SUMSQ($J$3:J55)/A55</f>
        <v>1564678.7659696473</v>
      </c>
      <c r="M55">
        <f>SUM($K$3:K55)/A55</f>
        <v>934.47545627352383</v>
      </c>
      <c r="N55">
        <f t="shared" si="6"/>
        <v>92.13244671230477</v>
      </c>
      <c r="O55">
        <f>AVERAGE($N$3:N55)</f>
        <v>20.342683235785614</v>
      </c>
      <c r="P55">
        <f>SUM($J$3:J55)/M55</f>
        <v>-0.68508518124419848</v>
      </c>
    </row>
    <row r="56" spans="1:16" x14ac:dyDescent="0.3">
      <c r="A56">
        <f t="shared" si="0"/>
        <v>53</v>
      </c>
      <c r="B56">
        <v>7000</v>
      </c>
      <c r="C56">
        <f t="shared" si="9"/>
        <v>9666.6666666666661</v>
      </c>
      <c r="D56">
        <f t="shared" si="8"/>
        <v>9720.2870953345864</v>
      </c>
      <c r="E56">
        <f t="shared" si="1"/>
        <v>0.72014333849869172</v>
      </c>
      <c r="F56">
        <f t="shared" si="10"/>
        <v>0.62131549910245509</v>
      </c>
      <c r="G56">
        <f t="shared" si="7"/>
        <v>9720.2870953345882</v>
      </c>
      <c r="H56">
        <f t="shared" si="2"/>
        <v>70.245784484006393</v>
      </c>
      <c r="I56">
        <f t="shared" si="3"/>
        <v>6039.3650280569627</v>
      </c>
      <c r="J56">
        <f t="shared" si="4"/>
        <v>-960.63497194303727</v>
      </c>
      <c r="K56">
        <f t="shared" si="5"/>
        <v>960.63497194303727</v>
      </c>
      <c r="L56">
        <f>SUMSQ($J$3:J56)/A56</f>
        <v>1552568.2147121066</v>
      </c>
      <c r="M56">
        <f>SUM($K$3:K56)/A56</f>
        <v>934.96903204087312</v>
      </c>
      <c r="N56">
        <f t="shared" si="6"/>
        <v>13.723356742043388</v>
      </c>
      <c r="O56">
        <f>AVERAGE($N$3:N56)</f>
        <v>20.217790283073494</v>
      </c>
      <c r="P56">
        <f>SUM($J$3:J56)/M56</f>
        <v>-1.7121746329695093</v>
      </c>
    </row>
    <row r="57" spans="1:16" x14ac:dyDescent="0.3">
      <c r="A57">
        <f t="shared" si="0"/>
        <v>54</v>
      </c>
      <c r="B57">
        <v>6000</v>
      </c>
      <c r="C57">
        <f t="shared" si="9"/>
        <v>9583.3333333333339</v>
      </c>
      <c r="D57">
        <f t="shared" si="8"/>
        <v>9790.5328798185928</v>
      </c>
      <c r="E57">
        <f t="shared" si="1"/>
        <v>0.61283691844474686</v>
      </c>
      <c r="F57">
        <f t="shared" si="10"/>
        <v>0.83438491783511393</v>
      </c>
      <c r="G57">
        <f t="shared" si="7"/>
        <v>9790.5328798185947</v>
      </c>
      <c r="H57">
        <f t="shared" si="2"/>
        <v>70.245784484006393</v>
      </c>
      <c r="I57">
        <f t="shared" si="3"/>
        <v>8169.072972489419</v>
      </c>
      <c r="J57">
        <f t="shared" si="4"/>
        <v>2169.072972489419</v>
      </c>
      <c r="K57">
        <f t="shared" si="5"/>
        <v>2169.072972489419</v>
      </c>
      <c r="L57">
        <f>SUMSQ($J$3:J57)/A57</f>
        <v>1610944.313698625</v>
      </c>
      <c r="M57">
        <f>SUM($K$3:K57)/A57</f>
        <v>957.82280871584612</v>
      </c>
      <c r="N57">
        <f t="shared" si="6"/>
        <v>36.151216208156981</v>
      </c>
      <c r="O57">
        <f>AVERAGE($N$3:N57)</f>
        <v>20.512853726130597</v>
      </c>
      <c r="P57">
        <f>SUM($J$3:J57)/M57</f>
        <v>0.59326496304553777</v>
      </c>
    </row>
    <row r="58" spans="1:16" x14ac:dyDescent="0.3">
      <c r="A58">
        <f t="shared" si="0"/>
        <v>55</v>
      </c>
      <c r="B58">
        <v>8000</v>
      </c>
      <c r="D58">
        <f t="shared" si="8"/>
        <v>9860.7786643025993</v>
      </c>
      <c r="E58">
        <f t="shared" si="1"/>
        <v>0.81129495675236285</v>
      </c>
      <c r="F58">
        <f t="shared" si="10"/>
        <v>0.85288239430672408</v>
      </c>
      <c r="G58">
        <f t="shared" si="7"/>
        <v>9860.7786643026011</v>
      </c>
      <c r="H58">
        <f t="shared" si="2"/>
        <v>70.245784484006393</v>
      </c>
      <c r="I58">
        <f t="shared" si="3"/>
        <v>8410.0845169390632</v>
      </c>
      <c r="J58">
        <f t="shared" si="4"/>
        <v>410.08451693906318</v>
      </c>
      <c r="K58">
        <f t="shared" si="5"/>
        <v>410.08451693906318</v>
      </c>
      <c r="L58">
        <f>SUMSQ($J$3:J58)/A58</f>
        <v>1584712.0409228888</v>
      </c>
      <c r="M58">
        <f>SUM($K$3:K58)/A58</f>
        <v>947.86393068354096</v>
      </c>
      <c r="N58">
        <f t="shared" si="6"/>
        <v>5.1260564617382895</v>
      </c>
      <c r="O58">
        <f>AVERAGE($N$3:N58)</f>
        <v>20.233093775868916</v>
      </c>
      <c r="P58">
        <f>SUM($J$3:J58)/M58</f>
        <v>1.0321388951371253</v>
      </c>
    </row>
    <row r="59" spans="1:16" x14ac:dyDescent="0.3">
      <c r="A59">
        <f t="shared" si="0"/>
        <v>56</v>
      </c>
      <c r="B59">
        <v>10000</v>
      </c>
      <c r="D59">
        <f t="shared" si="8"/>
        <v>9931.0244487866057</v>
      </c>
      <c r="E59">
        <f t="shared" si="1"/>
        <v>1.0069454618271352</v>
      </c>
      <c r="F59">
        <f t="shared" si="10"/>
        <v>1.1511537420723112</v>
      </c>
      <c r="G59">
        <f t="shared" si="7"/>
        <v>9931.0244487866075</v>
      </c>
      <c r="H59">
        <f t="shared" si="2"/>
        <v>70.245784484006393</v>
      </c>
      <c r="I59">
        <f t="shared" si="3"/>
        <v>11432.135956832315</v>
      </c>
      <c r="J59">
        <f t="shared" si="4"/>
        <v>1432.1359568323151</v>
      </c>
      <c r="K59">
        <f t="shared" si="5"/>
        <v>1432.1359568323151</v>
      </c>
      <c r="L59">
        <f>SUMSQ($J$3:J59)/A59</f>
        <v>1593038.8508859088</v>
      </c>
      <c r="M59">
        <f>SUM($K$3:K59)/A59</f>
        <v>956.51164543619768</v>
      </c>
      <c r="N59">
        <f t="shared" si="6"/>
        <v>14.32135956832315</v>
      </c>
      <c r="O59">
        <f>AVERAGE($N$3:N59)</f>
        <v>20.127527093591315</v>
      </c>
      <c r="P59">
        <f>SUM($J$3:J59)/M59</f>
        <v>2.5200562883780835</v>
      </c>
    </row>
    <row r="60" spans="1:16" x14ac:dyDescent="0.3">
      <c r="A60">
        <f t="shared" si="0"/>
        <v>57</v>
      </c>
      <c r="B60">
        <v>20000</v>
      </c>
      <c r="D60">
        <f t="shared" si="8"/>
        <v>10001.270233270612</v>
      </c>
      <c r="E60">
        <f t="shared" si="1"/>
        <v>1.9997459856116302</v>
      </c>
      <c r="F60">
        <f t="shared" si="10"/>
        <v>1.7329999878326596</v>
      </c>
      <c r="G60">
        <f t="shared" si="7"/>
        <v>10001.270233270614</v>
      </c>
      <c r="H60">
        <f t="shared" si="2"/>
        <v>70.245784484006393</v>
      </c>
      <c r="I60">
        <f t="shared" si="3"/>
        <v>17332.201192569115</v>
      </c>
      <c r="J60">
        <f t="shared" si="4"/>
        <v>-2667.7988074308851</v>
      </c>
      <c r="K60">
        <f t="shared" si="5"/>
        <v>2667.7988074308851</v>
      </c>
      <c r="L60">
        <f>SUMSQ($J$3:J60)/A60</f>
        <v>1689953.0899393077</v>
      </c>
      <c r="M60">
        <f>SUM($K$3:K60)/A60</f>
        <v>986.53422722557821</v>
      </c>
      <c r="N60">
        <f t="shared" si="6"/>
        <v>13.338994037154425</v>
      </c>
      <c r="O60">
        <f>AVERAGE($N$3:N60)</f>
        <v>20.008430022425756</v>
      </c>
      <c r="P60">
        <f>SUM($J$3:J60)/M60</f>
        <v>-0.26084814225475988</v>
      </c>
    </row>
    <row r="61" spans="1:16" x14ac:dyDescent="0.3">
      <c r="A61">
        <f t="shared" si="0"/>
        <v>58</v>
      </c>
      <c r="B61">
        <v>20000</v>
      </c>
      <c r="D61">
        <f t="shared" si="8"/>
        <v>10071.516017754619</v>
      </c>
      <c r="E61">
        <f t="shared" si="1"/>
        <v>1.9857983609163612</v>
      </c>
      <c r="F61">
        <f t="shared" si="10"/>
        <v>1.7780783192862291</v>
      </c>
      <c r="G61">
        <f t="shared" si="7"/>
        <v>10071.51601775462</v>
      </c>
      <c r="H61">
        <f t="shared" si="2"/>
        <v>70.245784484006393</v>
      </c>
      <c r="I61">
        <f t="shared" si="3"/>
        <v>17907.944273513469</v>
      </c>
      <c r="J61">
        <f t="shared" si="4"/>
        <v>-2092.0557264865311</v>
      </c>
      <c r="K61">
        <f t="shared" si="5"/>
        <v>2092.0557264865311</v>
      </c>
      <c r="L61">
        <f>SUMSQ($J$3:J61)/A61</f>
        <v>1736276.2636080282</v>
      </c>
      <c r="M61">
        <f>SUM($K$3:K61)/A61</f>
        <v>1005.5949427300775</v>
      </c>
      <c r="N61">
        <f t="shared" si="6"/>
        <v>10.460278632432656</v>
      </c>
      <c r="O61">
        <f>AVERAGE($N$3:N61)</f>
        <v>19.843806722598288</v>
      </c>
      <c r="P61">
        <f>SUM($J$3:J61)/M61</f>
        <v>-2.3363197716077653</v>
      </c>
    </row>
    <row r="62" spans="1:16" x14ac:dyDescent="0.3">
      <c r="A62">
        <f t="shared" si="0"/>
        <v>59</v>
      </c>
      <c r="B62">
        <v>22000</v>
      </c>
      <c r="D62">
        <f t="shared" si="8"/>
        <v>10141.761802238623</v>
      </c>
      <c r="E62">
        <f t="shared" si="1"/>
        <v>2.1692483445178006</v>
      </c>
      <c r="F62">
        <f t="shared" si="10"/>
        <v>2.1236822012893675</v>
      </c>
      <c r="G62">
        <f t="shared" si="7"/>
        <v>10141.761802238627</v>
      </c>
      <c r="H62">
        <f t="shared" si="2"/>
        <v>70.245784484006393</v>
      </c>
      <c r="I62">
        <f t="shared" si="3"/>
        <v>21537.879029130549</v>
      </c>
      <c r="J62">
        <f t="shared" si="4"/>
        <v>-462.12097086945141</v>
      </c>
      <c r="K62">
        <f t="shared" si="5"/>
        <v>462.12097086945141</v>
      </c>
      <c r="L62">
        <f>SUMSQ($J$3:J62)/A62</f>
        <v>1710467.4420505585</v>
      </c>
      <c r="M62">
        <f>SUM($K$3:K62)/A62</f>
        <v>996.3835194782024</v>
      </c>
      <c r="N62">
        <f t="shared" si="6"/>
        <v>2.1005498675884153</v>
      </c>
      <c r="O62">
        <f>AVERAGE($N$3:N62)</f>
        <v>19.54307355556422</v>
      </c>
      <c r="P62">
        <f>SUM($J$3:J62)/M62</f>
        <v>-2.8217170023756264</v>
      </c>
    </row>
    <row r="63" spans="1:16" x14ac:dyDescent="0.3">
      <c r="A63">
        <f t="shared" si="0"/>
        <v>60</v>
      </c>
      <c r="B63">
        <v>8000</v>
      </c>
      <c r="D63">
        <f t="shared" si="8"/>
        <v>10212.00758672263</v>
      </c>
      <c r="E63">
        <f t="shared" si="1"/>
        <v>0.78339150574088678</v>
      </c>
      <c r="F63">
        <f t="shared" si="10"/>
        <v>1.0947200649675768</v>
      </c>
      <c r="G63">
        <f t="shared" si="7"/>
        <v>10212.007586722633</v>
      </c>
      <c r="H63">
        <f t="shared" si="2"/>
        <v>70.245784484006393</v>
      </c>
      <c r="I63">
        <f t="shared" si="3"/>
        <v>11179.289608786388</v>
      </c>
      <c r="J63">
        <f t="shared" si="4"/>
        <v>3179.2896087863883</v>
      </c>
      <c r="K63">
        <f t="shared" si="5"/>
        <v>3179.2896087863883</v>
      </c>
      <c r="L63">
        <f>SUMSQ($J$3:J63)/A63</f>
        <v>1850424.3582920011</v>
      </c>
      <c r="M63">
        <f>SUM($K$3:K63)/A63</f>
        <v>1032.7652876333389</v>
      </c>
      <c r="N63">
        <f t="shared" si="6"/>
        <v>39.741120109829851</v>
      </c>
      <c r="O63">
        <f>AVERAGE($N$3:N63)</f>
        <v>19.87970766480198</v>
      </c>
      <c r="P63">
        <f>SUM($J$3:J63)/M63</f>
        <v>0.35610926838049384</v>
      </c>
    </row>
    <row r="64" spans="1:16" x14ac:dyDescent="0.3">
      <c r="A64">
        <f t="shared" si="0"/>
        <v>61</v>
      </c>
      <c r="F64" s="32"/>
      <c r="I64" s="20">
        <f>($G$63+$H$63*A3)*F52</f>
        <v>4386.4969624046562</v>
      </c>
    </row>
    <row r="65" spans="1:9" x14ac:dyDescent="0.3">
      <c r="A65">
        <f t="shared" si="0"/>
        <v>62</v>
      </c>
      <c r="F65" s="32"/>
      <c r="I65" s="20">
        <f>($G$63+$H$63*A4)*F53</f>
        <v>4912.7398026249712</v>
      </c>
    </row>
    <row r="66" spans="1:9" x14ac:dyDescent="0.3">
      <c r="A66">
        <f t="shared" si="0"/>
        <v>63</v>
      </c>
      <c r="F66" s="32"/>
      <c r="I66" s="20">
        <f>($G$63+$H$63*A5)*F54</f>
        <v>4821.7979313890373</v>
      </c>
    </row>
    <row r="67" spans="1:9" x14ac:dyDescent="0.3">
      <c r="A67">
        <f t="shared" si="0"/>
        <v>64</v>
      </c>
      <c r="F67" s="32"/>
      <c r="I67" s="20">
        <f>($G$63+$H$63*A6)*F55</f>
        <v>4178.3116078297662</v>
      </c>
    </row>
    <row r="68" spans="1:9" x14ac:dyDescent="0.3">
      <c r="A68">
        <f t="shared" si="0"/>
        <v>65</v>
      </c>
      <c r="F68" s="32"/>
      <c r="I68" s="20">
        <f>($G$63+$H$63*A7)*F56</f>
        <v>6563.1025638152505</v>
      </c>
    </row>
    <row r="69" spans="1:9" x14ac:dyDescent="0.3">
      <c r="A69">
        <f t="shared" ref="A69:A75" si="11">A68+1</f>
        <v>66</v>
      </c>
      <c r="F69" s="32"/>
      <c r="I69" s="20">
        <f>($G$63+$H$63*A8)*F57</f>
        <v>8872.4172498688295</v>
      </c>
    </row>
    <row r="70" spans="1:9" x14ac:dyDescent="0.3">
      <c r="A70">
        <f t="shared" si="11"/>
        <v>67</v>
      </c>
      <c r="F70" s="32"/>
      <c r="I70" s="20">
        <f>($G$63+$H$63*A9)*F58</f>
        <v>9129.0212312671447</v>
      </c>
    </row>
    <row r="71" spans="1:9" x14ac:dyDescent="0.3">
      <c r="A71">
        <f t="shared" si="11"/>
        <v>68</v>
      </c>
      <c r="F71" s="32"/>
      <c r="I71" s="20">
        <f>($G$63+$H$63*A10)*F59</f>
        <v>12402.500328915145</v>
      </c>
    </row>
    <row r="72" spans="1:9" x14ac:dyDescent="0.3">
      <c r="A72">
        <f t="shared" si="11"/>
        <v>69</v>
      </c>
      <c r="F72" s="32"/>
      <c r="I72" s="20">
        <f>($G$63+$H$63*A11)*F60</f>
        <v>18793.032516442061</v>
      </c>
    </row>
    <row r="73" spans="1:9" x14ac:dyDescent="0.3">
      <c r="A73">
        <f t="shared" si="11"/>
        <v>70</v>
      </c>
      <c r="F73" s="32"/>
      <c r="I73" s="20">
        <f>($G$63+$H$63*A12)*F61</f>
        <v>19406.774350460648</v>
      </c>
    </row>
    <row r="74" spans="1:9" x14ac:dyDescent="0.3">
      <c r="A74">
        <f t="shared" si="11"/>
        <v>71</v>
      </c>
      <c r="F74" s="32"/>
      <c r="I74" s="20">
        <f>($G$63+$H$63*A13)*F62</f>
        <v>23328.035695822069</v>
      </c>
    </row>
    <row r="75" spans="1:9" x14ac:dyDescent="0.3">
      <c r="A75">
        <f t="shared" si="11"/>
        <v>72</v>
      </c>
      <c r="F75" s="32"/>
      <c r="I75" s="20">
        <f>($G$63+$H$63*A14)*F63</f>
        <v>12102.083245834747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C5404EAFED8C4296397360C637800B" ma:contentTypeVersion="8" ma:contentTypeDescription="Create a new document." ma:contentTypeScope="" ma:versionID="0020cf6d792b976fdec06dff48af97e6">
  <xsd:schema xmlns:xsd="http://www.w3.org/2001/XMLSchema" xmlns:xs="http://www.w3.org/2001/XMLSchema" xmlns:p="http://schemas.microsoft.com/office/2006/metadata/properties" xmlns:ns3="ad244853-32d5-4630-a91a-e84dd93fc985" targetNamespace="http://schemas.microsoft.com/office/2006/metadata/properties" ma:root="true" ma:fieldsID="4383ff153909064602092f33d06420ba" ns3:_="">
    <xsd:import namespace="ad244853-32d5-4630-a91a-e84dd93fc9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44853-32d5-4630-a91a-e84dd93fc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21060E-1FD9-4A2A-96EF-5D2062227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44853-32d5-4630-a91a-e84dd93fc9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97336-F412-417F-85E9-F23404FAF38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d244853-32d5-4630-a91a-e84dd93fc985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D16834-F7AD-4E1D-A5A4-C3E996002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Raw_Data</vt:lpstr>
      <vt:lpstr>Moving Average</vt:lpstr>
      <vt:lpstr>Exponential Smoothing </vt:lpstr>
      <vt:lpstr>Holts Model</vt:lpstr>
      <vt:lpstr>Winter's Holts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Asif Raza</dc:creator>
  <cp:lastModifiedBy>acer</cp:lastModifiedBy>
  <dcterms:created xsi:type="dcterms:W3CDTF">2022-11-10T11:57:05Z</dcterms:created>
  <dcterms:modified xsi:type="dcterms:W3CDTF">2022-12-12T05:17:17Z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0x010100B8C5404EAFED8C4296397360C637800B</vt:lpwstr>
  </property>
</Properties>
</file>