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ali.batra@xceedance.com\Desktop\"/>
    </mc:Choice>
  </mc:AlternateContent>
  <bookViews>
    <workbookView xWindow="0" yWindow="0" windowWidth="20490" windowHeight="7755"/>
  </bookViews>
  <sheets>
    <sheet name="eg (1)" sheetId="1" r:id="rId1"/>
    <sheet name="eg (2)" sheetId="19" r:id="rId2"/>
    <sheet name="eg (3)" sheetId="20" r:id="rId3"/>
    <sheet name="eg (3a)" sheetId="24" r:id="rId4"/>
    <sheet name="eg (4)" sheetId="21" r:id="rId5"/>
    <sheet name="eg (4a)" sheetId="34" r:id="rId6"/>
    <sheet name="eg (5)" sheetId="22" r:id="rId7"/>
    <sheet name="eg (6)" sheetId="23" r:id="rId8"/>
    <sheet name="eg (7)" sheetId="26" r:id="rId9"/>
    <sheet name="eg (8)" sheetId="27" r:id="rId10"/>
    <sheet name="eg (9)" sheetId="28" r:id="rId11"/>
    <sheet name="eg (10)" sheetId="29" r:id="rId12"/>
    <sheet name="eg (11)" sheetId="30" r:id="rId13"/>
    <sheet name="eg (12)" sheetId="31" r:id="rId14"/>
    <sheet name="eg (13)" sheetId="32" r:id="rId15"/>
    <sheet name="eg (14)" sheetId="33" r:id="rId16"/>
  </sheets>
  <calcPr calcId="152511"/>
</workbook>
</file>

<file path=xl/calcChain.xml><?xml version="1.0" encoding="utf-8"?>
<calcChain xmlns="http://schemas.openxmlformats.org/spreadsheetml/2006/main">
  <c r="H7" i="34" l="1"/>
  <c r="H8" i="34"/>
  <c r="B30" i="34"/>
  <c r="B27" i="34"/>
  <c r="B24" i="34"/>
  <c r="B21" i="34"/>
  <c r="G21" i="34" s="1"/>
  <c r="B17" i="34"/>
  <c r="A17" i="34"/>
  <c r="A18" i="34" s="1"/>
  <c r="H13" i="34"/>
  <c r="F22" i="34" s="1"/>
  <c r="C10" i="34"/>
  <c r="B26" i="34" s="1"/>
  <c r="H6" i="34"/>
  <c r="B29" i="33"/>
  <c r="A17" i="33"/>
  <c r="F17" i="33" s="1"/>
  <c r="H13" i="33"/>
  <c r="F22" i="33" s="1"/>
  <c r="C10" i="33"/>
  <c r="B25" i="33" s="1"/>
  <c r="H6" i="33"/>
  <c r="B29" i="32"/>
  <c r="A17" i="32"/>
  <c r="A18" i="32" s="1"/>
  <c r="H13" i="32"/>
  <c r="F21" i="32" s="1"/>
  <c r="C10" i="32"/>
  <c r="B25" i="32" s="1"/>
  <c r="H6" i="32"/>
  <c r="B29" i="31"/>
  <c r="B27" i="31"/>
  <c r="B26" i="31"/>
  <c r="B24" i="31"/>
  <c r="B22" i="31"/>
  <c r="B21" i="31"/>
  <c r="B20" i="31"/>
  <c r="G20" i="31" s="1"/>
  <c r="H8" i="31" s="1"/>
  <c r="B17" i="31"/>
  <c r="A17" i="31"/>
  <c r="A18" i="31" s="1"/>
  <c r="H13" i="31"/>
  <c r="F21" i="31" s="1"/>
  <c r="C10" i="31"/>
  <c r="B25" i="31" s="1"/>
  <c r="H6" i="31"/>
  <c r="H7" i="30"/>
  <c r="B29" i="30"/>
  <c r="A17" i="30"/>
  <c r="A18" i="30" s="1"/>
  <c r="H13" i="30"/>
  <c r="F21" i="30" s="1"/>
  <c r="C10" i="30"/>
  <c r="B24" i="30" s="1"/>
  <c r="H6" i="30"/>
  <c r="G29" i="29"/>
  <c r="B29" i="29"/>
  <c r="A17" i="29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C10" i="29"/>
  <c r="B25" i="29" s="1"/>
  <c r="H7" i="29"/>
  <c r="H6" i="29"/>
  <c r="H6" i="28"/>
  <c r="B29" i="28"/>
  <c r="B23" i="28"/>
  <c r="A18" i="28"/>
  <c r="A19" i="28" s="1"/>
  <c r="A20" i="28" s="1"/>
  <c r="A17" i="28"/>
  <c r="C10" i="28"/>
  <c r="B26" i="28" s="1"/>
  <c r="H7" i="28"/>
  <c r="B19" i="28" l="1"/>
  <c r="B27" i="28"/>
  <c r="B19" i="32"/>
  <c r="G19" i="32" s="1"/>
  <c r="B21" i="28"/>
  <c r="B19" i="31"/>
  <c r="G19" i="31" s="1"/>
  <c r="B23" i="31"/>
  <c r="B20" i="32"/>
  <c r="G20" i="32" s="1"/>
  <c r="B23" i="32"/>
  <c r="B19" i="34"/>
  <c r="G19" i="34" s="1"/>
  <c r="B23" i="34"/>
  <c r="B28" i="34"/>
  <c r="B24" i="28"/>
  <c r="H9" i="29"/>
  <c r="B17" i="32"/>
  <c r="G17" i="32" s="1"/>
  <c r="B27" i="32"/>
  <c r="B22" i="34"/>
  <c r="B25" i="34"/>
  <c r="H9" i="34"/>
  <c r="G22" i="34" s="1"/>
  <c r="L21" i="34" s="1"/>
  <c r="F18" i="34"/>
  <c r="A19" i="34"/>
  <c r="F17" i="34"/>
  <c r="G17" i="34"/>
  <c r="B18" i="34"/>
  <c r="G18" i="34" s="1"/>
  <c r="A18" i="33"/>
  <c r="B23" i="33"/>
  <c r="B27" i="33"/>
  <c r="B17" i="33"/>
  <c r="B18" i="33"/>
  <c r="G18" i="33" s="1"/>
  <c r="B20" i="33"/>
  <c r="G20" i="33" s="1"/>
  <c r="B22" i="33"/>
  <c r="B26" i="33"/>
  <c r="B19" i="33"/>
  <c r="G19" i="33" s="1"/>
  <c r="B21" i="33"/>
  <c r="G21" i="33" s="1"/>
  <c r="I21" i="33" s="1"/>
  <c r="H8" i="33" s="1"/>
  <c r="B24" i="33"/>
  <c r="F18" i="32"/>
  <c r="A19" i="32"/>
  <c r="F17" i="32"/>
  <c r="B22" i="32"/>
  <c r="B26" i="32"/>
  <c r="B21" i="32"/>
  <c r="B24" i="32"/>
  <c r="B18" i="32"/>
  <c r="G18" i="32" s="1"/>
  <c r="F18" i="31"/>
  <c r="A19" i="31"/>
  <c r="F17" i="31"/>
  <c r="G17" i="31"/>
  <c r="I17" i="31" s="1"/>
  <c r="H7" i="31" s="1"/>
  <c r="H9" i="31" s="1"/>
  <c r="G21" i="31" s="1"/>
  <c r="B18" i="31"/>
  <c r="G18" i="31" s="1"/>
  <c r="A19" i="30"/>
  <c r="F18" i="30"/>
  <c r="B18" i="30"/>
  <c r="G18" i="30" s="1"/>
  <c r="B20" i="30"/>
  <c r="G20" i="30" s="1"/>
  <c r="H8" i="30" s="1"/>
  <c r="H9" i="30" s="1"/>
  <c r="G21" i="30" s="1"/>
  <c r="B25" i="30"/>
  <c r="B17" i="30"/>
  <c r="G17" i="30" s="1"/>
  <c r="B22" i="30"/>
  <c r="B26" i="30"/>
  <c r="F17" i="30"/>
  <c r="B19" i="30"/>
  <c r="G19" i="30" s="1"/>
  <c r="B23" i="30"/>
  <c r="B27" i="30"/>
  <c r="B21" i="30"/>
  <c r="B17" i="29"/>
  <c r="B23" i="29"/>
  <c r="B27" i="29"/>
  <c r="B19" i="29"/>
  <c r="B26" i="29"/>
  <c r="B20" i="29"/>
  <c r="B24" i="29"/>
  <c r="B22" i="29"/>
  <c r="B18" i="29"/>
  <c r="B21" i="29"/>
  <c r="H9" i="28"/>
  <c r="A21" i="28"/>
  <c r="A22" i="28" s="1"/>
  <c r="A23" i="28" s="1"/>
  <c r="A24" i="28" s="1"/>
  <c r="A25" i="28" s="1"/>
  <c r="A26" i="28" s="1"/>
  <c r="A27" i="28" s="1"/>
  <c r="A28" i="28" s="1"/>
  <c r="B18" i="28"/>
  <c r="B20" i="28"/>
  <c r="B25" i="28"/>
  <c r="B17" i="28"/>
  <c r="B22" i="28"/>
  <c r="L20" i="30" l="1"/>
  <c r="L19" i="30"/>
  <c r="L18" i="30" s="1"/>
  <c r="L17" i="30" s="1"/>
  <c r="L20" i="31"/>
  <c r="L19" i="31" s="1"/>
  <c r="L18" i="31" s="1"/>
  <c r="L17" i="31" s="1"/>
  <c r="B28" i="29"/>
  <c r="B29" i="34"/>
  <c r="L18" i="34"/>
  <c r="L17" i="34" s="1"/>
  <c r="A21" i="34"/>
  <c r="F19" i="34"/>
  <c r="G30" i="34"/>
  <c r="G17" i="33"/>
  <c r="B28" i="33"/>
  <c r="F18" i="33"/>
  <c r="A19" i="33"/>
  <c r="A20" i="32"/>
  <c r="F20" i="32" s="1"/>
  <c r="F19" i="32"/>
  <c r="I17" i="32"/>
  <c r="B28" i="32"/>
  <c r="G29" i="31"/>
  <c r="B28" i="31"/>
  <c r="A20" i="31"/>
  <c r="F19" i="31"/>
  <c r="F19" i="30"/>
  <c r="A20" i="30"/>
  <c r="G29" i="30"/>
  <c r="B28" i="30"/>
  <c r="B28" i="28"/>
  <c r="G29" i="28"/>
  <c r="A22" i="34" l="1"/>
  <c r="A23" i="34" s="1"/>
  <c r="A24" i="34" s="1"/>
  <c r="A25" i="34" s="1"/>
  <c r="A26" i="34" s="1"/>
  <c r="A27" i="34" s="1"/>
  <c r="A28" i="34" s="1"/>
  <c r="A29" i="34" s="1"/>
  <c r="F21" i="34"/>
  <c r="F19" i="33"/>
  <c r="A20" i="33"/>
  <c r="I17" i="33"/>
  <c r="H7" i="33" s="1"/>
  <c r="H9" i="33" s="1"/>
  <c r="G22" i="33" s="1"/>
  <c r="H9" i="32"/>
  <c r="G21" i="32" s="1"/>
  <c r="G29" i="32" s="1"/>
  <c r="H7" i="32"/>
  <c r="A21" i="32"/>
  <c r="A22" i="32" s="1"/>
  <c r="A23" i="32" s="1"/>
  <c r="A24" i="32" s="1"/>
  <c r="A25" i="32" s="1"/>
  <c r="A26" i="32" s="1"/>
  <c r="A27" i="32" s="1"/>
  <c r="A28" i="32" s="1"/>
  <c r="F20" i="31"/>
  <c r="A21" i="31"/>
  <c r="A22" i="31" s="1"/>
  <c r="A23" i="31" s="1"/>
  <c r="A24" i="31" s="1"/>
  <c r="A25" i="31" s="1"/>
  <c r="A26" i="31" s="1"/>
  <c r="A27" i="31" s="1"/>
  <c r="A28" i="31" s="1"/>
  <c r="A21" i="30"/>
  <c r="A22" i="30" s="1"/>
  <c r="A23" i="30" s="1"/>
  <c r="A24" i="30" s="1"/>
  <c r="A25" i="30" s="1"/>
  <c r="A26" i="30" s="1"/>
  <c r="A27" i="30" s="1"/>
  <c r="A28" i="30" s="1"/>
  <c r="F20" i="30"/>
  <c r="G29" i="33" l="1"/>
  <c r="L19" i="33"/>
  <c r="L18" i="33" s="1"/>
  <c r="L17" i="33" s="1"/>
  <c r="F20" i="33"/>
  <c r="A21" i="33"/>
  <c r="A22" i="33" s="1"/>
  <c r="A23" i="33" s="1"/>
  <c r="A24" i="33" s="1"/>
  <c r="A25" i="33" s="1"/>
  <c r="A26" i="33" s="1"/>
  <c r="A27" i="33" s="1"/>
  <c r="A28" i="33" s="1"/>
  <c r="B29" i="27" l="1"/>
  <c r="B24" i="27"/>
  <c r="B22" i="27"/>
  <c r="B20" i="27"/>
  <c r="G20" i="27" s="1"/>
  <c r="A17" i="27"/>
  <c r="A18" i="27" s="1"/>
  <c r="H13" i="27"/>
  <c r="F21" i="27" s="1"/>
  <c r="C10" i="27"/>
  <c r="B25" i="27" s="1"/>
  <c r="H7" i="27"/>
  <c r="H6" i="27"/>
  <c r="H9" i="27" s="1"/>
  <c r="G21" i="27" s="1"/>
  <c r="H6" i="23"/>
  <c r="H6" i="26"/>
  <c r="H9" i="26" s="1"/>
  <c r="G21" i="26" s="1"/>
  <c r="L20" i="26" s="1"/>
  <c r="B29" i="26"/>
  <c r="B26" i="26"/>
  <c r="B24" i="26"/>
  <c r="B21" i="26"/>
  <c r="B20" i="26"/>
  <c r="G20" i="26" s="1"/>
  <c r="A17" i="26"/>
  <c r="A18" i="26" s="1"/>
  <c r="H13" i="26"/>
  <c r="F21" i="26" s="1"/>
  <c r="C10" i="26"/>
  <c r="B25" i="26" s="1"/>
  <c r="H7" i="26"/>
  <c r="B17" i="26" l="1"/>
  <c r="B22" i="26"/>
  <c r="B27" i="26"/>
  <c r="B17" i="27"/>
  <c r="B21" i="27"/>
  <c r="B26" i="27"/>
  <c r="B19" i="26"/>
  <c r="G19" i="26" s="1"/>
  <c r="B23" i="26"/>
  <c r="B19" i="27"/>
  <c r="G19" i="27" s="1"/>
  <c r="L20" i="27"/>
  <c r="L19" i="27" s="1"/>
  <c r="F18" i="27"/>
  <c r="A19" i="27"/>
  <c r="G17" i="27"/>
  <c r="B23" i="27"/>
  <c r="B27" i="27"/>
  <c r="F17" i="27"/>
  <c r="B18" i="27"/>
  <c r="G18" i="27" s="1"/>
  <c r="L19" i="26"/>
  <c r="L18" i="26" s="1"/>
  <c r="L17" i="26" s="1"/>
  <c r="F18" i="26"/>
  <c r="A19" i="26"/>
  <c r="F17" i="26"/>
  <c r="G17" i="26"/>
  <c r="B18" i="26"/>
  <c r="G18" i="26" s="1"/>
  <c r="B29" i="24"/>
  <c r="A17" i="24"/>
  <c r="A18" i="24" s="1"/>
  <c r="H13" i="24"/>
  <c r="F23" i="24" s="1"/>
  <c r="C10" i="24"/>
  <c r="B24" i="24" s="1"/>
  <c r="H7" i="24"/>
  <c r="H6" i="24"/>
  <c r="G29" i="27" l="1"/>
  <c r="L18" i="27"/>
  <c r="L17" i="27" s="1"/>
  <c r="B28" i="27"/>
  <c r="G29" i="26"/>
  <c r="B28" i="26"/>
  <c r="A20" i="27"/>
  <c r="F19" i="27"/>
  <c r="A20" i="26"/>
  <c r="F19" i="26"/>
  <c r="A19" i="24"/>
  <c r="F18" i="24"/>
  <c r="B17" i="24"/>
  <c r="F17" i="24"/>
  <c r="B22" i="24"/>
  <c r="G22" i="24" s="1"/>
  <c r="B25" i="24"/>
  <c r="B19" i="24"/>
  <c r="G19" i="24" s="1"/>
  <c r="B26" i="24"/>
  <c r="B21" i="24"/>
  <c r="G21" i="24" s="1"/>
  <c r="B18" i="24"/>
  <c r="G18" i="24" s="1"/>
  <c r="B23" i="24"/>
  <c r="B27" i="24"/>
  <c r="B20" i="24"/>
  <c r="G20" i="24" s="1"/>
  <c r="A21" i="27" l="1"/>
  <c r="A22" i="27" s="1"/>
  <c r="A23" i="27" s="1"/>
  <c r="A24" i="27" s="1"/>
  <c r="A25" i="27" s="1"/>
  <c r="A26" i="27" s="1"/>
  <c r="A27" i="27" s="1"/>
  <c r="A28" i="27" s="1"/>
  <c r="F20" i="27"/>
  <c r="A21" i="26"/>
  <c r="A22" i="26" s="1"/>
  <c r="A23" i="26" s="1"/>
  <c r="A24" i="26" s="1"/>
  <c r="A25" i="26" s="1"/>
  <c r="A26" i="26" s="1"/>
  <c r="A27" i="26" s="1"/>
  <c r="A28" i="26" s="1"/>
  <c r="F20" i="26"/>
  <c r="A20" i="24"/>
  <c r="F19" i="24"/>
  <c r="G17" i="24"/>
  <c r="B28" i="24"/>
  <c r="A21" i="24" l="1"/>
  <c r="F20" i="24"/>
  <c r="B29" i="23"/>
  <c r="A18" i="23"/>
  <c r="F18" i="23" s="1"/>
  <c r="A17" i="23"/>
  <c r="F17" i="23" s="1"/>
  <c r="H13" i="23"/>
  <c r="F21" i="23" s="1"/>
  <c r="C10" i="23"/>
  <c r="B26" i="23" s="1"/>
  <c r="H7" i="23"/>
  <c r="H9" i="23" s="1"/>
  <c r="G21" i="23" s="1"/>
  <c r="B29" i="22"/>
  <c r="B23" i="22"/>
  <c r="G23" i="22" s="1"/>
  <c r="A17" i="22"/>
  <c r="F17" i="22" s="1"/>
  <c r="H13" i="22"/>
  <c r="F29" i="22" s="1"/>
  <c r="C10" i="22"/>
  <c r="B25" i="22" s="1"/>
  <c r="G25" i="22" s="1"/>
  <c r="H7" i="22"/>
  <c r="H6" i="22"/>
  <c r="B29" i="21"/>
  <c r="A17" i="21"/>
  <c r="F17" i="21" s="1"/>
  <c r="H13" i="21"/>
  <c r="F21" i="21" s="1"/>
  <c r="C10" i="21"/>
  <c r="B25" i="21" s="1"/>
  <c r="H7" i="21"/>
  <c r="H6" i="21"/>
  <c r="B29" i="20"/>
  <c r="B20" i="20"/>
  <c r="G20" i="20" s="1"/>
  <c r="A17" i="20"/>
  <c r="F17" i="20" s="1"/>
  <c r="H13" i="20"/>
  <c r="F22" i="20" s="1"/>
  <c r="C10" i="20"/>
  <c r="B25" i="20" s="1"/>
  <c r="H7" i="20"/>
  <c r="H6" i="20"/>
  <c r="A16" i="19"/>
  <c r="F16" i="19" s="1"/>
  <c r="A16" i="1"/>
  <c r="B28" i="19"/>
  <c r="B21" i="19"/>
  <c r="B20" i="19"/>
  <c r="B17" i="19"/>
  <c r="G17" i="19" s="1"/>
  <c r="B16" i="19"/>
  <c r="G16" i="19" s="1"/>
  <c r="H12" i="19"/>
  <c r="F20" i="19" s="1"/>
  <c r="C10" i="19"/>
  <c r="B22" i="19" s="1"/>
  <c r="H7" i="19"/>
  <c r="H6" i="19"/>
  <c r="H12" i="1"/>
  <c r="F20" i="1" s="1"/>
  <c r="H6" i="1"/>
  <c r="B28" i="1"/>
  <c r="H7" i="1"/>
  <c r="B23" i="23" l="1"/>
  <c r="B25" i="23"/>
  <c r="B21" i="23"/>
  <c r="B23" i="19"/>
  <c r="B18" i="19"/>
  <c r="G18" i="19" s="1"/>
  <c r="B24" i="19"/>
  <c r="L20" i="23"/>
  <c r="B17" i="23"/>
  <c r="G17" i="23" s="1"/>
  <c r="B24" i="23"/>
  <c r="F21" i="24"/>
  <c r="A22" i="24"/>
  <c r="F22" i="24" s="1"/>
  <c r="B20" i="23"/>
  <c r="G20" i="23" s="1"/>
  <c r="A19" i="23"/>
  <c r="B22" i="23"/>
  <c r="B19" i="23"/>
  <c r="G19" i="23" s="1"/>
  <c r="B27" i="23"/>
  <c r="B18" i="23"/>
  <c r="G18" i="23" s="1"/>
  <c r="B26" i="22"/>
  <c r="G26" i="22" s="1"/>
  <c r="B19" i="22"/>
  <c r="G19" i="22" s="1"/>
  <c r="B20" i="22"/>
  <c r="G20" i="22" s="1"/>
  <c r="B27" i="22"/>
  <c r="G27" i="22" s="1"/>
  <c r="B22" i="22"/>
  <c r="G22" i="22" s="1"/>
  <c r="B17" i="22"/>
  <c r="G17" i="22" s="1"/>
  <c r="H9" i="22"/>
  <c r="G29" i="22" s="1"/>
  <c r="A18" i="22"/>
  <c r="B21" i="22"/>
  <c r="G21" i="22" s="1"/>
  <c r="B24" i="22"/>
  <c r="B18" i="22"/>
  <c r="G18" i="22" s="1"/>
  <c r="B26" i="21"/>
  <c r="B24" i="21"/>
  <c r="A18" i="21"/>
  <c r="B17" i="21"/>
  <c r="G17" i="21" s="1"/>
  <c r="B19" i="21"/>
  <c r="G19" i="21" s="1"/>
  <c r="B21" i="21"/>
  <c r="B23" i="21"/>
  <c r="B27" i="21"/>
  <c r="B18" i="21"/>
  <c r="G18" i="21" s="1"/>
  <c r="B20" i="21"/>
  <c r="G20" i="21" s="1"/>
  <c r="B22" i="21"/>
  <c r="B19" i="20"/>
  <c r="G19" i="20" s="1"/>
  <c r="B22" i="20"/>
  <c r="B24" i="20"/>
  <c r="B26" i="20"/>
  <c r="A18" i="20"/>
  <c r="B21" i="20"/>
  <c r="G21" i="20" s="1"/>
  <c r="B23" i="20"/>
  <c r="B27" i="20"/>
  <c r="B18" i="20"/>
  <c r="G18" i="20" s="1"/>
  <c r="B17" i="20"/>
  <c r="A17" i="19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25" i="19"/>
  <c r="B26" i="19"/>
  <c r="H8" i="19"/>
  <c r="G20" i="19" s="1"/>
  <c r="B19" i="19"/>
  <c r="G19" i="19" s="1"/>
  <c r="B27" i="19" l="1"/>
  <c r="L28" i="22"/>
  <c r="L27" i="22" s="1"/>
  <c r="L26" i="22" s="1"/>
  <c r="L25" i="22" s="1"/>
  <c r="L24" i="22" s="1"/>
  <c r="L23" i="22" s="1"/>
  <c r="L22" i="22" s="1"/>
  <c r="L21" i="22" s="1"/>
  <c r="L20" i="22" s="1"/>
  <c r="L19" i="22" s="1"/>
  <c r="L18" i="22" s="1"/>
  <c r="L17" i="22" s="1"/>
  <c r="B28" i="23"/>
  <c r="A23" i="24"/>
  <c r="A24" i="24" s="1"/>
  <c r="A25" i="24" s="1"/>
  <c r="A26" i="24" s="1"/>
  <c r="A27" i="24" s="1"/>
  <c r="A28" i="24" s="1"/>
  <c r="H8" i="24" s="1"/>
  <c r="H9" i="24" s="1"/>
  <c r="G23" i="24" s="1"/>
  <c r="L19" i="23"/>
  <c r="L18" i="23" s="1"/>
  <c r="L17" i="23" s="1"/>
  <c r="G29" i="23"/>
  <c r="A20" i="23"/>
  <c r="F19" i="23"/>
  <c r="G30" i="22"/>
  <c r="B28" i="22"/>
  <c r="G28" i="22" s="1"/>
  <c r="G24" i="22"/>
  <c r="F18" i="22"/>
  <c r="A19" i="22"/>
  <c r="A19" i="21"/>
  <c r="F18" i="21"/>
  <c r="B28" i="21"/>
  <c r="A19" i="20"/>
  <c r="F18" i="20"/>
  <c r="B28" i="20"/>
  <c r="G17" i="20"/>
  <c r="F17" i="19"/>
  <c r="A18" i="19"/>
  <c r="G28" i="19"/>
  <c r="L22" i="24" l="1"/>
  <c r="L21" i="24" s="1"/>
  <c r="L20" i="24" s="1"/>
  <c r="L19" i="24" s="1"/>
  <c r="L18" i="24" s="1"/>
  <c r="L17" i="24" s="1"/>
  <c r="G29" i="24"/>
  <c r="A21" i="23"/>
  <c r="F20" i="23"/>
  <c r="A20" i="22"/>
  <c r="F19" i="22"/>
  <c r="F19" i="21"/>
  <c r="A20" i="21"/>
  <c r="F19" i="20"/>
  <c r="A20" i="20"/>
  <c r="A19" i="19"/>
  <c r="F18" i="19"/>
  <c r="H8" i="1"/>
  <c r="G20" i="1" s="1"/>
  <c r="C10" i="1"/>
  <c r="L19" i="1" l="1"/>
  <c r="L18" i="1" s="1"/>
  <c r="L17" i="1" s="1"/>
  <c r="L16" i="1" s="1"/>
  <c r="A22" i="23"/>
  <c r="B26" i="1"/>
  <c r="B18" i="1"/>
  <c r="G18" i="1" s="1"/>
  <c r="B20" i="1"/>
  <c r="B25" i="1"/>
  <c r="B17" i="1"/>
  <c r="G17" i="1" s="1"/>
  <c r="B24" i="1"/>
  <c r="B16" i="1"/>
  <c r="G16" i="1" s="1"/>
  <c r="B23" i="1"/>
  <c r="B22" i="1"/>
  <c r="B21" i="1"/>
  <c r="B19" i="1"/>
  <c r="G19" i="1" s="1"/>
  <c r="A21" i="22"/>
  <c r="F20" i="22"/>
  <c r="A21" i="21"/>
  <c r="F20" i="21"/>
  <c r="F20" i="20"/>
  <c r="A21" i="20"/>
  <c r="A20" i="19"/>
  <c r="A21" i="19" s="1"/>
  <c r="A22" i="19" s="1"/>
  <c r="A23" i="19" s="1"/>
  <c r="A24" i="19" s="1"/>
  <c r="A25" i="19" s="1"/>
  <c r="A26" i="19" s="1"/>
  <c r="A27" i="19" s="1"/>
  <c r="F19" i="19"/>
  <c r="A22" i="20" l="1"/>
  <c r="A23" i="20" s="1"/>
  <c r="A24" i="20" s="1"/>
  <c r="A25" i="20" s="1"/>
  <c r="A26" i="20" s="1"/>
  <c r="A27" i="20" s="1"/>
  <c r="A28" i="20" s="1"/>
  <c r="H8" i="20" s="1"/>
  <c r="H9" i="20" s="1"/>
  <c r="G22" i="20" s="1"/>
  <c r="F21" i="20"/>
  <c r="A23" i="23"/>
  <c r="A22" i="22"/>
  <c r="F21" i="22"/>
  <c r="A22" i="21"/>
  <c r="L21" i="20" l="1"/>
  <c r="L20" i="20" s="1"/>
  <c r="L19" i="20" s="1"/>
  <c r="L18" i="20" s="1"/>
  <c r="L17" i="20" s="1"/>
  <c r="G29" i="20"/>
  <c r="A24" i="23"/>
  <c r="A23" i="22"/>
  <c r="F22" i="22"/>
  <c r="A23" i="21"/>
  <c r="A24" i="21" s="1"/>
  <c r="A25" i="21" s="1"/>
  <c r="A26" i="21" s="1"/>
  <c r="A27" i="21" s="1"/>
  <c r="A28" i="21" s="1"/>
  <c r="H9" i="21"/>
  <c r="G21" i="21" s="1"/>
  <c r="G29" i="21" l="1"/>
  <c r="L20" i="21"/>
  <c r="L19" i="21" s="1"/>
  <c r="L18" i="21" s="1"/>
  <c r="L17" i="21" s="1"/>
  <c r="A25" i="23"/>
  <c r="A24" i="22"/>
  <c r="F23" i="22"/>
  <c r="B27" i="1"/>
  <c r="G28" i="1" s="1"/>
  <c r="A26" i="23" l="1"/>
  <c r="A25" i="22"/>
  <c r="F24" i="22"/>
  <c r="A27" i="23" l="1"/>
  <c r="A26" i="22"/>
  <c r="F25" i="22"/>
  <c r="A28" i="23" l="1"/>
  <c r="A27" i="22"/>
  <c r="F26" i="22"/>
  <c r="A28" i="22" l="1"/>
  <c r="F28" i="22" s="1"/>
  <c r="F27" i="22"/>
</calcChain>
</file>

<file path=xl/sharedStrings.xml><?xml version="1.0" encoding="utf-8"?>
<sst xmlns="http://schemas.openxmlformats.org/spreadsheetml/2006/main" count="533" uniqueCount="54">
  <si>
    <t>Initial Instalment Plan</t>
  </si>
  <si>
    <t>Payment Date</t>
  </si>
  <si>
    <t>Status</t>
  </si>
  <si>
    <t>S</t>
  </si>
  <si>
    <t>D</t>
  </si>
  <si>
    <t>Received</t>
  </si>
  <si>
    <t>Full Term Premium</t>
  </si>
  <si>
    <t># Instalments</t>
  </si>
  <si>
    <t>Instalment Amount</t>
  </si>
  <si>
    <t>New Full Term Premium</t>
  </si>
  <si>
    <t>Remaining</t>
  </si>
  <si>
    <t/>
  </si>
  <si>
    <t>Paid To Date</t>
  </si>
  <si>
    <t>Amount</t>
  </si>
  <si>
    <t>Broker Fee</t>
  </si>
  <si>
    <t>Mid-term Cancellation</t>
  </si>
  <si>
    <t>Effective Date</t>
  </si>
  <si>
    <t>Start Date</t>
  </si>
  <si>
    <t>End Date</t>
  </si>
  <si>
    <t>Quote Creation Date</t>
  </si>
  <si>
    <t>Cancellation Broker Fee</t>
  </si>
  <si>
    <t>Refund/collection date</t>
  </si>
  <si>
    <t>Example 1 - simple mid-term cancellation with refund</t>
  </si>
  <si>
    <t>Example 2 - simple mid-term cancellation with final collection</t>
  </si>
  <si>
    <t>Example 3 - future-dated cancellation</t>
  </si>
  <si>
    <t>Future instalments</t>
  </si>
  <si>
    <t>Example 4 - back-dated cancellation</t>
  </si>
  <si>
    <t>Note that this would need to be processed as 3 ProcessRefund Calls</t>
  </si>
  <si>
    <t>ProcessRefund</t>
  </si>
  <si>
    <t>Example 5 - cancallation after final instalment</t>
  </si>
  <si>
    <t>This assumes that the 10/5/2016 instalment is successful before the ProcessRefund is processed</t>
  </si>
  <si>
    <t>Example 6 - with broker fee on NB, no refund of broker fee on cancellation</t>
  </si>
  <si>
    <t>Example 3a - future-dated cancellation (more than 1 before effective date)</t>
  </si>
  <si>
    <t>Note: no validation to determine that refunded broker fee = NB broker fee</t>
  </si>
  <si>
    <t>(includes broker fees)</t>
  </si>
  <si>
    <t>Example 7 - with broker fee on NB, full refund of broker fee on cancellation</t>
  </si>
  <si>
    <t>Example 8 - with broker fee on NB, partial refund of broker fee on cancellation</t>
  </si>
  <si>
    <t xml:space="preserve"> </t>
  </si>
  <si>
    <t>Example 9 - with broker fee on NB, cancelled before first instalment, no broker fee refund</t>
  </si>
  <si>
    <t>In this scenario no instalment is collected so no broker fee can be collected</t>
  </si>
  <si>
    <t>Example 10 - with broker fee on NB, cancelled before first instalment, full broker fee refund</t>
  </si>
  <si>
    <t>Example 11 - with broker fee on NB, full refund of broker fee on cancellation, one normal instalment before effective date of cancellation</t>
  </si>
  <si>
    <t>Note: refund of broker fee should take place at same time as final cancellation refund (after effective date), not at next instalment</t>
  </si>
  <si>
    <t>Example 12 - no broker fees, transaction pending at point of cancellation</t>
  </si>
  <si>
    <t>Pending instalment</t>
  </si>
  <si>
    <t>Note: assume pending transaction will be successful (ie. treat same as future instalment in example 11)</t>
  </si>
  <si>
    <t>OTP</t>
  </si>
  <si>
    <t>Cancellation documents will need to show this and state process as per endorsement documents</t>
  </si>
  <si>
    <t>Example 13 - no broker fees, last instalment dishonoured, OTP established but not used by last payment</t>
  </si>
  <si>
    <t>Note: initially cancellation payment is calculated based on OTP being utilised ($55.74 refund as per example 14), revised to $44.26 collection when OTP expires as part of ProcessRefund generation</t>
  </si>
  <si>
    <t>Note: initial cancellation refund of $55.74 is processed because OTP is used</t>
  </si>
  <si>
    <t>Example 14 - no broker fees, last instalment dishonoured, OTP established and used prior to last transaction being processed</t>
  </si>
  <si>
    <t>Example 4 - back-dated cancellation, assume OTP in successful transactions, showing order of where Process Refund shodl come from (scheduled first, then OTP)</t>
  </si>
  <si>
    <t>Assuming it is successful by 15/4/2016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</si>
</sst>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quotePrefix="1"/>
    <xf numFmtId="4" fontId="0" fillId="0" borderId="0" xfId="0" applyNumberFormat="1" applyFont="1"/>
    <xf numFmtId="0" fontId="0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4" fontId="0" fillId="3" borderId="0" xfId="0" applyNumberFormat="1" applyFill="1"/>
    <xf numFmtId="4" fontId="0" fillId="4" borderId="0" xfId="0" applyNumberFormat="1" applyFont="1" applyFill="1"/>
    <xf numFmtId="4" fontId="0" fillId="4" borderId="0" xfId="0" applyNumberFormat="1" applyFill="1"/>
    <xf numFmtId="4" fontId="0" fillId="5" borderId="0" xfId="0" applyNumberFormat="1" applyFont="1" applyFill="1"/>
    <xf numFmtId="0" fontId="0" fillId="0" borderId="0" xfId="0" applyAlignment="1">
      <alignment vertical="top" wrapText="1"/>
    </xf>
    <xf numFmtId="14" fontId="0" fillId="0" borderId="0" xfId="0" applyNumberFormat="1" applyFont="1"/>
    <xf numFmtId="14" fontId="0" fillId="5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0" fillId="0" borderId="1" xfId="0" applyNumberFormat="1" applyBorder="1"/>
    <xf numFmtId="3" fontId="0" fillId="0" borderId="0" xfId="0" applyNumberFormat="1" applyFont="1"/>
    <xf numFmtId="4" fontId="0" fillId="6" borderId="0" xfId="0" applyNumberFormat="1" applyFont="1" applyFill="1"/>
    <xf numFmtId="14" fontId="0" fillId="6" borderId="0" xfId="0" applyNumberFormat="1" applyFill="1"/>
    <xf numFmtId="165" fontId="0" fillId="6" borderId="0" xfId="0" applyNumberFormat="1" applyFill="1"/>
    <xf numFmtId="164" fontId="0" fillId="0" borderId="0" xfId="1" applyFont="1"/>
    <xf numFmtId="0" fontId="5" fillId="0" borderId="0" xfId="0" applyFont="1"/>
    <xf numFmtId="0" fontId="0" fillId="0" borderId="0" xfId="0" quotePrefix="1" applyFont="1" applyAlignment="1">
      <alignment horizontal="left"/>
    </xf>
    <xf numFmtId="0" fontId="1" fillId="0" borderId="0" xfId="0" applyFont="1"/>
    <xf numFmtId="165" fontId="0" fillId="5" borderId="0" xfId="0" applyNumberFormat="1" applyFill="1"/>
    <xf numFmtId="14" fontId="0" fillId="7" borderId="0" xfId="0" applyNumberFormat="1" applyFill="1"/>
    <xf numFmtId="165" fontId="0" fillId="7" borderId="0" xfId="0" applyNumberFormat="1" applyFill="1"/>
    <xf numFmtId="0" fontId="0" fillId="7" borderId="0" xfId="0" applyFill="1"/>
    <xf numFmtId="4" fontId="0" fillId="7" borderId="0" xfId="0" applyNumberFormat="1" applyFont="1" applyFill="1"/>
    <xf numFmtId="4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"/>
  <sheetViews>
    <sheetView tabSelected="1" workbookViewId="0"/>
  </sheetViews>
  <sheetFormatPr defaultRowHeight="15" x14ac:dyDescent="0.25"/>
  <cols>
    <col min="1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4" width="9.7109375" customWidth="1"/>
    <col min="15" max="15" width="11.28515625" customWidth="1"/>
  </cols>
  <sheetData>
    <row r="1" spans="1:20" x14ac:dyDescent="0.25">
      <c r="A1" s="2" t="s">
        <v>22</v>
      </c>
    </row>
    <row r="4" spans="1:20" x14ac:dyDescent="0.25">
      <c r="A4" s="2" t="s">
        <v>0</v>
      </c>
      <c r="F4" s="2" t="s">
        <v>15</v>
      </c>
      <c r="O4" s="2"/>
    </row>
    <row r="5" spans="1:20" s="3" customFormat="1" x14ac:dyDescent="0.25"/>
    <row r="6" spans="1:20" s="3" customFormat="1" x14ac:dyDescent="0.25">
      <c r="A6" s="3" t="s">
        <v>17</v>
      </c>
      <c r="C6" s="13">
        <v>42370</v>
      </c>
      <c r="F6" s="3" t="s">
        <v>9</v>
      </c>
      <c r="H6" s="5">
        <f>C8*(H10-C6)/(C7-C6)</f>
        <v>344.26229508196724</v>
      </c>
      <c r="I6" s="6"/>
      <c r="K6" s="5"/>
    </row>
    <row r="7" spans="1:20" s="3" customFormat="1" x14ac:dyDescent="0.25">
      <c r="A7" s="3" t="s">
        <v>18</v>
      </c>
      <c r="C7" s="13">
        <v>42736</v>
      </c>
      <c r="F7" s="3" t="s">
        <v>12</v>
      </c>
      <c r="H7" s="9">
        <f>SUM(I16:I27)</f>
        <v>400</v>
      </c>
    </row>
    <row r="8" spans="1:20" s="3" customFormat="1" x14ac:dyDescent="0.25">
      <c r="A8" s="3" t="s">
        <v>6</v>
      </c>
      <c r="C8" s="5">
        <v>1200</v>
      </c>
      <c r="F8" s="3" t="s">
        <v>10</v>
      </c>
      <c r="H8" s="5">
        <f>H6-H7</f>
        <v>-55.737704918032762</v>
      </c>
    </row>
    <row r="9" spans="1:20" s="3" customFormat="1" x14ac:dyDescent="0.25">
      <c r="A9" s="3" t="s">
        <v>7</v>
      </c>
      <c r="C9" s="3">
        <v>12</v>
      </c>
      <c r="F9" s="3" t="s">
        <v>19</v>
      </c>
      <c r="H9" s="13">
        <v>42475</v>
      </c>
    </row>
    <row r="10" spans="1:20" s="3" customFormat="1" x14ac:dyDescent="0.25">
      <c r="A10" s="3" t="s">
        <v>8</v>
      </c>
      <c r="C10" s="5">
        <f>C8/C9</f>
        <v>100</v>
      </c>
      <c r="F10" s="3" t="s">
        <v>16</v>
      </c>
      <c r="H10" s="13">
        <v>42475</v>
      </c>
    </row>
    <row r="11" spans="1:20" s="3" customFormat="1" x14ac:dyDescent="0.25">
      <c r="A11" s="3" t="s">
        <v>14</v>
      </c>
      <c r="C11" s="5">
        <v>0</v>
      </c>
      <c r="F11" s="3" t="s">
        <v>20</v>
      </c>
      <c r="H11" s="5">
        <v>0</v>
      </c>
    </row>
    <row r="12" spans="1:20" s="3" customFormat="1" x14ac:dyDescent="0.25">
      <c r="A12" s="3" t="s">
        <v>1</v>
      </c>
      <c r="C12" s="18">
        <v>1</v>
      </c>
      <c r="F12" s="3" t="s">
        <v>21</v>
      </c>
      <c r="H12" s="8">
        <f>IF(H10&gt;H9+2,H10,H9+2)</f>
        <v>42477</v>
      </c>
    </row>
    <row r="13" spans="1:20" s="3" customFormat="1" x14ac:dyDescent="0.25"/>
    <row r="14" spans="1:20" s="3" customFormat="1" x14ac:dyDescent="0.25"/>
    <row r="15" spans="1:20" s="12" customFormat="1" ht="30" x14ac:dyDescent="0.25">
      <c r="A15" s="12" t="s">
        <v>1</v>
      </c>
      <c r="B15" s="12" t="s">
        <v>13</v>
      </c>
      <c r="C15" s="12" t="s">
        <v>2</v>
      </c>
      <c r="D15" s="12" t="s">
        <v>5</v>
      </c>
      <c r="F15" s="12" t="s">
        <v>1</v>
      </c>
      <c r="G15" s="12" t="s">
        <v>13</v>
      </c>
      <c r="H15" s="12" t="s">
        <v>2</v>
      </c>
      <c r="I15" s="12" t="s">
        <v>5</v>
      </c>
      <c r="J15" s="3"/>
      <c r="K15" s="3"/>
      <c r="L15" s="12" t="s">
        <v>28</v>
      </c>
      <c r="M15" s="3"/>
      <c r="N15" s="3"/>
    </row>
    <row r="16" spans="1:20" x14ac:dyDescent="0.25">
      <c r="A16" s="1">
        <f>IF(C12&gt;=DAY(C6),EOMONTH(C6,-1)+C12,EOMONTH(C6,0)+C12)</f>
        <v>42370</v>
      </c>
      <c r="B16" s="15">
        <f>C10+C11</f>
        <v>100</v>
      </c>
      <c r="F16" s="1">
        <v>42370</v>
      </c>
      <c r="G16" s="15">
        <f>B16</f>
        <v>100</v>
      </c>
      <c r="H16" t="s">
        <v>3</v>
      </c>
      <c r="I16" s="10">
        <v>100</v>
      </c>
      <c r="J16" s="3"/>
      <c r="K16" s="3"/>
      <c r="L16" s="22">
        <f>MIN(-$G$20-SUM(L17:L$19),G16)</f>
        <v>0</v>
      </c>
      <c r="M16" s="3"/>
      <c r="N16" s="3"/>
      <c r="O16" s="1"/>
      <c r="T16" s="1"/>
    </row>
    <row r="17" spans="1:20" x14ac:dyDescent="0.25">
      <c r="A17" s="1">
        <f>EOMONTH(A16,0)+$C$12</f>
        <v>42401</v>
      </c>
      <c r="B17" s="15">
        <f>$C$10</f>
        <v>100</v>
      </c>
      <c r="F17" s="1">
        <v>42401</v>
      </c>
      <c r="G17" s="15">
        <f>B17</f>
        <v>100</v>
      </c>
      <c r="H17" t="s">
        <v>3</v>
      </c>
      <c r="I17" s="10">
        <v>100</v>
      </c>
      <c r="J17" s="3"/>
      <c r="K17" s="3"/>
      <c r="L17" s="22">
        <f>MIN(-$G$20-SUM(L18:L$19),G17)</f>
        <v>0</v>
      </c>
      <c r="M17" s="3"/>
      <c r="N17" s="3"/>
      <c r="O17" s="1"/>
      <c r="T17" s="1"/>
    </row>
    <row r="18" spans="1:20" x14ac:dyDescent="0.25">
      <c r="A18" s="1">
        <f t="shared" ref="A18:A27" si="0">EOMONTH(A17,0)+$C$12</f>
        <v>42430</v>
      </c>
      <c r="B18" s="15">
        <f t="shared" ref="B18:B26" si="1">$C$10</f>
        <v>100</v>
      </c>
      <c r="F18" s="1">
        <v>42430</v>
      </c>
      <c r="G18" s="15">
        <f>B18</f>
        <v>100</v>
      </c>
      <c r="H18" t="s">
        <v>3</v>
      </c>
      <c r="I18" s="10">
        <v>100</v>
      </c>
      <c r="J18" s="3"/>
      <c r="K18" s="3"/>
      <c r="L18" s="22">
        <f>MIN(-$G$20-SUM(L19:L$19),G18)</f>
        <v>0</v>
      </c>
      <c r="M18" s="3"/>
      <c r="N18" s="3"/>
      <c r="O18" s="1"/>
      <c r="T18" s="1"/>
    </row>
    <row r="19" spans="1:20" x14ac:dyDescent="0.25">
      <c r="A19" s="1">
        <f t="shared" si="0"/>
        <v>42461</v>
      </c>
      <c r="B19" s="15">
        <f t="shared" si="1"/>
        <v>100</v>
      </c>
      <c r="F19" s="1">
        <v>42461</v>
      </c>
      <c r="G19" s="15">
        <f>B19</f>
        <v>100</v>
      </c>
      <c r="H19" t="s">
        <v>3</v>
      </c>
      <c r="I19" s="10">
        <v>100</v>
      </c>
      <c r="J19" s="3"/>
      <c r="K19" s="3"/>
      <c r="L19" s="22">
        <f>MIN(-$G$20,G19)</f>
        <v>55.737704918032762</v>
      </c>
      <c r="M19" s="3"/>
      <c r="N19" s="3"/>
      <c r="O19" s="1"/>
      <c r="T19" s="1"/>
    </row>
    <row r="20" spans="1:20" x14ac:dyDescent="0.25">
      <c r="A20" s="1">
        <f t="shared" si="0"/>
        <v>42491</v>
      </c>
      <c r="B20" s="15">
        <f t="shared" si="1"/>
        <v>100</v>
      </c>
      <c r="F20" s="8">
        <f>H12</f>
        <v>42477</v>
      </c>
      <c r="G20" s="15">
        <f>H8+H11</f>
        <v>-55.737704918032762</v>
      </c>
      <c r="J20" s="3"/>
      <c r="K20" s="3"/>
      <c r="M20" s="3"/>
      <c r="N20" s="3"/>
      <c r="O20" s="1"/>
      <c r="T20" s="1"/>
    </row>
    <row r="21" spans="1:20" x14ac:dyDescent="0.25">
      <c r="A21" s="1">
        <f t="shared" si="0"/>
        <v>42522</v>
      </c>
      <c r="B21" s="15">
        <f t="shared" si="1"/>
        <v>100</v>
      </c>
      <c r="J21" s="3"/>
      <c r="K21" s="3"/>
      <c r="L21" s="3"/>
      <c r="M21" s="3"/>
      <c r="N21" s="3"/>
      <c r="O21" s="1"/>
      <c r="T21" s="1"/>
    </row>
    <row r="22" spans="1:20" x14ac:dyDescent="0.25">
      <c r="A22" s="1">
        <f t="shared" si="0"/>
        <v>42552</v>
      </c>
      <c r="B22" s="15">
        <f t="shared" si="1"/>
        <v>100</v>
      </c>
      <c r="J22" s="3"/>
      <c r="K22" s="3"/>
      <c r="L22" s="3"/>
      <c r="M22" s="3"/>
      <c r="N22" s="3"/>
      <c r="O22" s="1"/>
      <c r="T22" s="1"/>
    </row>
    <row r="23" spans="1:20" x14ac:dyDescent="0.25">
      <c r="A23" s="1">
        <f t="shared" si="0"/>
        <v>42583</v>
      </c>
      <c r="B23" s="15">
        <f t="shared" si="1"/>
        <v>100</v>
      </c>
      <c r="J23" s="3"/>
      <c r="K23" s="3"/>
      <c r="L23" s="3"/>
      <c r="M23" s="3"/>
      <c r="N23" s="3"/>
      <c r="O23" s="1"/>
      <c r="T23" s="1"/>
    </row>
    <row r="24" spans="1:20" x14ac:dyDescent="0.25">
      <c r="A24" s="1">
        <f t="shared" si="0"/>
        <v>42614</v>
      </c>
      <c r="B24" s="15">
        <f t="shared" si="1"/>
        <v>100</v>
      </c>
      <c r="J24" s="3"/>
      <c r="K24" s="3"/>
      <c r="L24" s="3"/>
      <c r="M24" s="3"/>
      <c r="N24" s="3"/>
      <c r="O24" s="1"/>
      <c r="T24" s="1"/>
    </row>
    <row r="25" spans="1:20" x14ac:dyDescent="0.25">
      <c r="A25" s="1">
        <f t="shared" si="0"/>
        <v>42644</v>
      </c>
      <c r="B25" s="15">
        <f t="shared" si="1"/>
        <v>100</v>
      </c>
      <c r="J25" s="3"/>
      <c r="K25" s="3"/>
      <c r="L25" s="3"/>
      <c r="M25" s="3"/>
      <c r="N25" s="3"/>
      <c r="O25" s="1"/>
      <c r="T25" s="1"/>
    </row>
    <row r="26" spans="1:20" x14ac:dyDescent="0.25">
      <c r="A26" s="1">
        <f t="shared" si="0"/>
        <v>42675</v>
      </c>
      <c r="B26" s="15">
        <f t="shared" si="1"/>
        <v>100</v>
      </c>
      <c r="J26" s="3"/>
      <c r="K26" s="3"/>
      <c r="L26" s="3"/>
      <c r="M26" s="3"/>
      <c r="N26" s="3"/>
      <c r="O26" s="1"/>
      <c r="T26" s="1"/>
    </row>
    <row r="27" spans="1:20" x14ac:dyDescent="0.25">
      <c r="A27" s="1">
        <f t="shared" si="0"/>
        <v>42705</v>
      </c>
      <c r="B27" s="16">
        <f>B28-SUM(B16:B26)</f>
        <v>100</v>
      </c>
      <c r="J27" s="3"/>
      <c r="K27" s="3"/>
      <c r="L27" s="3"/>
      <c r="M27" s="3"/>
      <c r="N27" s="3"/>
      <c r="O27" s="1"/>
      <c r="T27" s="1"/>
    </row>
    <row r="28" spans="1:20" ht="15.75" thickBot="1" x14ac:dyDescent="0.3">
      <c r="B28" s="17">
        <f>SUM(C8,C11)</f>
        <v>1200</v>
      </c>
      <c r="G28" s="17">
        <f>SUM(G16:G27)</f>
        <v>344.26229508196724</v>
      </c>
      <c r="J28" s="3"/>
      <c r="K28" s="3"/>
      <c r="L28" s="3"/>
      <c r="M28" s="3"/>
      <c r="N28" s="3"/>
    </row>
    <row r="29" spans="1:20" ht="15.75" thickTop="1" x14ac:dyDescent="0.25">
      <c r="J29" s="3"/>
      <c r="K29" s="3"/>
      <c r="L29" s="3"/>
      <c r="M29" s="3"/>
      <c r="N29" s="3"/>
    </row>
    <row r="30" spans="1:20" x14ac:dyDescent="0.25">
      <c r="J30" s="3"/>
      <c r="K30" s="3"/>
      <c r="L30" s="3"/>
      <c r="M30" s="3"/>
      <c r="N30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30"/>
  <sheetViews>
    <sheetView workbookViewId="0">
      <selection activeCell="H12" sqref="H12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36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394.26229508196724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SUM(I17:I29)</f>
        <v>500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-105.73770491803276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100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-50</v>
      </c>
      <c r="I12" s="25" t="s">
        <v>33</v>
      </c>
    </row>
    <row r="13" spans="1:15" s="3" customFormat="1" x14ac:dyDescent="0.25">
      <c r="F13" s="3" t="s">
        <v>21</v>
      </c>
      <c r="H13" s="8">
        <f>IF(H11&gt;H10+2,H11,H10+2)</f>
        <v>42477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200</v>
      </c>
      <c r="F17" s="1">
        <f t="shared" ref="F17:G20" si="0">A17</f>
        <v>42379</v>
      </c>
      <c r="G17" s="15">
        <f t="shared" si="0"/>
        <v>200</v>
      </c>
      <c r="H17" t="s">
        <v>3</v>
      </c>
      <c r="I17" s="10">
        <v>200</v>
      </c>
      <c r="K17" s="3"/>
      <c r="L17" s="22">
        <f>MIN(-$G$21-SUM(L18:L$20),G17)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MIN(-$G$21-SUM(L19:L$20),G18)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MIN(-$G$21-SUM(L$20:L20),G19)</f>
        <v>5.7377049180327617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MIN(-$G$21,G20)</f>
        <v>100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42477</v>
      </c>
      <c r="G21" s="15">
        <f>H9</f>
        <v>-105.73770491803276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L26" t="s">
        <v>37</v>
      </c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1300</v>
      </c>
      <c r="G29" s="17">
        <f>SUM(G17:G28)</f>
        <v>394.26229508196724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30"/>
  <sheetViews>
    <sheetView workbookViewId="0">
      <selection activeCell="L20" sqref="L17:L20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38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100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SUM(I17:I29)</f>
        <v>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100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42374</v>
      </c>
    </row>
    <row r="11" spans="1:15" s="3" customFormat="1" x14ac:dyDescent="0.25">
      <c r="A11" s="3" t="s">
        <v>14</v>
      </c>
      <c r="C11" s="5">
        <v>100</v>
      </c>
      <c r="F11" s="3" t="s">
        <v>16</v>
      </c>
      <c r="H11" s="13">
        <v>42370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  <c r="I12" s="25"/>
    </row>
    <row r="13" spans="1:15" s="3" customFormat="1" x14ac:dyDescent="0.25">
      <c r="F13" s="3" t="s">
        <v>21</v>
      </c>
      <c r="H13" s="8"/>
    </row>
    <row r="14" spans="1:15" s="3" customFormat="1" x14ac:dyDescent="0.25">
      <c r="F14" s="25" t="s">
        <v>39</v>
      </c>
    </row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200</v>
      </c>
      <c r="F17" s="1"/>
      <c r="G17" s="15"/>
      <c r="K17" s="3"/>
      <c r="L17" s="22"/>
      <c r="M17" s="3"/>
      <c r="N17" s="3"/>
      <c r="O17" s="1"/>
      <c r="T17" s="1"/>
    </row>
    <row r="18" spans="1:20" x14ac:dyDescent="0.25">
      <c r="A18" s="1">
        <f t="shared" ref="A18:A28" si="0">EOMONTH(A17,0)+$C$12</f>
        <v>42410</v>
      </c>
      <c r="B18" s="15">
        <f t="shared" ref="B18:B27" si="1">$C$10</f>
        <v>100</v>
      </c>
      <c r="F18" s="1"/>
      <c r="G18" s="15"/>
      <c r="K18" s="3"/>
      <c r="L18" s="22"/>
      <c r="M18" s="3"/>
      <c r="N18" s="3"/>
      <c r="O18" s="1"/>
      <c r="T18" s="1"/>
    </row>
    <row r="19" spans="1:20" x14ac:dyDescent="0.25">
      <c r="A19" s="1">
        <f t="shared" si="0"/>
        <v>42439</v>
      </c>
      <c r="B19" s="15">
        <f t="shared" si="1"/>
        <v>100</v>
      </c>
      <c r="F19" s="1"/>
      <c r="G19" s="15"/>
      <c r="K19" s="3"/>
      <c r="L19" s="22"/>
      <c r="M19" s="3"/>
      <c r="N19" s="3"/>
      <c r="O19" s="1"/>
      <c r="T19" s="1"/>
    </row>
    <row r="20" spans="1:20" x14ac:dyDescent="0.25">
      <c r="A20" s="1">
        <f t="shared" si="0"/>
        <v>42470</v>
      </c>
      <c r="B20" s="15">
        <f t="shared" si="1"/>
        <v>100</v>
      </c>
      <c r="F20" s="1"/>
      <c r="G20" s="15"/>
      <c r="K20" s="3"/>
      <c r="L20" s="22"/>
      <c r="M20" s="3"/>
      <c r="N20" s="3"/>
      <c r="O20" s="1"/>
      <c r="T20" s="1"/>
    </row>
    <row r="21" spans="1:20" x14ac:dyDescent="0.25">
      <c r="A21" s="1">
        <f t="shared" si="0"/>
        <v>42500</v>
      </c>
      <c r="B21" s="15">
        <f t="shared" si="1"/>
        <v>100</v>
      </c>
      <c r="F21" s="1"/>
      <c r="G21" s="15"/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0"/>
        <v>42531</v>
      </c>
      <c r="B22" s="15">
        <f t="shared" si="1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0"/>
        <v>42561</v>
      </c>
      <c r="B23" s="15">
        <f t="shared" si="1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0"/>
        <v>42592</v>
      </c>
      <c r="B24" s="15">
        <f t="shared" si="1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0"/>
        <v>42623</v>
      </c>
      <c r="B25" s="15">
        <f t="shared" si="1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0"/>
        <v>42653</v>
      </c>
      <c r="B26" s="15">
        <f t="shared" si="1"/>
        <v>100</v>
      </c>
      <c r="F26" s="1"/>
      <c r="G26" s="15"/>
      <c r="K26" s="3"/>
      <c r="L26" t="s">
        <v>37</v>
      </c>
      <c r="M26" s="3"/>
      <c r="N26" s="3"/>
      <c r="O26" s="1"/>
      <c r="T26" s="1"/>
    </row>
    <row r="27" spans="1:20" x14ac:dyDescent="0.25">
      <c r="A27" s="1">
        <f t="shared" si="0"/>
        <v>42684</v>
      </c>
      <c r="B27" s="15">
        <f t="shared" si="1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0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1300</v>
      </c>
      <c r="G29" s="17">
        <f>SUM(G17:G28)</f>
        <v>0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30"/>
  <sheetViews>
    <sheetView workbookViewId="0">
      <selection activeCell="L17" sqref="L17:L20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40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0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SUM(I17:I29)</f>
        <v>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0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42374</v>
      </c>
    </row>
    <row r="11" spans="1:15" s="3" customFormat="1" x14ac:dyDescent="0.25">
      <c r="A11" s="3" t="s">
        <v>14</v>
      </c>
      <c r="C11" s="5">
        <v>100</v>
      </c>
      <c r="F11" s="3" t="s">
        <v>16</v>
      </c>
      <c r="H11" s="13">
        <v>42370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-100</v>
      </c>
      <c r="I12" s="25"/>
    </row>
    <row r="13" spans="1:15" s="3" customFormat="1" x14ac:dyDescent="0.25">
      <c r="F13" s="3" t="s">
        <v>21</v>
      </c>
      <c r="H13" s="8"/>
    </row>
    <row r="14" spans="1:15" s="3" customFormat="1" x14ac:dyDescent="0.25">
      <c r="F14" s="25" t="s">
        <v>39</v>
      </c>
    </row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200</v>
      </c>
      <c r="F17" s="1"/>
      <c r="G17" s="15"/>
      <c r="K17" s="3"/>
      <c r="L17" s="22"/>
      <c r="M17" s="3"/>
      <c r="N17" s="3"/>
      <c r="O17" s="1"/>
      <c r="T17" s="1"/>
    </row>
    <row r="18" spans="1:20" x14ac:dyDescent="0.25">
      <c r="A18" s="1">
        <f t="shared" ref="A18:A28" si="0">EOMONTH(A17,0)+$C$12</f>
        <v>42410</v>
      </c>
      <c r="B18" s="15">
        <f t="shared" ref="B18:B27" si="1">$C$10</f>
        <v>100</v>
      </c>
      <c r="F18" s="1"/>
      <c r="G18" s="15"/>
      <c r="K18" s="3"/>
      <c r="L18" s="22"/>
      <c r="M18" s="3"/>
      <c r="N18" s="3"/>
      <c r="O18" s="1"/>
      <c r="T18" s="1"/>
    </row>
    <row r="19" spans="1:20" x14ac:dyDescent="0.25">
      <c r="A19" s="1">
        <f t="shared" si="0"/>
        <v>42439</v>
      </c>
      <c r="B19" s="15">
        <f t="shared" si="1"/>
        <v>100</v>
      </c>
      <c r="F19" s="1"/>
      <c r="G19" s="15"/>
      <c r="K19" s="3"/>
      <c r="L19" s="22"/>
      <c r="M19" s="3"/>
      <c r="N19" s="3"/>
      <c r="O19" s="1"/>
      <c r="T19" s="1"/>
    </row>
    <row r="20" spans="1:20" x14ac:dyDescent="0.25">
      <c r="A20" s="1">
        <f t="shared" si="0"/>
        <v>42470</v>
      </c>
      <c r="B20" s="15">
        <f t="shared" si="1"/>
        <v>100</v>
      </c>
      <c r="F20" s="1"/>
      <c r="G20" s="15"/>
      <c r="K20" s="3"/>
      <c r="L20" s="22"/>
      <c r="M20" s="3"/>
      <c r="N20" s="3"/>
      <c r="O20" s="1"/>
      <c r="T20" s="1"/>
    </row>
    <row r="21" spans="1:20" x14ac:dyDescent="0.25">
      <c r="A21" s="1">
        <f t="shared" si="0"/>
        <v>42500</v>
      </c>
      <c r="B21" s="15">
        <f t="shared" si="1"/>
        <v>100</v>
      </c>
      <c r="F21" s="1"/>
      <c r="G21" s="15"/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0"/>
        <v>42531</v>
      </c>
      <c r="B22" s="15">
        <f t="shared" si="1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0"/>
        <v>42561</v>
      </c>
      <c r="B23" s="15">
        <f t="shared" si="1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0"/>
        <v>42592</v>
      </c>
      <c r="B24" s="15">
        <f t="shared" si="1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0"/>
        <v>42623</v>
      </c>
      <c r="B25" s="15">
        <f t="shared" si="1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0"/>
        <v>42653</v>
      </c>
      <c r="B26" s="15">
        <f t="shared" si="1"/>
        <v>100</v>
      </c>
      <c r="F26" s="1"/>
      <c r="G26" s="15"/>
      <c r="K26" s="3"/>
      <c r="L26" t="s">
        <v>37</v>
      </c>
      <c r="M26" s="3"/>
      <c r="N26" s="3"/>
      <c r="O26" s="1"/>
      <c r="T26" s="1"/>
    </row>
    <row r="27" spans="1:20" x14ac:dyDescent="0.25">
      <c r="A27" s="1">
        <f t="shared" si="0"/>
        <v>42684</v>
      </c>
      <c r="B27" s="15">
        <f t="shared" si="1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0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1300</v>
      </c>
      <c r="G29" s="17">
        <f>SUM(G17:G28)</f>
        <v>0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T30"/>
  <sheetViews>
    <sheetView workbookViewId="0">
      <selection activeCell="L17" sqref="L17:L20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41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344.26229508196724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SUM(I17:I19)</f>
        <v>400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>
        <f>SUM(G20)</f>
        <v>100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-155.73770491803276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42457</v>
      </c>
    </row>
    <row r="11" spans="1:15" s="3" customFormat="1" x14ac:dyDescent="0.25">
      <c r="A11" s="3" t="s">
        <v>14</v>
      </c>
      <c r="C11" s="5">
        <v>100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-100</v>
      </c>
    </row>
    <row r="13" spans="1:15" s="3" customFormat="1" x14ac:dyDescent="0.25">
      <c r="F13" s="3" t="s">
        <v>21</v>
      </c>
      <c r="H13" s="8">
        <f>IF(H11&gt;H10+2,H11,H10+2)</f>
        <v>42475</v>
      </c>
    </row>
    <row r="14" spans="1:15" s="3" customFormat="1" x14ac:dyDescent="0.25">
      <c r="F14" s="25" t="s">
        <v>42</v>
      </c>
    </row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200</v>
      </c>
      <c r="F17" s="1">
        <f t="shared" ref="F17:G20" si="0">A17</f>
        <v>42379</v>
      </c>
      <c r="G17" s="15">
        <f t="shared" si="0"/>
        <v>200</v>
      </c>
      <c r="H17" t="s">
        <v>3</v>
      </c>
      <c r="I17" s="10">
        <v>200</v>
      </c>
      <c r="K17" s="3"/>
      <c r="L17" s="22">
        <f>MIN(-$G$21-SUM(L18:L$20),G17)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MIN(-$G$21-SUM(L19:L$20),G18)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MIN(-$G$21-SUM(L$20:L20),G19)</f>
        <v>55.737704918032762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20">
        <f t="shared" si="0"/>
        <v>42470</v>
      </c>
      <c r="G20" s="21">
        <f t="shared" si="0"/>
        <v>100</v>
      </c>
      <c r="K20" s="3"/>
      <c r="L20" s="22">
        <f>MIN(-$G$21,G20)</f>
        <v>100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42475</v>
      </c>
      <c r="G21" s="15">
        <f>H9</f>
        <v>-155.73770491803276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1300</v>
      </c>
      <c r="G29" s="17">
        <f>SUM(G17:G28)</f>
        <v>344.26229508196724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T30"/>
  <sheetViews>
    <sheetView workbookViewId="0">
      <selection activeCell="M20" sqref="M20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43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344.26229508196724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SUM(I17:I19)</f>
        <v>300</v>
      </c>
    </row>
    <row r="8" spans="1:15" s="3" customFormat="1" x14ac:dyDescent="0.25">
      <c r="A8" s="3" t="s">
        <v>6</v>
      </c>
      <c r="C8" s="5">
        <v>1200</v>
      </c>
      <c r="F8" s="3" t="s">
        <v>44</v>
      </c>
      <c r="H8" s="11">
        <f>SUM(G20)</f>
        <v>100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-55.737704918032762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42469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42475</v>
      </c>
    </row>
    <row r="14" spans="1:15" s="3" customFormat="1" x14ac:dyDescent="0.25">
      <c r="F14" s="25" t="s">
        <v>45</v>
      </c>
    </row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0" si="0">A17</f>
        <v>42379</v>
      </c>
      <c r="G17" s="15">
        <f t="shared" si="0"/>
        <v>100</v>
      </c>
      <c r="H17" t="s">
        <v>3</v>
      </c>
      <c r="I17" s="10">
        <f>G17</f>
        <v>100</v>
      </c>
      <c r="K17" s="3"/>
      <c r="L17" s="22">
        <f>MIN(-$G$21-SUM(L18:L$20),G17)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MIN(-$G$21-SUM(L19:L$20),G18)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MIN(-$G$21-SUM(L$20:L20),G19)</f>
        <v>0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4">
        <f t="shared" si="0"/>
        <v>42470</v>
      </c>
      <c r="G20" s="26">
        <f t="shared" si="0"/>
        <v>100</v>
      </c>
      <c r="K20" s="3"/>
      <c r="L20" s="22">
        <f>MIN(-$G$21,G20)</f>
        <v>55.737704918032762</v>
      </c>
      <c r="M20" s="3" t="s">
        <v>53</v>
      </c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42475</v>
      </c>
      <c r="G21" s="15">
        <f>H9</f>
        <v>-55.737704918032762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G29" s="17">
        <f>SUM(G17:G28)</f>
        <v>344.26229508196724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T30"/>
  <sheetViews>
    <sheetView workbookViewId="0">
      <selection activeCell="F15" sqref="F15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48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344.26229508196724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SUM(I17:I20)</f>
        <v>300</v>
      </c>
    </row>
    <row r="8" spans="1:15" s="3" customFormat="1" x14ac:dyDescent="0.25">
      <c r="A8" s="3" t="s">
        <v>6</v>
      </c>
      <c r="C8" s="5">
        <v>1200</v>
      </c>
      <c r="F8" s="3" t="s">
        <v>44</v>
      </c>
      <c r="H8" s="11">
        <v>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44.262295081967238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42469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42475</v>
      </c>
    </row>
    <row r="14" spans="1:15" s="3" customFormat="1" x14ac:dyDescent="0.25">
      <c r="F14" s="25" t="s">
        <v>49</v>
      </c>
    </row>
    <row r="15" spans="1:15" s="3" customFormat="1" x14ac:dyDescent="0.25">
      <c r="F15" s="25" t="s">
        <v>47</v>
      </c>
    </row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19" si="0">A17</f>
        <v>42379</v>
      </c>
      <c r="G17" s="15">
        <f t="shared" si="0"/>
        <v>100</v>
      </c>
      <c r="H17" t="s">
        <v>3</v>
      </c>
      <c r="I17" s="10">
        <f>G17</f>
        <v>100</v>
      </c>
      <c r="K17" s="3"/>
      <c r="L17" s="22"/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/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/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ref="F20" si="3">A20</f>
        <v>42470</v>
      </c>
      <c r="G20" s="15">
        <f t="shared" ref="G20" si="4">B20</f>
        <v>100</v>
      </c>
      <c r="H20" t="s">
        <v>4</v>
      </c>
      <c r="I20" s="10"/>
      <c r="K20" s="3"/>
      <c r="L20" s="22"/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42475</v>
      </c>
      <c r="G21" s="15">
        <f>H9</f>
        <v>44.262295081967238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G29" s="17">
        <f>SUM(G17:G28)</f>
        <v>444.26229508196724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T30"/>
  <sheetViews>
    <sheetView workbookViewId="0">
      <selection activeCell="L17" sqref="L17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51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344.26229508196724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SUM(I17:I20)</f>
        <v>300</v>
      </c>
    </row>
    <row r="8" spans="1:15" s="3" customFormat="1" x14ac:dyDescent="0.25">
      <c r="A8" s="3" t="s">
        <v>6</v>
      </c>
      <c r="C8" s="5">
        <v>1200</v>
      </c>
      <c r="F8" s="3" t="s">
        <v>46</v>
      </c>
      <c r="H8" s="30">
        <f>I21</f>
        <v>100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-55.737704918032762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42469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42475</v>
      </c>
    </row>
    <row r="14" spans="1:15" s="3" customFormat="1" x14ac:dyDescent="0.25">
      <c r="F14" s="25" t="s">
        <v>50</v>
      </c>
    </row>
    <row r="15" spans="1:15" s="3" customFormat="1" x14ac:dyDescent="0.25">
      <c r="F15" s="25" t="s">
        <v>47</v>
      </c>
    </row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1" si="0">A17</f>
        <v>42379</v>
      </c>
      <c r="G17" s="15">
        <f t="shared" si="0"/>
        <v>100</v>
      </c>
      <c r="H17" t="s">
        <v>3</v>
      </c>
      <c r="I17" s="10">
        <f>G17</f>
        <v>100</v>
      </c>
      <c r="K17" s="3"/>
      <c r="L17" s="22">
        <f>MIN(-$G$22-SUM(L18:L$20),G17)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MIN(-$G$22-SUM(L19:L$20),G18)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MIN(-$G$22-SUM(L$20:L20),G19)</f>
        <v>55.737704918032762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4</v>
      </c>
      <c r="I20" s="10"/>
      <c r="K20" s="3"/>
      <c r="L20" s="22"/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27">
        <v>42472</v>
      </c>
      <c r="G21" s="28">
        <f t="shared" si="0"/>
        <v>100</v>
      </c>
      <c r="H21" s="29" t="s">
        <v>46</v>
      </c>
      <c r="I21" s="28">
        <f>G21</f>
        <v>100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8">
        <f>H13</f>
        <v>42475</v>
      </c>
      <c r="G22" s="15">
        <f>H9</f>
        <v>-55.737704918032762</v>
      </c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G29" s="17">
        <f>SUM(G17:G28)</f>
        <v>444.26229508196724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30"/>
  <sheetViews>
    <sheetView workbookViewId="0">
      <selection activeCell="G20" sqref="G20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4" width="9.7109375" customWidth="1"/>
    <col min="15" max="15" width="11.28515625" customWidth="1"/>
  </cols>
  <sheetData>
    <row r="1" spans="1:20" x14ac:dyDescent="0.25">
      <c r="A1" s="2" t="s">
        <v>23</v>
      </c>
    </row>
    <row r="4" spans="1:20" x14ac:dyDescent="0.25">
      <c r="A4" s="2" t="s">
        <v>0</v>
      </c>
      <c r="F4" s="2" t="s">
        <v>15</v>
      </c>
      <c r="O4" s="2"/>
    </row>
    <row r="5" spans="1:20" s="3" customFormat="1" x14ac:dyDescent="0.25"/>
    <row r="6" spans="1:20" s="3" customFormat="1" x14ac:dyDescent="0.25">
      <c r="A6" s="3" t="s">
        <v>17</v>
      </c>
      <c r="C6" s="13">
        <v>42370</v>
      </c>
      <c r="F6" s="3" t="s">
        <v>9</v>
      </c>
      <c r="H6" s="5">
        <f>C8*(H10-C6)/(C7-C6)</f>
        <v>409.8360655737705</v>
      </c>
      <c r="I6" s="6"/>
      <c r="K6" s="5"/>
    </row>
    <row r="7" spans="1:20" s="3" customFormat="1" x14ac:dyDescent="0.25">
      <c r="A7" s="3" t="s">
        <v>18</v>
      </c>
      <c r="C7" s="13">
        <v>42736</v>
      </c>
      <c r="F7" s="3" t="s">
        <v>12</v>
      </c>
      <c r="H7" s="9">
        <f>SUM(I16:I27)</f>
        <v>400</v>
      </c>
    </row>
    <row r="8" spans="1:20" s="3" customFormat="1" x14ac:dyDescent="0.25">
      <c r="A8" s="3" t="s">
        <v>6</v>
      </c>
      <c r="C8" s="5">
        <v>1200</v>
      </c>
      <c r="F8" s="3" t="s">
        <v>10</v>
      </c>
      <c r="H8" s="5">
        <f>H6-H7</f>
        <v>9.8360655737704974</v>
      </c>
    </row>
    <row r="9" spans="1:20" s="3" customFormat="1" x14ac:dyDescent="0.25">
      <c r="A9" s="3" t="s">
        <v>7</v>
      </c>
      <c r="C9" s="3">
        <v>12</v>
      </c>
      <c r="F9" s="3" t="s">
        <v>19</v>
      </c>
      <c r="H9" s="13">
        <v>42475</v>
      </c>
    </row>
    <row r="10" spans="1:20" s="3" customFormat="1" x14ac:dyDescent="0.25">
      <c r="A10" s="3" t="s">
        <v>8</v>
      </c>
      <c r="C10" s="5">
        <f>C8/C9</f>
        <v>100</v>
      </c>
      <c r="F10" s="3" t="s">
        <v>16</v>
      </c>
      <c r="H10" s="13">
        <v>42495</v>
      </c>
    </row>
    <row r="11" spans="1:20" s="3" customFormat="1" x14ac:dyDescent="0.25">
      <c r="A11" s="3" t="s">
        <v>14</v>
      </c>
      <c r="C11" s="5">
        <v>0</v>
      </c>
      <c r="F11" s="3" t="s">
        <v>20</v>
      </c>
      <c r="H11" s="5">
        <v>0</v>
      </c>
    </row>
    <row r="12" spans="1:20" s="3" customFormat="1" x14ac:dyDescent="0.25">
      <c r="A12" s="3" t="s">
        <v>1</v>
      </c>
      <c r="C12" s="18">
        <v>10</v>
      </c>
      <c r="F12" s="3" t="s">
        <v>21</v>
      </c>
      <c r="H12" s="8">
        <f>IF(H10&gt;H9+2,H10,H9+2)</f>
        <v>42495</v>
      </c>
    </row>
    <row r="13" spans="1:20" s="3" customFormat="1" x14ac:dyDescent="0.25"/>
    <row r="14" spans="1:20" s="3" customFormat="1" x14ac:dyDescent="0.25"/>
    <row r="15" spans="1:20" s="12" customFormat="1" ht="30" x14ac:dyDescent="0.25">
      <c r="A15" s="12" t="s">
        <v>1</v>
      </c>
      <c r="B15" s="12" t="s">
        <v>13</v>
      </c>
      <c r="C15" s="12" t="s">
        <v>2</v>
      </c>
      <c r="D15" s="12" t="s">
        <v>5</v>
      </c>
      <c r="F15" s="12" t="s">
        <v>1</v>
      </c>
      <c r="G15" s="12" t="s">
        <v>13</v>
      </c>
      <c r="H15" s="12" t="s">
        <v>2</v>
      </c>
      <c r="I15" s="12" t="s">
        <v>5</v>
      </c>
      <c r="J15" s="3"/>
      <c r="K15" s="3"/>
      <c r="L15" s="3"/>
      <c r="M15" s="3"/>
      <c r="N15" s="3"/>
    </row>
    <row r="16" spans="1:20" x14ac:dyDescent="0.25">
      <c r="A16" s="1">
        <f>IF(C12&gt;=DAY(C6),EOMONTH(C6,-1)+C12,EOMONTH(C6,0)+C12)</f>
        <v>42379</v>
      </c>
      <c r="B16" s="15">
        <f>C10+C11</f>
        <v>100</v>
      </c>
      <c r="F16" s="1">
        <f t="shared" ref="F16:G19" si="0">A16</f>
        <v>42379</v>
      </c>
      <c r="G16" s="15">
        <f t="shared" si="0"/>
        <v>100</v>
      </c>
      <c r="H16" t="s">
        <v>3</v>
      </c>
      <c r="I16" s="10">
        <v>100</v>
      </c>
      <c r="J16" s="3"/>
      <c r="K16" s="3"/>
      <c r="L16" s="3"/>
      <c r="M16" s="3"/>
      <c r="N16" s="3"/>
      <c r="O16" s="1"/>
      <c r="T16" s="1"/>
    </row>
    <row r="17" spans="1:20" x14ac:dyDescent="0.25">
      <c r="A17" s="1">
        <f>EOMONTH(A16,0)+$C$12</f>
        <v>42410</v>
      </c>
      <c r="B17" s="15">
        <f>$C$10</f>
        <v>100</v>
      </c>
      <c r="F17" s="1">
        <f t="shared" si="0"/>
        <v>42410</v>
      </c>
      <c r="G17" s="15">
        <f t="shared" si="0"/>
        <v>100</v>
      </c>
      <c r="H17" t="s">
        <v>3</v>
      </c>
      <c r="I17" s="10">
        <v>100</v>
      </c>
      <c r="J17" s="3"/>
      <c r="K17" s="3"/>
      <c r="L17" s="3"/>
      <c r="M17" s="3"/>
      <c r="N17" s="3"/>
      <c r="O17" s="1"/>
      <c r="T17" s="1"/>
    </row>
    <row r="18" spans="1:20" x14ac:dyDescent="0.25">
      <c r="A18" s="1">
        <f t="shared" ref="A18:A27" si="1">EOMONTH(A17,0)+$C$12</f>
        <v>42439</v>
      </c>
      <c r="B18" s="15">
        <f t="shared" ref="B18:B26" si="2">$C$10</f>
        <v>100</v>
      </c>
      <c r="F18" s="1">
        <f t="shared" si="0"/>
        <v>42439</v>
      </c>
      <c r="G18" s="15">
        <f t="shared" si="0"/>
        <v>100</v>
      </c>
      <c r="H18" t="s">
        <v>3</v>
      </c>
      <c r="I18" s="10">
        <v>100</v>
      </c>
      <c r="J18" s="3"/>
      <c r="K18" s="3"/>
      <c r="L18" s="3"/>
      <c r="M18" s="3"/>
      <c r="N18" s="3"/>
      <c r="O18" s="1"/>
      <c r="T18" s="1"/>
    </row>
    <row r="19" spans="1:20" x14ac:dyDescent="0.25">
      <c r="A19" s="1">
        <f t="shared" si="1"/>
        <v>42470</v>
      </c>
      <c r="B19" s="15">
        <f t="shared" si="2"/>
        <v>100</v>
      </c>
      <c r="F19" s="1">
        <f t="shared" si="0"/>
        <v>42470</v>
      </c>
      <c r="G19" s="15">
        <f t="shared" si="0"/>
        <v>100</v>
      </c>
      <c r="H19" t="s">
        <v>3</v>
      </c>
      <c r="I19" s="10">
        <v>100</v>
      </c>
      <c r="J19" s="3"/>
      <c r="K19" s="3"/>
      <c r="L19" s="3"/>
      <c r="M19" s="3"/>
      <c r="N19" s="3"/>
      <c r="O19" s="1"/>
      <c r="T19" s="1"/>
    </row>
    <row r="20" spans="1:20" x14ac:dyDescent="0.25">
      <c r="A20" s="1">
        <f t="shared" si="1"/>
        <v>42500</v>
      </c>
      <c r="B20" s="15">
        <f t="shared" si="2"/>
        <v>100</v>
      </c>
      <c r="F20" s="8">
        <f>H12</f>
        <v>42495</v>
      </c>
      <c r="G20" s="15">
        <f>H8+H11</f>
        <v>9.8360655737704974</v>
      </c>
      <c r="J20" s="3"/>
      <c r="K20" s="3"/>
      <c r="L20" s="3"/>
      <c r="M20" s="3"/>
      <c r="N20" s="3"/>
      <c r="O20" s="1"/>
      <c r="T20" s="1"/>
    </row>
    <row r="21" spans="1:20" x14ac:dyDescent="0.25">
      <c r="A21" s="1">
        <f t="shared" si="1"/>
        <v>42531</v>
      </c>
      <c r="B21" s="15">
        <f t="shared" si="2"/>
        <v>100</v>
      </c>
      <c r="J21" s="3"/>
      <c r="K21" s="3"/>
      <c r="L21" s="3"/>
      <c r="M21" s="3"/>
      <c r="N21" s="3"/>
      <c r="O21" s="1"/>
      <c r="T21" s="1"/>
    </row>
    <row r="22" spans="1:20" x14ac:dyDescent="0.25">
      <c r="A22" s="1">
        <f t="shared" si="1"/>
        <v>42561</v>
      </c>
      <c r="B22" s="15">
        <f t="shared" si="2"/>
        <v>100</v>
      </c>
      <c r="J22" s="3"/>
      <c r="K22" s="3"/>
      <c r="L22" s="3"/>
      <c r="M22" s="3"/>
      <c r="N22" s="3"/>
      <c r="O22" s="1"/>
      <c r="T22" s="1"/>
    </row>
    <row r="23" spans="1:20" x14ac:dyDescent="0.25">
      <c r="A23" s="1">
        <f t="shared" si="1"/>
        <v>42592</v>
      </c>
      <c r="B23" s="15">
        <f t="shared" si="2"/>
        <v>100</v>
      </c>
      <c r="J23" s="3"/>
      <c r="K23" s="3"/>
      <c r="L23" s="3"/>
      <c r="M23" s="3"/>
      <c r="N23" s="3"/>
      <c r="O23" s="1"/>
      <c r="T23" s="1"/>
    </row>
    <row r="24" spans="1:20" x14ac:dyDescent="0.25">
      <c r="A24" s="1">
        <f t="shared" si="1"/>
        <v>42623</v>
      </c>
      <c r="B24" s="15">
        <f t="shared" si="2"/>
        <v>100</v>
      </c>
      <c r="J24" s="3"/>
      <c r="K24" s="3"/>
      <c r="L24" s="3"/>
      <c r="M24" s="3"/>
      <c r="N24" s="3"/>
      <c r="O24" s="1"/>
      <c r="T24" s="1"/>
    </row>
    <row r="25" spans="1:20" x14ac:dyDescent="0.25">
      <c r="A25" s="1">
        <f t="shared" si="1"/>
        <v>42653</v>
      </c>
      <c r="B25" s="15">
        <f t="shared" si="2"/>
        <v>100</v>
      </c>
      <c r="J25" s="3"/>
      <c r="K25" s="3"/>
      <c r="L25" s="3"/>
      <c r="M25" s="3"/>
      <c r="N25" s="3"/>
      <c r="O25" s="1"/>
      <c r="T25" s="1"/>
    </row>
    <row r="26" spans="1:20" x14ac:dyDescent="0.25">
      <c r="A26" s="1">
        <f t="shared" si="1"/>
        <v>42684</v>
      </c>
      <c r="B26" s="15">
        <f t="shared" si="2"/>
        <v>100</v>
      </c>
      <c r="J26" s="3"/>
      <c r="K26" s="3"/>
      <c r="L26" s="3"/>
      <c r="M26" s="3"/>
      <c r="N26" s="3"/>
      <c r="O26" s="1"/>
      <c r="T26" s="1"/>
    </row>
    <row r="27" spans="1:20" x14ac:dyDescent="0.25">
      <c r="A27" s="1">
        <f t="shared" si="1"/>
        <v>42714</v>
      </c>
      <c r="B27" s="16">
        <f>B28-SUM(B16:B26)</f>
        <v>100</v>
      </c>
      <c r="J27" s="3"/>
      <c r="K27" s="3"/>
      <c r="L27" s="3"/>
      <c r="M27" s="3"/>
      <c r="N27" s="3"/>
      <c r="O27" s="1"/>
      <c r="T27" s="1"/>
    </row>
    <row r="28" spans="1:20" ht="15.75" thickBot="1" x14ac:dyDescent="0.3">
      <c r="B28" s="17">
        <f>SUM(C8,C11)</f>
        <v>1200</v>
      </c>
      <c r="G28" s="17">
        <f>SUM(G16:G27)</f>
        <v>409.8360655737705</v>
      </c>
      <c r="J28" s="3"/>
      <c r="K28" s="3"/>
      <c r="L28" s="3"/>
      <c r="M28" s="3"/>
      <c r="N28" s="3"/>
    </row>
    <row r="29" spans="1:20" ht="15.75" thickTop="1" x14ac:dyDescent="0.25">
      <c r="J29" s="3"/>
      <c r="K29" s="3"/>
      <c r="L29" s="3"/>
      <c r="M29" s="3"/>
      <c r="N29" s="3"/>
    </row>
    <row r="30" spans="1:20" x14ac:dyDescent="0.25">
      <c r="J30" s="3"/>
      <c r="K30" s="3"/>
      <c r="L30" s="3"/>
      <c r="M30" s="3"/>
      <c r="N3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0"/>
  <sheetViews>
    <sheetView workbookViewId="0">
      <selection activeCell="G21" sqref="G21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4" width="9.7109375" customWidth="1"/>
    <col min="15" max="15" width="11.28515625" customWidth="1"/>
  </cols>
  <sheetData>
    <row r="1" spans="1:15" x14ac:dyDescent="0.25">
      <c r="A1" s="2" t="s">
        <v>24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</f>
        <v>459.01639344262293</v>
      </c>
      <c r="I6" s="6"/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SUM(I17:I28)</f>
        <v>400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>
        <f>SUMIF($A$17:$A$28,"&gt;="&amp;$H$10,$B$17:$B$28)-SUMIF($A$17:$A$28,"&gt;="&amp;$H$11,$B$17:$B$28)</f>
        <v>100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-40.983606557377072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42510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42510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1" si="0">A17</f>
        <v>42379</v>
      </c>
      <c r="G17" s="15">
        <f t="shared" si="0"/>
        <v>100</v>
      </c>
      <c r="H17" t="s">
        <v>3</v>
      </c>
      <c r="I17" s="10">
        <v>100</v>
      </c>
      <c r="K17" s="3"/>
      <c r="L17" s="22">
        <f>MIN(-$G$22-SUM(L18:L$21),G17)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MIN(-$G$22-SUM(L19:L$21),G18)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MIN(-$G$22-SUM(L20:L$21),G19)</f>
        <v>0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MIN(-$G$22-SUM(L$21:L21),G20)</f>
        <v>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20">
        <f t="shared" si="0"/>
        <v>42500</v>
      </c>
      <c r="G21" s="21">
        <f t="shared" si="0"/>
        <v>100</v>
      </c>
      <c r="J21" s="7"/>
      <c r="K21" s="3"/>
      <c r="L21" s="22">
        <f>MIN(-$G$22,G21)</f>
        <v>40.983606557377072</v>
      </c>
      <c r="M21" s="3" t="s">
        <v>30</v>
      </c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8">
        <f>H13</f>
        <v>42510</v>
      </c>
      <c r="G22" s="15">
        <f>H9+H12</f>
        <v>-40.983606557377072</v>
      </c>
      <c r="J22" s="4" t="s">
        <v>11</v>
      </c>
      <c r="K22" s="3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K23" s="3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K24" s="3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K25" s="3"/>
      <c r="L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K26" s="3"/>
      <c r="L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K27" s="3"/>
      <c r="L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K28" s="3"/>
      <c r="L28" s="3"/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G29" s="17">
        <f>SUM(G17:G28)</f>
        <v>459.01639344262293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30"/>
  <sheetViews>
    <sheetView workbookViewId="0">
      <selection activeCell="G23" sqref="G23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4" width="9.7109375" customWidth="1"/>
    <col min="15" max="15" width="11.28515625" customWidth="1"/>
  </cols>
  <sheetData>
    <row r="1" spans="1:15" x14ac:dyDescent="0.25">
      <c r="A1" s="2" t="s">
        <v>32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</f>
        <v>560.65573770491801</v>
      </c>
      <c r="I6" s="6"/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SUM(I17:I28)</f>
        <v>400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>
        <f>SUMIF($A$17:$A$28,"&gt;="&amp;$H$10,$B$17:$B$28)-SUMIF($A$17:$A$28,"&gt;="&amp;$H$11,$B$17:$B$28)</f>
        <v>200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-39.34426229508199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42541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42541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2" si="0">A17</f>
        <v>42379</v>
      </c>
      <c r="G17" s="15">
        <f t="shared" si="0"/>
        <v>100</v>
      </c>
      <c r="H17" t="s">
        <v>3</v>
      </c>
      <c r="I17" s="10">
        <v>100</v>
      </c>
      <c r="K17" s="3"/>
      <c r="L17" s="22">
        <f>MIN(-$G$23-SUM(L18:L$22),G17)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MIN(-$G$23-SUM(L19:L$22),G18)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MIN(-$G$23-SUM(L20:L$22),G19)</f>
        <v>0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MIN(-$G$23-SUM(L21:L$22),G20)</f>
        <v>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20">
        <f t="shared" si="0"/>
        <v>42500</v>
      </c>
      <c r="G21" s="21">
        <f t="shared" si="0"/>
        <v>100</v>
      </c>
      <c r="J21" s="7"/>
      <c r="K21" s="3"/>
      <c r="L21" s="22">
        <f>MIN(-$G$23-SUM(L$22:L22),G21)</f>
        <v>0</v>
      </c>
      <c r="M21" s="3" t="s">
        <v>30</v>
      </c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20">
        <f t="shared" si="0"/>
        <v>42531</v>
      </c>
      <c r="G22" s="21">
        <f t="shared" si="0"/>
        <v>100</v>
      </c>
      <c r="J22" s="4" t="s">
        <v>11</v>
      </c>
      <c r="K22" s="3"/>
      <c r="L22" s="22">
        <f>MIN(-$G$23,G22)</f>
        <v>39.34426229508199</v>
      </c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8">
        <f>H13</f>
        <v>42541</v>
      </c>
      <c r="G23" s="15">
        <f>H9+H12</f>
        <v>-39.34426229508199</v>
      </c>
      <c r="K23" s="3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K24" s="3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K25" s="3"/>
      <c r="L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K26" s="3"/>
      <c r="L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K27" s="3"/>
      <c r="L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K28" s="3"/>
      <c r="L28" s="3"/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G29" s="17">
        <f>SUM(G17:G28)</f>
        <v>560.65573770491801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30"/>
  <sheetViews>
    <sheetView workbookViewId="0">
      <selection activeCell="I34" sqref="I34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26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</f>
        <v>196.72131147540983</v>
      </c>
      <c r="I6" s="6"/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SUM(I17:I28)</f>
        <v>400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-203.27868852459017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42430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42477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0" si="0">A17</f>
        <v>42379</v>
      </c>
      <c r="G17" s="15">
        <f t="shared" si="0"/>
        <v>100</v>
      </c>
      <c r="H17" t="s">
        <v>3</v>
      </c>
      <c r="I17" s="10">
        <v>100</v>
      </c>
      <c r="K17" s="3"/>
      <c r="L17" s="22">
        <f>MIN(-$G$21-SUM(L18:L$20),G17)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MIN(-$G$21-SUM(L19:L$20),G18)</f>
        <v>3.2786885245901658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MIN(-$G$21-SUM(L$20:L20),G19)</f>
        <v>100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MIN(-$G$21,G20)</f>
        <v>100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42477</v>
      </c>
      <c r="G21" s="15">
        <f>H9+H12</f>
        <v>-203.27868852459017</v>
      </c>
      <c r="J21" s="7"/>
      <c r="L21" s="23" t="s">
        <v>27</v>
      </c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J22" s="4" t="s">
        <v>11</v>
      </c>
      <c r="K22" s="3"/>
      <c r="L22" s="3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K23" s="3"/>
      <c r="L23" s="3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K24" s="3"/>
      <c r="L24" s="3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K25" s="3"/>
      <c r="L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K26" s="3"/>
      <c r="L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K27" s="3"/>
      <c r="L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K28" s="3"/>
      <c r="L28" s="3"/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G29" s="17">
        <f>SUM(G17:G28)</f>
        <v>196.72131147540983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31"/>
  <sheetViews>
    <sheetView workbookViewId="0">
      <selection activeCell="L21" sqref="L21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52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</f>
        <v>196.72131147540983</v>
      </c>
      <c r="I6" s="6"/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SUM(I17:I18,I21)</f>
        <v>300</v>
      </c>
    </row>
    <row r="8" spans="1:15" s="3" customFormat="1" x14ac:dyDescent="0.25">
      <c r="A8" s="3" t="s">
        <v>6</v>
      </c>
      <c r="C8" s="5">
        <v>1200</v>
      </c>
      <c r="F8" s="3" t="s">
        <v>46</v>
      </c>
      <c r="H8" s="30">
        <f>I20</f>
        <v>100</v>
      </c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-203.27868852459017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42430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42477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1" si="0">A17</f>
        <v>42379</v>
      </c>
      <c r="G17" s="15">
        <f t="shared" si="0"/>
        <v>100</v>
      </c>
      <c r="H17" t="s">
        <v>3</v>
      </c>
      <c r="I17" s="10">
        <v>100</v>
      </c>
      <c r="K17" s="3"/>
      <c r="L17" s="22">
        <f>MIN(-$G$22-SUM(L18:L$21),G17)</f>
        <v>3.2786885245901658</v>
      </c>
      <c r="M17" s="3"/>
      <c r="N17" s="3"/>
      <c r="O17" s="1"/>
      <c r="T17" s="1"/>
    </row>
    <row r="18" spans="1:20" x14ac:dyDescent="0.25">
      <c r="A18" s="1">
        <f t="shared" ref="A18:A29" si="1">EOMONTH(A17,0)+$C$12</f>
        <v>42410</v>
      </c>
      <c r="B18" s="15">
        <f t="shared" ref="B18:B28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MIN(-$G$22-SUM(L19:L$21),G18)</f>
        <v>100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4</v>
      </c>
      <c r="K19" s="3"/>
      <c r="L19" s="22"/>
      <c r="M19" s="3"/>
      <c r="N19" s="3"/>
      <c r="O19" s="1"/>
      <c r="T19" s="1"/>
    </row>
    <row r="20" spans="1:20" x14ac:dyDescent="0.25">
      <c r="A20" s="1"/>
      <c r="B20" s="15"/>
      <c r="F20" s="1">
        <v>42449</v>
      </c>
      <c r="G20" s="15">
        <v>100</v>
      </c>
      <c r="H20" t="s">
        <v>46</v>
      </c>
      <c r="I20" s="31">
        <v>100</v>
      </c>
      <c r="K20" s="3"/>
      <c r="L20" s="22"/>
      <c r="M20" s="3"/>
      <c r="N20" s="3"/>
      <c r="O20" s="1"/>
      <c r="T20" s="1"/>
    </row>
    <row r="21" spans="1:20" x14ac:dyDescent="0.25">
      <c r="A21" s="1">
        <f>EOMONTH(A19,0)+$C$12</f>
        <v>42470</v>
      </c>
      <c r="B21" s="15">
        <f t="shared" si="2"/>
        <v>100</v>
      </c>
      <c r="F21" s="1">
        <f t="shared" si="0"/>
        <v>42470</v>
      </c>
      <c r="G21" s="15">
        <f t="shared" si="0"/>
        <v>100</v>
      </c>
      <c r="H21" t="s">
        <v>3</v>
      </c>
      <c r="I21" s="10">
        <v>100</v>
      </c>
      <c r="K21" s="3"/>
      <c r="L21" s="22">
        <f>MIN(-$G$22,G21)</f>
        <v>100</v>
      </c>
      <c r="M21" s="3"/>
      <c r="N21" s="3"/>
      <c r="O21" s="1"/>
      <c r="T21" s="1"/>
    </row>
    <row r="22" spans="1:20" x14ac:dyDescent="0.25">
      <c r="A22" s="1">
        <f t="shared" si="1"/>
        <v>42500</v>
      </c>
      <c r="B22" s="15">
        <f t="shared" si="2"/>
        <v>100</v>
      </c>
      <c r="F22" s="8">
        <f>H13</f>
        <v>42477</v>
      </c>
      <c r="G22" s="15">
        <f>H9+H12</f>
        <v>-203.27868852459017</v>
      </c>
      <c r="J22" s="7"/>
      <c r="L22" s="23" t="s">
        <v>27</v>
      </c>
      <c r="M22" s="3"/>
      <c r="N22" s="3"/>
      <c r="O22" s="1"/>
      <c r="T22" s="1"/>
    </row>
    <row r="23" spans="1:20" x14ac:dyDescent="0.25">
      <c r="A23" s="1">
        <f t="shared" si="1"/>
        <v>42531</v>
      </c>
      <c r="B23" s="15">
        <f t="shared" si="2"/>
        <v>100</v>
      </c>
      <c r="J23" s="4" t="s">
        <v>11</v>
      </c>
      <c r="K23" s="3"/>
      <c r="L23" s="3"/>
      <c r="M23" s="3"/>
      <c r="N23" s="3"/>
      <c r="O23" s="1"/>
      <c r="T23" s="1"/>
    </row>
    <row r="24" spans="1:20" x14ac:dyDescent="0.25">
      <c r="A24" s="1">
        <f t="shared" si="1"/>
        <v>42561</v>
      </c>
      <c r="B24" s="15">
        <f t="shared" si="2"/>
        <v>100</v>
      </c>
      <c r="K24" s="3"/>
      <c r="L24" s="3"/>
      <c r="M24" s="3"/>
      <c r="N24" s="3"/>
      <c r="O24" s="1"/>
      <c r="T24" s="1"/>
    </row>
    <row r="25" spans="1:20" x14ac:dyDescent="0.25">
      <c r="A25" s="1">
        <f t="shared" si="1"/>
        <v>42592</v>
      </c>
      <c r="B25" s="15">
        <f t="shared" si="2"/>
        <v>100</v>
      </c>
      <c r="K25" s="3"/>
      <c r="L25" s="3"/>
      <c r="M25" s="3"/>
      <c r="N25" s="3"/>
      <c r="O25" s="1"/>
      <c r="T25" s="1"/>
    </row>
    <row r="26" spans="1:20" x14ac:dyDescent="0.25">
      <c r="A26" s="1">
        <f t="shared" si="1"/>
        <v>42623</v>
      </c>
      <c r="B26" s="15">
        <f t="shared" si="2"/>
        <v>100</v>
      </c>
      <c r="K26" s="3"/>
      <c r="L26" s="3"/>
      <c r="M26" s="3"/>
      <c r="N26" s="3"/>
      <c r="O26" s="1"/>
      <c r="T26" s="1"/>
    </row>
    <row r="27" spans="1:20" x14ac:dyDescent="0.25">
      <c r="A27" s="1">
        <f t="shared" si="1"/>
        <v>42653</v>
      </c>
      <c r="B27" s="15">
        <f t="shared" si="2"/>
        <v>100</v>
      </c>
      <c r="K27" s="3"/>
      <c r="L27" s="3"/>
      <c r="M27" s="3"/>
      <c r="N27" s="3"/>
      <c r="O27" s="1"/>
      <c r="T27" s="1"/>
    </row>
    <row r="28" spans="1:20" x14ac:dyDescent="0.25">
      <c r="A28" s="1">
        <f t="shared" si="1"/>
        <v>42684</v>
      </c>
      <c r="B28" s="15">
        <f t="shared" si="2"/>
        <v>100</v>
      </c>
      <c r="K28" s="3"/>
      <c r="L28" s="3"/>
      <c r="M28" s="3"/>
      <c r="N28" s="3"/>
      <c r="O28" s="1"/>
      <c r="T28" s="1"/>
    </row>
    <row r="29" spans="1:20" x14ac:dyDescent="0.25">
      <c r="A29" s="1">
        <f t="shared" si="1"/>
        <v>42714</v>
      </c>
      <c r="B29" s="16">
        <f>B30-SUM(B17:B28)</f>
        <v>100</v>
      </c>
      <c r="K29" s="3"/>
      <c r="L29" s="3"/>
      <c r="M29" s="3"/>
      <c r="N29" s="3"/>
      <c r="O29" s="1"/>
      <c r="T29" s="1"/>
    </row>
    <row r="30" spans="1:20" ht="15.75" thickBot="1" x14ac:dyDescent="0.3">
      <c r="B30" s="17">
        <f>SUM(C8,C11)</f>
        <v>1200</v>
      </c>
      <c r="G30" s="17">
        <f>SUM(G17:G29)</f>
        <v>296.72131147540983</v>
      </c>
      <c r="K30" s="3"/>
      <c r="L30" s="3"/>
      <c r="M30" s="3"/>
      <c r="N30" s="3"/>
    </row>
    <row r="31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31"/>
  <sheetViews>
    <sheetView workbookViewId="0">
      <selection activeCell="F29" sqref="F29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29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</f>
        <v>1144.2622950819673</v>
      </c>
      <c r="I6" s="6"/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SUM(I17:I29)</f>
        <v>1200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-55.737704918032705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42715</v>
      </c>
    </row>
    <row r="11" spans="1:15" s="3" customFormat="1" x14ac:dyDescent="0.25">
      <c r="A11" s="3" t="s">
        <v>14</v>
      </c>
      <c r="C11" s="5">
        <v>0</v>
      </c>
      <c r="F11" s="3" t="s">
        <v>16</v>
      </c>
      <c r="H11" s="13">
        <v>42719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42719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100</v>
      </c>
      <c r="F17" s="1">
        <f t="shared" ref="F17:G20" si="0">A17</f>
        <v>42379</v>
      </c>
      <c r="G17" s="15">
        <f t="shared" si="0"/>
        <v>100</v>
      </c>
      <c r="H17" t="s">
        <v>3</v>
      </c>
      <c r="I17" s="10">
        <v>100</v>
      </c>
      <c r="K17" s="3"/>
      <c r="L17" s="22">
        <f>MIN(-$G$29-SUM(L18:L$28),G17)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MIN(-$G$29-SUM(L19:L$28),G18)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MIN(-$G$29-SUM(L20:L$28),G19)</f>
        <v>0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MIN(-$G$29-SUM(L21:L$28),G20)</f>
        <v>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1">
        <f t="shared" ref="F21:F28" si="3">A21</f>
        <v>42500</v>
      </c>
      <c r="G21" s="15">
        <f t="shared" ref="G21:G27" si="4">B21</f>
        <v>100</v>
      </c>
      <c r="H21" t="s">
        <v>3</v>
      </c>
      <c r="I21" s="10">
        <v>100</v>
      </c>
      <c r="J21" s="7"/>
      <c r="K21" s="3"/>
      <c r="L21" s="22">
        <f>MIN(-$G$29-SUM(L22:L$28),G21)</f>
        <v>0</v>
      </c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>
        <f t="shared" si="3"/>
        <v>42531</v>
      </c>
      <c r="G22" s="15">
        <f t="shared" si="4"/>
        <v>100</v>
      </c>
      <c r="H22" t="s">
        <v>3</v>
      </c>
      <c r="I22" s="10">
        <v>100</v>
      </c>
      <c r="J22" s="4" t="s">
        <v>11</v>
      </c>
      <c r="K22" s="3"/>
      <c r="L22" s="22">
        <f>MIN(-$G$29-SUM(L23:L$28),G22)</f>
        <v>0</v>
      </c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>
        <f t="shared" si="3"/>
        <v>42561</v>
      </c>
      <c r="G23" s="15">
        <f t="shared" si="4"/>
        <v>100</v>
      </c>
      <c r="H23" t="s">
        <v>3</v>
      </c>
      <c r="I23" s="10">
        <v>100</v>
      </c>
      <c r="K23" s="3"/>
      <c r="L23" s="22">
        <f>MIN(-$G$29-SUM(L24:L$28),G23)</f>
        <v>0</v>
      </c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>
        <f t="shared" si="3"/>
        <v>42592</v>
      </c>
      <c r="G24" s="15">
        <f t="shared" si="4"/>
        <v>100</v>
      </c>
      <c r="H24" t="s">
        <v>3</v>
      </c>
      <c r="I24" s="10">
        <v>100</v>
      </c>
      <c r="K24" s="3"/>
      <c r="L24" s="22">
        <f>MIN(-$G$29-SUM(L25:L$28),G24)</f>
        <v>0</v>
      </c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>
        <f t="shared" si="3"/>
        <v>42623</v>
      </c>
      <c r="G25" s="15">
        <f t="shared" si="4"/>
        <v>100</v>
      </c>
      <c r="H25" t="s">
        <v>3</v>
      </c>
      <c r="I25" s="10">
        <v>100</v>
      </c>
      <c r="K25" s="3"/>
      <c r="L25" s="22">
        <f>MIN(-$G$29-SUM(L26:L$28),G25)</f>
        <v>0</v>
      </c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>
        <f t="shared" si="3"/>
        <v>42653</v>
      </c>
      <c r="G26" s="15">
        <f t="shared" si="4"/>
        <v>100</v>
      </c>
      <c r="H26" t="s">
        <v>3</v>
      </c>
      <c r="I26" s="10">
        <v>100</v>
      </c>
      <c r="K26" s="3"/>
      <c r="L26" s="22">
        <f>MIN(-$G$29-SUM(L27:L$28),G26)</f>
        <v>0</v>
      </c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>
        <f t="shared" si="3"/>
        <v>42684</v>
      </c>
      <c r="G27" s="15">
        <f t="shared" si="4"/>
        <v>100</v>
      </c>
      <c r="H27" t="s">
        <v>3</v>
      </c>
      <c r="I27" s="10">
        <v>100</v>
      </c>
      <c r="K27" s="3"/>
      <c r="L27" s="22">
        <f>MIN(-$G$29-SUM(L$28:L28),G27)</f>
        <v>0</v>
      </c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>
        <f t="shared" si="3"/>
        <v>42714</v>
      </c>
      <c r="G28" s="15">
        <f>B28</f>
        <v>100</v>
      </c>
      <c r="H28" t="s">
        <v>3</v>
      </c>
      <c r="I28" s="10">
        <v>100</v>
      </c>
      <c r="K28" s="3"/>
      <c r="L28" s="22">
        <f>MIN(-$G$29,G28)</f>
        <v>55.737704918032705</v>
      </c>
      <c r="M28" s="3"/>
      <c r="N28" s="3"/>
      <c r="O28" s="1"/>
      <c r="T28" s="1"/>
    </row>
    <row r="29" spans="1:20" ht="15.75" thickBot="1" x14ac:dyDescent="0.3">
      <c r="B29" s="17">
        <f>SUM(C8,C11)</f>
        <v>1200</v>
      </c>
      <c r="F29" s="8">
        <f>H13</f>
        <v>42719</v>
      </c>
      <c r="G29" s="15">
        <f>H9+H12</f>
        <v>-55.737704918032705</v>
      </c>
      <c r="K29" s="3"/>
      <c r="L29" s="3"/>
      <c r="M29" s="3"/>
      <c r="N29" s="3"/>
    </row>
    <row r="30" spans="1:20" ht="16.5" thickTop="1" thickBot="1" x14ac:dyDescent="0.3">
      <c r="G30" s="17">
        <f>SUM(G17:G29)</f>
        <v>1144.2622950819673</v>
      </c>
    </row>
    <row r="31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30"/>
  <sheetViews>
    <sheetView workbookViewId="0">
      <selection activeCell="L20" sqref="L20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31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444.26229508196724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SUM(I17:I29)</f>
        <v>500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-55.737704918032762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100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0</v>
      </c>
    </row>
    <row r="13" spans="1:15" s="3" customFormat="1" x14ac:dyDescent="0.25">
      <c r="F13" s="3" t="s">
        <v>21</v>
      </c>
      <c r="H13" s="8">
        <f>IF(H11&gt;H10+2,H11,H10+2)</f>
        <v>42477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200</v>
      </c>
      <c r="F17" s="1">
        <f t="shared" ref="F17:G20" si="0">A17</f>
        <v>42379</v>
      </c>
      <c r="G17" s="15">
        <f t="shared" si="0"/>
        <v>200</v>
      </c>
      <c r="H17" t="s">
        <v>3</v>
      </c>
      <c r="I17" s="10">
        <v>200</v>
      </c>
      <c r="K17" s="3"/>
      <c r="L17" s="22">
        <f>MIN(-$G$21-SUM(L18:L$20),G25)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MIN(-$G$21-SUM(L19:L$20),G26)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MIN(-$G$21-SUM(L$20:L20),G27)</f>
        <v>0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MIN(-$G$21,G20)</f>
        <v>55.737704918032762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42477</v>
      </c>
      <c r="G21" s="15">
        <f>H9</f>
        <v>-55.737704918032762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1300</v>
      </c>
      <c r="G29" s="17">
        <f>SUM(G17:G28)</f>
        <v>444.26229508196724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30"/>
  <sheetViews>
    <sheetView workbookViewId="0">
      <selection activeCell="I19" sqref="I19"/>
    </sheetView>
  </sheetViews>
  <sheetFormatPr defaultRowHeight="15" x14ac:dyDescent="0.25"/>
  <cols>
    <col min="1" max="1" width="11.42578125" customWidth="1"/>
    <col min="2" max="4" width="9.7109375" customWidth="1"/>
    <col min="5" max="5" width="2.7109375" customWidth="1"/>
    <col min="6" max="6" width="10.85546875" customWidth="1"/>
    <col min="7" max="7" width="9.7109375" customWidth="1"/>
    <col min="8" max="8" width="10.7109375" bestFit="1" customWidth="1"/>
    <col min="9" max="9" width="9.7109375" customWidth="1"/>
    <col min="10" max="10" width="2.7109375" customWidth="1"/>
    <col min="11" max="11" width="11" customWidth="1"/>
    <col min="12" max="12" width="15" customWidth="1"/>
    <col min="13" max="14" width="9.7109375" customWidth="1"/>
    <col min="15" max="15" width="11.28515625" customWidth="1"/>
  </cols>
  <sheetData>
    <row r="1" spans="1:15" x14ac:dyDescent="0.25">
      <c r="A1" s="2" t="s">
        <v>35</v>
      </c>
    </row>
    <row r="4" spans="1:15" x14ac:dyDescent="0.25">
      <c r="A4" s="2" t="s">
        <v>0</v>
      </c>
      <c r="F4" s="2" t="s">
        <v>15</v>
      </c>
      <c r="O4" s="2"/>
    </row>
    <row r="5" spans="1:15" s="3" customFormat="1" x14ac:dyDescent="0.25"/>
    <row r="6" spans="1:15" s="3" customFormat="1" x14ac:dyDescent="0.25">
      <c r="A6" s="3" t="s">
        <v>17</v>
      </c>
      <c r="C6" s="13">
        <v>42370</v>
      </c>
      <c r="F6" s="3" t="s">
        <v>9</v>
      </c>
      <c r="H6" s="5">
        <f>C8*(H11-C6)/(C7-C6)+C11+H12</f>
        <v>344.26229508196724</v>
      </c>
      <c r="I6" s="24" t="s">
        <v>34</v>
      </c>
      <c r="K6" s="5"/>
    </row>
    <row r="7" spans="1:15" s="3" customFormat="1" x14ac:dyDescent="0.25">
      <c r="A7" s="3" t="s">
        <v>18</v>
      </c>
      <c r="C7" s="13">
        <v>42736</v>
      </c>
      <c r="F7" s="3" t="s">
        <v>12</v>
      </c>
      <c r="H7" s="9">
        <f>SUM(I17:I29)</f>
        <v>500</v>
      </c>
    </row>
    <row r="8" spans="1:15" s="3" customFormat="1" x14ac:dyDescent="0.25">
      <c r="A8" s="3" t="s">
        <v>6</v>
      </c>
      <c r="C8" s="5">
        <v>1200</v>
      </c>
      <c r="F8" s="3" t="s">
        <v>25</v>
      </c>
      <c r="H8" s="19"/>
    </row>
    <row r="9" spans="1:15" s="3" customFormat="1" x14ac:dyDescent="0.25">
      <c r="A9" s="3" t="s">
        <v>7</v>
      </c>
      <c r="C9" s="3">
        <v>12</v>
      </c>
      <c r="F9" s="3" t="s">
        <v>10</v>
      </c>
      <c r="H9" s="5">
        <f>H6-(H7+H8)</f>
        <v>-155.73770491803276</v>
      </c>
    </row>
    <row r="10" spans="1:15" s="3" customFormat="1" x14ac:dyDescent="0.25">
      <c r="A10" s="3" t="s">
        <v>8</v>
      </c>
      <c r="C10" s="5">
        <f>C8/C9</f>
        <v>100</v>
      </c>
      <c r="F10" s="3" t="s">
        <v>19</v>
      </c>
      <c r="H10" s="13">
        <v>42475</v>
      </c>
    </row>
    <row r="11" spans="1:15" s="3" customFormat="1" x14ac:dyDescent="0.25">
      <c r="A11" s="3" t="s">
        <v>14</v>
      </c>
      <c r="C11" s="5">
        <v>100</v>
      </c>
      <c r="F11" s="3" t="s">
        <v>16</v>
      </c>
      <c r="H11" s="13">
        <v>42475</v>
      </c>
    </row>
    <row r="12" spans="1:15" s="3" customFormat="1" x14ac:dyDescent="0.25">
      <c r="A12" s="3" t="s">
        <v>1</v>
      </c>
      <c r="C12" s="18">
        <v>10</v>
      </c>
      <c r="F12" s="3" t="s">
        <v>20</v>
      </c>
      <c r="H12" s="5">
        <v>-100</v>
      </c>
    </row>
    <row r="13" spans="1:15" s="3" customFormat="1" x14ac:dyDescent="0.25">
      <c r="F13" s="3" t="s">
        <v>21</v>
      </c>
      <c r="H13" s="8">
        <f>IF(H11&gt;H10+2,H11,H10+2)</f>
        <v>42477</v>
      </c>
    </row>
    <row r="14" spans="1:15" s="3" customFormat="1" x14ac:dyDescent="0.25"/>
    <row r="15" spans="1:15" s="3" customFormat="1" x14ac:dyDescent="0.25"/>
    <row r="16" spans="1:15" s="12" customFormat="1" ht="30" x14ac:dyDescent="0.25">
      <c r="A16" s="12" t="s">
        <v>1</v>
      </c>
      <c r="B16" s="12" t="s">
        <v>13</v>
      </c>
      <c r="C16" s="12" t="s">
        <v>2</v>
      </c>
      <c r="D16" s="12" t="s">
        <v>5</v>
      </c>
      <c r="F16" s="12" t="s">
        <v>1</v>
      </c>
      <c r="G16" s="12" t="s">
        <v>13</v>
      </c>
      <c r="H16" s="12" t="s">
        <v>2</v>
      </c>
      <c r="I16" s="12" t="s">
        <v>5</v>
      </c>
      <c r="K16" s="3"/>
      <c r="L16" s="12" t="s">
        <v>28</v>
      </c>
      <c r="M16" s="3"/>
      <c r="N16" s="3"/>
    </row>
    <row r="17" spans="1:20" x14ac:dyDescent="0.25">
      <c r="A17" s="1">
        <f>IF(C12&gt;=DAY(C6),EOMONTH(C6,-1)+C12,EOMONTH(C6,0)+C12)</f>
        <v>42379</v>
      </c>
      <c r="B17" s="15">
        <f>C10+C11</f>
        <v>200</v>
      </c>
      <c r="F17" s="1">
        <f t="shared" ref="F17:G20" si="0">A17</f>
        <v>42379</v>
      </c>
      <c r="G17" s="15">
        <f t="shared" si="0"/>
        <v>200</v>
      </c>
      <c r="H17" t="s">
        <v>3</v>
      </c>
      <c r="I17" s="10">
        <v>200</v>
      </c>
      <c r="K17" s="3"/>
      <c r="L17" s="22">
        <f>MIN(-$G$21-SUM(L18:L$20),G25)</f>
        <v>0</v>
      </c>
      <c r="M17" s="3"/>
      <c r="N17" s="3"/>
      <c r="O17" s="1"/>
      <c r="T17" s="1"/>
    </row>
    <row r="18" spans="1:20" x14ac:dyDescent="0.25">
      <c r="A18" s="1">
        <f t="shared" ref="A18:A28" si="1">EOMONTH(A17,0)+$C$12</f>
        <v>42410</v>
      </c>
      <c r="B18" s="15">
        <f t="shared" ref="B18:B27" si="2">$C$10</f>
        <v>100</v>
      </c>
      <c r="F18" s="1">
        <f t="shared" si="0"/>
        <v>42410</v>
      </c>
      <c r="G18" s="15">
        <f t="shared" si="0"/>
        <v>100</v>
      </c>
      <c r="H18" t="s">
        <v>3</v>
      </c>
      <c r="I18" s="10">
        <v>100</v>
      </c>
      <c r="K18" s="3"/>
      <c r="L18" s="22">
        <f>MIN(-$G$21-SUM(L19:L$20),G26)</f>
        <v>0</v>
      </c>
      <c r="M18" s="3"/>
      <c r="N18" s="3"/>
      <c r="O18" s="1"/>
      <c r="T18" s="1"/>
    </row>
    <row r="19" spans="1:20" x14ac:dyDescent="0.25">
      <c r="A19" s="1">
        <f t="shared" si="1"/>
        <v>42439</v>
      </c>
      <c r="B19" s="15">
        <f t="shared" si="2"/>
        <v>100</v>
      </c>
      <c r="F19" s="1">
        <f t="shared" si="0"/>
        <v>42439</v>
      </c>
      <c r="G19" s="15">
        <f t="shared" si="0"/>
        <v>100</v>
      </c>
      <c r="H19" t="s">
        <v>3</v>
      </c>
      <c r="I19" s="10">
        <v>100</v>
      </c>
      <c r="K19" s="3"/>
      <c r="L19" s="22">
        <f>MIN(-$G$21-SUM(L$20:L20),G27)</f>
        <v>55.737704918032762</v>
      </c>
      <c r="M19" s="3"/>
      <c r="N19" s="3"/>
      <c r="O19" s="1"/>
      <c r="T19" s="1"/>
    </row>
    <row r="20" spans="1:20" x14ac:dyDescent="0.25">
      <c r="A20" s="1">
        <f t="shared" si="1"/>
        <v>42470</v>
      </c>
      <c r="B20" s="15">
        <f t="shared" si="2"/>
        <v>100</v>
      </c>
      <c r="F20" s="1">
        <f t="shared" si="0"/>
        <v>42470</v>
      </c>
      <c r="G20" s="15">
        <f t="shared" si="0"/>
        <v>100</v>
      </c>
      <c r="H20" t="s">
        <v>3</v>
      </c>
      <c r="I20" s="10">
        <v>100</v>
      </c>
      <c r="K20" s="3"/>
      <c r="L20" s="22">
        <f>MIN(-$G$21,G20)</f>
        <v>100</v>
      </c>
      <c r="M20" s="3"/>
      <c r="N20" s="3"/>
      <c r="O20" s="1"/>
      <c r="T20" s="1"/>
    </row>
    <row r="21" spans="1:20" x14ac:dyDescent="0.25">
      <c r="A21" s="1">
        <f t="shared" si="1"/>
        <v>42500</v>
      </c>
      <c r="B21" s="15">
        <f t="shared" si="2"/>
        <v>100</v>
      </c>
      <c r="F21" s="8">
        <f>H13</f>
        <v>42477</v>
      </c>
      <c r="G21" s="15">
        <f>H9</f>
        <v>-155.73770491803276</v>
      </c>
      <c r="J21" s="7"/>
      <c r="K21" s="3"/>
      <c r="L21" s="22"/>
      <c r="M21" s="3"/>
      <c r="N21" s="3"/>
      <c r="O21" s="1"/>
      <c r="T21" s="1"/>
    </row>
    <row r="22" spans="1:20" x14ac:dyDescent="0.25">
      <c r="A22" s="1">
        <f t="shared" si="1"/>
        <v>42531</v>
      </c>
      <c r="B22" s="15">
        <f t="shared" si="2"/>
        <v>100</v>
      </c>
      <c r="F22" s="1"/>
      <c r="G22" s="15"/>
      <c r="J22" s="4" t="s">
        <v>11</v>
      </c>
      <c r="K22" s="3"/>
      <c r="L22" s="22"/>
      <c r="M22" s="3"/>
      <c r="N22" s="3"/>
      <c r="O22" s="1"/>
      <c r="T22" s="1"/>
    </row>
    <row r="23" spans="1:20" x14ac:dyDescent="0.25">
      <c r="A23" s="1">
        <f t="shared" si="1"/>
        <v>42561</v>
      </c>
      <c r="B23" s="15">
        <f t="shared" si="2"/>
        <v>100</v>
      </c>
      <c r="F23" s="1"/>
      <c r="G23" s="15"/>
      <c r="K23" s="3"/>
      <c r="L23" s="22"/>
      <c r="M23" s="3"/>
      <c r="N23" s="3"/>
      <c r="O23" s="1"/>
      <c r="T23" s="1"/>
    </row>
    <row r="24" spans="1:20" x14ac:dyDescent="0.25">
      <c r="A24" s="1">
        <f t="shared" si="1"/>
        <v>42592</v>
      </c>
      <c r="B24" s="15">
        <f t="shared" si="2"/>
        <v>100</v>
      </c>
      <c r="F24" s="1"/>
      <c r="G24" s="15"/>
      <c r="K24" s="3"/>
      <c r="L24" s="22"/>
      <c r="M24" s="3"/>
      <c r="N24" s="3"/>
      <c r="O24" s="1"/>
      <c r="T24" s="1"/>
    </row>
    <row r="25" spans="1:20" x14ac:dyDescent="0.25">
      <c r="A25" s="1">
        <f t="shared" si="1"/>
        <v>42623</v>
      </c>
      <c r="B25" s="15">
        <f t="shared" si="2"/>
        <v>100</v>
      </c>
      <c r="F25" s="1"/>
      <c r="G25" s="15"/>
      <c r="K25" s="3"/>
      <c r="M25" s="3"/>
      <c r="N25" s="3"/>
      <c r="O25" s="1"/>
      <c r="T25" s="1"/>
    </row>
    <row r="26" spans="1:20" x14ac:dyDescent="0.25">
      <c r="A26" s="1">
        <f t="shared" si="1"/>
        <v>42653</v>
      </c>
      <c r="B26" s="15">
        <f t="shared" si="2"/>
        <v>100</v>
      </c>
      <c r="F26" s="1"/>
      <c r="G26" s="15"/>
      <c r="K26" s="3"/>
      <c r="M26" s="3"/>
      <c r="N26" s="3"/>
      <c r="O26" s="1"/>
      <c r="T26" s="1"/>
    </row>
    <row r="27" spans="1:20" x14ac:dyDescent="0.25">
      <c r="A27" s="1">
        <f t="shared" si="1"/>
        <v>42684</v>
      </c>
      <c r="B27" s="15">
        <f t="shared" si="2"/>
        <v>100</v>
      </c>
      <c r="F27" s="1"/>
      <c r="G27" s="15"/>
      <c r="K27" s="3"/>
      <c r="M27" s="3"/>
      <c r="N27" s="3"/>
      <c r="O27" s="1"/>
      <c r="T27" s="1"/>
    </row>
    <row r="28" spans="1:20" x14ac:dyDescent="0.25">
      <c r="A28" s="1">
        <f t="shared" si="1"/>
        <v>42714</v>
      </c>
      <c r="B28" s="16">
        <f>B29-SUM(B17:B27)</f>
        <v>100</v>
      </c>
      <c r="F28" s="1"/>
      <c r="G28" s="15"/>
      <c r="K28" s="3"/>
      <c r="M28" s="3"/>
      <c r="N28" s="3"/>
      <c r="O28" s="1"/>
      <c r="T28" s="1"/>
    </row>
    <row r="29" spans="1:20" ht="15.75" thickBot="1" x14ac:dyDescent="0.3">
      <c r="B29" s="17">
        <f>SUM(C8,C11)</f>
        <v>1300</v>
      </c>
      <c r="G29" s="17">
        <f>SUM(G17:G28)</f>
        <v>344.26229508196724</v>
      </c>
      <c r="K29" s="3"/>
      <c r="L29" s="3"/>
      <c r="M29" s="3"/>
      <c r="N29" s="3"/>
    </row>
    <row r="30" spans="1:20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eg (1)</vt:lpstr>
      <vt:lpstr>eg (2)</vt:lpstr>
      <vt:lpstr>eg (3)</vt:lpstr>
      <vt:lpstr>eg (3a)</vt:lpstr>
      <vt:lpstr>eg (4)</vt:lpstr>
      <vt:lpstr>eg (4a)</vt:lpstr>
      <vt:lpstr>eg (5)</vt:lpstr>
      <vt:lpstr>eg (6)</vt:lpstr>
      <vt:lpstr>eg (7)</vt:lpstr>
      <vt:lpstr>eg (8)</vt:lpstr>
      <vt:lpstr>eg (9)</vt:lpstr>
      <vt:lpstr>eg (10)</vt:lpstr>
      <vt:lpstr>eg (11)</vt:lpstr>
      <vt:lpstr>eg (12)</vt:lpstr>
      <vt:lpstr>eg (13)</vt:lpstr>
      <vt:lpstr>eg (14)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Sonali Batra</cp:lastModifiedBy>
  <dcterms:created xsi:type="dcterms:W3CDTF">2016-05-05T02:38:25Z</dcterms:created>
  <dcterms:modified xsi:type="dcterms:W3CDTF">2017-07-05T12:09:09Z</dcterms:modified>
</cp:coreProperties>
</file>