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76\Desktop\IAL Docs\"/>
    </mc:Choice>
  </mc:AlternateContent>
  <xr:revisionPtr revIDLastSave="0" documentId="8_{542800C1-7AB1-47D0-A883-85FD2BEB460F}" xr6:coauthVersionLast="36" xr6:coauthVersionMax="36" xr10:uidLastSave="{00000000-0000-0000-0000-000000000000}"/>
  <bookViews>
    <workbookView xWindow="0" yWindow="0" windowWidth="20460" windowHeight="6855" xr2:uid="{00000000-000D-0000-FFFF-FFFF00000000}"/>
  </bookViews>
  <sheets>
    <sheet name="Cap&amp;Cup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9" i="3" l="1"/>
  <c r="D29" i="3" s="1"/>
  <c r="B31" i="3"/>
  <c r="D31" i="3" s="1"/>
  <c r="B32" i="3"/>
  <c r="D32" i="3" s="1"/>
  <c r="B20" i="3"/>
  <c r="D20" i="3" s="1"/>
  <c r="B22" i="3"/>
  <c r="D22" i="3" s="1"/>
  <c r="B23" i="3"/>
  <c r="D23" i="3" s="1"/>
  <c r="E10" i="3"/>
  <c r="B28" i="3" s="1"/>
  <c r="D28" i="3" s="1"/>
  <c r="E11" i="3"/>
  <c r="E9" i="3"/>
  <c r="B30" i="3" s="1"/>
  <c r="D30" i="3" s="1"/>
  <c r="D11" i="3"/>
  <c r="D10" i="3"/>
  <c r="B19" i="3" s="1"/>
  <c r="D9" i="3"/>
  <c r="B21" i="3" s="1"/>
  <c r="D21" i="3" s="1"/>
  <c r="L19" i="3"/>
  <c r="L17" i="3"/>
  <c r="M25" i="3"/>
  <c r="M10" i="3"/>
  <c r="L4" i="3"/>
  <c r="L3" i="3"/>
  <c r="N3" i="3" s="1"/>
  <c r="N17" i="3" l="1"/>
  <c r="N19" i="3"/>
  <c r="D33" i="3"/>
  <c r="L18" i="3" s="1"/>
  <c r="L20" i="3" s="1"/>
  <c r="L5" i="3"/>
  <c r="D19" i="3"/>
  <c r="D24" i="3" s="1"/>
  <c r="N4" i="3"/>
  <c r="N5" i="3" s="1"/>
  <c r="N10" i="3" s="1"/>
  <c r="L10" i="3" s="1"/>
  <c r="L12" i="3" s="1"/>
  <c r="N18" i="3" l="1"/>
  <c r="N20" i="3" s="1"/>
  <c r="N25" i="3" s="1"/>
  <c r="L25" i="3" s="1"/>
  <c r="L27" i="3" s="1"/>
</calcChain>
</file>

<file path=xl/sharedStrings.xml><?xml version="1.0" encoding="utf-8"?>
<sst xmlns="http://schemas.openxmlformats.org/spreadsheetml/2006/main" count="68" uniqueCount="43">
  <si>
    <t>Inception</t>
  </si>
  <si>
    <t>Claims History</t>
  </si>
  <si>
    <t>Source</t>
  </si>
  <si>
    <t>Type</t>
  </si>
  <si>
    <t>LossYear</t>
  </si>
  <si>
    <t>Previous Risk Premium</t>
  </si>
  <si>
    <t>Assumptions</t>
  </si>
  <si>
    <t>This Term Risk Premium</t>
  </si>
  <si>
    <t>Full Term</t>
  </si>
  <si>
    <t>SVU</t>
  </si>
  <si>
    <t>Claims Type</t>
  </si>
  <si>
    <t>Claim Count</t>
  </si>
  <si>
    <t>Loading</t>
  </si>
  <si>
    <t>Total Loading</t>
  </si>
  <si>
    <t>Windscreen</t>
  </si>
  <si>
    <t>NaturalHazard</t>
  </si>
  <si>
    <t>AtFaultWithExcess</t>
  </si>
  <si>
    <t>ClaimWithExcess</t>
  </si>
  <si>
    <t>ClaimWithoutExcess</t>
  </si>
  <si>
    <t>Cumulative Details</t>
  </si>
  <si>
    <t>IG Extract</t>
  </si>
  <si>
    <t>Current Process</t>
  </si>
  <si>
    <t>Premium</t>
  </si>
  <si>
    <t>Days</t>
  </si>
  <si>
    <t>Daily Rate</t>
  </si>
  <si>
    <t>Previous Term Risk Prem Full Term</t>
  </si>
  <si>
    <t>This Term Risk Prem Full Term Uncapped</t>
  </si>
  <si>
    <t>Uncapped increase</t>
  </si>
  <si>
    <t>Cup</t>
  </si>
  <si>
    <t>Cap</t>
  </si>
  <si>
    <t>Capped Increase</t>
  </si>
  <si>
    <r>
      <t xml:space="preserve">Capping/Cupping Factor </t>
    </r>
    <r>
      <rPr>
        <b/>
        <sz val="11"/>
        <color rgb="FFFF0000"/>
        <rFont val="Calibri"/>
        <family val="2"/>
        <scheme val="minor"/>
      </rPr>
      <t>(Calculated)</t>
    </r>
  </si>
  <si>
    <t>IAL Claims Loading (Last Year)</t>
  </si>
  <si>
    <t>IAL Claims Loading (This Year)</t>
  </si>
  <si>
    <t>Previous Inception</t>
  </si>
  <si>
    <t>Previous</t>
  </si>
  <si>
    <t>Current</t>
  </si>
  <si>
    <t>Claim in Rating</t>
  </si>
  <si>
    <t>AdjustedPrevious Term Risk Prem Full Term</t>
  </si>
  <si>
    <t>Alternative Process</t>
  </si>
  <si>
    <t>The last year and current year claim loading will be calculated and used while calculating the Risk Premium.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</si>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</sst>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(* #,##0.00_);_(* \(#,##0.00\);_(* &quot;-&quot;??_);_(@_)"/>
    <numFmt numFmtId="168" formatCode="&quot;$&quot;#,##0"/>
    <numFmt numFmtId="169" formatCode="0.0%"/>
    <numFmt numFmtId="170" formatCode="0.000000"/>
    <numFmt numFmtId="171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61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166" fontId="18" fillId="0" borderId="0" applyFont="0" applyFill="0" applyBorder="0" applyAlignment="0" applyProtection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44">
    <xf numFmtId="0" fontId="0" fillId="0" borderId="0" xfId="0"/>
    <xf numFmtId="168" fontId="0" fillId="0" borderId="0" xfId="0" applyNumberFormat="1"/>
    <xf numFmtId="168" fontId="0" fillId="0" borderId="0" xfId="2" applyNumberFormat="1" applyFont="1"/>
    <xf numFmtId="0" fontId="16" fillId="35" borderId="0" xfId="0" applyFont="1" applyFill="1" applyBorder="1"/>
    <xf numFmtId="0" fontId="16" fillId="35" borderId="0" xfId="0" applyFont="1" applyFill="1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164" fontId="0" fillId="0" borderId="15" xfId="0" applyNumberFormat="1" applyBorder="1"/>
    <xf numFmtId="0" fontId="0" fillId="0" borderId="18" xfId="0" applyBorder="1"/>
    <xf numFmtId="0" fontId="16" fillId="36" borderId="16" xfId="0" applyFont="1" applyFill="1" applyBorder="1"/>
    <xf numFmtId="0" fontId="0" fillId="35" borderId="0" xfId="0" applyFill="1" applyBorder="1"/>
    <xf numFmtId="0" fontId="0" fillId="0" borderId="0" xfId="0"/>
    <xf numFmtId="4" fontId="0" fillId="0" borderId="0" xfId="0" applyNumberFormat="1"/>
    <xf numFmtId="169" fontId="0" fillId="0" borderId="0" xfId="3" applyNumberFormat="1" applyFont="1"/>
    <xf numFmtId="0" fontId="0" fillId="0" borderId="0" xfId="0" applyAlignment="1">
      <alignment horizontal="right"/>
    </xf>
    <xf numFmtId="171" fontId="0" fillId="0" borderId="0" xfId="1" applyNumberFormat="1" applyFont="1"/>
    <xf numFmtId="170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9" fontId="20" fillId="0" borderId="0" xfId="0" applyNumberFormat="1" applyFont="1"/>
    <xf numFmtId="9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0" fillId="0" borderId="0" xfId="0"/>
    <xf numFmtId="4" fontId="0" fillId="0" borderId="0" xfId="0" applyNumberFormat="1"/>
    <xf numFmtId="169" fontId="0" fillId="0" borderId="0" xfId="3" applyNumberFormat="1" applyFont="1"/>
    <xf numFmtId="0" fontId="0" fillId="0" borderId="0" xfId="0" applyAlignment="1">
      <alignment horizontal="right"/>
    </xf>
    <xf numFmtId="9" fontId="20" fillId="0" borderId="0" xfId="0" applyNumberFormat="1" applyFont="1"/>
    <xf numFmtId="9" fontId="0" fillId="0" borderId="0" xfId="0" applyNumberFormat="1"/>
    <xf numFmtId="0" fontId="0" fillId="0" borderId="0" xfId="0" applyAlignment="1">
      <alignment horizontal="center"/>
    </xf>
    <xf numFmtId="171" fontId="0" fillId="0" borderId="0" xfId="1" applyNumberFormat="1" applyFont="1"/>
    <xf numFmtId="170" fontId="0" fillId="0" borderId="0" xfId="0" applyNumberFormat="1"/>
    <xf numFmtId="0" fontId="0" fillId="35" borderId="0" xfId="0" applyFill="1"/>
    <xf numFmtId="14" fontId="0" fillId="0" borderId="0" xfId="0" applyNumberFormat="1"/>
    <xf numFmtId="0" fontId="0" fillId="37" borderId="10" xfId="0" applyFill="1" applyBorder="1"/>
    <xf numFmtId="0" fontId="16" fillId="34" borderId="0" xfId="0" applyFont="1" applyFill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35" borderId="0" xfId="0" applyFont="1" applyFill="1" applyBorder="1" applyAlignment="1">
      <alignment horizontal="center" vertical="center" wrapText="1"/>
    </xf>
  </cellXfs>
  <cellStyles count="61">
    <cellStyle name="20% - Accent1" xfId="22" builtinId="30" customBuiltin="1"/>
    <cellStyle name="20% - Accent1 2" xfId="46" xr:uid="{00000000-0005-0000-0000-000001000000}"/>
    <cellStyle name="20% - Accent2" xfId="26" builtinId="34" customBuiltin="1"/>
    <cellStyle name="20% - Accent2 2" xfId="47" xr:uid="{00000000-0005-0000-0000-000003000000}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omma 2" xfId="48" xr:uid="{00000000-0005-0000-0000-00001E000000}"/>
    <cellStyle name="Comma 2 2" xfId="54" xr:uid="{00000000-0005-0000-0000-00001F000000}"/>
    <cellStyle name="Comma 2 3" xfId="55" xr:uid="{00000000-0005-0000-0000-000020000000}"/>
    <cellStyle name="Comma 3" xfId="53" xr:uid="{00000000-0005-0000-0000-000021000000}"/>
    <cellStyle name="Comma 3 2" xfId="58" xr:uid="{00000000-0005-0000-0000-000022000000}"/>
    <cellStyle name="Comma 3 3" xfId="60" xr:uid="{00000000-0005-0000-0000-000023000000}"/>
    <cellStyle name="Comma 4" xfId="57" xr:uid="{00000000-0005-0000-0000-000024000000}"/>
    <cellStyle name="Comma 4 2" xfId="59" xr:uid="{00000000-0005-0000-0000-000025000000}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45" xr:uid="{00000000-0005-0000-0000-000031000000}"/>
    <cellStyle name="Normal 2 2" xfId="49" xr:uid="{00000000-0005-0000-0000-000032000000}"/>
    <cellStyle name="Normal 3" xfId="50" xr:uid="{00000000-0005-0000-0000-000033000000}"/>
    <cellStyle name="Normal 4" xfId="52" xr:uid="{00000000-0005-0000-0000-000034000000}"/>
    <cellStyle name="Note" xfId="18" builtinId="10" customBuiltin="1"/>
    <cellStyle name="Output" xfId="13" builtinId="21" customBuiltin="1"/>
    <cellStyle name="Percent" xfId="3" builtinId="5"/>
    <cellStyle name="Percent 2" xfId="51" xr:uid="{00000000-0005-0000-0000-000038000000}"/>
    <cellStyle name="Title" xfId="4" builtinId="15" customBuiltin="1"/>
    <cellStyle name="Title 2" xfId="56" xr:uid="{00000000-0005-0000-0000-00003A000000}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18" workbookViewId="0">
      <selection activeCell="F36" sqref="F36"/>
    </sheetView>
  </sheetViews>
  <sheetFormatPr defaultRowHeight="15" x14ac:dyDescent="0.25"/>
  <cols>
    <col min="1" max="1" width="19.28515625" bestFit="1" customWidth="1"/>
    <col min="2" max="2" width="22.7109375" customWidth="1"/>
    <col min="3" max="3" width="10.5703125" bestFit="1" customWidth="1"/>
    <col min="4" max="4" width="12.140625" customWidth="1"/>
    <col min="5" max="5" width="12.140625" style="26" customWidth="1"/>
    <col min="6" max="6" width="15.85546875" style="26" customWidth="1"/>
    <col min="7" max="7" width="12.140625" style="26" customWidth="1"/>
    <col min="16" max="16" width="7" bestFit="1" customWidth="1"/>
    <col min="17" max="17" width="5.28515625" bestFit="1" customWidth="1"/>
  </cols>
  <sheetData>
    <row r="1" spans="1:14" x14ac:dyDescent="0.25">
      <c r="B1" t="s">
        <v>6</v>
      </c>
      <c r="J1" s="38" t="s">
        <v>21</v>
      </c>
      <c r="K1" s="38"/>
      <c r="L1" s="38"/>
      <c r="M1" s="38"/>
      <c r="N1" s="38"/>
    </row>
    <row r="2" spans="1:14" x14ac:dyDescent="0.25">
      <c r="A2" t="s">
        <v>8</v>
      </c>
      <c r="B2" t="s">
        <v>5</v>
      </c>
      <c r="C2" s="1">
        <v>750</v>
      </c>
      <c r="I2" s="12"/>
      <c r="J2" s="12"/>
      <c r="K2" s="12"/>
      <c r="L2" s="12" t="s">
        <v>22</v>
      </c>
      <c r="M2" s="12" t="s">
        <v>23</v>
      </c>
      <c r="N2" s="12" t="s">
        <v>24</v>
      </c>
    </row>
    <row r="3" spans="1:14" x14ac:dyDescent="0.25">
      <c r="A3" t="s">
        <v>8</v>
      </c>
      <c r="B3" t="s">
        <v>7</v>
      </c>
      <c r="C3" s="2">
        <v>730</v>
      </c>
      <c r="I3" s="12"/>
      <c r="J3" s="12"/>
      <c r="K3" s="15" t="s">
        <v>25</v>
      </c>
      <c r="L3" s="13">
        <f>+C2</f>
        <v>750</v>
      </c>
      <c r="M3" s="16">
        <v>365</v>
      </c>
      <c r="N3" s="17">
        <f>+L3/M3</f>
        <v>2.0547945205479454</v>
      </c>
    </row>
    <row r="4" spans="1:14" x14ac:dyDescent="0.25">
      <c r="A4" t="s">
        <v>0</v>
      </c>
      <c r="C4" s="36">
        <v>42736</v>
      </c>
      <c r="I4" s="12"/>
      <c r="J4" s="12"/>
      <c r="K4" s="15" t="s">
        <v>26</v>
      </c>
      <c r="L4" s="13">
        <f>+C3</f>
        <v>730</v>
      </c>
      <c r="M4" s="12">
        <v>365</v>
      </c>
      <c r="N4" s="17">
        <f>+L4/M4</f>
        <v>2</v>
      </c>
    </row>
    <row r="5" spans="1:14" s="26" customFormat="1" x14ac:dyDescent="0.25">
      <c r="A5" s="26" t="s">
        <v>34</v>
      </c>
      <c r="C5" s="36">
        <v>42370</v>
      </c>
      <c r="H5"/>
      <c r="I5" s="12"/>
      <c r="J5" s="12"/>
      <c r="K5" s="15" t="s">
        <v>27</v>
      </c>
      <c r="L5" s="14">
        <f>+L4/L3-1</f>
        <v>-2.6666666666666616E-2</v>
      </c>
      <c r="M5" s="12"/>
      <c r="N5" s="14">
        <f>+N4/N3-1</f>
        <v>-2.6666666666666727E-2</v>
      </c>
    </row>
    <row r="6" spans="1:14" s="26" customFormat="1" x14ac:dyDescent="0.25">
      <c r="C6" s="36"/>
      <c r="H6"/>
      <c r="I6"/>
      <c r="J6"/>
      <c r="K6"/>
      <c r="L6"/>
      <c r="M6"/>
      <c r="N6"/>
    </row>
    <row r="7" spans="1:14" x14ac:dyDescent="0.25">
      <c r="A7" s="42" t="s">
        <v>1</v>
      </c>
      <c r="B7" s="42"/>
      <c r="C7" s="42"/>
      <c r="D7" s="42" t="s">
        <v>37</v>
      </c>
      <c r="E7" s="42"/>
      <c r="F7" s="32"/>
      <c r="G7" s="32"/>
      <c r="K7" s="19" t="s">
        <v>28</v>
      </c>
      <c r="L7" s="20">
        <v>-0.05</v>
      </c>
      <c r="M7" s="18"/>
      <c r="N7" s="21">
        <v>-0.05</v>
      </c>
    </row>
    <row r="8" spans="1:14" x14ac:dyDescent="0.25">
      <c r="A8" t="s">
        <v>2</v>
      </c>
      <c r="B8" t="s">
        <v>3</v>
      </c>
      <c r="C8" t="s">
        <v>4</v>
      </c>
      <c r="D8" t="s">
        <v>35</v>
      </c>
      <c r="E8" s="26" t="s">
        <v>36</v>
      </c>
      <c r="K8" s="19" t="s">
        <v>29</v>
      </c>
      <c r="L8" s="20">
        <v>0.09</v>
      </c>
      <c r="M8" s="18"/>
      <c r="N8" s="21">
        <v>0.09</v>
      </c>
    </row>
    <row r="9" spans="1:14" x14ac:dyDescent="0.25">
      <c r="A9" s="5" t="s">
        <v>9</v>
      </c>
      <c r="B9" s="5" t="s">
        <v>16</v>
      </c>
      <c r="C9" s="5">
        <v>2014</v>
      </c>
      <c r="D9">
        <f>IF(AND(YEAR($C$5)-C9&gt;=0,YEAR($C$5)-C9&lt;=3),1,0)</f>
        <v>1</v>
      </c>
      <c r="E9" s="26">
        <f>IF(AND(YEAR($C$4)-C9&gt;=0,YEAR($C$4)-C9&lt;=3),1,0)</f>
        <v>1</v>
      </c>
    </row>
    <row r="10" spans="1:14" x14ac:dyDescent="0.25">
      <c r="A10" s="5" t="s">
        <v>9</v>
      </c>
      <c r="B10" s="5" t="s">
        <v>14</v>
      </c>
      <c r="C10" s="5">
        <v>2015</v>
      </c>
      <c r="D10" s="26">
        <f>IF(AND(YEAR($C$5)-C10&gt;=0,YEAR($C$5)-C10&lt;=3),1,0)</f>
        <v>1</v>
      </c>
      <c r="E10" s="26">
        <f t="shared" ref="E10:E11" si="0">IF(AND(YEAR($C$4)-C10&gt;=0,YEAR($C$4)-C10&lt;=3),1,0)</f>
        <v>1</v>
      </c>
      <c r="K10" s="24" t="s">
        <v>30</v>
      </c>
      <c r="L10" s="23">
        <f>+N10*M10</f>
        <v>730</v>
      </c>
      <c r="M10" s="22">
        <f>+M4</f>
        <v>365</v>
      </c>
      <c r="N10" s="25">
        <f>IF(N5&gt;N8,N3*(1+N8),IF(N5&lt;N7,N3*(1+N7),N4))</f>
        <v>2</v>
      </c>
    </row>
    <row r="11" spans="1:14" x14ac:dyDescent="0.25">
      <c r="A11" s="5" t="s">
        <v>20</v>
      </c>
      <c r="B11" s="5" t="s">
        <v>16</v>
      </c>
      <c r="C11" s="5">
        <v>2017</v>
      </c>
      <c r="D11" s="26">
        <f>IF(AND(YEAR($C$5)-C11&gt;=0,YEAR($C$5)-C11&lt;=3),1,0)</f>
        <v>0</v>
      </c>
      <c r="E11" s="26">
        <f t="shared" si="0"/>
        <v>1</v>
      </c>
    </row>
    <row r="12" spans="1:14" x14ac:dyDescent="0.25">
      <c r="K12" s="29" t="s">
        <v>31</v>
      </c>
      <c r="L12">
        <f>+L10/L4</f>
        <v>1</v>
      </c>
    </row>
    <row r="15" spans="1:14" x14ac:dyDescent="0.25">
      <c r="J15" s="38" t="s">
        <v>39</v>
      </c>
      <c r="K15" s="38"/>
      <c r="L15" s="38"/>
      <c r="M15" s="38"/>
      <c r="N15" s="38"/>
    </row>
    <row r="16" spans="1:14" ht="15.75" thickBot="1" x14ac:dyDescent="0.3">
      <c r="J16" s="26"/>
      <c r="K16" s="26"/>
      <c r="L16" s="26" t="s">
        <v>22</v>
      </c>
      <c r="M16" s="26" t="s">
        <v>23</v>
      </c>
      <c r="N16" s="26" t="s">
        <v>24</v>
      </c>
    </row>
    <row r="17" spans="1:14" x14ac:dyDescent="0.25">
      <c r="A17" s="39" t="s">
        <v>32</v>
      </c>
      <c r="B17" s="40"/>
      <c r="C17" s="40"/>
      <c r="D17" s="41"/>
      <c r="E17" s="43" t="s">
        <v>40</v>
      </c>
      <c r="F17" s="43"/>
      <c r="G17" s="4"/>
      <c r="J17" s="26"/>
      <c r="K17" s="29" t="s">
        <v>25</v>
      </c>
      <c r="L17" s="27">
        <f>+C2</f>
        <v>750</v>
      </c>
      <c r="M17" s="33">
        <v>365</v>
      </c>
      <c r="N17" s="34">
        <f>+L17/M17</f>
        <v>2.0547945205479454</v>
      </c>
    </row>
    <row r="18" spans="1:14" x14ac:dyDescent="0.25">
      <c r="A18" s="6" t="s">
        <v>10</v>
      </c>
      <c r="B18" s="5" t="s">
        <v>11</v>
      </c>
      <c r="C18" s="5" t="s">
        <v>12</v>
      </c>
      <c r="D18" s="7" t="s">
        <v>13</v>
      </c>
      <c r="E18" s="43"/>
      <c r="F18" s="43"/>
      <c r="G18" s="11"/>
      <c r="H18" s="26"/>
      <c r="I18" s="26"/>
      <c r="J18" s="26"/>
      <c r="K18" s="29" t="s">
        <v>38</v>
      </c>
      <c r="L18" s="27">
        <f>+L17*MAX(MIN(D33/D24,L32),L31)</f>
        <v>825.00000000000011</v>
      </c>
      <c r="M18" s="33">
        <v>365</v>
      </c>
      <c r="N18" s="34">
        <f>+L18/M18</f>
        <v>2.2602739726027399</v>
      </c>
    </row>
    <row r="19" spans="1:14" x14ac:dyDescent="0.25">
      <c r="A19" s="6" t="s">
        <v>14</v>
      </c>
      <c r="B19" s="5">
        <f>SUMIFS($D$9:$D$11,$B$9:$B$11,A19,$D$9:$D$11,1)</f>
        <v>1</v>
      </c>
      <c r="C19" s="5">
        <v>1</v>
      </c>
      <c r="D19" s="7">
        <f>+C19^B19</f>
        <v>1</v>
      </c>
      <c r="E19" s="43"/>
      <c r="F19" s="43"/>
      <c r="G19" s="11"/>
      <c r="J19" s="26"/>
      <c r="K19" s="29" t="s">
        <v>26</v>
      </c>
      <c r="L19" s="27">
        <f>+C3</f>
        <v>730</v>
      </c>
      <c r="M19" s="26">
        <v>365</v>
      </c>
      <c r="N19" s="34">
        <f>+L19/M19</f>
        <v>2</v>
      </c>
    </row>
    <row r="20" spans="1:14" x14ac:dyDescent="0.25">
      <c r="A20" s="6" t="s">
        <v>15</v>
      </c>
      <c r="B20" s="5">
        <f t="shared" ref="B20:B23" si="1">SUMIFS($D$9:$D$11,$B$9:$B$11,A20,$D$9:$D$11,1)</f>
        <v>0</v>
      </c>
      <c r="C20" s="5">
        <v>1</v>
      </c>
      <c r="D20" s="7">
        <f>+C20^B20</f>
        <v>1</v>
      </c>
      <c r="E20" s="43"/>
      <c r="F20" s="43"/>
      <c r="G20" s="11"/>
      <c r="J20" s="26"/>
      <c r="K20" s="29" t="s">
        <v>27</v>
      </c>
      <c r="L20" s="28">
        <f>+L19/L18-1</f>
        <v>-0.11515151515151523</v>
      </c>
      <c r="M20" s="26"/>
      <c r="N20" s="28">
        <f>+N19/N18-1</f>
        <v>-0.11515151515151523</v>
      </c>
    </row>
    <row r="21" spans="1:14" x14ac:dyDescent="0.25">
      <c r="A21" s="6" t="s">
        <v>16</v>
      </c>
      <c r="B21" s="5">
        <f t="shared" si="1"/>
        <v>1</v>
      </c>
      <c r="C21" s="5">
        <v>1.28</v>
      </c>
      <c r="D21" s="7">
        <f>+C21^B21</f>
        <v>1.28</v>
      </c>
      <c r="E21" s="43"/>
      <c r="F21" s="43"/>
      <c r="G21" s="11"/>
      <c r="J21" s="26"/>
      <c r="K21" s="26"/>
      <c r="L21" s="26"/>
      <c r="M21" s="26"/>
      <c r="N21" s="26"/>
    </row>
    <row r="22" spans="1:14" x14ac:dyDescent="0.25">
      <c r="A22" s="6" t="s">
        <v>17</v>
      </c>
      <c r="B22" s="5">
        <f t="shared" si="1"/>
        <v>0</v>
      </c>
      <c r="C22" s="5">
        <v>1.08</v>
      </c>
      <c r="D22" s="7">
        <f>+C22^B22</f>
        <v>1</v>
      </c>
      <c r="E22" s="43"/>
      <c r="F22" s="43"/>
      <c r="G22" s="11"/>
      <c r="J22" s="26"/>
      <c r="K22" s="29" t="s">
        <v>28</v>
      </c>
      <c r="L22" s="30">
        <v>-0.05</v>
      </c>
      <c r="M22" s="26"/>
      <c r="N22" s="31">
        <v>-0.05</v>
      </c>
    </row>
    <row r="23" spans="1:14" x14ac:dyDescent="0.25">
      <c r="A23" s="6" t="s">
        <v>18</v>
      </c>
      <c r="B23" s="5">
        <f t="shared" si="1"/>
        <v>0</v>
      </c>
      <c r="C23" s="5">
        <v>1</v>
      </c>
      <c r="D23" s="7">
        <f>+C23^B23</f>
        <v>1</v>
      </c>
      <c r="E23" s="43"/>
      <c r="F23" s="43"/>
      <c r="G23" s="11"/>
      <c r="J23" s="26"/>
      <c r="K23" s="29" t="s">
        <v>29</v>
      </c>
      <c r="L23" s="30">
        <v>0.09</v>
      </c>
      <c r="M23" s="26"/>
      <c r="N23" s="31">
        <v>0.09</v>
      </c>
    </row>
    <row r="24" spans="1:14" ht="15.75" thickBot="1" x14ac:dyDescent="0.3">
      <c r="A24" s="8" t="s">
        <v>19</v>
      </c>
      <c r="B24" s="9">
        <v>2</v>
      </c>
      <c r="C24" s="9"/>
      <c r="D24" s="10">
        <f>+PRODUCT(D19:D23)</f>
        <v>1.28</v>
      </c>
      <c r="E24" s="43"/>
      <c r="F24" s="43"/>
      <c r="G24" s="3"/>
      <c r="J24" s="26"/>
      <c r="K24" s="26"/>
      <c r="L24" s="26"/>
      <c r="M24" s="26"/>
      <c r="N24" s="26"/>
    </row>
    <row r="25" spans="1:14" ht="15.75" thickBot="1" x14ac:dyDescent="0.3">
      <c r="E25" s="43"/>
      <c r="F25" s="43"/>
      <c r="G25" s="35"/>
      <c r="J25" s="26"/>
      <c r="K25" s="29" t="s">
        <v>30</v>
      </c>
      <c r="L25" s="27">
        <f>+N25*M25</f>
        <v>783.75000000000011</v>
      </c>
      <c r="M25" s="26">
        <f>+M19</f>
        <v>365</v>
      </c>
      <c r="N25" s="34">
        <f>IF(N20&gt;N23,N18*(1+N23),IF(N20&lt;N22,N18*(1+N22),N19))</f>
        <v>2.147260273972603</v>
      </c>
    </row>
    <row r="26" spans="1:14" x14ac:dyDescent="0.25">
      <c r="A26" s="39" t="s">
        <v>33</v>
      </c>
      <c r="B26" s="40"/>
      <c r="C26" s="40"/>
      <c r="D26" s="41"/>
      <c r="E26" s="43"/>
      <c r="F26" s="43"/>
      <c r="G26" s="4"/>
      <c r="J26" s="26"/>
      <c r="K26" s="26"/>
      <c r="L26" s="26"/>
      <c r="M26" s="26"/>
      <c r="N26" s="26"/>
    </row>
    <row r="27" spans="1:14" x14ac:dyDescent="0.25">
      <c r="A27" s="6" t="s">
        <v>10</v>
      </c>
      <c r="B27" s="5" t="s">
        <v>11</v>
      </c>
      <c r="C27" s="5" t="s">
        <v>12</v>
      </c>
      <c r="D27" s="7" t="s">
        <v>13</v>
      </c>
      <c r="E27" s="43"/>
      <c r="F27" s="43"/>
      <c r="G27" s="11"/>
      <c r="J27" s="26"/>
      <c r="K27" s="29" t="s">
        <v>31</v>
      </c>
      <c r="L27" s="26">
        <f>+L25/L19</f>
        <v>1.0736301369863015</v>
      </c>
      <c r="M27" s="26"/>
      <c r="N27" s="26"/>
    </row>
    <row r="28" spans="1:14" x14ac:dyDescent="0.25">
      <c r="A28" s="6" t="s">
        <v>14</v>
      </c>
      <c r="B28" s="5">
        <f>SUMIFS($E$9:$E$11,$B$9:$B$11,A28,$E$9:$E$11,1)</f>
        <v>1</v>
      </c>
      <c r="C28" s="5">
        <v>1</v>
      </c>
      <c r="D28" s="7">
        <f>+C28^B28</f>
        <v>1</v>
      </c>
      <c r="E28" s="43"/>
      <c r="F28" s="43"/>
      <c r="G28" s="11"/>
    </row>
    <row r="29" spans="1:14" x14ac:dyDescent="0.25">
      <c r="A29" s="6" t="s">
        <v>15</v>
      </c>
      <c r="B29" s="5">
        <f t="shared" ref="B29:B32" si="2">SUMIFS($E$9:$E$11,$B$9:$B$11,A29,$E$9:$E$11,1)</f>
        <v>0</v>
      </c>
      <c r="C29" s="5">
        <v>1</v>
      </c>
      <c r="D29" s="7">
        <f t="shared" ref="D29:D32" si="3">+C29^B29</f>
        <v>1</v>
      </c>
      <c r="E29" s="43"/>
      <c r="F29" s="43"/>
      <c r="G29" s="11"/>
    </row>
    <row r="30" spans="1:14" x14ac:dyDescent="0.25">
      <c r="A30" s="6" t="s">
        <v>16</v>
      </c>
      <c r="B30" s="5">
        <f t="shared" si="2"/>
        <v>2</v>
      </c>
      <c r="C30" s="5">
        <v>1.28</v>
      </c>
      <c r="D30" s="7">
        <f t="shared" si="3"/>
        <v>1.6384000000000001</v>
      </c>
      <c r="E30" s="43"/>
      <c r="F30" s="43"/>
      <c r="G30" s="11"/>
    </row>
    <row r="31" spans="1:14" x14ac:dyDescent="0.25">
      <c r="A31" s="6" t="s">
        <v>17</v>
      </c>
      <c r="B31" s="5">
        <f t="shared" si="2"/>
        <v>0</v>
      </c>
      <c r="C31" s="5">
        <v>1.08</v>
      </c>
      <c r="D31" s="7">
        <f t="shared" si="3"/>
        <v>1</v>
      </c>
      <c r="E31" s="43"/>
      <c r="F31" s="43"/>
      <c r="G31" s="11"/>
      <c r="K31" s="37" t="s">
        <v>41</v>
      </c>
      <c r="L31" s="37">
        <v>0.9</v>
      </c>
    </row>
    <row r="32" spans="1:14" x14ac:dyDescent="0.25">
      <c r="A32" s="6" t="s">
        <v>18</v>
      </c>
      <c r="B32" s="5">
        <f t="shared" si="2"/>
        <v>0</v>
      </c>
      <c r="C32" s="5">
        <v>1</v>
      </c>
      <c r="D32" s="7">
        <f t="shared" si="3"/>
        <v>1</v>
      </c>
      <c r="E32" s="43"/>
      <c r="F32" s="43"/>
      <c r="G32" s="11"/>
      <c r="K32" s="37" t="s">
        <v>42</v>
      </c>
      <c r="L32" s="37">
        <v>1.1000000000000001</v>
      </c>
    </row>
    <row r="33" spans="1:7" ht="15.75" thickBot="1" x14ac:dyDescent="0.3">
      <c r="A33" s="8" t="s">
        <v>19</v>
      </c>
      <c r="B33" s="9">
        <v>0</v>
      </c>
      <c r="C33" s="9"/>
      <c r="D33" s="10">
        <f>+PRODUCT(D28:D32)</f>
        <v>1.6384000000000001</v>
      </c>
      <c r="E33" s="43"/>
      <c r="F33" s="43"/>
      <c r="G33" s="3"/>
    </row>
  </sheetData>
  <mergeCells count="7">
    <mergeCell ref="J1:N1"/>
    <mergeCell ref="J15:N15"/>
    <mergeCell ref="A26:D26"/>
    <mergeCell ref="D7:E7"/>
    <mergeCell ref="E17:F33"/>
    <mergeCell ref="A7:C7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Cap&amp;Cup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Jeromie Weatherburn</dc:creator>
  <cp:lastModifiedBy>Gyanendra Kumar Dash</cp:lastModifiedBy>
  <dcterms:created xsi:type="dcterms:W3CDTF">2017-05-02T23:18:46Z</dcterms:created>
  <dcterms:modified xsi:type="dcterms:W3CDTF">2019-04-24T10:48:19Z</dcterms:modified>
</cp:coreProperties>
</file>