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hura/Documents/Private/EpiGoals/MMR/"/>
    </mc:Choice>
  </mc:AlternateContent>
  <xr:revisionPtr revIDLastSave="0" documentId="13_ncr:1_{A2C235B2-B7B6-F04F-B870-A56A378275FB}" xr6:coauthVersionLast="47" xr6:coauthVersionMax="47" xr10:uidLastSave="{00000000-0000-0000-0000-000000000000}"/>
  <bookViews>
    <workbookView xWindow="0" yWindow="1220" windowWidth="25220" windowHeight="17260" activeTab="1" xr2:uid="{222141EE-F91F-B140-8153-15C7F9A324E7}"/>
  </bookViews>
  <sheets>
    <sheet name="Tableau" sheetId="3" r:id="rId1"/>
    <sheet name="MMR" sheetId="2" r:id="rId2"/>
    <sheet name="EPI" sheetId="4" r:id="rId3"/>
    <sheet name="Ra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3" l="1"/>
  <c r="G14" i="2"/>
  <c r="F14" i="2"/>
  <c r="I14" i="2"/>
  <c r="J14" i="2"/>
  <c r="G15" i="4"/>
  <c r="J13" i="4"/>
  <c r="J15" i="4" s="1"/>
  <c r="K13" i="4"/>
  <c r="K15" i="4" s="1"/>
  <c r="G13" i="4"/>
  <c r="F13" i="4"/>
  <c r="F15" i="4" s="1"/>
  <c r="K10" i="3"/>
  <c r="K11" i="3"/>
  <c r="K12" i="3"/>
  <c r="K13" i="3"/>
  <c r="K14" i="3"/>
  <c r="K15" i="3"/>
  <c r="K17" i="3"/>
  <c r="K18" i="3"/>
  <c r="K19" i="3"/>
  <c r="K20" i="3"/>
  <c r="K21" i="3"/>
  <c r="K22" i="3"/>
  <c r="K23" i="3"/>
  <c r="J27" i="2"/>
  <c r="F27" i="2"/>
  <c r="G27" i="2"/>
  <c r="I27" i="2"/>
  <c r="F20" i="2"/>
  <c r="I20" i="2"/>
  <c r="J21" i="3"/>
  <c r="J20" i="3"/>
  <c r="J19" i="3"/>
  <c r="J18" i="3"/>
  <c r="J17" i="3"/>
  <c r="J16" i="3"/>
  <c r="J15" i="3"/>
  <c r="J14" i="3"/>
  <c r="J13" i="3"/>
  <c r="J12" i="3"/>
  <c r="J11" i="3"/>
  <c r="J10" i="3"/>
  <c r="I15" i="2" l="1"/>
  <c r="F15" i="2"/>
  <c r="F17" i="2" s="1"/>
  <c r="I17" i="2" l="1"/>
  <c r="I28" i="2" s="1"/>
  <c r="J14" i="4" s="1"/>
  <c r="F28" i="2"/>
  <c r="F14" i="4" s="1"/>
  <c r="J28" i="2" l="1"/>
  <c r="K14" i="4" s="1"/>
  <c r="G28" i="2"/>
  <c r="G14" i="4" s="1"/>
</calcChain>
</file>

<file path=xl/sharedStrings.xml><?xml version="1.0" encoding="utf-8"?>
<sst xmlns="http://schemas.openxmlformats.org/spreadsheetml/2006/main" count="101" uniqueCount="86">
  <si>
    <t>MATCHMAKING RATING</t>
  </si>
  <si>
    <t>MMR</t>
  </si>
  <si>
    <t>EPI</t>
  </si>
  <si>
    <t>Victoire</t>
  </si>
  <si>
    <t>Defaite</t>
  </si>
  <si>
    <t>Lucas</t>
  </si>
  <si>
    <t>Paul</t>
  </si>
  <si>
    <t>Adrien</t>
  </si>
  <si>
    <t>Kamel</t>
  </si>
  <si>
    <t>Dany</t>
  </si>
  <si>
    <t>Dariss</t>
  </si>
  <si>
    <t>Marwann</t>
  </si>
  <si>
    <t>Vadim</t>
  </si>
  <si>
    <t>Sacha</t>
  </si>
  <si>
    <t>Axel</t>
  </si>
  <si>
    <t xml:space="preserve">Mathis </t>
  </si>
  <si>
    <t>Winrate</t>
  </si>
  <si>
    <t>Nouveau MMR</t>
  </si>
  <si>
    <t>Nom du joueur</t>
  </si>
  <si>
    <t>EQUIPE 1</t>
  </si>
  <si>
    <t>EQUIPE 2</t>
  </si>
  <si>
    <t>Etape 1 : Calculer le MMR de l'equipe, en fonction de l'MMR de l'equipe voir, calculer la probabilité de victoire selon le MMR (système ELO).</t>
  </si>
  <si>
    <t>Etape 2 : Ajuster le MMR en fonction de plusieurs caractères : Difference de Score, MMR de différence. Pour faire simple plus la difference de niveau est Grande plus on perd/gagne moins de MMR. J'aujouterai par la suite le facteur de spam un duo pour monter en elo</t>
  </si>
  <si>
    <t>Base de MMR/EPI</t>
  </si>
  <si>
    <t>Rang</t>
  </si>
  <si>
    <t>RANG</t>
  </si>
  <si>
    <t>EPI MIN</t>
  </si>
  <si>
    <t>EPI MAX</t>
  </si>
  <si>
    <t>Quartz IV</t>
  </si>
  <si>
    <t>Quartz III</t>
  </si>
  <si>
    <t>Quartz I</t>
  </si>
  <si>
    <t>Citrine IV</t>
  </si>
  <si>
    <t>Améthyste IV</t>
  </si>
  <si>
    <t>Grenat IV</t>
  </si>
  <si>
    <t>Aigue-Marine IV</t>
  </si>
  <si>
    <t>Topaze IV</t>
  </si>
  <si>
    <t>Saphir IV</t>
  </si>
  <si>
    <t>Rubis IV</t>
  </si>
  <si>
    <t>Emeraude IV</t>
  </si>
  <si>
    <t>Diamant IV</t>
  </si>
  <si>
    <t>Améthyste III</t>
  </si>
  <si>
    <t>Améthyste I</t>
  </si>
  <si>
    <t>Citrine III</t>
  </si>
  <si>
    <t>Citrine II</t>
  </si>
  <si>
    <t>Citrine I</t>
  </si>
  <si>
    <t>Grenat III</t>
  </si>
  <si>
    <t>Grenat II</t>
  </si>
  <si>
    <t>Grenat I</t>
  </si>
  <si>
    <t>Aigue-Marine III</t>
  </si>
  <si>
    <t>Aigue-Marine II</t>
  </si>
  <si>
    <t>Aigue-Marine I</t>
  </si>
  <si>
    <t>Topaze III</t>
  </si>
  <si>
    <t>Topaze I</t>
  </si>
  <si>
    <t>Saphir III</t>
  </si>
  <si>
    <t>Saphir II</t>
  </si>
  <si>
    <t>Saphir I</t>
  </si>
  <si>
    <t>Rubis III</t>
  </si>
  <si>
    <t>Rubis II</t>
  </si>
  <si>
    <t>Rubis I</t>
  </si>
  <si>
    <t>Emeraude III</t>
  </si>
  <si>
    <t>Emeraude II</t>
  </si>
  <si>
    <t>Emeraude I</t>
  </si>
  <si>
    <t>Diamant III</t>
  </si>
  <si>
    <t>Diamant II</t>
  </si>
  <si>
    <t>Diamant I</t>
  </si>
  <si>
    <t xml:space="preserve">Master </t>
  </si>
  <si>
    <t>MMR MIN</t>
  </si>
  <si>
    <t>MMR MAX</t>
  </si>
  <si>
    <t>EPI Actuel</t>
  </si>
  <si>
    <t>Joueur</t>
  </si>
  <si>
    <t>Raoul</t>
  </si>
  <si>
    <t>Kratos ^^</t>
  </si>
  <si>
    <t>Surnom</t>
  </si>
  <si>
    <t>juif</t>
  </si>
  <si>
    <t>Voyou</t>
  </si>
  <si>
    <t>Le Mineur</t>
  </si>
  <si>
    <t>Le gain</t>
  </si>
  <si>
    <t>L'arabe</t>
  </si>
  <si>
    <t>Acteur de cul</t>
  </si>
  <si>
    <t>Musclor</t>
  </si>
  <si>
    <t>Migraine ophtalmique</t>
  </si>
  <si>
    <t>Jumeau 1</t>
  </si>
  <si>
    <t>Tête de reubeu en étant espagnol</t>
  </si>
  <si>
    <t>Bite Cogne</t>
  </si>
  <si>
    <t>kamel</t>
  </si>
  <si>
    <t>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</si>
</sst>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DF0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50C878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89576E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9" fontId="0" fillId="0" borderId="0" xfId="1" applyFont="1"/>
    <xf numFmtId="0" fontId="0" fillId="0" borderId="10" xfId="0" applyBorder="1"/>
    <xf numFmtId="0" fontId="0" fillId="8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11" xfId="0" applyFill="1" applyBorder="1"/>
    <xf numFmtId="0" fontId="0" fillId="3" borderId="12" xfId="0" applyFill="1" applyBorder="1" applyAlignment="1">
      <alignment horizontal="center"/>
    </xf>
    <xf numFmtId="0" fontId="0" fillId="3" borderId="9" xfId="0" applyFill="1" applyBorder="1"/>
    <xf numFmtId="0" fontId="0" fillId="2" borderId="11" xfId="0" applyFill="1" applyBorder="1" applyAlignment="1">
      <alignment horizontal="center" vertical="center"/>
    </xf>
    <xf numFmtId="0" fontId="0" fillId="2" borderId="9" xfId="0" applyFill="1" applyBorder="1"/>
    <xf numFmtId="0" fontId="0" fillId="12" borderId="9" xfId="0" applyFill="1" applyBorder="1" applyAlignment="1">
      <alignment horizontal="center"/>
    </xf>
    <xf numFmtId="0" fontId="0" fillId="12" borderId="6" xfId="0" applyFill="1" applyBorder="1"/>
    <xf numFmtId="0" fontId="0" fillId="1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4" fillId="20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4" fillId="17" borderId="0" xfId="0" applyFont="1" applyFill="1" applyAlignment="1">
      <alignment horizontal="center"/>
    </xf>
    <xf numFmtId="0" fontId="4" fillId="23" borderId="0" xfId="0" applyFont="1" applyFill="1" applyAlignment="1">
      <alignment horizontal="center"/>
    </xf>
    <xf numFmtId="0" fontId="0" fillId="5" borderId="12" xfId="0" applyFill="1" applyBorder="1"/>
    <xf numFmtId="0" fontId="0" fillId="5" borderId="13" xfId="0" applyFill="1" applyBorder="1"/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fgColor auto="1"/>
          <bgColor theme="2" tint="-9.9948118533890809E-2"/>
        </patternFill>
      </fill>
    </dxf>
    <dxf>
      <fill>
        <patternFill>
          <bgColor rgb="FF9966CC"/>
        </patternFill>
      </fill>
    </dxf>
    <dxf>
      <fill>
        <patternFill>
          <bgColor rgb="FFFFDF00"/>
        </patternFill>
      </fill>
    </dxf>
    <dxf>
      <font>
        <color theme="0"/>
      </font>
      <fill>
        <patternFill>
          <bgColor rgb="FF8B0000"/>
        </patternFill>
      </fill>
    </dxf>
    <dxf>
      <fill>
        <patternFill>
          <bgColor rgb="FF7FFFD4"/>
        </patternFill>
      </fill>
    </dxf>
    <dxf>
      <fill>
        <patternFill>
          <fgColor rgb="FFFFA500"/>
        </patternFill>
      </fill>
    </dxf>
    <dxf>
      <fill>
        <patternFill>
          <bgColor rgb="FFFFA500"/>
        </patternFill>
      </fill>
    </dxf>
    <dxf>
      <font>
        <color theme="0"/>
      </font>
      <fill>
        <patternFill>
          <bgColor rgb="FF00008B"/>
        </patternFill>
      </fill>
    </dxf>
    <dxf>
      <fill>
        <patternFill>
          <bgColor rgb="FFFF0000"/>
        </patternFill>
      </fill>
    </dxf>
    <dxf>
      <fill>
        <patternFill>
          <bgColor rgb="FF50C878"/>
        </patternFill>
      </fill>
    </dxf>
    <dxf>
      <fill>
        <patternFill>
          <bgColor rgb="FFFFC0CB"/>
        </patternFill>
      </fill>
    </dxf>
    <dxf>
      <font>
        <u val="none"/>
        <color theme="0"/>
      </font>
      <fill>
        <patternFill>
          <bgColor rgb="FF89576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89576E"/>
      <color rgb="FFFFC0CB"/>
      <color rgb="FF50C878"/>
      <color rgb="FF00008B"/>
      <color rgb="FFFFA500"/>
      <color rgb="FF7FFFD4"/>
      <color rgb="FF8B0000"/>
      <color rgb="FFFFDF00"/>
      <color rgb="FF9966CC"/>
      <color rgb="FFC933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C822C9-EBAB-F94F-8D20-AFC9E6011313}" name="Tableau3" displayName="Tableau3" ref="E9:L23" totalsRowShown="0">
  <autoFilter ref="E9:L23" xr:uid="{E5C822C9-EBAB-F94F-8D20-AFC9E6011313}"/>
  <tableColumns count="8">
    <tableColumn id="1" xr3:uid="{3D1C2E0E-3C47-4B49-8CD8-3F370F6F917B}" name="Nom du joueur"/>
    <tableColumn id="2" xr3:uid="{F9537EBD-3C89-724E-BE6C-41629FF6081A}" name="MMR"/>
    <tableColumn id="3" xr3:uid="{1F1E27ED-8593-8948-8119-2C3B70F412DF}" name="EPI"/>
    <tableColumn id="4" xr3:uid="{A2799742-D507-0044-8D8D-F435FAEC546E}" name="Victoire"/>
    <tableColumn id="5" xr3:uid="{02AEAEFD-8CA6-A646-A0A0-A3D37D539564}" name="Defaite"/>
    <tableColumn id="6" xr3:uid="{1DF0E5D2-867F-AC48-828A-4650D9FA6E95}" name="Winrate"/>
    <tableColumn id="7" xr3:uid="{63215A3D-F4F5-6848-82C2-C22A5EE8DB62}" name="Rang" dataDxfId="28">
      <calculatedColumnFormula>INDEX(Rang!F:F, MATCH(G10, Rang!G:G, 1))</calculatedColumnFormula>
    </tableColumn>
    <tableColumn id="8" xr3:uid="{F1F5243F-2290-094A-8272-59EF51E16645}" name="Surnom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EA7C6A-305F-2F49-BDC5-7C4B1CC59C9C}" name="Tableau5" displayName="Tableau5" ref="F2:J43" totalsRowShown="0">
  <autoFilter ref="F2:J43" xr:uid="{BFEA7C6A-305F-2F49-BDC5-7C4B1CC59C9C}"/>
  <tableColumns count="5">
    <tableColumn id="1" xr3:uid="{439D7E47-4B69-AA41-80F2-7B589262CE12}" name="RANG" dataDxfId="27"/>
    <tableColumn id="2" xr3:uid="{0FDBD0DD-9EBA-7946-86DE-994830D9280B}" name="EPI MIN" dataDxfId="26"/>
    <tableColumn id="3" xr3:uid="{966BCA25-61FD-8A49-BB49-3B36DC4DCEB7}" name="EPI MAX" dataDxfId="25"/>
    <tableColumn id="5" xr3:uid="{BFB9BA26-45C3-2047-995E-C941EB6BD7B9}" name="MMR MIN" dataDxfId="24"/>
    <tableColumn id="6" xr3:uid="{05B3F7F0-B536-FA42-B8B9-5BA41E9FECCC}" name="MMR MAX" dataDxfId="2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0FF8-4596-E34F-BE62-3FA615F01590}">
  <sheetPr codeName="Feuil2"/>
  <dimension ref="E9:L23"/>
  <sheetViews>
    <sheetView topLeftCell="D6" zoomScale="171" workbookViewId="0">
      <selection activeCell="L24" sqref="L24"/>
    </sheetView>
  </sheetViews>
  <sheetFormatPr baseColWidth="10" defaultRowHeight="16" x14ac:dyDescent="0.2"/>
  <cols>
    <col min="5" max="5" width="16.1640625" customWidth="1"/>
    <col min="6" max="10" width="11" customWidth="1"/>
    <col min="11" max="11" width="18.83203125" customWidth="1"/>
  </cols>
  <sheetData>
    <row r="9" spans="5:12" x14ac:dyDescent="0.2">
      <c r="E9" t="s">
        <v>18</v>
      </c>
      <c r="F9" t="s">
        <v>1</v>
      </c>
      <c r="G9" t="s">
        <v>2</v>
      </c>
      <c r="H9" t="s">
        <v>3</v>
      </c>
      <c r="I9" t="s">
        <v>4</v>
      </c>
      <c r="J9" t="s">
        <v>16</v>
      </c>
      <c r="K9" t="s">
        <v>24</v>
      </c>
      <c r="L9" t="s">
        <v>72</v>
      </c>
    </row>
    <row r="10" spans="5:12" x14ac:dyDescent="0.2">
      <c r="E10" t="s">
        <v>5</v>
      </c>
      <c r="F10">
        <v>1000</v>
      </c>
      <c r="G10">
        <v>3900</v>
      </c>
      <c r="H10">
        <v>3</v>
      </c>
      <c r="I10">
        <v>3</v>
      </c>
      <c r="J10" s="3">
        <f>IF(H10+I10&gt;0, H10/(H10+I10), "")</f>
        <v>0.5</v>
      </c>
      <c r="K10" t="str">
        <f>INDEX(Rang!F:F, MATCH(G10, Rang!G:G, 1))</f>
        <v>Diamant I</v>
      </c>
      <c r="L10" t="s">
        <v>74</v>
      </c>
    </row>
    <row r="11" spans="5:12" x14ac:dyDescent="0.2">
      <c r="E11" t="s">
        <v>6</v>
      </c>
      <c r="F11">
        <v>1700</v>
      </c>
      <c r="G11">
        <v>3298</v>
      </c>
      <c r="H11">
        <v>7</v>
      </c>
      <c r="I11">
        <v>3</v>
      </c>
      <c r="J11" s="3">
        <f>IF(H11+I11&gt;0, H11/(H11+I11), "")</f>
        <v>0.7</v>
      </c>
      <c r="K11" t="str">
        <f>INDEX(Rang!F:F, MATCH(G11, Rang!G:G, 1))</f>
        <v>Emeraude IV</v>
      </c>
      <c r="L11" t="s">
        <v>75</v>
      </c>
    </row>
    <row r="12" spans="5:12" x14ac:dyDescent="0.2">
      <c r="E12" t="s">
        <v>7</v>
      </c>
      <c r="F12">
        <v>1588</v>
      </c>
      <c r="G12">
        <v>806</v>
      </c>
      <c r="H12">
        <v>16</v>
      </c>
      <c r="I12">
        <v>8</v>
      </c>
      <c r="J12" s="3">
        <f t="shared" ref="J12:J21" si="0">IF(H12+I12&gt;0, (H12/(H12+I12)), "")</f>
        <v>0.66666666666666663</v>
      </c>
      <c r="K12" t="str">
        <f>INDEX(Rang!F:F, MATCH(G12, Rang!G:G, 1))</f>
        <v>Citrine IV</v>
      </c>
      <c r="L12" t="s">
        <v>76</v>
      </c>
    </row>
    <row r="13" spans="5:12" x14ac:dyDescent="0.2">
      <c r="E13" t="s">
        <v>8</v>
      </c>
      <c r="F13">
        <v>3000</v>
      </c>
      <c r="G13">
        <v>1890</v>
      </c>
      <c r="H13">
        <v>15</v>
      </c>
      <c r="I13">
        <v>4</v>
      </c>
      <c r="J13" s="3">
        <f t="shared" si="0"/>
        <v>0.78947368421052633</v>
      </c>
      <c r="K13" t="str">
        <f>INDEX(Rang!F:F, MATCH(G13, Rang!G:G, 1))</f>
        <v>Aigue-Marine II</v>
      </c>
      <c r="L13" t="s">
        <v>77</v>
      </c>
    </row>
    <row r="14" spans="5:12" x14ac:dyDescent="0.2">
      <c r="E14" t="s">
        <v>9</v>
      </c>
      <c r="F14">
        <v>1000</v>
      </c>
      <c r="G14">
        <v>430</v>
      </c>
      <c r="H14">
        <v>5</v>
      </c>
      <c r="I14">
        <v>2</v>
      </c>
      <c r="J14" s="3">
        <f t="shared" si="0"/>
        <v>0.7142857142857143</v>
      </c>
      <c r="K14" t="str">
        <f>INDEX(Rang!F:F, MATCH(G14, Rang!G:G, 1))</f>
        <v>Améthyste IV</v>
      </c>
      <c r="L14" t="s">
        <v>78</v>
      </c>
    </row>
    <row r="15" spans="5:12" x14ac:dyDescent="0.2">
      <c r="E15" t="s">
        <v>10</v>
      </c>
      <c r="F15">
        <v>700</v>
      </c>
      <c r="G15">
        <v>0</v>
      </c>
      <c r="H15">
        <v>5</v>
      </c>
      <c r="I15">
        <v>15</v>
      </c>
      <c r="J15" s="3">
        <f t="shared" si="0"/>
        <v>0.25</v>
      </c>
      <c r="K15" t="str">
        <f>INDEX(Rang!F:F, MATCH(G15, Rang!G:G, 1))</f>
        <v>Quartz IV</v>
      </c>
      <c r="L15" t="s">
        <v>79</v>
      </c>
    </row>
    <row r="16" spans="5:12" x14ac:dyDescent="0.2">
      <c r="E16" t="s">
        <v>70</v>
      </c>
      <c r="F16">
        <v>2700</v>
      </c>
      <c r="G16">
        <v>2976</v>
      </c>
      <c r="H16">
        <v>10</v>
      </c>
      <c r="I16">
        <v>8</v>
      </c>
      <c r="J16" s="3">
        <f t="shared" si="0"/>
        <v>0.55555555555555558</v>
      </c>
      <c r="K16" t="str">
        <f>INDEX(Rang!F:F, MATCH(G16, Rang!G:G, 1))</f>
        <v>Rubis III</v>
      </c>
      <c r="L16" t="s">
        <v>71</v>
      </c>
    </row>
    <row r="17" spans="5:12" x14ac:dyDescent="0.2">
      <c r="E17" t="s">
        <v>11</v>
      </c>
      <c r="F17">
        <v>1400</v>
      </c>
      <c r="G17">
        <v>2050</v>
      </c>
      <c r="H17">
        <v>41</v>
      </c>
      <c r="I17">
        <v>40</v>
      </c>
      <c r="J17" s="3">
        <f t="shared" si="0"/>
        <v>0.50617283950617287</v>
      </c>
      <c r="K17" t="str">
        <f>INDEX(Rang!F:F, MATCH(G17, Rang!G:G, 1))</f>
        <v>Topaze IV</v>
      </c>
      <c r="L17" t="s">
        <v>80</v>
      </c>
    </row>
    <row r="18" spans="5:12" x14ac:dyDescent="0.2">
      <c r="E18" t="s">
        <v>12</v>
      </c>
      <c r="F18">
        <v>1600</v>
      </c>
      <c r="G18">
        <v>2516</v>
      </c>
      <c r="H18">
        <v>98</v>
      </c>
      <c r="I18">
        <v>110</v>
      </c>
      <c r="J18" s="3">
        <f t="shared" si="0"/>
        <v>0.47115384615384615</v>
      </c>
      <c r="K18" t="str">
        <f>INDEX(Rang!F:F, MATCH(G18, Rang!G:G, 1))</f>
        <v>Saphir III</v>
      </c>
      <c r="L18" t="s">
        <v>81</v>
      </c>
    </row>
    <row r="19" spans="5:12" x14ac:dyDescent="0.2">
      <c r="E19" t="s">
        <v>13</v>
      </c>
      <c r="F19">
        <v>2600</v>
      </c>
      <c r="G19">
        <v>1522</v>
      </c>
      <c r="H19">
        <v>71</v>
      </c>
      <c r="I19">
        <v>30</v>
      </c>
      <c r="J19" s="3">
        <f t="shared" si="0"/>
        <v>0.70297029702970293</v>
      </c>
      <c r="K19" t="str">
        <f>INDEX(Rang!F:F, MATCH(G19, Rang!G:G, 1))</f>
        <v>Grenat I</v>
      </c>
      <c r="L19" t="s">
        <v>73</v>
      </c>
    </row>
    <row r="20" spans="5:12" x14ac:dyDescent="0.2">
      <c r="E20" t="s">
        <v>14</v>
      </c>
      <c r="F20">
        <v>2000</v>
      </c>
      <c r="G20">
        <v>200</v>
      </c>
      <c r="H20">
        <v>50</v>
      </c>
      <c r="I20">
        <v>2</v>
      </c>
      <c r="J20" s="3">
        <f t="shared" si="0"/>
        <v>0.96153846153846156</v>
      </c>
      <c r="K20" t="str">
        <f>INDEX(Rang!F:F, MATCH(G20, Rang!G:G, 1))</f>
        <v>Quartz III</v>
      </c>
      <c r="L20" t="s">
        <v>82</v>
      </c>
    </row>
    <row r="21" spans="5:12" x14ac:dyDescent="0.2">
      <c r="E21" t="s">
        <v>15</v>
      </c>
      <c r="F21">
        <v>1800</v>
      </c>
      <c r="G21">
        <v>4120</v>
      </c>
      <c r="H21">
        <v>40</v>
      </c>
      <c r="I21">
        <v>35</v>
      </c>
      <c r="J21" s="3">
        <f t="shared" si="0"/>
        <v>0.53333333333333333</v>
      </c>
      <c r="K21" t="str">
        <f>INDEX(Rang!F:F, MATCH(G21, Rang!G:G, 1))</f>
        <v xml:space="preserve">Master </v>
      </c>
      <c r="L21" t="s">
        <v>83</v>
      </c>
    </row>
    <row r="22" spans="5:12" x14ac:dyDescent="0.2">
      <c r="K22" t="str">
        <f>INDEX(Rang!F:F, MATCH(G22, Rang!G:G, 1))</f>
        <v>Quartz IV</v>
      </c>
    </row>
    <row r="23" spans="5:12" x14ac:dyDescent="0.2">
      <c r="K23" t="str">
        <f>INDEX(Rang!F:F, MATCH(G23, Rang!G:G, 1))</f>
        <v>Quartz IV</v>
      </c>
    </row>
  </sheetData>
  <conditionalFormatting sqref="K10:K23">
    <cfRule type="containsText" dxfId="22" priority="1" operator="containsText" text="Master">
      <formula>NOT(ISERROR(SEARCH("Master",K10)))</formula>
    </cfRule>
    <cfRule type="containsText" dxfId="21" priority="2" operator="containsText" text="Diamant">
      <formula>NOT(ISERROR(SEARCH("Diamant",K10)))</formula>
    </cfRule>
    <cfRule type="containsText" dxfId="20" priority="3" operator="containsText" text="Emeraude">
      <formula>NOT(ISERROR(SEARCH("Emeraude",K10)))</formula>
    </cfRule>
    <cfRule type="containsText" dxfId="19" priority="4" operator="containsText" text="Rubis">
      <formula>NOT(ISERROR(SEARCH("Rubis",K10)))</formula>
    </cfRule>
    <cfRule type="containsText" dxfId="18" priority="5" operator="containsText" text="Saphir">
      <formula>NOT(ISERROR(SEARCH("Saphir",K10)))</formula>
    </cfRule>
    <cfRule type="containsText" dxfId="17" priority="6" operator="containsText" text="Topaze">
      <formula>NOT(ISERROR(SEARCH("Topaze",K10)))</formula>
    </cfRule>
    <cfRule type="containsText" dxfId="16" priority="7" operator="containsText" text="Topaze">
      <formula>NOT(ISERROR(SEARCH("Topaze",K10)))</formula>
    </cfRule>
    <cfRule type="containsText" dxfId="15" priority="8" operator="containsText" text="Aigue-Marine">
      <formula>NOT(ISERROR(SEARCH("Aigue-Marine",K10)))</formula>
    </cfRule>
    <cfRule type="containsText" dxfId="14" priority="9" operator="containsText" text="Grenat">
      <formula>NOT(ISERROR(SEARCH("Grenat",K10)))</formula>
    </cfRule>
    <cfRule type="containsText" dxfId="13" priority="10" operator="containsText" text="Citrine">
      <formula>NOT(ISERROR(SEARCH("Citrine",K10)))</formula>
    </cfRule>
    <cfRule type="containsText" dxfId="12" priority="11" operator="containsText" text="Améthyste">
      <formula>NOT(ISERROR(SEARCH("Améthyste",K10)))</formula>
    </cfRule>
    <cfRule type="containsText" dxfId="11" priority="12" operator="containsText" text="Quartz">
      <formula>NOT(ISERROR(SEARCH("Quartz",K10)))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1245-6F3C-084D-A431-DB9474A8148B}">
  <sheetPr codeName="Feuil3"/>
  <dimension ref="A2:O28"/>
  <sheetViews>
    <sheetView tabSelected="1" topLeftCell="B5" zoomScale="131" workbookViewId="0">
      <selection activeCell="H23" sqref="H23"/>
    </sheetView>
  </sheetViews>
  <sheetFormatPr baseColWidth="10" defaultRowHeight="16" x14ac:dyDescent="0.2"/>
  <cols>
    <col min="4" max="4" width="13" customWidth="1"/>
  </cols>
  <sheetData>
    <row r="2" spans="1:15" ht="17" thickBot="1" x14ac:dyDescent="0.25"/>
    <row r="3" spans="1:15" x14ac:dyDescent="0.2">
      <c r="F3" s="71" t="s">
        <v>0</v>
      </c>
      <c r="G3" s="72"/>
      <c r="H3" s="72"/>
      <c r="I3" s="72"/>
      <c r="J3" s="73"/>
    </row>
    <row r="4" spans="1:15" x14ac:dyDescent="0.2">
      <c r="F4" s="74"/>
      <c r="G4" s="75"/>
      <c r="H4" s="75"/>
      <c r="I4" s="75"/>
      <c r="J4" s="76"/>
    </row>
    <row r="5" spans="1:15" x14ac:dyDescent="0.2">
      <c r="F5" s="74"/>
      <c r="G5" s="75"/>
      <c r="H5" s="75"/>
      <c r="I5" s="75"/>
      <c r="J5" s="76"/>
    </row>
    <row r="6" spans="1:15" x14ac:dyDescent="0.2">
      <c r="F6" s="74"/>
      <c r="G6" s="75"/>
      <c r="H6" s="75"/>
      <c r="I6" s="75"/>
      <c r="J6" s="76"/>
    </row>
    <row r="7" spans="1:15" ht="17" thickBot="1" x14ac:dyDescent="0.25">
      <c r="F7" s="77"/>
      <c r="G7" s="78"/>
      <c r="H7" s="78"/>
      <c r="I7" s="78"/>
      <c r="J7" s="79"/>
    </row>
    <row r="8" spans="1:15" x14ac:dyDescent="0.2">
      <c r="N8" s="48" t="s">
        <v>23</v>
      </c>
      <c r="O8" s="49"/>
    </row>
    <row r="9" spans="1:15" ht="17" thickBot="1" x14ac:dyDescent="0.25">
      <c r="N9" s="50"/>
      <c r="O9" s="51"/>
    </row>
    <row r="10" spans="1:15" ht="17" thickBot="1" x14ac:dyDescent="0.25">
      <c r="N10" s="6" t="s">
        <v>1</v>
      </c>
      <c r="O10" s="22" t="s">
        <v>2</v>
      </c>
    </row>
    <row r="11" spans="1:15" ht="17" thickBot="1" x14ac:dyDescent="0.25">
      <c r="A11" s="60" t="s">
        <v>21</v>
      </c>
      <c r="B11" s="61"/>
      <c r="C11" s="61"/>
      <c r="D11" s="62"/>
      <c r="F11" s="82" t="s">
        <v>19</v>
      </c>
      <c r="G11" s="83"/>
      <c r="I11" s="82" t="s">
        <v>20</v>
      </c>
      <c r="J11" s="83"/>
      <c r="N11" s="23">
        <v>30</v>
      </c>
      <c r="O11" s="24">
        <v>15</v>
      </c>
    </row>
    <row r="12" spans="1:15" ht="17" customHeight="1" thickBot="1" x14ac:dyDescent="0.25">
      <c r="A12" s="63"/>
      <c r="B12" s="64"/>
      <c r="C12" s="64"/>
      <c r="D12" s="65"/>
      <c r="F12" s="84"/>
      <c r="G12" s="85"/>
      <c r="I12" s="90"/>
      <c r="J12" s="91"/>
    </row>
    <row r="13" spans="1:15" ht="17" thickBot="1" x14ac:dyDescent="0.25">
      <c r="A13" s="63"/>
      <c r="B13" s="64"/>
      <c r="C13" s="64"/>
      <c r="D13" s="65"/>
      <c r="F13" s="5" t="s">
        <v>85</v>
      </c>
      <c r="G13" s="7" t="s">
        <v>14</v>
      </c>
      <c r="I13" s="8" t="s">
        <v>70</v>
      </c>
      <c r="J13" s="9" t="s">
        <v>84</v>
      </c>
    </row>
    <row r="14" spans="1:15" ht="17" thickBot="1" x14ac:dyDescent="0.25">
      <c r="A14" s="63"/>
      <c r="B14" s="64"/>
      <c r="C14" s="64"/>
      <c r="D14" s="65"/>
      <c r="F14" s="5">
        <f>VLOOKUP(F13, Tableau!E10:K24, 2, FALSE)</f>
        <v>1000</v>
      </c>
      <c r="G14" s="6">
        <f>VLOOKUP(G13, Tableau!E10:K24, 2, FALSE)</f>
        <v>2000</v>
      </c>
      <c r="I14" s="10">
        <f>VLOOKUP(I13, Tableau!E10:K24, 2, FALSE)</f>
        <v>2700</v>
      </c>
      <c r="J14" s="11">
        <f>VLOOKUP(J13, Tableau!E10:K24, 2, FALSE)</f>
        <v>3000</v>
      </c>
    </row>
    <row r="15" spans="1:15" x14ac:dyDescent="0.2">
      <c r="A15" s="63"/>
      <c r="B15" s="64"/>
      <c r="C15" s="64"/>
      <c r="D15" s="65"/>
      <c r="F15" s="86">
        <f>F14+G14</f>
        <v>3000</v>
      </c>
      <c r="G15" s="87"/>
      <c r="I15" s="86">
        <f>I14+J14</f>
        <v>5700</v>
      </c>
      <c r="J15" s="87"/>
    </row>
    <row r="16" spans="1:15" ht="17" thickBot="1" x14ac:dyDescent="0.25">
      <c r="A16" s="63"/>
      <c r="B16" s="64"/>
      <c r="C16" s="64"/>
      <c r="D16" s="65"/>
      <c r="F16" s="88"/>
      <c r="G16" s="89"/>
      <c r="I16" s="88"/>
      <c r="J16" s="89"/>
    </row>
    <row r="17" spans="1:10" ht="17" thickBot="1" x14ac:dyDescent="0.25">
      <c r="A17" s="66"/>
      <c r="B17" s="67"/>
      <c r="C17" s="67"/>
      <c r="D17" s="68"/>
      <c r="F17" s="69">
        <f>1/(1+10^((I15-F15)/2000))</f>
        <v>4.2758411146536043E-2</v>
      </c>
      <c r="G17" s="70"/>
      <c r="I17" s="69">
        <f>1/(1+10^((F15-I15)/2000))</f>
        <v>0.957241588853464</v>
      </c>
      <c r="J17" s="70"/>
    </row>
    <row r="19" spans="1:10" ht="17" thickBot="1" x14ac:dyDescent="0.25"/>
    <row r="20" spans="1:10" ht="17" thickBot="1" x14ac:dyDescent="0.25">
      <c r="F20" s="80" t="str">
        <f>IF(F21&gt;I21,"Victoire","Défaite")</f>
        <v>Victoire</v>
      </c>
      <c r="G20" s="81"/>
      <c r="I20" s="80" t="str">
        <f>IF(I21&gt;F21,"Victoire","Défaite")</f>
        <v>Défaite</v>
      </c>
      <c r="J20" s="81"/>
    </row>
    <row r="21" spans="1:10" ht="17" thickBot="1" x14ac:dyDescent="0.25">
      <c r="F21" s="52">
        <v>10</v>
      </c>
      <c r="G21" s="53"/>
      <c r="I21" s="52">
        <v>9</v>
      </c>
      <c r="J21" s="53"/>
    </row>
    <row r="22" spans="1:10" ht="17" thickBot="1" x14ac:dyDescent="0.25">
      <c r="A22" s="39" t="s">
        <v>22</v>
      </c>
      <c r="B22" s="40"/>
      <c r="C22" s="40"/>
      <c r="D22" s="41"/>
      <c r="F22" s="54"/>
      <c r="G22" s="55"/>
      <c r="I22" s="54"/>
      <c r="J22" s="55"/>
    </row>
    <row r="23" spans="1:10" x14ac:dyDescent="0.2">
      <c r="A23" s="42"/>
      <c r="B23" s="43"/>
      <c r="C23" s="43"/>
      <c r="D23" s="44"/>
    </row>
    <row r="24" spans="1:10" ht="17" thickBot="1" x14ac:dyDescent="0.25">
      <c r="A24" s="42"/>
      <c r="B24" s="43"/>
      <c r="C24" s="43"/>
      <c r="D24" s="44"/>
    </row>
    <row r="25" spans="1:10" x14ac:dyDescent="0.2">
      <c r="A25" s="42"/>
      <c r="B25" s="43"/>
      <c r="C25" s="43"/>
      <c r="D25" s="44"/>
      <c r="F25" s="56" t="s">
        <v>17</v>
      </c>
      <c r="G25" s="57"/>
      <c r="I25" s="56" t="s">
        <v>17</v>
      </c>
      <c r="J25" s="57"/>
    </row>
    <row r="26" spans="1:10" ht="17" thickBot="1" x14ac:dyDescent="0.25">
      <c r="A26" s="42"/>
      <c r="B26" s="43"/>
      <c r="C26" s="43"/>
      <c r="D26" s="44"/>
      <c r="F26" s="58"/>
      <c r="G26" s="59"/>
      <c r="I26" s="58"/>
      <c r="J26" s="59"/>
    </row>
    <row r="27" spans="1:10" ht="17" thickBot="1" x14ac:dyDescent="0.25">
      <c r="A27" s="42"/>
      <c r="B27" s="43"/>
      <c r="C27" s="43"/>
      <c r="D27" s="44"/>
      <c r="F27" s="19" t="str">
        <f>F13</f>
        <v>lucas</v>
      </c>
      <c r="G27" s="17" t="str">
        <f>G13</f>
        <v>Axel</v>
      </c>
      <c r="I27" s="15" t="str">
        <f>I13</f>
        <v>Raoul</v>
      </c>
      <c r="J27" s="13" t="str">
        <f>J13</f>
        <v>kamel</v>
      </c>
    </row>
    <row r="28" spans="1:10" ht="17" thickBot="1" x14ac:dyDescent="0.25">
      <c r="A28" s="45"/>
      <c r="B28" s="46"/>
      <c r="C28" s="46"/>
      <c r="D28" s="47"/>
      <c r="F28" s="20">
        <f>F14 + (N11*2) * ((IF(F20= "Victoire", 1,0)) - F17)*(1+(IF(F21&gt;I21,F21-I21,I21-F21)) * 0.05)</f>
        <v>1060.3062200977683</v>
      </c>
      <c r="G28" s="18">
        <f>G14 + (N11*2) * ((IF(F20= "Victoire", 1,0)) - F17)*(1+(IF(F21&gt;I21,F21-I21,I21-F21)) * 0.06)</f>
        <v>2060.8805650510803</v>
      </c>
      <c r="I28" s="16">
        <f>I14 + (N11*2) * ((IF(I20= "Victoire", 1,0)) - I17)*(1+(IF(F21&gt;I21,F21-I21,I21-F21)) * 0.06)</f>
        <v>2639.1194349489197</v>
      </c>
      <c r="J28" s="14">
        <f>J14 + (N11*2) * ((IF(I20= "Victoire", 1,0)) - I17)*(1+(IF(F21&gt;I21,F21-I21,I21-F21)) * 0.06)</f>
        <v>2939.1194349489197</v>
      </c>
    </row>
  </sheetData>
  <mergeCells count="16">
    <mergeCell ref="F3:J7"/>
    <mergeCell ref="F20:G20"/>
    <mergeCell ref="I20:J20"/>
    <mergeCell ref="F11:G12"/>
    <mergeCell ref="F15:G16"/>
    <mergeCell ref="I11:J12"/>
    <mergeCell ref="I15:J16"/>
    <mergeCell ref="A22:D28"/>
    <mergeCell ref="N8:O9"/>
    <mergeCell ref="F21:G22"/>
    <mergeCell ref="I21:J22"/>
    <mergeCell ref="F25:G26"/>
    <mergeCell ref="I25:J26"/>
    <mergeCell ref="A11:D17"/>
    <mergeCell ref="F17:G17"/>
    <mergeCell ref="I17:J17"/>
  </mergeCells>
  <conditionalFormatting sqref="F17:G17">
    <cfRule type="cellIs" dxfId="10" priority="11" operator="greaterThan">
      <formula>0.5</formula>
    </cfRule>
    <cfRule type="cellIs" dxfId="9" priority="10" operator="equal">
      <formula>0.5</formula>
    </cfRule>
    <cfRule type="cellIs" dxfId="8" priority="9" operator="lessThan">
      <formula>0.5</formula>
    </cfRule>
  </conditionalFormatting>
  <conditionalFormatting sqref="F20:G20">
    <cfRule type="containsText" dxfId="7" priority="4" operator="containsText" text="Victoire">
      <formula>NOT(ISERROR(SEARCH("Victoire",F20)))</formula>
    </cfRule>
    <cfRule type="containsText" dxfId="6" priority="5" operator="containsText" text="Défaite">
      <formula>NOT(ISERROR(SEARCH("Défaite",F20)))</formula>
    </cfRule>
  </conditionalFormatting>
  <conditionalFormatting sqref="I17:J17">
    <cfRule type="cellIs" dxfId="5" priority="6" operator="lessThan">
      <formula>0.5</formula>
    </cfRule>
    <cfRule type="cellIs" dxfId="4" priority="7" operator="equal">
      <formula>0.5</formula>
    </cfRule>
    <cfRule type="cellIs" dxfId="3" priority="8" operator="greaterThan">
      <formula>0.5</formula>
    </cfRule>
  </conditionalFormatting>
  <conditionalFormatting sqref="I20:J20">
    <cfRule type="containsText" dxfId="2" priority="3" operator="containsText" text="Defaite">
      <formula>NOT(ISERROR(SEARCH("Defaite",I20)))</formula>
    </cfRule>
    <cfRule type="containsText" dxfId="1" priority="2" operator="containsText" text="Victoire">
      <formula>NOT(ISERROR(SEARCH("Victoire",I20)))</formula>
    </cfRule>
    <cfRule type="containsText" dxfId="0" priority="1" operator="containsText" text="Défaite">
      <formula>NOT(ISERROR(SEARCH("Défaite",I20)))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BE98-E3DF-0F45-9FE4-710ABE2B03FE}">
  <sheetPr codeName="Feuil4"/>
  <dimension ref="E2:L15"/>
  <sheetViews>
    <sheetView workbookViewId="0">
      <selection activeCell="F15" sqref="F15"/>
    </sheetView>
  </sheetViews>
  <sheetFormatPr baseColWidth="10" defaultRowHeight="16" x14ac:dyDescent="0.2"/>
  <cols>
    <col min="4" max="4" width="7.83203125" customWidth="1"/>
    <col min="5" max="5" width="14.1640625" customWidth="1"/>
    <col min="12" max="12" width="13.6640625" customWidth="1"/>
  </cols>
  <sheetData>
    <row r="2" spans="5:12" ht="17" thickBot="1" x14ac:dyDescent="0.25"/>
    <row r="3" spans="5:12" ht="16" customHeight="1" x14ac:dyDescent="0.2">
      <c r="F3" s="96" t="s">
        <v>2</v>
      </c>
      <c r="G3" s="97"/>
      <c r="H3" s="97"/>
      <c r="I3" s="97"/>
      <c r="J3" s="97"/>
      <c r="K3" s="98"/>
    </row>
    <row r="4" spans="5:12" ht="16" customHeight="1" x14ac:dyDescent="0.2">
      <c r="F4" s="99"/>
      <c r="G4" s="100"/>
      <c r="H4" s="100"/>
      <c r="I4" s="100"/>
      <c r="J4" s="100"/>
      <c r="K4" s="101"/>
    </row>
    <row r="5" spans="5:12" ht="16" customHeight="1" x14ac:dyDescent="0.2">
      <c r="F5" s="99"/>
      <c r="G5" s="100"/>
      <c r="H5" s="100"/>
      <c r="I5" s="100"/>
      <c r="J5" s="100"/>
      <c r="K5" s="101"/>
    </row>
    <row r="6" spans="5:12" ht="16" customHeight="1" x14ac:dyDescent="0.2">
      <c r="F6" s="99"/>
      <c r="G6" s="100"/>
      <c r="H6" s="100"/>
      <c r="I6" s="100"/>
      <c r="J6" s="100"/>
      <c r="K6" s="101"/>
    </row>
    <row r="7" spans="5:12" ht="17" customHeight="1" thickBot="1" x14ac:dyDescent="0.25">
      <c r="F7" s="102"/>
      <c r="G7" s="103"/>
      <c r="H7" s="103"/>
      <c r="I7" s="103"/>
      <c r="J7" s="103"/>
      <c r="K7" s="104"/>
    </row>
    <row r="10" spans="5:12" ht="17" thickBot="1" x14ac:dyDescent="0.25"/>
    <row r="11" spans="5:12" x14ac:dyDescent="0.2">
      <c r="E11" s="35"/>
      <c r="F11" s="92" t="s">
        <v>19</v>
      </c>
      <c r="G11" s="93"/>
      <c r="J11" s="92" t="s">
        <v>20</v>
      </c>
      <c r="K11" s="93"/>
      <c r="L11" s="35"/>
    </row>
    <row r="12" spans="5:12" ht="17" thickBot="1" x14ac:dyDescent="0.25">
      <c r="E12" s="36"/>
      <c r="F12" s="94"/>
      <c r="G12" s="95"/>
      <c r="J12" s="94"/>
      <c r="K12" s="95"/>
      <c r="L12" s="36"/>
    </row>
    <row r="13" spans="5:12" ht="17" thickBot="1" x14ac:dyDescent="0.25">
      <c r="E13" s="2" t="s">
        <v>69</v>
      </c>
      <c r="F13" s="38" t="str">
        <f>MMR!F13</f>
        <v>lucas</v>
      </c>
      <c r="G13" s="12" t="str">
        <f>MMR!G13</f>
        <v>Axel</v>
      </c>
      <c r="J13" s="38" t="str">
        <f>MMR!I13</f>
        <v>Raoul</v>
      </c>
      <c r="K13" s="38" t="str">
        <f>MMR!J13</f>
        <v>kamel</v>
      </c>
      <c r="L13" s="37" t="s">
        <v>69</v>
      </c>
    </row>
    <row r="14" spans="5:12" ht="17" thickBot="1" x14ac:dyDescent="0.25">
      <c r="E14" s="2" t="s">
        <v>17</v>
      </c>
      <c r="F14" s="4">
        <f>MMR!F28</f>
        <v>1060.3062200977683</v>
      </c>
      <c r="G14" s="2">
        <f>MMR!G28</f>
        <v>2060.8805650510803</v>
      </c>
      <c r="J14" s="2">
        <f>MMR!I28</f>
        <v>2639.1194349489197</v>
      </c>
      <c r="K14" s="2">
        <f>MMR!J28</f>
        <v>2939.1194349489197</v>
      </c>
      <c r="L14" s="37" t="s">
        <v>17</v>
      </c>
    </row>
    <row r="15" spans="5:12" ht="17" thickBot="1" x14ac:dyDescent="0.25">
      <c r="E15" s="2" t="s">
        <v>68</v>
      </c>
      <c r="F15" s="2">
        <f>VLOOKUP(F13, Tableau!E10:K24, 3, FALSE)</f>
        <v>3900</v>
      </c>
      <c r="G15" s="2">
        <f>VLOOKUP(G13, Tableau!E10:K24, 3, FALSE)</f>
        <v>200</v>
      </c>
      <c r="J15" s="2">
        <f>VLOOKUP(J13, Tableau!E10:K24, 3, FALSE)</f>
        <v>2976</v>
      </c>
      <c r="K15" s="2">
        <f>VLOOKUP(K13, Tableau!E10:K24, 3, FALSE)</f>
        <v>1890</v>
      </c>
      <c r="L15" s="37" t="s">
        <v>68</v>
      </c>
    </row>
  </sheetData>
  <mergeCells count="3">
    <mergeCell ref="F11:G12"/>
    <mergeCell ref="J11:K12"/>
    <mergeCell ref="F3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060E-F4E2-5D43-BCD6-7A4826FE5D21}">
  <sheetPr codeName="Feuil5"/>
  <dimension ref="F2:J43"/>
  <sheetViews>
    <sheetView topLeftCell="A37" zoomScale="106" workbookViewId="0">
      <selection activeCell="F7" sqref="F7:F10"/>
    </sheetView>
  </sheetViews>
  <sheetFormatPr baseColWidth="10" defaultRowHeight="16" x14ac:dyDescent="0.2"/>
  <cols>
    <col min="6" max="6" width="27.5" customWidth="1"/>
    <col min="7" max="8" width="16.6640625" customWidth="1"/>
    <col min="9" max="9" width="13.33203125" customWidth="1"/>
  </cols>
  <sheetData>
    <row r="2" spans="6:10" x14ac:dyDescent="0.2">
      <c r="F2" s="1" t="s">
        <v>25</v>
      </c>
      <c r="G2" s="1" t="s">
        <v>26</v>
      </c>
      <c r="H2" s="1" t="s">
        <v>27</v>
      </c>
      <c r="I2" t="s">
        <v>66</v>
      </c>
      <c r="J2" t="s">
        <v>67</v>
      </c>
    </row>
    <row r="3" spans="6:10" x14ac:dyDescent="0.2">
      <c r="F3" s="21" t="s">
        <v>28</v>
      </c>
      <c r="G3" s="21">
        <v>-250</v>
      </c>
      <c r="H3" s="21">
        <v>99</v>
      </c>
      <c r="I3" s="21">
        <v>-250</v>
      </c>
      <c r="J3" s="21">
        <v>199</v>
      </c>
    </row>
    <row r="4" spans="6:10" x14ac:dyDescent="0.2">
      <c r="F4" s="21" t="s">
        <v>29</v>
      </c>
      <c r="G4" s="21">
        <v>100</v>
      </c>
      <c r="H4" s="21">
        <v>199</v>
      </c>
      <c r="I4" s="21">
        <v>200</v>
      </c>
      <c r="J4" s="21">
        <v>399</v>
      </c>
    </row>
    <row r="5" spans="6:10" x14ac:dyDescent="0.2">
      <c r="F5" s="21" t="s">
        <v>29</v>
      </c>
      <c r="G5" s="21">
        <v>200</v>
      </c>
      <c r="H5" s="21">
        <v>299</v>
      </c>
      <c r="I5" s="21">
        <v>400</v>
      </c>
      <c r="J5" s="21">
        <v>599</v>
      </c>
    </row>
    <row r="6" spans="6:10" x14ac:dyDescent="0.2">
      <c r="F6" s="21" t="s">
        <v>30</v>
      </c>
      <c r="G6" s="21">
        <v>300</v>
      </c>
      <c r="H6" s="21">
        <v>399</v>
      </c>
      <c r="I6" s="21">
        <v>600</v>
      </c>
      <c r="J6" s="21">
        <v>799</v>
      </c>
    </row>
    <row r="7" spans="6:10" x14ac:dyDescent="0.2">
      <c r="F7" s="25" t="s">
        <v>32</v>
      </c>
      <c r="G7" s="25">
        <v>400</v>
      </c>
      <c r="H7" s="25">
        <v>499</v>
      </c>
      <c r="I7" s="25">
        <v>800</v>
      </c>
      <c r="J7" s="25">
        <v>999</v>
      </c>
    </row>
    <row r="8" spans="6:10" x14ac:dyDescent="0.2">
      <c r="F8" s="25" t="s">
        <v>40</v>
      </c>
      <c r="G8" s="25">
        <v>500</v>
      </c>
      <c r="H8" s="25">
        <v>599</v>
      </c>
      <c r="I8" s="25">
        <v>1000</v>
      </c>
      <c r="J8" s="25">
        <v>1199</v>
      </c>
    </row>
    <row r="9" spans="6:10" x14ac:dyDescent="0.2">
      <c r="F9" s="25" t="s">
        <v>40</v>
      </c>
      <c r="G9" s="25">
        <v>600</v>
      </c>
      <c r="H9" s="25">
        <v>699</v>
      </c>
      <c r="I9" s="25">
        <v>1200</v>
      </c>
      <c r="J9" s="25">
        <v>1399</v>
      </c>
    </row>
    <row r="10" spans="6:10" x14ac:dyDescent="0.2">
      <c r="F10" s="25" t="s">
        <v>41</v>
      </c>
      <c r="G10" s="25">
        <v>700</v>
      </c>
      <c r="H10" s="25">
        <v>799</v>
      </c>
      <c r="I10" s="25">
        <v>1400</v>
      </c>
      <c r="J10" s="25">
        <v>1599</v>
      </c>
    </row>
    <row r="11" spans="6:10" x14ac:dyDescent="0.2">
      <c r="F11" s="26" t="s">
        <v>31</v>
      </c>
      <c r="G11" s="26">
        <v>800</v>
      </c>
      <c r="H11" s="26">
        <v>899</v>
      </c>
      <c r="I11" s="26">
        <v>1600</v>
      </c>
      <c r="J11" s="26">
        <v>1799</v>
      </c>
    </row>
    <row r="12" spans="6:10" x14ac:dyDescent="0.2">
      <c r="F12" s="26" t="s">
        <v>42</v>
      </c>
      <c r="G12" s="26">
        <v>900</v>
      </c>
      <c r="H12" s="26">
        <v>999</v>
      </c>
      <c r="I12" s="26">
        <v>1800</v>
      </c>
      <c r="J12" s="26">
        <v>1999</v>
      </c>
    </row>
    <row r="13" spans="6:10" x14ac:dyDescent="0.2">
      <c r="F13" s="26" t="s">
        <v>43</v>
      </c>
      <c r="G13" s="26">
        <v>1000</v>
      </c>
      <c r="H13" s="26">
        <v>1099</v>
      </c>
      <c r="I13" s="26">
        <v>2000</v>
      </c>
      <c r="J13" s="26">
        <v>2199</v>
      </c>
    </row>
    <row r="14" spans="6:10" x14ac:dyDescent="0.2">
      <c r="F14" s="26" t="s">
        <v>44</v>
      </c>
      <c r="G14" s="26">
        <v>1100</v>
      </c>
      <c r="H14" s="26">
        <v>1199</v>
      </c>
      <c r="I14" s="26">
        <v>2200</v>
      </c>
      <c r="J14" s="26">
        <v>2399</v>
      </c>
    </row>
    <row r="15" spans="6:10" x14ac:dyDescent="0.2">
      <c r="F15" s="33" t="s">
        <v>33</v>
      </c>
      <c r="G15" s="33">
        <v>1200</v>
      </c>
      <c r="H15" s="33">
        <v>1299</v>
      </c>
      <c r="I15" s="33">
        <v>2400</v>
      </c>
      <c r="J15" s="33">
        <v>2599</v>
      </c>
    </row>
    <row r="16" spans="6:10" x14ac:dyDescent="0.2">
      <c r="F16" s="33" t="s">
        <v>45</v>
      </c>
      <c r="G16" s="33">
        <v>1300</v>
      </c>
      <c r="H16" s="33">
        <v>1399</v>
      </c>
      <c r="I16" s="33">
        <v>2600</v>
      </c>
      <c r="J16" s="33">
        <v>2799</v>
      </c>
    </row>
    <row r="17" spans="6:10" x14ac:dyDescent="0.2">
      <c r="F17" s="33" t="s">
        <v>46</v>
      </c>
      <c r="G17" s="33">
        <v>1400</v>
      </c>
      <c r="H17" s="33">
        <v>1499</v>
      </c>
      <c r="I17" s="33">
        <v>2800</v>
      </c>
      <c r="J17" s="33">
        <v>2999</v>
      </c>
    </row>
    <row r="18" spans="6:10" x14ac:dyDescent="0.2">
      <c r="F18" s="33" t="s">
        <v>47</v>
      </c>
      <c r="G18" s="33">
        <v>1500</v>
      </c>
      <c r="H18" s="33">
        <v>1599</v>
      </c>
      <c r="I18" s="33">
        <v>3000</v>
      </c>
      <c r="J18" s="33">
        <v>3199</v>
      </c>
    </row>
    <row r="19" spans="6:10" x14ac:dyDescent="0.2">
      <c r="F19" s="27" t="s">
        <v>34</v>
      </c>
      <c r="G19" s="27">
        <v>1600</v>
      </c>
      <c r="H19" s="27">
        <v>1699</v>
      </c>
      <c r="I19" s="27">
        <v>3200</v>
      </c>
      <c r="J19" s="27">
        <v>3399</v>
      </c>
    </row>
    <row r="20" spans="6:10" x14ac:dyDescent="0.2">
      <c r="F20" s="27" t="s">
        <v>48</v>
      </c>
      <c r="G20" s="27">
        <v>1700</v>
      </c>
      <c r="H20" s="27">
        <v>1799</v>
      </c>
      <c r="I20" s="27">
        <v>3400</v>
      </c>
      <c r="J20" s="27">
        <v>3599</v>
      </c>
    </row>
    <row r="21" spans="6:10" x14ac:dyDescent="0.2">
      <c r="F21" s="27" t="s">
        <v>49</v>
      </c>
      <c r="G21" s="27">
        <v>1800</v>
      </c>
      <c r="H21" s="27">
        <v>1899</v>
      </c>
      <c r="I21" s="27">
        <v>3600</v>
      </c>
      <c r="J21" s="27">
        <v>3799</v>
      </c>
    </row>
    <row r="22" spans="6:10" x14ac:dyDescent="0.2">
      <c r="F22" s="27" t="s">
        <v>50</v>
      </c>
      <c r="G22" s="27">
        <v>1900</v>
      </c>
      <c r="H22" s="27">
        <v>1999</v>
      </c>
      <c r="I22" s="27">
        <v>3800</v>
      </c>
      <c r="J22" s="27">
        <v>3999</v>
      </c>
    </row>
    <row r="23" spans="6:10" x14ac:dyDescent="0.2">
      <c r="F23" s="28" t="s">
        <v>35</v>
      </c>
      <c r="G23" s="28">
        <v>2000</v>
      </c>
      <c r="H23" s="28">
        <v>2099</v>
      </c>
      <c r="I23" s="28">
        <v>4000</v>
      </c>
      <c r="J23" s="28">
        <v>4199</v>
      </c>
    </row>
    <row r="24" spans="6:10" x14ac:dyDescent="0.2">
      <c r="F24" s="28" t="s">
        <v>51</v>
      </c>
      <c r="G24" s="28">
        <v>2100</v>
      </c>
      <c r="H24" s="28">
        <v>2199</v>
      </c>
      <c r="I24" s="28">
        <v>4200</v>
      </c>
      <c r="J24" s="28">
        <v>4399</v>
      </c>
    </row>
    <row r="25" spans="6:10" x14ac:dyDescent="0.2">
      <c r="F25" s="28" t="s">
        <v>51</v>
      </c>
      <c r="G25" s="28">
        <v>2200</v>
      </c>
      <c r="H25" s="28">
        <v>2299</v>
      </c>
      <c r="I25" s="28">
        <v>4400</v>
      </c>
      <c r="J25" s="28">
        <v>4599</v>
      </c>
    </row>
    <row r="26" spans="6:10" x14ac:dyDescent="0.2">
      <c r="F26" s="28" t="s">
        <v>52</v>
      </c>
      <c r="G26" s="28">
        <v>2300</v>
      </c>
      <c r="H26" s="28">
        <v>2399</v>
      </c>
      <c r="I26" s="28">
        <v>4600</v>
      </c>
      <c r="J26" s="28">
        <v>4799</v>
      </c>
    </row>
    <row r="27" spans="6:10" x14ac:dyDescent="0.2">
      <c r="F27" s="29" t="s">
        <v>36</v>
      </c>
      <c r="G27" s="29">
        <v>2400</v>
      </c>
      <c r="H27" s="29">
        <v>2499</v>
      </c>
      <c r="I27" s="29">
        <v>4800</v>
      </c>
      <c r="J27" s="29">
        <v>4999</v>
      </c>
    </row>
    <row r="28" spans="6:10" x14ac:dyDescent="0.2">
      <c r="F28" s="29" t="s">
        <v>53</v>
      </c>
      <c r="G28" s="29">
        <v>2500</v>
      </c>
      <c r="H28" s="29">
        <v>2599</v>
      </c>
      <c r="I28" s="29">
        <v>5000</v>
      </c>
      <c r="J28" s="29">
        <v>5199</v>
      </c>
    </row>
    <row r="29" spans="6:10" x14ac:dyDescent="0.2">
      <c r="F29" s="29" t="s">
        <v>54</v>
      </c>
      <c r="G29" s="29">
        <v>2600</v>
      </c>
      <c r="H29" s="29">
        <v>2699</v>
      </c>
      <c r="I29" s="29">
        <v>5200</v>
      </c>
      <c r="J29" s="29">
        <v>5399</v>
      </c>
    </row>
    <row r="30" spans="6:10" x14ac:dyDescent="0.2">
      <c r="F30" s="29" t="s">
        <v>55</v>
      </c>
      <c r="G30" s="29">
        <v>2700</v>
      </c>
      <c r="H30" s="29">
        <v>2799</v>
      </c>
      <c r="I30" s="29">
        <v>5400</v>
      </c>
      <c r="J30" s="29">
        <v>5599</v>
      </c>
    </row>
    <row r="31" spans="6:10" x14ac:dyDescent="0.2">
      <c r="F31" s="30" t="s">
        <v>37</v>
      </c>
      <c r="G31" s="30">
        <v>2800</v>
      </c>
      <c r="H31" s="30">
        <v>2899</v>
      </c>
      <c r="I31" s="30">
        <v>5600</v>
      </c>
      <c r="J31" s="30">
        <v>5799</v>
      </c>
    </row>
    <row r="32" spans="6:10" x14ac:dyDescent="0.2">
      <c r="F32" s="30" t="s">
        <v>56</v>
      </c>
      <c r="G32" s="30">
        <v>2900</v>
      </c>
      <c r="H32" s="30">
        <v>2999</v>
      </c>
      <c r="I32" s="30">
        <v>5800</v>
      </c>
      <c r="J32" s="30">
        <v>5999</v>
      </c>
    </row>
    <row r="33" spans="6:10" x14ac:dyDescent="0.2">
      <c r="F33" s="30" t="s">
        <v>57</v>
      </c>
      <c r="G33" s="30">
        <v>3000</v>
      </c>
      <c r="H33" s="30">
        <v>3099</v>
      </c>
      <c r="I33" s="30">
        <v>6000</v>
      </c>
      <c r="J33" s="30">
        <v>6199</v>
      </c>
    </row>
    <row r="34" spans="6:10" x14ac:dyDescent="0.2">
      <c r="F34" s="30" t="s">
        <v>58</v>
      </c>
      <c r="G34" s="30">
        <v>3100</v>
      </c>
      <c r="H34" s="30">
        <v>3199</v>
      </c>
      <c r="I34" s="30">
        <v>6200</v>
      </c>
      <c r="J34" s="30">
        <v>6399</v>
      </c>
    </row>
    <row r="35" spans="6:10" x14ac:dyDescent="0.2">
      <c r="F35" s="31" t="s">
        <v>38</v>
      </c>
      <c r="G35" s="31">
        <v>3200</v>
      </c>
      <c r="H35" s="31">
        <v>3299</v>
      </c>
      <c r="I35" s="31">
        <v>6400</v>
      </c>
      <c r="J35" s="31">
        <v>6599</v>
      </c>
    </row>
    <row r="36" spans="6:10" x14ac:dyDescent="0.2">
      <c r="F36" s="31" t="s">
        <v>59</v>
      </c>
      <c r="G36" s="31">
        <v>3300</v>
      </c>
      <c r="H36" s="31">
        <v>3399</v>
      </c>
      <c r="I36" s="31">
        <v>6600</v>
      </c>
      <c r="J36" s="31">
        <v>6799</v>
      </c>
    </row>
    <row r="37" spans="6:10" x14ac:dyDescent="0.2">
      <c r="F37" s="31" t="s">
        <v>60</v>
      </c>
      <c r="G37" s="31">
        <v>3400</v>
      </c>
      <c r="H37" s="31">
        <v>3499</v>
      </c>
      <c r="I37" s="31">
        <v>6800</v>
      </c>
      <c r="J37" s="31">
        <v>6999</v>
      </c>
    </row>
    <row r="38" spans="6:10" x14ac:dyDescent="0.2">
      <c r="F38" s="31" t="s">
        <v>61</v>
      </c>
      <c r="G38" s="31">
        <v>3500</v>
      </c>
      <c r="H38" s="31">
        <v>3599</v>
      </c>
      <c r="I38" s="31">
        <v>7000</v>
      </c>
      <c r="J38" s="31">
        <v>7199</v>
      </c>
    </row>
    <row r="39" spans="6:10" x14ac:dyDescent="0.2">
      <c r="F39" s="32" t="s">
        <v>39</v>
      </c>
      <c r="G39" s="32">
        <v>3600</v>
      </c>
      <c r="H39" s="32">
        <v>3699</v>
      </c>
      <c r="I39" s="32">
        <v>7200</v>
      </c>
      <c r="J39" s="32">
        <v>7399</v>
      </c>
    </row>
    <row r="40" spans="6:10" x14ac:dyDescent="0.2">
      <c r="F40" s="32" t="s">
        <v>62</v>
      </c>
      <c r="G40" s="32">
        <v>3700</v>
      </c>
      <c r="H40" s="32">
        <v>3799</v>
      </c>
      <c r="I40" s="32">
        <v>7400</v>
      </c>
      <c r="J40" s="32">
        <v>7599</v>
      </c>
    </row>
    <row r="41" spans="6:10" x14ac:dyDescent="0.2">
      <c r="F41" s="32" t="s">
        <v>63</v>
      </c>
      <c r="G41" s="32">
        <v>3800</v>
      </c>
      <c r="H41" s="32">
        <v>3899</v>
      </c>
      <c r="I41" s="32">
        <v>7600</v>
      </c>
      <c r="J41" s="32">
        <v>7799</v>
      </c>
    </row>
    <row r="42" spans="6:10" x14ac:dyDescent="0.2">
      <c r="F42" s="32" t="s">
        <v>64</v>
      </c>
      <c r="G42" s="32">
        <v>3900</v>
      </c>
      <c r="H42" s="32">
        <v>3999</v>
      </c>
      <c r="I42" s="32">
        <v>7800</v>
      </c>
      <c r="J42" s="32">
        <v>7999</v>
      </c>
    </row>
    <row r="43" spans="6:10" x14ac:dyDescent="0.2">
      <c r="F43" s="34" t="s">
        <v>65</v>
      </c>
      <c r="G43" s="34">
        <v>4000</v>
      </c>
      <c r="H43" s="34">
        <v>4099</v>
      </c>
      <c r="I43" s="34">
        <v>8000</v>
      </c>
      <c r="J43" s="34">
        <v>8199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</vt:lpstr>
      <vt:lpstr>MMR</vt:lpstr>
      <vt:lpstr>EPI</vt:lpstr>
      <vt:lpstr>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Fernandes</dc:creator>
  <cp:lastModifiedBy>Lucas Fernandes</cp:lastModifiedBy>
  <dcterms:created xsi:type="dcterms:W3CDTF">2024-01-09T20:26:29Z</dcterms:created>
  <dcterms:modified xsi:type="dcterms:W3CDTF">2024-02-28T07:22:54Z</dcterms:modified>
</cp:coreProperties>
</file>