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imelineCaches/timelineCache1.xml" ContentType="application/vnd.ms-excel.timelineCache+xml"/>
  <Override PartName="/xl/timelineCaches/timelineCache2.xml" ContentType="application/vnd.ms-excel.timelineCache+xml"/>
  <Override PartName="/xl/timelineCaches/timelineCache3.xml" ContentType="application/vnd.ms-excel.timelineCache+xml"/>
  <Override PartName="/xl/timelineCaches/timelineCache4.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timelines/timeline2.xml" ContentType="application/vnd.ms-excel.timelin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drawings/drawing7.xml" ContentType="application/vnd.openxmlformats-officedocument.drawing+xml"/>
  <Override PartName="/xl/slicers/slicer3.xml" ContentType="application/vnd.ms-excel.slicer+xml"/>
  <Override PartName="/xl/timelines/timeline3.xml" ContentType="application/vnd.ms-excel.timelin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8.xml" ContentType="application/vnd.openxmlformats-officedocument.drawing+xml"/>
  <Override PartName="/xl/slicers/slicer4.xml" ContentType="application/vnd.ms-excel.slicer+xml"/>
  <Override PartName="/xl/timelines/timeline4.xml" ContentType="application/vnd.ms-excel.timelin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E:\TABS DATA\"/>
    </mc:Choice>
  </mc:AlternateContent>
  <xr:revisionPtr revIDLastSave="0" documentId="8_{832BCA4A-9FB8-4C52-9859-5F6839929785}" xr6:coauthVersionLast="47" xr6:coauthVersionMax="47" xr10:uidLastSave="{00000000-0000-0000-0000-000000000000}"/>
  <bookViews>
    <workbookView xWindow="285" yWindow="1005" windowWidth="15075" windowHeight="10515" tabRatio="599" activeTab="2" xr2:uid="{00000000-000D-0000-FFFF-FFFF00000000}"/>
  </bookViews>
  <sheets>
    <sheet name="DATA" sheetId="2" r:id="rId1"/>
    <sheet name="1ST DAY" sheetId="1" r:id="rId2"/>
    <sheet name="2END DAY" sheetId="3" r:id="rId3"/>
    <sheet name="4TH DAY" sheetId="7" r:id="rId4"/>
    <sheet name="5TH DAY" sheetId="8" r:id="rId5"/>
    <sheet name="dashboard" sheetId="9" r:id="rId6"/>
    <sheet name="DATE WITH AMT" sheetId="14" r:id="rId7"/>
    <sheet name="SALESMAN WITH QTY" sheetId="15" r:id="rId8"/>
    <sheet name="PRODUCT WITH RATE" sheetId="16" r:id="rId9"/>
    <sheet name="MIS REPORT" sheetId="13" r:id="rId10"/>
    <sheet name="MIS REPORTS" sheetId="20" r:id="rId11"/>
  </sheets>
  <definedNames>
    <definedName name="_xlnm._FilterDatabase" localSheetId="2" hidden="1">'2END DAY'!$B$2:$O$24</definedName>
    <definedName name="NativeTimeline_DATE">#N/A</definedName>
    <definedName name="NativeTimeline_DATE1">#N/A</definedName>
    <definedName name="NativeTimeline_DATE2">#N/A</definedName>
    <definedName name="NativeTimeline_DATE3">#N/A</definedName>
    <definedName name="Slicer_PRODUCT">#N/A</definedName>
    <definedName name="Slicer_PRODUCT1">#N/A</definedName>
    <definedName name="Slicer_SALESMAN">#N/A</definedName>
    <definedName name="Slicer_SALESMAN1">#N/A</definedName>
    <definedName name="Slicer_SALESMAN2">#N/A</definedName>
    <definedName name="Slicer_SALESMAN3">#N/A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9"/>
        <x15:timelineCacheRef r:id="rId20"/>
        <x15:timelineCacheRef r:id="rId21"/>
        <x15:timelineCacheRef r:id="rId22"/>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6" i="3" l="1"/>
  <c r="P6" i="3"/>
  <c r="O6" i="3"/>
  <c r="N6" i="3"/>
  <c r="G4" i="3"/>
  <c r="G5" i="3"/>
  <c r="G6" i="3"/>
  <c r="G7" i="3"/>
  <c r="G8" i="3"/>
  <c r="G9" i="3"/>
  <c r="G10" i="3"/>
  <c r="G11" i="3"/>
  <c r="G12" i="3"/>
  <c r="G13" i="3"/>
  <c r="G14" i="3"/>
  <c r="G15" i="3"/>
  <c r="G16" i="3"/>
  <c r="G17" i="3"/>
  <c r="G18" i="3"/>
  <c r="G19" i="3"/>
  <c r="G20" i="3"/>
  <c r="G21" i="3"/>
  <c r="G22" i="3"/>
  <c r="G23" i="3"/>
  <c r="G3" i="3"/>
  <c r="M6" i="3"/>
  <c r="L6" i="3"/>
  <c r="K6" i="3"/>
  <c r="J6" i="3"/>
  <c r="I6" i="3"/>
  <c r="O3" i="3"/>
  <c r="M3" i="3"/>
  <c r="K3" i="3"/>
  <c r="J3" i="3"/>
  <c r="I3" i="3"/>
  <c r="D17" i="1"/>
  <c r="H14" i="1"/>
  <c r="F14" i="1"/>
  <c r="D14" i="1"/>
  <c r="F12" i="1"/>
  <c r="D12" i="1"/>
  <c r="H21" i="1"/>
  <c r="E21" i="1"/>
  <c r="C106" i="1"/>
  <c r="D104" i="1"/>
  <c r="K11" i="2"/>
  <c r="I11" i="2"/>
  <c r="M8" i="2"/>
  <c r="K8" i="2"/>
  <c r="I8" i="2"/>
  <c r="K10" i="2"/>
  <c r="I10" i="2"/>
  <c r="M7" i="2"/>
  <c r="K7" i="2"/>
  <c r="I7" i="2"/>
  <c r="K3" i="2"/>
  <c r="I3" i="2"/>
  <c r="G24" i="3" l="1"/>
  <c r="H94" i="1"/>
  <c r="I88" i="1"/>
  <c r="H86" i="1"/>
  <c r="C84" i="1"/>
  <c r="K21" i="1"/>
  <c r="Q55" i="1"/>
  <c r="Q56" i="1"/>
  <c r="Q57" i="1"/>
  <c r="Q58" i="1"/>
  <c r="Q59" i="1"/>
  <c r="Q60" i="1"/>
  <c r="Q61" i="1"/>
  <c r="Q62" i="1"/>
  <c r="Q63" i="1"/>
  <c r="Q64" i="1"/>
  <c r="Q65" i="1"/>
  <c r="Q54" i="1"/>
  <c r="M55" i="1"/>
  <c r="M56" i="1"/>
  <c r="M57" i="1"/>
  <c r="M58" i="1"/>
  <c r="M59" i="1"/>
  <c r="M60" i="1"/>
  <c r="M61" i="1"/>
  <c r="M62" i="1"/>
  <c r="M63" i="1"/>
  <c r="M64" i="1"/>
  <c r="M65" i="1"/>
  <c r="M54" i="1"/>
  <c r="I55" i="1"/>
  <c r="I56" i="1"/>
  <c r="I57" i="1"/>
  <c r="I58" i="1"/>
  <c r="I59" i="1"/>
  <c r="I60" i="1"/>
  <c r="I61" i="1"/>
  <c r="I62" i="1"/>
  <c r="I63" i="1"/>
  <c r="I64" i="1"/>
  <c r="I65" i="1"/>
  <c r="I54" i="1"/>
  <c r="E55" i="1"/>
  <c r="E56" i="1"/>
  <c r="E57" i="1"/>
  <c r="E58" i="1"/>
  <c r="E59" i="1"/>
  <c r="E60" i="1"/>
  <c r="E61" i="1"/>
  <c r="E62" i="1"/>
  <c r="E63" i="1"/>
  <c r="E64" i="1"/>
  <c r="E65" i="1"/>
  <c r="E54" i="1"/>
  <c r="C1" i="9"/>
  <c r="C5" i="9"/>
  <c r="C6" i="9"/>
  <c r="C4" i="9"/>
  <c r="C20" i="1"/>
  <c r="H77" i="1"/>
  <c r="G77" i="1"/>
  <c r="F77" i="1"/>
  <c r="E77" i="1"/>
  <c r="D77" i="1"/>
  <c r="E33" i="1"/>
  <c r="D1" i="8"/>
  <c r="D5" i="8"/>
  <c r="D6" i="8"/>
  <c r="D4" i="8"/>
  <c r="D4" i="7"/>
  <c r="D5" i="7"/>
  <c r="D6" i="7"/>
  <c r="D3" i="7"/>
  <c r="N70" i="1"/>
  <c r="N71" i="1"/>
  <c r="N69" i="1"/>
  <c r="K23" i="1"/>
  <c r="B11" i="1"/>
  <c r="N13" i="1"/>
  <c r="I36" i="1"/>
  <c r="H36" i="1"/>
  <c r="G36" i="1"/>
  <c r="F36" i="1"/>
  <c r="E36" i="1"/>
  <c r="E40" i="1"/>
  <c r="N44" i="1"/>
  <c r="N43" i="1"/>
  <c r="N42" i="1"/>
  <c r="N41" i="1"/>
  <c r="N40" i="1"/>
  <c r="E32" i="1"/>
  <c r="C33" i="1"/>
  <c r="J30" i="1"/>
  <c r="J29" i="1"/>
  <c r="J28" i="1"/>
  <c r="J27" i="1"/>
  <c r="J26" i="1"/>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3" i="2"/>
  <c r="E17" i="1"/>
  <c r="C22" i="1" l="1"/>
  <c r="M9" i="1"/>
  <c r="M5" i="1"/>
  <c r="M6" i="1"/>
  <c r="M7" i="1"/>
  <c r="M8" i="1"/>
  <c r="L9" i="1"/>
  <c r="L5" i="1"/>
  <c r="L6" i="1"/>
  <c r="L7" i="1"/>
  <c r="L8" i="1"/>
  <c r="N14" i="1" s="1"/>
  <c r="K9" i="1"/>
  <c r="K5" i="1"/>
  <c r="K6" i="1"/>
  <c r="K7" i="1"/>
  <c r="K8" i="1"/>
  <c r="J9" i="1"/>
  <c r="N9" i="1" s="1"/>
  <c r="O9" i="1" s="1"/>
  <c r="J5" i="1"/>
  <c r="N5" i="1" s="1"/>
  <c r="O5" i="1" s="1"/>
  <c r="J6" i="1"/>
  <c r="J7" i="1"/>
  <c r="N7" i="1" s="1"/>
  <c r="O7" i="1" s="1"/>
  <c r="J8" i="1"/>
  <c r="N21" i="1" l="1" a="1"/>
  <c r="N21" i="1" s="1"/>
  <c r="N8" i="1"/>
  <c r="O8" i="1" s="1"/>
  <c r="H23" i="1"/>
  <c r="N6" i="1"/>
  <c r="O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<sst xmlns="http://schemas.openxmlformats.org/spreadsheetml/2006/main" count="730" uniqueCount="266">
  <si>
    <t>SR NO.</t>
  </si>
  <si>
    <t>NAME</t>
  </si>
  <si>
    <t>HINDI</t>
  </si>
  <si>
    <t>ENGLISH</t>
  </si>
  <si>
    <t>MATHS</t>
  </si>
  <si>
    <t>MARATHI</t>
  </si>
  <si>
    <t>TOTAL</t>
  </si>
  <si>
    <t>MINIMUM</t>
  </si>
  <si>
    <t>MAXIMUM</t>
  </si>
  <si>
    <t>AVERAGE</t>
  </si>
  <si>
    <t xml:space="preserve">PERCENT </t>
  </si>
  <si>
    <t xml:space="preserve">SHUBHAM </t>
  </si>
  <si>
    <t xml:space="preserve">VIVEK </t>
  </si>
  <si>
    <t>CHINMAY</t>
  </si>
  <si>
    <t>MANGESH</t>
  </si>
  <si>
    <t>RITIK</t>
  </si>
  <si>
    <t>MARKSHEET</t>
  </si>
  <si>
    <t>SCIENCE</t>
  </si>
  <si>
    <t>SOCIAL SCIENCE</t>
  </si>
  <si>
    <t>ROW</t>
  </si>
  <si>
    <t>ROWS</t>
  </si>
  <si>
    <t>COLUMN</t>
  </si>
  <si>
    <t>COLUMNS</t>
  </si>
  <si>
    <t>CELL</t>
  </si>
  <si>
    <t>MATCH</t>
  </si>
  <si>
    <t>LOOKUP</t>
  </si>
  <si>
    <t>V - LOOKUP</t>
  </si>
  <si>
    <t>H - LOOKUP</t>
  </si>
  <si>
    <t>INDEX</t>
  </si>
  <si>
    <t>SHEET</t>
  </si>
  <si>
    <t>SHUBHAM</t>
  </si>
  <si>
    <t>DATE</t>
  </si>
  <si>
    <t>SALESMAN</t>
  </si>
  <si>
    <t>PRODUCT</t>
  </si>
  <si>
    <t>QTY</t>
  </si>
  <si>
    <t>RATE</t>
  </si>
  <si>
    <t>AMT</t>
  </si>
  <si>
    <t>RAKESH</t>
  </si>
  <si>
    <t>PRAJAKTA</t>
  </si>
  <si>
    <t>AKANKSHA</t>
  </si>
  <si>
    <t>NEHAL</t>
  </si>
  <si>
    <t>SHIKHA</t>
  </si>
  <si>
    <t>CPU</t>
  </si>
  <si>
    <t>MONITER</t>
  </si>
  <si>
    <t>PRINTER</t>
  </si>
  <si>
    <t>COUNT</t>
  </si>
  <si>
    <t>COUNTA</t>
  </si>
  <si>
    <t>COUNTBLANK</t>
  </si>
  <si>
    <t>COUNT IF</t>
  </si>
  <si>
    <t>COUNTIFS</t>
  </si>
  <si>
    <t>RESULT</t>
  </si>
  <si>
    <t>POSITION</t>
  </si>
  <si>
    <t>A</t>
  </si>
  <si>
    <t>@</t>
  </si>
  <si>
    <t>SUM</t>
  </si>
  <si>
    <t>SUMIF</t>
  </si>
  <si>
    <t>SUMIFS</t>
  </si>
  <si>
    <t>SUMPRODUCT</t>
  </si>
  <si>
    <t>VALUE 1</t>
  </si>
  <si>
    <t>VALUE 2</t>
  </si>
  <si>
    <t>AND LOGIC</t>
  </si>
  <si>
    <t>45=&gt;,80=&lt;</t>
  </si>
  <si>
    <t>OR LOGIC</t>
  </si>
  <si>
    <t>XOR LOGIC</t>
  </si>
  <si>
    <t>NOT LOGIC</t>
  </si>
  <si>
    <t xml:space="preserve">  </t>
  </si>
  <si>
    <t>ASHWIN</t>
  </si>
  <si>
    <t>YES</t>
  </si>
  <si>
    <t>NO</t>
  </si>
  <si>
    <t>KHUSHI</t>
  </si>
  <si>
    <t>SHARAYU</t>
  </si>
  <si>
    <t xml:space="preserve">ZONE </t>
  </si>
  <si>
    <t>NORTH</t>
  </si>
  <si>
    <t>SOUTH</t>
  </si>
  <si>
    <t>EAST</t>
  </si>
  <si>
    <t>WEST</t>
  </si>
  <si>
    <t>SERVICE LEVEL</t>
  </si>
  <si>
    <t>ADD 10%</t>
  </si>
  <si>
    <t xml:space="preserve">                                                                                                                                                                                                                           </t>
  </si>
  <si>
    <t>UPPER</t>
  </si>
  <si>
    <t>LOWER</t>
  </si>
  <si>
    <t>LEN</t>
  </si>
  <si>
    <t>PROPER</t>
  </si>
  <si>
    <t>Row Labels</t>
  </si>
  <si>
    <t>Grand Total</t>
  </si>
  <si>
    <t>Sum of AMT</t>
  </si>
  <si>
    <t>(All)</t>
  </si>
  <si>
    <t>KRUSHNALI</t>
  </si>
  <si>
    <t>VRUSHALI</t>
  </si>
  <si>
    <t>VAISHNAVI</t>
  </si>
  <si>
    <t>BANGADE</t>
  </si>
  <si>
    <t>THAKRE</t>
  </si>
  <si>
    <t>THAWARE</t>
  </si>
  <si>
    <t>918561892140</t>
  </si>
  <si>
    <t>8561892140</t>
  </si>
  <si>
    <t>kg</t>
  </si>
  <si>
    <t>g</t>
  </si>
  <si>
    <t>25-Feb</t>
  </si>
  <si>
    <t>27-Feb</t>
  </si>
  <si>
    <t>01-Mar</t>
  </si>
  <si>
    <t>03-Mar</t>
  </si>
  <si>
    <t>06-Mar</t>
  </si>
  <si>
    <t>08-Mar</t>
  </si>
  <si>
    <t>11-Mar</t>
  </si>
  <si>
    <t>13-Mar</t>
  </si>
  <si>
    <t>16-Mar</t>
  </si>
  <si>
    <t>18-Mar</t>
  </si>
  <si>
    <t>21-Mar</t>
  </si>
  <si>
    <t>23-Mar</t>
  </si>
  <si>
    <t>26-Mar</t>
  </si>
  <si>
    <t>28-Mar</t>
  </si>
  <si>
    <t>31-Mar</t>
  </si>
  <si>
    <t>02-Apr</t>
  </si>
  <si>
    <t>05-Apr</t>
  </si>
  <si>
    <t>07-Apr</t>
  </si>
  <si>
    <t>10-Apr</t>
  </si>
  <si>
    <t>12-Apr</t>
  </si>
  <si>
    <t>15-Apr</t>
  </si>
  <si>
    <t>17-Apr</t>
  </si>
  <si>
    <t>20-Apr</t>
  </si>
  <si>
    <t>22-Apr</t>
  </si>
  <si>
    <t>25-Apr</t>
  </si>
  <si>
    <t>27-Apr</t>
  </si>
  <si>
    <t>30-Apr</t>
  </si>
  <si>
    <t>02-May</t>
  </si>
  <si>
    <t>05-May</t>
  </si>
  <si>
    <t>07-May</t>
  </si>
  <si>
    <t>10-May</t>
  </si>
  <si>
    <t>12-May</t>
  </si>
  <si>
    <t>15-May</t>
  </si>
  <si>
    <t>17-May</t>
  </si>
  <si>
    <t>20-May</t>
  </si>
  <si>
    <t>22-May</t>
  </si>
  <si>
    <t>25-May</t>
  </si>
  <si>
    <t>27-May</t>
  </si>
  <si>
    <t>30-May</t>
  </si>
  <si>
    <t>01-Jun</t>
  </si>
  <si>
    <t>04-Jun</t>
  </si>
  <si>
    <t>06-Jun</t>
  </si>
  <si>
    <t>09-Jun</t>
  </si>
  <si>
    <t>11-Jun</t>
  </si>
  <si>
    <t>14-Jun</t>
  </si>
  <si>
    <t>16-Jun</t>
  </si>
  <si>
    <t>19-Jun</t>
  </si>
  <si>
    <t>21-Jun</t>
  </si>
  <si>
    <t>24-Jun</t>
  </si>
  <si>
    <t>26-Jun</t>
  </si>
  <si>
    <t>29-Jun</t>
  </si>
  <si>
    <t>01-Jul</t>
  </si>
  <si>
    <t>04-Jul</t>
  </si>
  <si>
    <t>06-Jul</t>
  </si>
  <si>
    <t>09-Jul</t>
  </si>
  <si>
    <t>11-Jul</t>
  </si>
  <si>
    <t>14-Jul</t>
  </si>
  <si>
    <t>16-Jul</t>
  </si>
  <si>
    <t>19-Jul</t>
  </si>
  <si>
    <t>21-Jul</t>
  </si>
  <si>
    <t>24-Jul</t>
  </si>
  <si>
    <t>26-Jul</t>
  </si>
  <si>
    <t>29-Jul</t>
  </si>
  <si>
    <t>31-Jul</t>
  </si>
  <si>
    <t>Sum of QTY</t>
  </si>
  <si>
    <t>Sum of RATE</t>
  </si>
  <si>
    <t>26-Feb</t>
  </si>
  <si>
    <t>28-Feb</t>
  </si>
  <si>
    <t>29-Feb</t>
  </si>
  <si>
    <t>02-Mar</t>
  </si>
  <si>
    <t>04-Mar</t>
  </si>
  <si>
    <t>05-Mar</t>
  </si>
  <si>
    <t>07-Mar</t>
  </si>
  <si>
    <t>09-Mar</t>
  </si>
  <si>
    <t>10-Mar</t>
  </si>
  <si>
    <t>12-Mar</t>
  </si>
  <si>
    <t>14-Mar</t>
  </si>
  <si>
    <t>15-Mar</t>
  </si>
  <si>
    <t>17-Mar</t>
  </si>
  <si>
    <t>19-Mar</t>
  </si>
  <si>
    <t>20-Mar</t>
  </si>
  <si>
    <t>22-Mar</t>
  </si>
  <si>
    <t>24-Mar</t>
  </si>
  <si>
    <t>25-Mar</t>
  </si>
  <si>
    <t>27-Mar</t>
  </si>
  <si>
    <t>29-Mar</t>
  </si>
  <si>
    <t>30-Mar</t>
  </si>
  <si>
    <t>01-Apr</t>
  </si>
  <si>
    <t>03-Apr</t>
  </si>
  <si>
    <t>04-Apr</t>
  </si>
  <si>
    <t>06-Apr</t>
  </si>
  <si>
    <t>08-Apr</t>
  </si>
  <si>
    <t>09-Apr</t>
  </si>
  <si>
    <t>11-Apr</t>
  </si>
  <si>
    <t>13-Apr</t>
  </si>
  <si>
    <t>14-Apr</t>
  </si>
  <si>
    <t>16-Apr</t>
  </si>
  <si>
    <t>18-Apr</t>
  </si>
  <si>
    <t>19-Apr</t>
  </si>
  <si>
    <t>21-Apr</t>
  </si>
  <si>
    <t>23-Apr</t>
  </si>
  <si>
    <t>24-Apr</t>
  </si>
  <si>
    <t>26-Apr</t>
  </si>
  <si>
    <t>28-Apr</t>
  </si>
  <si>
    <t>29-Apr</t>
  </si>
  <si>
    <t>01-May</t>
  </si>
  <si>
    <t>03-May</t>
  </si>
  <si>
    <t>04-May</t>
  </si>
  <si>
    <t>06-May</t>
  </si>
  <si>
    <t>08-May</t>
  </si>
  <si>
    <t>09-May</t>
  </si>
  <si>
    <t>11-May</t>
  </si>
  <si>
    <t>13-May</t>
  </si>
  <si>
    <t>14-May</t>
  </si>
  <si>
    <t>16-May</t>
  </si>
  <si>
    <t>18-May</t>
  </si>
  <si>
    <t>19-May</t>
  </si>
  <si>
    <t>21-May</t>
  </si>
  <si>
    <t>23-May</t>
  </si>
  <si>
    <t>24-May</t>
  </si>
  <si>
    <t>26-May</t>
  </si>
  <si>
    <t>28-May</t>
  </si>
  <si>
    <t>29-May</t>
  </si>
  <si>
    <t>31-May</t>
  </si>
  <si>
    <t>02-Jun</t>
  </si>
  <si>
    <t>03-Jun</t>
  </si>
  <si>
    <t>05-Jun</t>
  </si>
  <si>
    <t>07-Jun</t>
  </si>
  <si>
    <t>08-Jun</t>
  </si>
  <si>
    <t>10-Jun</t>
  </si>
  <si>
    <t>12-Jun</t>
  </si>
  <si>
    <t>13-Jun</t>
  </si>
  <si>
    <t>15-Jun</t>
  </si>
  <si>
    <t>17-Jun</t>
  </si>
  <si>
    <t>18-Jun</t>
  </si>
  <si>
    <t>20-Jun</t>
  </si>
  <si>
    <t>22-Jun</t>
  </si>
  <si>
    <t>23-Jun</t>
  </si>
  <si>
    <t>25-Jun</t>
  </si>
  <si>
    <t>27-Jun</t>
  </si>
  <si>
    <t>28-Jun</t>
  </si>
  <si>
    <t>30-Jun</t>
  </si>
  <si>
    <t>02-Jul</t>
  </si>
  <si>
    <t>03-Jul</t>
  </si>
  <si>
    <t>05-Jul</t>
  </si>
  <si>
    <t>07-Jul</t>
  </si>
  <si>
    <t>08-Jul</t>
  </si>
  <si>
    <t>10-Jul</t>
  </si>
  <si>
    <t>12-Jul</t>
  </si>
  <si>
    <t>13-Jul</t>
  </si>
  <si>
    <t>15-Jul</t>
  </si>
  <si>
    <t>17-Jul</t>
  </si>
  <si>
    <t>18-Jul</t>
  </si>
  <si>
    <t>20-Jul</t>
  </si>
  <si>
    <t>22-Jul</t>
  </si>
  <si>
    <t>23-Jul</t>
  </si>
  <si>
    <t>25-Jul</t>
  </si>
  <si>
    <t>27-Jul</t>
  </si>
  <si>
    <t>28-Jul</t>
  </si>
  <si>
    <t>30-Jul</t>
  </si>
  <si>
    <t>F</t>
  </si>
  <si>
    <t>SR.NO</t>
  </si>
  <si>
    <t>row</t>
  </si>
  <si>
    <t>column</t>
  </si>
  <si>
    <t>COUNT A</t>
  </si>
  <si>
    <t xml:space="preserve">COUNT BLANK </t>
  </si>
  <si>
    <t xml:space="preserve">COUNTIF </t>
  </si>
  <si>
    <t>P</t>
  </si>
  <si>
    <t>HOW MANY COLUMNS&amp;ROWS IN 1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</si>
</sst>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u/>
      <sz val="20"/>
      <color theme="8" tint="-0.499984740745262"/>
      <name val="Calibri"/>
      <family val="2"/>
      <scheme val="minor"/>
    </font>
    <font>
      <b/>
      <sz val="18"/>
      <color theme="1"/>
      <name val="Calibri"/>
      <family val="2"/>
      <scheme val="minor"/>
    </font>
    <font>
      <b/>
      <sz val="11"/>
      <color theme="1"/>
      <name val="Calibri"/>
      <family val="2"/>
      <scheme val="minor"/>
    </font>
    <font>
      <b/>
      <sz val="20"/>
      <color theme="1"/>
      <name val="Calibri"/>
      <family val="2"/>
      <scheme val="minor"/>
    </font>
    <font>
      <b/>
      <sz val="22"/>
      <color theme="1"/>
      <name val="Calibri"/>
      <family val="2"/>
      <scheme val="minor"/>
    </font>
    <font>
      <b/>
      <sz val="16"/>
      <color theme="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diagonal/>
    </border>
  </borders>
  <cellStyleXfs count="1">
    <xf numFmtId="0" fontId="0" fillId="0" borderId="0"/>
  </cellStyleXfs>
  <cellXfs count="44">
    <xf numFmtId="0" fontId="0" fillId="0" borderId="0" xfId="0"/>
    <xf numFmtId="2" fontId="0" fillId="0" borderId="0" xfId="0" applyNumberFormat="1"/>
    <xf numFmtId="164" fontId="0" fillId="0" borderId="0" xfId="0" applyNumberFormat="1"/>
    <xf numFmtId="0" fontId="0" fillId="0" borderId="1" xfId="0" applyBorder="1"/>
    <xf numFmtId="14" fontId="0" fillId="0" borderId="5" xfId="0" applyNumberFormat="1" applyBorder="1"/>
    <xf numFmtId="0" fontId="0" fillId="0" borderId="6" xfId="0" applyBorder="1"/>
    <xf numFmtId="14" fontId="0" fillId="0" borderId="7" xfId="0" applyNumberFormat="1" applyBorder="1"/>
    <xf numFmtId="0" fontId="0" fillId="0" borderId="8" xfId="0" applyBorder="1"/>
    <xf numFmtId="0" fontId="0" fillId="0" borderId="9" xfId="0" applyBorder="1"/>
    <xf numFmtId="0" fontId="3" fillId="0" borderId="2" xfId="0" applyFont="1" applyBorder="1"/>
    <xf numFmtId="0" fontId="3" fillId="0" borderId="3" xfId="0" applyFont="1" applyBorder="1"/>
    <xf numFmtId="0" fontId="3" fillId="0" borderId="4" xfId="0" applyFont="1" applyBorder="1"/>
    <xf numFmtId="0" fontId="0" fillId="0" borderId="5" xfId="0" applyBorder="1"/>
    <xf numFmtId="0" fontId="3" fillId="0" borderId="0" xfId="0" applyFont="1"/>
    <xf numFmtId="0" fontId="0" fillId="3" borderId="1" xfId="0" applyFill="1" applyBorder="1" applyAlignment="1">
      <alignment horizontal="center"/>
    </xf>
    <xf numFmtId="0" fontId="0" fillId="3" borderId="1" xfId="0" applyFill="1" applyBorder="1"/>
    <xf numFmtId="0" fontId="0" fillId="0" borderId="0" xfId="0" applyAlignment="1">
      <alignment horizontal="center"/>
    </xf>
    <xf numFmtId="0" fontId="0" fillId="0" borderId="10" xfId="0" applyBorder="1"/>
    <xf numFmtId="0" fontId="3" fillId="0" borderId="1" xfId="0" applyFont="1" applyBorder="1"/>
    <xf numFmtId="0" fontId="3" fillId="0" borderId="5" xfId="0" applyFont="1" applyBorder="1"/>
    <xf numFmtId="0" fontId="3" fillId="0" borderId="6" xfId="0" applyFont="1" applyBorder="1"/>
    <xf numFmtId="0" fontId="0" fillId="0" borderId="7" xfId="0" applyBorder="1"/>
    <xf numFmtId="9" fontId="0" fillId="0" borderId="0" xfId="0" applyNumberFormat="1"/>
    <xf numFmtId="0" fontId="0" fillId="0" borderId="2" xfId="0" applyBorder="1"/>
    <xf numFmtId="0" fontId="0" fillId="0" borderId="4" xfId="0" applyBorder="1"/>
    <xf numFmtId="9" fontId="0" fillId="0" borderId="6" xfId="0" applyNumberFormat="1" applyBorder="1"/>
    <xf numFmtId="9" fontId="0" fillId="0" borderId="9" xfId="0" applyNumberFormat="1" applyBorder="1"/>
    <xf numFmtId="0" fontId="0" fillId="0" borderId="0" xfId="0" pivotButton="1"/>
    <xf numFmtId="0" fontId="0" fillId="0" borderId="0" xfId="0" applyAlignment="1">
      <alignment horizontal="left"/>
    </xf>
    <xf numFmtId="10" fontId="0" fillId="0" borderId="0" xfId="0" applyNumberFormat="1"/>
    <xf numFmtId="14" fontId="0" fillId="0" borderId="0" xfId="0" applyNumberFormat="1" applyAlignment="1">
      <alignment horizontal="left"/>
    </xf>
    <xf numFmtId="0" fontId="0" fillId="0" borderId="0" xfId="0" applyNumberFormat="1"/>
    <xf numFmtId="0" fontId="3" fillId="0" borderId="0" xfId="0" applyFont="1" applyFill="1" applyBorder="1"/>
    <xf numFmtId="0" fontId="3" fillId="0" borderId="0" xfId="0" applyFont="1" applyAlignment="1">
      <alignment horizontal="center" vertical="center"/>
    </xf>
    <xf numFmtId="0" fontId="6" fillId="0" borderId="0" xfId="0" applyFont="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1" xfId="0" applyFont="1" applyBorder="1" applyAlignment="1">
      <alignment horizontal="center" vertical="center"/>
    </xf>
    <xf numFmtId="0" fontId="4" fillId="0" borderId="6" xfId="0" applyFont="1" applyBorder="1" applyAlignment="1">
      <alignment horizontal="center" vertical="center"/>
    </xf>
    <xf numFmtId="0" fontId="5" fillId="0" borderId="0" xfId="0" applyFont="1" applyAlignment="1">
      <alignment horizontal="center" vertical="center"/>
    </xf>
    <xf numFmtId="0" fontId="1" fillId="2" borderId="0" xfId="0" applyFont="1" applyFill="1" applyAlignment="1">
      <alignment horizontal="center"/>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26" Type="http://schemas.openxmlformats.org/officeDocument/2006/relationships/sheetMetadata" Target="metadata.xml"/><Relationship Id="rId3" Type="http://schemas.openxmlformats.org/officeDocument/2006/relationships/worksheet" Target="worksheets/sheet3.xml"/><Relationship Id="rId21" Type="http://schemas.microsoft.com/office/2011/relationships/timelineCache" Target="timelineCaches/timelineCache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5" Type="http://schemas.openxmlformats.org/officeDocument/2006/relationships/sharedStrings" Target="sharedStrings.xml"/><Relationship Id="rId2" Type="http://schemas.openxmlformats.org/officeDocument/2006/relationships/worksheet" Target="worksheets/sheet2.xml"/><Relationship Id="rId16" Type="http://schemas.microsoft.com/office/2007/relationships/slicerCache" Target="slicerCaches/slicerCache4.xml"/><Relationship Id="rId20" Type="http://schemas.microsoft.com/office/2011/relationships/timelineCache" Target="timelineCaches/timelineCache2.xml"/><Relationship Id="rId29"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theme" Target="theme/theme1.xml"/><Relationship Id="rId28" Type="http://schemas.microsoft.com/office/2017/06/relationships/rdRichValueStructure" Target="richData/rdrichvaluestructure.xml"/><Relationship Id="rId10" Type="http://schemas.openxmlformats.org/officeDocument/2006/relationships/worksheet" Target="worksheets/sheet10.xml"/><Relationship Id="rId19" Type="http://schemas.microsoft.com/office/2011/relationships/timelineCache" Target="timelineCaches/timeline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microsoft.com/office/2011/relationships/timelineCache" Target="timelineCaches/timelineCache4.xml"/><Relationship Id="rId27" Type="http://schemas.microsoft.com/office/2017/06/relationships/rdRichValue" Target="richData/rdrichvalue.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1.png"/><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3D - INFOGRAPH</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7122703412073491E-2"/>
          <c:y val="0.20875000000000005"/>
          <c:w val="0.87232174103237092"/>
          <c:h val="0.68385061242344702"/>
        </c:manualLayout>
      </c:layout>
      <c:barChart>
        <c:barDir val="col"/>
        <c:grouping val="clustered"/>
        <c:varyColors val="0"/>
        <c:ser>
          <c:idx val="0"/>
          <c:order val="0"/>
          <c:spPr>
            <a:solidFill>
              <a:schemeClr val="accent1"/>
            </a:solidFill>
            <a:ln>
              <a:noFill/>
            </a:ln>
            <a:effectLst/>
          </c:spPr>
          <c:invertIfNegative val="0"/>
          <c:dPt>
            <c:idx val="0"/>
            <c:invertIfNegative val="0"/>
            <c:bubble3D val="0"/>
            <c:spPr>
              <a:solidFill>
                <a:srgbClr val="FF0000"/>
              </a:solidFill>
              <a:ln>
                <a:noFill/>
              </a:ln>
              <a:effectLst/>
            </c:spPr>
            <c:extLst>
              <c:ext xmlns:c16="http://schemas.microsoft.com/office/drawing/2014/chart" uri="{C3380CC4-5D6E-409C-BE32-E72D297353CC}">
                <c16:uniqueId val="{00000003-65B8-43B6-A985-FD4DCCEB56A0}"/>
              </c:ext>
            </c:extLst>
          </c:dPt>
          <c:dPt>
            <c:idx val="1"/>
            <c:invertIfNegative val="0"/>
            <c:bubble3D val="0"/>
            <c:spPr>
              <a:solidFill>
                <a:srgbClr val="FFC000"/>
              </a:solidFill>
              <a:ln>
                <a:noFill/>
              </a:ln>
              <a:effectLst/>
            </c:spPr>
            <c:extLst>
              <c:ext xmlns:c16="http://schemas.microsoft.com/office/drawing/2014/chart" uri="{C3380CC4-5D6E-409C-BE32-E72D297353CC}">
                <c16:uniqueId val="{00000004-65B8-43B6-A985-FD4DCCEB56A0}"/>
              </c:ext>
            </c:extLst>
          </c:dPt>
          <c:dPt>
            <c:idx val="2"/>
            <c:invertIfNegative val="0"/>
            <c:bubble3D val="0"/>
            <c:spPr>
              <a:solidFill>
                <a:srgbClr val="00B050"/>
              </a:solidFill>
              <a:ln>
                <a:noFill/>
              </a:ln>
              <a:effectLst/>
            </c:spPr>
            <c:extLst>
              <c:ext xmlns:c16="http://schemas.microsoft.com/office/drawing/2014/chart" uri="{C3380CC4-5D6E-409C-BE32-E72D297353CC}">
                <c16:uniqueId val="{00000005-65B8-43B6-A985-FD4DCCEB56A0}"/>
              </c:ext>
            </c:extLst>
          </c:dPt>
          <c:dPt>
            <c:idx val="3"/>
            <c:invertIfNegative val="0"/>
            <c:bubble3D val="0"/>
            <c:spPr>
              <a:solidFill>
                <a:srgbClr val="7030A0"/>
              </a:solidFill>
              <a:ln>
                <a:noFill/>
              </a:ln>
              <a:effectLst/>
            </c:spPr>
            <c:extLst>
              <c:ext xmlns:c16="http://schemas.microsoft.com/office/drawing/2014/chart" uri="{C3380CC4-5D6E-409C-BE32-E72D297353CC}">
                <c16:uniqueId val="{00000006-65B8-43B6-A985-FD4DCCEB56A0}"/>
              </c:ext>
            </c:extLst>
          </c:dPt>
          <c:cat>
            <c:strRef>
              <c:f>'4TH DAY'!$B$3:$B$6</c:f>
              <c:strCache>
                <c:ptCount val="4"/>
                <c:pt idx="0">
                  <c:v>NORTH</c:v>
                </c:pt>
                <c:pt idx="1">
                  <c:v>SOUTH</c:v>
                </c:pt>
                <c:pt idx="2">
                  <c:v>EAST</c:v>
                </c:pt>
                <c:pt idx="3">
                  <c:v>WEST</c:v>
                </c:pt>
              </c:strCache>
            </c:strRef>
          </c:cat>
          <c:val>
            <c:numRef>
              <c:f>'4TH DAY'!$C$3:$C$6</c:f>
              <c:numCache>
                <c:formatCode>0%</c:formatCode>
                <c:ptCount val="4"/>
                <c:pt idx="0">
                  <c:v>0.95</c:v>
                </c:pt>
                <c:pt idx="1">
                  <c:v>0.3</c:v>
                </c:pt>
                <c:pt idx="2">
                  <c:v>0.74</c:v>
                </c:pt>
                <c:pt idx="3">
                  <c:v>0.89</c:v>
                </c:pt>
              </c:numCache>
            </c:numRef>
          </c:val>
          <c:extLst>
            <c:ext xmlns:c16="http://schemas.microsoft.com/office/drawing/2014/chart" uri="{C3380CC4-5D6E-409C-BE32-E72D297353CC}">
              <c16:uniqueId val="{00000000-65B8-43B6-A985-FD4DCCEB56A0}"/>
            </c:ext>
          </c:extLst>
        </c:ser>
        <c:ser>
          <c:idx val="1"/>
          <c:order val="1"/>
          <c:spPr>
            <a:blipFill>
              <a:blip xmlns:r="http://schemas.openxmlformats.org/officeDocument/2006/relationships" r:embed="rId3"/>
              <a:stretch>
                <a:fillRect/>
              </a:stretch>
            </a:blipFill>
            <a:ln>
              <a:noFill/>
            </a:ln>
            <a:effectLst/>
          </c:spPr>
          <c:invertIfNegative val="0"/>
          <c:dLbls>
            <c:dLbl>
              <c:idx val="0"/>
              <c:tx>
                <c:rich>
                  <a:bodyPr rot="0" spcFirstLastPara="1" vertOverflow="ellipsis" vert="horz" wrap="square" lIns="38100" tIns="19050" rIns="38100" bIns="19050" anchor="ctr" anchorCtr="1">
                    <a:spAutoFit/>
                  </a:bodyPr>
                  <a:lstStyle/>
                  <a:p>
                    <a:pPr>
                      <a:defRPr sz="1200" b="1" i="0" u="none" strike="noStrike" kern="1200" baseline="0">
                        <a:solidFill>
                          <a:srgbClr val="FF0000"/>
                        </a:solidFill>
                        <a:latin typeface="+mn-lt"/>
                        <a:ea typeface="+mn-ea"/>
                        <a:cs typeface="+mn-cs"/>
                      </a:defRPr>
                    </a:pPr>
                    <a:fld id="{EAB61BD3-030D-41BD-ACE0-6794E843BA52}" type="CELLRANGE">
                      <a:rPr lang="en-US"/>
                      <a:pPr>
                        <a:defRPr sz="1200" b="1">
                          <a:solidFill>
                            <a:srgbClr val="FF0000"/>
                          </a:solidFill>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FF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65B8-43B6-A985-FD4DCCEB56A0}"/>
                </c:ext>
              </c:extLst>
            </c:dLbl>
            <c:dLbl>
              <c:idx val="1"/>
              <c:tx>
                <c:rich>
                  <a:bodyPr rot="0" spcFirstLastPara="1" vertOverflow="ellipsis" vert="horz" wrap="square" lIns="38100" tIns="19050" rIns="38100" bIns="19050" anchor="ctr" anchorCtr="1">
                    <a:spAutoFit/>
                  </a:bodyPr>
                  <a:lstStyle/>
                  <a:p>
                    <a:pPr>
                      <a:defRPr sz="1200" b="1" i="0" u="none" strike="noStrike" kern="1200" baseline="0">
                        <a:solidFill>
                          <a:srgbClr val="FFC000"/>
                        </a:solidFill>
                        <a:latin typeface="+mn-lt"/>
                        <a:ea typeface="+mn-ea"/>
                        <a:cs typeface="+mn-cs"/>
                      </a:defRPr>
                    </a:pPr>
                    <a:fld id="{C3170B34-FD74-4B1C-83BD-87035677F890}" type="CELLRANGE">
                      <a:rPr lang="en-IN"/>
                      <a:pPr>
                        <a:defRPr sz="1200" b="1">
                          <a:solidFill>
                            <a:srgbClr val="FFC000"/>
                          </a:solidFill>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FFC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65B8-43B6-A985-FD4DCCEB56A0}"/>
                </c:ext>
              </c:extLst>
            </c:dLbl>
            <c:dLbl>
              <c:idx val="2"/>
              <c:tx>
                <c:rich>
                  <a:bodyPr rot="0" spcFirstLastPara="1" vertOverflow="ellipsis" vert="horz" wrap="square" lIns="38100" tIns="19050" rIns="38100" bIns="19050" anchor="ctr" anchorCtr="1">
                    <a:spAutoFit/>
                  </a:bodyPr>
                  <a:lstStyle/>
                  <a:p>
                    <a:pPr>
                      <a:defRPr sz="1200" b="1" i="0" u="none" strike="noStrike" kern="1200" baseline="0">
                        <a:solidFill>
                          <a:srgbClr val="00B050"/>
                        </a:solidFill>
                        <a:latin typeface="+mn-lt"/>
                        <a:ea typeface="+mn-ea"/>
                        <a:cs typeface="+mn-cs"/>
                      </a:defRPr>
                    </a:pPr>
                    <a:fld id="{1C75B430-2BC6-4067-85DF-F59B4EAAC886}" type="CELLRANGE">
                      <a:rPr lang="en-IN"/>
                      <a:pPr>
                        <a:defRPr sz="1200" b="1">
                          <a:solidFill>
                            <a:srgbClr val="00B050"/>
                          </a:solidFill>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00B05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65B8-43B6-A985-FD4DCCEB56A0}"/>
                </c:ext>
              </c:extLst>
            </c:dLbl>
            <c:dLbl>
              <c:idx val="3"/>
              <c:tx>
                <c:rich>
                  <a:bodyPr rot="0" spcFirstLastPara="1" vertOverflow="ellipsis" vert="horz" wrap="square" lIns="38100" tIns="19050" rIns="38100" bIns="19050" anchor="ctr" anchorCtr="1">
                    <a:spAutoFit/>
                  </a:bodyPr>
                  <a:lstStyle/>
                  <a:p>
                    <a:pPr>
                      <a:defRPr sz="1200" b="1" i="0" u="none" strike="noStrike" kern="1200" baseline="0">
                        <a:solidFill>
                          <a:srgbClr val="7030A0"/>
                        </a:solidFill>
                        <a:latin typeface="+mn-lt"/>
                        <a:ea typeface="+mn-ea"/>
                        <a:cs typeface="+mn-cs"/>
                      </a:defRPr>
                    </a:pPr>
                    <a:fld id="{6D1668FB-6676-4243-A35F-CDA30520E5BA}" type="CELLRANGE">
                      <a:rPr lang="en-IN"/>
                      <a:pPr>
                        <a:defRPr sz="1200" b="1">
                          <a:solidFill>
                            <a:srgbClr val="7030A0"/>
                          </a:solidFill>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65B8-43B6-A985-FD4DCCEB56A0}"/>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'4TH DAY'!$B$3:$B$6</c:f>
              <c:strCache>
                <c:ptCount val="4"/>
                <c:pt idx="0">
                  <c:v>NORTH</c:v>
                </c:pt>
                <c:pt idx="1">
                  <c:v>SOUTH</c:v>
                </c:pt>
                <c:pt idx="2">
                  <c:v>EAST</c:v>
                </c:pt>
                <c:pt idx="3">
                  <c:v>WEST</c:v>
                </c:pt>
              </c:strCache>
            </c:strRef>
          </c:cat>
          <c:val>
            <c:numRef>
              <c:f>'4TH DAY'!$E$3:$E$6</c:f>
              <c:numCache>
                <c:formatCode>0%</c:formatCode>
                <c:ptCount val="4"/>
                <c:pt idx="0">
                  <c:v>1.1000000000000001</c:v>
                </c:pt>
                <c:pt idx="1">
                  <c:v>1.1000000000000001</c:v>
                </c:pt>
                <c:pt idx="2">
                  <c:v>1.1000000000000001</c:v>
                </c:pt>
                <c:pt idx="3">
                  <c:v>1.1000000000000001</c:v>
                </c:pt>
              </c:numCache>
            </c:numRef>
          </c:val>
          <c:extLst>
            <c:ext xmlns:c15="http://schemas.microsoft.com/office/drawing/2012/chart" uri="{02D57815-91ED-43cb-92C2-25804820EDAC}">
              <c15:datalabelsRange>
                <c15:f>'4TH DAY'!$C$3:$C$6</c15:f>
                <c15:dlblRangeCache>
                  <c:ptCount val="4"/>
                  <c:pt idx="0">
                    <c:v>95%</c:v>
                  </c:pt>
                  <c:pt idx="1">
                    <c:v>30%</c:v>
                  </c:pt>
                  <c:pt idx="2">
                    <c:v>74%</c:v>
                  </c:pt>
                  <c:pt idx="3">
                    <c:v>89%</c:v>
                  </c:pt>
                </c15:dlblRangeCache>
              </c15:datalabelsRange>
            </c:ext>
            <c:ext xmlns:c16="http://schemas.microsoft.com/office/drawing/2014/chart" uri="{C3380CC4-5D6E-409C-BE32-E72D297353CC}">
              <c16:uniqueId val="{00000001-65B8-43B6-A985-FD4DCCEB56A0}"/>
            </c:ext>
          </c:extLst>
        </c:ser>
        <c:dLbls>
          <c:showLegendKey val="0"/>
          <c:showVal val="0"/>
          <c:showCatName val="0"/>
          <c:showSerName val="0"/>
          <c:showPercent val="0"/>
          <c:showBubbleSize val="0"/>
        </c:dLbls>
        <c:gapWidth val="100"/>
        <c:overlap val="100"/>
        <c:axId val="1750737151"/>
        <c:axId val="1750737567"/>
      </c:barChart>
      <c:catAx>
        <c:axId val="1750737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0737567"/>
        <c:crosses val="autoZero"/>
        <c:auto val="1"/>
        <c:lblAlgn val="ctr"/>
        <c:lblOffset val="100"/>
        <c:noMultiLvlLbl val="0"/>
      </c:catAx>
      <c:valAx>
        <c:axId val="1750737567"/>
        <c:scaling>
          <c:orientation val="minMax"/>
          <c:max val="1.1000000000000001"/>
          <c:min val="0"/>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07371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FF0000"/>
            </a:solidFill>
          </c:spPr>
          <c:dPt>
            <c:idx val="0"/>
            <c:bubble3D val="0"/>
            <c:spPr>
              <a:solidFill>
                <a:srgbClr val="FF0000"/>
              </a:solidFill>
              <a:ln w="19050">
                <a:solidFill>
                  <a:schemeClr val="lt1"/>
                </a:solidFill>
              </a:ln>
              <a:effectLst/>
            </c:spPr>
            <c:extLst>
              <c:ext xmlns:c16="http://schemas.microsoft.com/office/drawing/2014/chart" uri="{C3380CC4-5D6E-409C-BE32-E72D297353CC}">
                <c16:uniqueId val="{00000001-23F6-47C3-8A86-EAE691DF1FBB}"/>
              </c:ext>
            </c:extLst>
          </c:dPt>
          <c:dPt>
            <c:idx val="1"/>
            <c:bubble3D val="0"/>
            <c:spPr>
              <a:solidFill>
                <a:srgbClr val="FF0000"/>
              </a:solidFill>
              <a:ln w="19050">
                <a:solidFill>
                  <a:schemeClr val="lt1"/>
                </a:solidFill>
              </a:ln>
              <a:effectLst/>
            </c:spPr>
            <c:extLst>
              <c:ext xmlns:c16="http://schemas.microsoft.com/office/drawing/2014/chart" uri="{C3380CC4-5D6E-409C-BE32-E72D297353CC}">
                <c16:uniqueId val="{00000003-23F6-47C3-8A86-EAE691DF1FBB}"/>
              </c:ext>
            </c:extLst>
          </c:dPt>
          <c:dPt>
            <c:idx val="2"/>
            <c:bubble3D val="0"/>
            <c:spPr>
              <a:solidFill>
                <a:srgbClr val="FF0000"/>
              </a:solidFill>
              <a:ln w="19050">
                <a:solidFill>
                  <a:schemeClr val="lt1"/>
                </a:solidFill>
              </a:ln>
              <a:effectLst/>
            </c:spPr>
            <c:extLst>
              <c:ext xmlns:c16="http://schemas.microsoft.com/office/drawing/2014/chart" uri="{C3380CC4-5D6E-409C-BE32-E72D297353CC}">
                <c16:uniqueId val="{00000005-23F6-47C3-8A86-EAE691DF1FBB}"/>
              </c:ext>
            </c:extLst>
          </c:dPt>
          <c:dPt>
            <c:idx val="3"/>
            <c:bubble3D val="0"/>
            <c:spPr>
              <a:solidFill>
                <a:srgbClr val="FF0000"/>
              </a:solidFill>
              <a:ln w="19050">
                <a:solidFill>
                  <a:schemeClr val="lt1"/>
                </a:solidFill>
              </a:ln>
              <a:effectLst/>
            </c:spPr>
            <c:extLst>
              <c:ext xmlns:c16="http://schemas.microsoft.com/office/drawing/2014/chart" uri="{C3380CC4-5D6E-409C-BE32-E72D297353CC}">
                <c16:uniqueId val="{00000007-23F6-47C3-8A86-EAE691DF1FBB}"/>
              </c:ext>
            </c:extLst>
          </c:dPt>
          <c:dPt>
            <c:idx val="4"/>
            <c:bubble3D val="0"/>
            <c:spPr>
              <a:solidFill>
                <a:srgbClr val="FF0000"/>
              </a:solidFill>
              <a:ln w="19050">
                <a:solidFill>
                  <a:schemeClr val="lt1"/>
                </a:solidFill>
              </a:ln>
              <a:effectLst/>
            </c:spPr>
            <c:extLst>
              <c:ext xmlns:c16="http://schemas.microsoft.com/office/drawing/2014/chart" uri="{C3380CC4-5D6E-409C-BE32-E72D297353CC}">
                <c16:uniqueId val="{00000009-23F6-47C3-8A86-EAE691DF1FBB}"/>
              </c:ext>
            </c:extLst>
          </c:dPt>
          <c:dPt>
            <c:idx val="5"/>
            <c:bubble3D val="0"/>
            <c:spPr>
              <a:solidFill>
                <a:srgbClr val="FF0000"/>
              </a:solidFill>
              <a:ln w="19050">
                <a:solidFill>
                  <a:schemeClr val="lt1"/>
                </a:solidFill>
              </a:ln>
              <a:effectLst/>
            </c:spPr>
            <c:extLst>
              <c:ext xmlns:c16="http://schemas.microsoft.com/office/drawing/2014/chart" uri="{C3380CC4-5D6E-409C-BE32-E72D297353CC}">
                <c16:uniqueId val="{0000000B-23F6-47C3-8A86-EAE691DF1FBB}"/>
              </c:ext>
            </c:extLst>
          </c:dPt>
          <c:dPt>
            <c:idx val="6"/>
            <c:bubble3D val="0"/>
            <c:spPr>
              <a:solidFill>
                <a:srgbClr val="FF0000"/>
              </a:solidFill>
              <a:ln w="19050">
                <a:solidFill>
                  <a:schemeClr val="lt1"/>
                </a:solidFill>
              </a:ln>
              <a:effectLst/>
            </c:spPr>
            <c:extLst>
              <c:ext xmlns:c16="http://schemas.microsoft.com/office/drawing/2014/chart" uri="{C3380CC4-5D6E-409C-BE32-E72D297353CC}">
                <c16:uniqueId val="{0000000D-23F6-47C3-8A86-EAE691DF1FBB}"/>
              </c:ext>
            </c:extLst>
          </c:dPt>
          <c:dPt>
            <c:idx val="7"/>
            <c:bubble3D val="0"/>
            <c:spPr>
              <a:solidFill>
                <a:srgbClr val="FF0000"/>
              </a:solidFill>
              <a:ln w="19050">
                <a:solidFill>
                  <a:schemeClr val="lt1"/>
                </a:solidFill>
              </a:ln>
              <a:effectLst/>
            </c:spPr>
            <c:extLst>
              <c:ext xmlns:c16="http://schemas.microsoft.com/office/drawing/2014/chart" uri="{C3380CC4-5D6E-409C-BE32-E72D297353CC}">
                <c16:uniqueId val="{0000000F-23F6-47C3-8A86-EAE691DF1FBB}"/>
              </c:ext>
            </c:extLst>
          </c:dPt>
          <c:dPt>
            <c:idx val="8"/>
            <c:bubble3D val="0"/>
            <c:spPr>
              <a:solidFill>
                <a:srgbClr val="FF0000"/>
              </a:solidFill>
              <a:ln w="19050">
                <a:solidFill>
                  <a:schemeClr val="lt1"/>
                </a:solidFill>
              </a:ln>
              <a:effectLst/>
            </c:spPr>
            <c:extLst>
              <c:ext xmlns:c16="http://schemas.microsoft.com/office/drawing/2014/chart" uri="{C3380CC4-5D6E-409C-BE32-E72D297353CC}">
                <c16:uniqueId val="{00000011-23F6-47C3-8A86-EAE691DF1FBB}"/>
              </c:ext>
            </c:extLst>
          </c:dPt>
          <c:dPt>
            <c:idx val="9"/>
            <c:bubble3D val="0"/>
            <c:spPr>
              <a:solidFill>
                <a:srgbClr val="FF0000"/>
              </a:solidFill>
              <a:ln w="19050">
                <a:solidFill>
                  <a:schemeClr val="lt1"/>
                </a:solidFill>
              </a:ln>
              <a:effectLst/>
            </c:spPr>
            <c:extLst>
              <c:ext xmlns:c16="http://schemas.microsoft.com/office/drawing/2014/chart" uri="{C3380CC4-5D6E-409C-BE32-E72D297353CC}">
                <c16:uniqueId val="{00000013-23F6-47C3-8A86-EAE691DF1FBB}"/>
              </c:ext>
            </c:extLst>
          </c:dPt>
          <c:dPt>
            <c:idx val="10"/>
            <c:bubble3D val="0"/>
            <c:spPr>
              <a:solidFill>
                <a:srgbClr val="FF0000"/>
              </a:solidFill>
              <a:ln w="19050">
                <a:solidFill>
                  <a:schemeClr val="lt1"/>
                </a:solidFill>
              </a:ln>
              <a:effectLst/>
            </c:spPr>
            <c:extLst>
              <c:ext xmlns:c16="http://schemas.microsoft.com/office/drawing/2014/chart" uri="{C3380CC4-5D6E-409C-BE32-E72D297353CC}">
                <c16:uniqueId val="{00000015-23F6-47C3-8A86-EAE691DF1FBB}"/>
              </c:ext>
            </c:extLst>
          </c:dPt>
          <c:dPt>
            <c:idx val="11"/>
            <c:bubble3D val="0"/>
            <c:spPr>
              <a:solidFill>
                <a:srgbClr val="FF0000"/>
              </a:solidFill>
              <a:ln w="19050">
                <a:solidFill>
                  <a:schemeClr val="lt1"/>
                </a:solidFill>
              </a:ln>
              <a:effectLst/>
            </c:spPr>
            <c:extLst>
              <c:ext xmlns:c16="http://schemas.microsoft.com/office/drawing/2014/chart" uri="{C3380CC4-5D6E-409C-BE32-E72D297353CC}">
                <c16:uniqueId val="{00000017-23F6-47C3-8A86-EAE691DF1FBB}"/>
              </c:ext>
            </c:extLst>
          </c:dPt>
          <c:dPt>
            <c:idx val="12"/>
            <c:bubble3D val="0"/>
            <c:spPr>
              <a:solidFill>
                <a:srgbClr val="FF0000"/>
              </a:solidFill>
              <a:ln w="19050">
                <a:solidFill>
                  <a:schemeClr val="lt1"/>
                </a:solidFill>
              </a:ln>
              <a:effectLst/>
            </c:spPr>
            <c:extLst>
              <c:ext xmlns:c16="http://schemas.microsoft.com/office/drawing/2014/chart" uri="{C3380CC4-5D6E-409C-BE32-E72D297353CC}">
                <c16:uniqueId val="{00000019-23F6-47C3-8A86-EAE691DF1FBB}"/>
              </c:ext>
            </c:extLst>
          </c:dPt>
          <c:dPt>
            <c:idx val="13"/>
            <c:bubble3D val="0"/>
            <c:spPr>
              <a:solidFill>
                <a:srgbClr val="FF0000"/>
              </a:solidFill>
              <a:ln w="19050">
                <a:solidFill>
                  <a:schemeClr val="lt1"/>
                </a:solidFill>
              </a:ln>
              <a:effectLst/>
            </c:spPr>
            <c:extLst>
              <c:ext xmlns:c16="http://schemas.microsoft.com/office/drawing/2014/chart" uri="{C3380CC4-5D6E-409C-BE32-E72D297353CC}">
                <c16:uniqueId val="{0000001B-23F6-47C3-8A86-EAE691DF1FBB}"/>
              </c:ext>
            </c:extLst>
          </c:dPt>
          <c:dPt>
            <c:idx val="14"/>
            <c:bubble3D val="0"/>
            <c:spPr>
              <a:solidFill>
                <a:srgbClr val="FF0000"/>
              </a:solidFill>
              <a:ln w="19050">
                <a:solidFill>
                  <a:schemeClr val="lt1"/>
                </a:solidFill>
              </a:ln>
              <a:effectLst/>
            </c:spPr>
            <c:extLst>
              <c:ext xmlns:c16="http://schemas.microsoft.com/office/drawing/2014/chart" uri="{C3380CC4-5D6E-409C-BE32-E72D297353CC}">
                <c16:uniqueId val="{0000001D-23F6-47C3-8A86-EAE691DF1FBB}"/>
              </c:ext>
            </c:extLst>
          </c:dPt>
          <c:dPt>
            <c:idx val="15"/>
            <c:bubble3D val="0"/>
            <c:spPr>
              <a:solidFill>
                <a:srgbClr val="FF0000"/>
              </a:solidFill>
              <a:ln w="19050">
                <a:solidFill>
                  <a:schemeClr val="lt1"/>
                </a:solidFill>
              </a:ln>
              <a:effectLst/>
            </c:spPr>
            <c:extLst>
              <c:ext xmlns:c16="http://schemas.microsoft.com/office/drawing/2014/chart" uri="{C3380CC4-5D6E-409C-BE32-E72D297353CC}">
                <c16:uniqueId val="{0000001F-23F6-47C3-8A86-EAE691DF1FBB}"/>
              </c:ext>
            </c:extLst>
          </c:dPt>
          <c:dPt>
            <c:idx val="16"/>
            <c:bubble3D val="0"/>
            <c:spPr>
              <a:solidFill>
                <a:srgbClr val="FF0000"/>
              </a:solidFill>
              <a:ln w="19050">
                <a:solidFill>
                  <a:schemeClr val="lt1"/>
                </a:solidFill>
              </a:ln>
              <a:effectLst/>
            </c:spPr>
            <c:extLst>
              <c:ext xmlns:c16="http://schemas.microsoft.com/office/drawing/2014/chart" uri="{C3380CC4-5D6E-409C-BE32-E72D297353CC}">
                <c16:uniqueId val="{00000021-23F6-47C3-8A86-EAE691DF1FBB}"/>
              </c:ext>
            </c:extLst>
          </c:dPt>
          <c:dPt>
            <c:idx val="17"/>
            <c:bubble3D val="0"/>
            <c:spPr>
              <a:solidFill>
                <a:srgbClr val="FF0000"/>
              </a:solidFill>
              <a:ln w="19050">
                <a:solidFill>
                  <a:schemeClr val="lt1"/>
                </a:solidFill>
              </a:ln>
              <a:effectLst/>
            </c:spPr>
            <c:extLst>
              <c:ext xmlns:c16="http://schemas.microsoft.com/office/drawing/2014/chart" uri="{C3380CC4-5D6E-409C-BE32-E72D297353CC}">
                <c16:uniqueId val="{00000023-23F6-47C3-8A86-EAE691DF1FBB}"/>
              </c:ext>
            </c:extLst>
          </c:dPt>
          <c:dPt>
            <c:idx val="18"/>
            <c:bubble3D val="0"/>
            <c:spPr>
              <a:solidFill>
                <a:srgbClr val="FF0000"/>
              </a:solidFill>
              <a:ln w="19050">
                <a:solidFill>
                  <a:schemeClr val="lt1"/>
                </a:solidFill>
              </a:ln>
              <a:effectLst/>
            </c:spPr>
            <c:extLst>
              <c:ext xmlns:c16="http://schemas.microsoft.com/office/drawing/2014/chart" uri="{C3380CC4-5D6E-409C-BE32-E72D297353CC}">
                <c16:uniqueId val="{00000025-23F6-47C3-8A86-EAE691DF1FBB}"/>
              </c:ext>
            </c:extLst>
          </c:dPt>
          <c:dPt>
            <c:idx val="19"/>
            <c:bubble3D val="0"/>
            <c:spPr>
              <a:solidFill>
                <a:srgbClr val="FF0000"/>
              </a:solidFill>
              <a:ln w="19050">
                <a:solidFill>
                  <a:schemeClr val="lt1"/>
                </a:solidFill>
              </a:ln>
              <a:effectLst/>
            </c:spPr>
            <c:extLst>
              <c:ext xmlns:c16="http://schemas.microsoft.com/office/drawing/2014/chart" uri="{C3380CC4-5D6E-409C-BE32-E72D297353CC}">
                <c16:uniqueId val="{00000027-23F6-47C3-8A86-EAE691DF1FBB}"/>
              </c:ext>
            </c:extLst>
          </c:dPt>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0-D7B9-4AE6-B56B-DEA59D267C92}"/>
            </c:ext>
          </c:extLst>
        </c:ser>
        <c:dLbls>
          <c:showLegendKey val="0"/>
          <c:showVal val="0"/>
          <c:showCatName val="0"/>
          <c:showSerName val="0"/>
          <c:showPercent val="0"/>
          <c:showBubbleSize val="0"/>
          <c:showLeaderLines val="1"/>
        </c:dLbls>
        <c:firstSliceAng val="0"/>
        <c:holeSize val="50"/>
      </c:doughnutChart>
      <c:doughnutChart>
        <c:varyColors val="1"/>
        <c:ser>
          <c:idx val="1"/>
          <c:order val="1"/>
          <c:tx>
            <c:strRef>
              <c:f>'5TH DAY'!$B$4</c:f>
              <c:strCache>
                <c:ptCount val="1"/>
                <c:pt idx="0">
                  <c:v>CPU</c:v>
                </c:pt>
              </c:strCache>
            </c:strRef>
          </c:tx>
          <c:dPt>
            <c:idx val="0"/>
            <c:bubble3D val="0"/>
            <c:spPr>
              <a:noFill/>
              <a:ln w="19050">
                <a:solidFill>
                  <a:schemeClr val="lt1"/>
                </a:solidFill>
              </a:ln>
              <a:effectLst/>
            </c:spPr>
            <c:extLst>
              <c:ext xmlns:c16="http://schemas.microsoft.com/office/drawing/2014/chart" uri="{C3380CC4-5D6E-409C-BE32-E72D297353CC}">
                <c16:uniqueId val="{00000004-D7B9-4AE6-B56B-DEA59D267C92}"/>
              </c:ext>
            </c:extLst>
          </c:dPt>
          <c:dPt>
            <c:idx val="1"/>
            <c:bubble3D val="0"/>
            <c:spPr>
              <a:solidFill>
                <a:schemeClr val="bg1">
                  <a:alpha val="60000"/>
                </a:schemeClr>
              </a:solidFill>
              <a:ln w="19050">
                <a:solidFill>
                  <a:schemeClr val="lt1"/>
                </a:solidFill>
              </a:ln>
              <a:effectLst/>
            </c:spPr>
            <c:extLst>
              <c:ext xmlns:c16="http://schemas.microsoft.com/office/drawing/2014/chart" uri="{C3380CC4-5D6E-409C-BE32-E72D297353CC}">
                <c16:uniqueId val="{00000005-D7B9-4AE6-B56B-DEA59D267C92}"/>
              </c:ext>
            </c:extLst>
          </c:dPt>
          <c:val>
            <c:numRef>
              <c:f>'5TH DAY'!$C$4:$D$4</c:f>
              <c:numCache>
                <c:formatCode>0.00%</c:formatCode>
                <c:ptCount val="2"/>
                <c:pt idx="0">
                  <c:v>0.29322305229455708</c:v>
                </c:pt>
                <c:pt idx="1">
                  <c:v>0.70677694770544286</c:v>
                </c:pt>
              </c:numCache>
            </c:numRef>
          </c:val>
          <c:extLst>
            <c:ext xmlns:c16="http://schemas.microsoft.com/office/drawing/2014/chart" uri="{C3380CC4-5D6E-409C-BE32-E72D297353CC}">
              <c16:uniqueId val="{00000003-D7B9-4AE6-B56B-DEA59D267C92}"/>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00B050"/>
            </a:solidFill>
          </c:spPr>
          <c:dPt>
            <c:idx val="0"/>
            <c:bubble3D val="0"/>
            <c:spPr>
              <a:solidFill>
                <a:srgbClr val="00B050"/>
              </a:solidFill>
              <a:ln w="19050">
                <a:solidFill>
                  <a:schemeClr val="lt1"/>
                </a:solidFill>
              </a:ln>
              <a:effectLst/>
            </c:spPr>
            <c:extLst>
              <c:ext xmlns:c16="http://schemas.microsoft.com/office/drawing/2014/chart" uri="{C3380CC4-5D6E-409C-BE32-E72D297353CC}">
                <c16:uniqueId val="{00000001-85C6-463E-804E-846A408D9CDC}"/>
              </c:ext>
            </c:extLst>
          </c:dPt>
          <c:dPt>
            <c:idx val="1"/>
            <c:bubble3D val="0"/>
            <c:spPr>
              <a:solidFill>
                <a:srgbClr val="00B050"/>
              </a:solidFill>
              <a:ln w="19050">
                <a:solidFill>
                  <a:schemeClr val="lt1"/>
                </a:solidFill>
              </a:ln>
              <a:effectLst/>
            </c:spPr>
            <c:extLst>
              <c:ext xmlns:c16="http://schemas.microsoft.com/office/drawing/2014/chart" uri="{C3380CC4-5D6E-409C-BE32-E72D297353CC}">
                <c16:uniqueId val="{00000003-85C6-463E-804E-846A408D9CDC}"/>
              </c:ext>
            </c:extLst>
          </c:dPt>
          <c:dPt>
            <c:idx val="2"/>
            <c:bubble3D val="0"/>
            <c:spPr>
              <a:solidFill>
                <a:srgbClr val="00B050"/>
              </a:solidFill>
              <a:ln w="19050">
                <a:solidFill>
                  <a:schemeClr val="lt1"/>
                </a:solidFill>
              </a:ln>
              <a:effectLst/>
            </c:spPr>
            <c:extLst>
              <c:ext xmlns:c16="http://schemas.microsoft.com/office/drawing/2014/chart" uri="{C3380CC4-5D6E-409C-BE32-E72D297353CC}">
                <c16:uniqueId val="{00000005-85C6-463E-804E-846A408D9CDC}"/>
              </c:ext>
            </c:extLst>
          </c:dPt>
          <c:dPt>
            <c:idx val="3"/>
            <c:bubble3D val="0"/>
            <c:spPr>
              <a:solidFill>
                <a:srgbClr val="00B050"/>
              </a:solidFill>
              <a:ln w="19050">
                <a:solidFill>
                  <a:schemeClr val="lt1"/>
                </a:solidFill>
              </a:ln>
              <a:effectLst/>
            </c:spPr>
            <c:extLst>
              <c:ext xmlns:c16="http://schemas.microsoft.com/office/drawing/2014/chart" uri="{C3380CC4-5D6E-409C-BE32-E72D297353CC}">
                <c16:uniqueId val="{00000007-85C6-463E-804E-846A408D9CDC}"/>
              </c:ext>
            </c:extLst>
          </c:dPt>
          <c:dPt>
            <c:idx val="4"/>
            <c:bubble3D val="0"/>
            <c:spPr>
              <a:solidFill>
                <a:srgbClr val="00B050"/>
              </a:solidFill>
              <a:ln w="19050">
                <a:solidFill>
                  <a:schemeClr val="lt1"/>
                </a:solidFill>
              </a:ln>
              <a:effectLst/>
            </c:spPr>
            <c:extLst>
              <c:ext xmlns:c16="http://schemas.microsoft.com/office/drawing/2014/chart" uri="{C3380CC4-5D6E-409C-BE32-E72D297353CC}">
                <c16:uniqueId val="{00000009-85C6-463E-804E-846A408D9CDC}"/>
              </c:ext>
            </c:extLst>
          </c:dPt>
          <c:dPt>
            <c:idx val="5"/>
            <c:bubble3D val="0"/>
            <c:spPr>
              <a:solidFill>
                <a:srgbClr val="00B050"/>
              </a:solidFill>
              <a:ln w="19050">
                <a:solidFill>
                  <a:schemeClr val="lt1"/>
                </a:solidFill>
              </a:ln>
              <a:effectLst/>
            </c:spPr>
            <c:extLst>
              <c:ext xmlns:c16="http://schemas.microsoft.com/office/drawing/2014/chart" uri="{C3380CC4-5D6E-409C-BE32-E72D297353CC}">
                <c16:uniqueId val="{0000000B-85C6-463E-804E-846A408D9CDC}"/>
              </c:ext>
            </c:extLst>
          </c:dPt>
          <c:dPt>
            <c:idx val="6"/>
            <c:bubble3D val="0"/>
            <c:spPr>
              <a:solidFill>
                <a:srgbClr val="00B050"/>
              </a:solidFill>
              <a:ln w="19050">
                <a:solidFill>
                  <a:schemeClr val="lt1"/>
                </a:solidFill>
              </a:ln>
              <a:effectLst/>
            </c:spPr>
            <c:extLst>
              <c:ext xmlns:c16="http://schemas.microsoft.com/office/drawing/2014/chart" uri="{C3380CC4-5D6E-409C-BE32-E72D297353CC}">
                <c16:uniqueId val="{0000000D-85C6-463E-804E-846A408D9CDC}"/>
              </c:ext>
            </c:extLst>
          </c:dPt>
          <c:dPt>
            <c:idx val="7"/>
            <c:bubble3D val="0"/>
            <c:spPr>
              <a:solidFill>
                <a:srgbClr val="00B050"/>
              </a:solidFill>
              <a:ln w="19050">
                <a:solidFill>
                  <a:schemeClr val="lt1"/>
                </a:solidFill>
              </a:ln>
              <a:effectLst/>
            </c:spPr>
            <c:extLst>
              <c:ext xmlns:c16="http://schemas.microsoft.com/office/drawing/2014/chart" uri="{C3380CC4-5D6E-409C-BE32-E72D297353CC}">
                <c16:uniqueId val="{0000000F-85C6-463E-804E-846A408D9CDC}"/>
              </c:ext>
            </c:extLst>
          </c:dPt>
          <c:dPt>
            <c:idx val="8"/>
            <c:bubble3D val="0"/>
            <c:spPr>
              <a:solidFill>
                <a:srgbClr val="00B050"/>
              </a:solidFill>
              <a:ln w="19050">
                <a:solidFill>
                  <a:schemeClr val="lt1"/>
                </a:solidFill>
              </a:ln>
              <a:effectLst/>
            </c:spPr>
            <c:extLst>
              <c:ext xmlns:c16="http://schemas.microsoft.com/office/drawing/2014/chart" uri="{C3380CC4-5D6E-409C-BE32-E72D297353CC}">
                <c16:uniqueId val="{00000011-85C6-463E-804E-846A408D9CDC}"/>
              </c:ext>
            </c:extLst>
          </c:dPt>
          <c:dPt>
            <c:idx val="9"/>
            <c:bubble3D val="0"/>
            <c:spPr>
              <a:solidFill>
                <a:srgbClr val="00B050"/>
              </a:solidFill>
              <a:ln w="19050">
                <a:solidFill>
                  <a:schemeClr val="lt1"/>
                </a:solidFill>
              </a:ln>
              <a:effectLst/>
            </c:spPr>
            <c:extLst>
              <c:ext xmlns:c16="http://schemas.microsoft.com/office/drawing/2014/chart" uri="{C3380CC4-5D6E-409C-BE32-E72D297353CC}">
                <c16:uniqueId val="{00000013-85C6-463E-804E-846A408D9CDC}"/>
              </c:ext>
            </c:extLst>
          </c:dPt>
          <c:dPt>
            <c:idx val="10"/>
            <c:bubble3D val="0"/>
            <c:spPr>
              <a:solidFill>
                <a:srgbClr val="00B050"/>
              </a:solidFill>
              <a:ln w="19050">
                <a:solidFill>
                  <a:schemeClr val="lt1"/>
                </a:solidFill>
              </a:ln>
              <a:effectLst/>
            </c:spPr>
            <c:extLst>
              <c:ext xmlns:c16="http://schemas.microsoft.com/office/drawing/2014/chart" uri="{C3380CC4-5D6E-409C-BE32-E72D297353CC}">
                <c16:uniqueId val="{00000015-85C6-463E-804E-846A408D9CDC}"/>
              </c:ext>
            </c:extLst>
          </c:dPt>
          <c:dPt>
            <c:idx val="11"/>
            <c:bubble3D val="0"/>
            <c:spPr>
              <a:solidFill>
                <a:srgbClr val="00B050"/>
              </a:solidFill>
              <a:ln w="19050">
                <a:solidFill>
                  <a:schemeClr val="lt1"/>
                </a:solidFill>
              </a:ln>
              <a:effectLst/>
            </c:spPr>
            <c:extLst>
              <c:ext xmlns:c16="http://schemas.microsoft.com/office/drawing/2014/chart" uri="{C3380CC4-5D6E-409C-BE32-E72D297353CC}">
                <c16:uniqueId val="{00000017-85C6-463E-804E-846A408D9CDC}"/>
              </c:ext>
            </c:extLst>
          </c:dPt>
          <c:dPt>
            <c:idx val="12"/>
            <c:bubble3D val="0"/>
            <c:spPr>
              <a:solidFill>
                <a:srgbClr val="00B050"/>
              </a:solidFill>
              <a:ln w="19050">
                <a:solidFill>
                  <a:schemeClr val="lt1"/>
                </a:solidFill>
              </a:ln>
              <a:effectLst/>
            </c:spPr>
            <c:extLst>
              <c:ext xmlns:c16="http://schemas.microsoft.com/office/drawing/2014/chart" uri="{C3380CC4-5D6E-409C-BE32-E72D297353CC}">
                <c16:uniqueId val="{00000019-85C6-463E-804E-846A408D9CDC}"/>
              </c:ext>
            </c:extLst>
          </c:dPt>
          <c:dPt>
            <c:idx val="13"/>
            <c:bubble3D val="0"/>
            <c:spPr>
              <a:solidFill>
                <a:srgbClr val="00B050"/>
              </a:solidFill>
              <a:ln w="19050">
                <a:solidFill>
                  <a:schemeClr val="lt1"/>
                </a:solidFill>
              </a:ln>
              <a:effectLst/>
            </c:spPr>
            <c:extLst>
              <c:ext xmlns:c16="http://schemas.microsoft.com/office/drawing/2014/chart" uri="{C3380CC4-5D6E-409C-BE32-E72D297353CC}">
                <c16:uniqueId val="{0000001B-85C6-463E-804E-846A408D9CDC}"/>
              </c:ext>
            </c:extLst>
          </c:dPt>
          <c:dPt>
            <c:idx val="14"/>
            <c:bubble3D val="0"/>
            <c:spPr>
              <a:solidFill>
                <a:srgbClr val="00B050"/>
              </a:solidFill>
              <a:ln w="19050">
                <a:solidFill>
                  <a:schemeClr val="lt1"/>
                </a:solidFill>
              </a:ln>
              <a:effectLst/>
            </c:spPr>
            <c:extLst>
              <c:ext xmlns:c16="http://schemas.microsoft.com/office/drawing/2014/chart" uri="{C3380CC4-5D6E-409C-BE32-E72D297353CC}">
                <c16:uniqueId val="{0000001D-85C6-463E-804E-846A408D9CDC}"/>
              </c:ext>
            </c:extLst>
          </c:dPt>
          <c:dPt>
            <c:idx val="15"/>
            <c:bubble3D val="0"/>
            <c:spPr>
              <a:solidFill>
                <a:srgbClr val="00B050"/>
              </a:solidFill>
              <a:ln w="19050">
                <a:solidFill>
                  <a:schemeClr val="lt1"/>
                </a:solidFill>
              </a:ln>
              <a:effectLst/>
            </c:spPr>
            <c:extLst>
              <c:ext xmlns:c16="http://schemas.microsoft.com/office/drawing/2014/chart" uri="{C3380CC4-5D6E-409C-BE32-E72D297353CC}">
                <c16:uniqueId val="{0000001F-85C6-463E-804E-846A408D9CDC}"/>
              </c:ext>
            </c:extLst>
          </c:dPt>
          <c:dPt>
            <c:idx val="16"/>
            <c:bubble3D val="0"/>
            <c:spPr>
              <a:solidFill>
                <a:srgbClr val="00B050"/>
              </a:solidFill>
              <a:ln w="19050">
                <a:solidFill>
                  <a:schemeClr val="lt1"/>
                </a:solidFill>
              </a:ln>
              <a:effectLst/>
            </c:spPr>
            <c:extLst>
              <c:ext xmlns:c16="http://schemas.microsoft.com/office/drawing/2014/chart" uri="{C3380CC4-5D6E-409C-BE32-E72D297353CC}">
                <c16:uniqueId val="{00000021-85C6-463E-804E-846A408D9CDC}"/>
              </c:ext>
            </c:extLst>
          </c:dPt>
          <c:dPt>
            <c:idx val="17"/>
            <c:bubble3D val="0"/>
            <c:spPr>
              <a:solidFill>
                <a:srgbClr val="00B050"/>
              </a:solidFill>
              <a:ln w="19050">
                <a:solidFill>
                  <a:schemeClr val="lt1"/>
                </a:solidFill>
              </a:ln>
              <a:effectLst/>
            </c:spPr>
            <c:extLst>
              <c:ext xmlns:c16="http://schemas.microsoft.com/office/drawing/2014/chart" uri="{C3380CC4-5D6E-409C-BE32-E72D297353CC}">
                <c16:uniqueId val="{00000023-85C6-463E-804E-846A408D9CDC}"/>
              </c:ext>
            </c:extLst>
          </c:dPt>
          <c:dPt>
            <c:idx val="18"/>
            <c:bubble3D val="0"/>
            <c:spPr>
              <a:solidFill>
                <a:srgbClr val="00B050"/>
              </a:solidFill>
              <a:ln w="19050">
                <a:solidFill>
                  <a:schemeClr val="lt1"/>
                </a:solidFill>
              </a:ln>
              <a:effectLst/>
            </c:spPr>
            <c:extLst>
              <c:ext xmlns:c16="http://schemas.microsoft.com/office/drawing/2014/chart" uri="{C3380CC4-5D6E-409C-BE32-E72D297353CC}">
                <c16:uniqueId val="{00000025-85C6-463E-804E-846A408D9CDC}"/>
              </c:ext>
            </c:extLst>
          </c:dPt>
          <c:dPt>
            <c:idx val="19"/>
            <c:bubble3D val="0"/>
            <c:spPr>
              <a:solidFill>
                <a:srgbClr val="00B050"/>
              </a:solidFill>
              <a:ln w="19050">
                <a:solidFill>
                  <a:schemeClr val="lt1"/>
                </a:solidFill>
              </a:ln>
              <a:effectLst/>
            </c:spPr>
            <c:extLst>
              <c:ext xmlns:c16="http://schemas.microsoft.com/office/drawing/2014/chart" uri="{C3380CC4-5D6E-409C-BE32-E72D297353CC}">
                <c16:uniqueId val="{00000027-85C6-463E-804E-846A408D9CDC}"/>
              </c:ext>
            </c:extLst>
          </c:dPt>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28-85C6-463E-804E-846A408D9CDC}"/>
            </c:ext>
          </c:extLst>
        </c:ser>
        <c:dLbls>
          <c:showLegendKey val="0"/>
          <c:showVal val="0"/>
          <c:showCatName val="0"/>
          <c:showSerName val="0"/>
          <c:showPercent val="0"/>
          <c:showBubbleSize val="0"/>
          <c:showLeaderLines val="1"/>
        </c:dLbls>
        <c:firstSliceAng val="0"/>
        <c:holeSize val="50"/>
      </c:doughnutChart>
      <c:doughnutChart>
        <c:varyColors val="1"/>
        <c:ser>
          <c:idx val="1"/>
          <c:order val="1"/>
          <c:tx>
            <c:strRef>
              <c:f>'5TH DAY'!$B$5</c:f>
              <c:strCache>
                <c:ptCount val="1"/>
                <c:pt idx="0">
                  <c:v>MONITER</c:v>
                </c:pt>
              </c:strCache>
            </c:strRef>
          </c:tx>
          <c:dPt>
            <c:idx val="0"/>
            <c:bubble3D val="0"/>
            <c:spPr>
              <a:noFill/>
              <a:ln w="19050">
                <a:solidFill>
                  <a:schemeClr val="lt1"/>
                </a:solidFill>
              </a:ln>
              <a:effectLst/>
            </c:spPr>
            <c:extLst>
              <c:ext xmlns:c16="http://schemas.microsoft.com/office/drawing/2014/chart" uri="{C3380CC4-5D6E-409C-BE32-E72D297353CC}">
                <c16:uniqueId val="{0000002B-85C6-463E-804E-846A408D9CDC}"/>
              </c:ext>
            </c:extLst>
          </c:dPt>
          <c:dPt>
            <c:idx val="1"/>
            <c:bubble3D val="0"/>
            <c:spPr>
              <a:solidFill>
                <a:schemeClr val="bg1">
                  <a:alpha val="60000"/>
                </a:schemeClr>
              </a:solidFill>
              <a:ln w="19050">
                <a:solidFill>
                  <a:schemeClr val="lt1"/>
                </a:solidFill>
              </a:ln>
              <a:effectLst/>
            </c:spPr>
            <c:extLst>
              <c:ext xmlns:c16="http://schemas.microsoft.com/office/drawing/2014/chart" uri="{C3380CC4-5D6E-409C-BE32-E72D297353CC}">
                <c16:uniqueId val="{0000002C-85C6-463E-804E-846A408D9CDC}"/>
              </c:ext>
            </c:extLst>
          </c:dPt>
          <c:val>
            <c:numRef>
              <c:f>'5TH DAY'!$C$5:$D$5</c:f>
              <c:numCache>
                <c:formatCode>0.00%</c:formatCode>
                <c:ptCount val="2"/>
                <c:pt idx="0">
                  <c:v>0.35090715048025611</c:v>
                </c:pt>
                <c:pt idx="1">
                  <c:v>0.64909284951974389</c:v>
                </c:pt>
              </c:numCache>
            </c:numRef>
          </c:val>
          <c:extLst>
            <c:ext xmlns:c16="http://schemas.microsoft.com/office/drawing/2014/chart" uri="{C3380CC4-5D6E-409C-BE32-E72D297353CC}">
              <c16:uniqueId val="{00000029-85C6-463E-804E-846A408D9CDC}"/>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7030A0"/>
            </a:solidFill>
          </c:spPr>
          <c:dPt>
            <c:idx val="0"/>
            <c:bubble3D val="0"/>
            <c:spPr>
              <a:solidFill>
                <a:srgbClr val="7030A0"/>
              </a:solidFill>
              <a:ln w="19050">
                <a:solidFill>
                  <a:schemeClr val="lt1"/>
                </a:solidFill>
              </a:ln>
              <a:effectLst/>
            </c:spPr>
            <c:extLst>
              <c:ext xmlns:c16="http://schemas.microsoft.com/office/drawing/2014/chart" uri="{C3380CC4-5D6E-409C-BE32-E72D297353CC}">
                <c16:uniqueId val="{00000001-0437-452A-B90D-1291FBD793CA}"/>
              </c:ext>
            </c:extLst>
          </c:dPt>
          <c:dPt>
            <c:idx val="1"/>
            <c:bubble3D val="0"/>
            <c:spPr>
              <a:solidFill>
                <a:srgbClr val="7030A0"/>
              </a:solidFill>
              <a:ln w="19050">
                <a:solidFill>
                  <a:schemeClr val="lt1"/>
                </a:solidFill>
              </a:ln>
              <a:effectLst/>
            </c:spPr>
            <c:extLst>
              <c:ext xmlns:c16="http://schemas.microsoft.com/office/drawing/2014/chart" uri="{C3380CC4-5D6E-409C-BE32-E72D297353CC}">
                <c16:uniqueId val="{00000003-0437-452A-B90D-1291FBD793CA}"/>
              </c:ext>
            </c:extLst>
          </c:dPt>
          <c:dPt>
            <c:idx val="2"/>
            <c:bubble3D val="0"/>
            <c:spPr>
              <a:solidFill>
                <a:srgbClr val="7030A0"/>
              </a:solidFill>
              <a:ln w="19050">
                <a:solidFill>
                  <a:schemeClr val="lt1"/>
                </a:solidFill>
              </a:ln>
              <a:effectLst/>
            </c:spPr>
            <c:extLst>
              <c:ext xmlns:c16="http://schemas.microsoft.com/office/drawing/2014/chart" uri="{C3380CC4-5D6E-409C-BE32-E72D297353CC}">
                <c16:uniqueId val="{00000005-0437-452A-B90D-1291FBD793CA}"/>
              </c:ext>
            </c:extLst>
          </c:dPt>
          <c:dPt>
            <c:idx val="3"/>
            <c:bubble3D val="0"/>
            <c:spPr>
              <a:solidFill>
                <a:srgbClr val="7030A0"/>
              </a:solidFill>
              <a:ln w="19050">
                <a:solidFill>
                  <a:schemeClr val="lt1"/>
                </a:solidFill>
              </a:ln>
              <a:effectLst/>
            </c:spPr>
            <c:extLst>
              <c:ext xmlns:c16="http://schemas.microsoft.com/office/drawing/2014/chart" uri="{C3380CC4-5D6E-409C-BE32-E72D297353CC}">
                <c16:uniqueId val="{00000007-0437-452A-B90D-1291FBD793CA}"/>
              </c:ext>
            </c:extLst>
          </c:dPt>
          <c:dPt>
            <c:idx val="4"/>
            <c:bubble3D val="0"/>
            <c:spPr>
              <a:solidFill>
                <a:srgbClr val="7030A0"/>
              </a:solidFill>
              <a:ln w="19050">
                <a:solidFill>
                  <a:schemeClr val="lt1"/>
                </a:solidFill>
              </a:ln>
              <a:effectLst/>
            </c:spPr>
            <c:extLst>
              <c:ext xmlns:c16="http://schemas.microsoft.com/office/drawing/2014/chart" uri="{C3380CC4-5D6E-409C-BE32-E72D297353CC}">
                <c16:uniqueId val="{00000009-0437-452A-B90D-1291FBD793CA}"/>
              </c:ext>
            </c:extLst>
          </c:dPt>
          <c:dPt>
            <c:idx val="5"/>
            <c:bubble3D val="0"/>
            <c:spPr>
              <a:solidFill>
                <a:srgbClr val="7030A0"/>
              </a:solidFill>
              <a:ln w="19050">
                <a:solidFill>
                  <a:schemeClr val="lt1"/>
                </a:solidFill>
              </a:ln>
              <a:effectLst/>
            </c:spPr>
            <c:extLst>
              <c:ext xmlns:c16="http://schemas.microsoft.com/office/drawing/2014/chart" uri="{C3380CC4-5D6E-409C-BE32-E72D297353CC}">
                <c16:uniqueId val="{0000000B-0437-452A-B90D-1291FBD793CA}"/>
              </c:ext>
            </c:extLst>
          </c:dPt>
          <c:dPt>
            <c:idx val="6"/>
            <c:bubble3D val="0"/>
            <c:spPr>
              <a:solidFill>
                <a:srgbClr val="7030A0"/>
              </a:solidFill>
              <a:ln w="19050">
                <a:solidFill>
                  <a:schemeClr val="lt1"/>
                </a:solidFill>
              </a:ln>
              <a:effectLst/>
            </c:spPr>
            <c:extLst>
              <c:ext xmlns:c16="http://schemas.microsoft.com/office/drawing/2014/chart" uri="{C3380CC4-5D6E-409C-BE32-E72D297353CC}">
                <c16:uniqueId val="{0000000D-0437-452A-B90D-1291FBD793CA}"/>
              </c:ext>
            </c:extLst>
          </c:dPt>
          <c:dPt>
            <c:idx val="7"/>
            <c:bubble3D val="0"/>
            <c:spPr>
              <a:solidFill>
                <a:srgbClr val="7030A0"/>
              </a:solidFill>
              <a:ln w="19050">
                <a:solidFill>
                  <a:schemeClr val="lt1"/>
                </a:solidFill>
              </a:ln>
              <a:effectLst/>
            </c:spPr>
            <c:extLst>
              <c:ext xmlns:c16="http://schemas.microsoft.com/office/drawing/2014/chart" uri="{C3380CC4-5D6E-409C-BE32-E72D297353CC}">
                <c16:uniqueId val="{0000000F-0437-452A-B90D-1291FBD793CA}"/>
              </c:ext>
            </c:extLst>
          </c:dPt>
          <c:dPt>
            <c:idx val="8"/>
            <c:bubble3D val="0"/>
            <c:spPr>
              <a:solidFill>
                <a:srgbClr val="7030A0"/>
              </a:solidFill>
              <a:ln w="19050">
                <a:solidFill>
                  <a:schemeClr val="lt1"/>
                </a:solidFill>
              </a:ln>
              <a:effectLst/>
            </c:spPr>
            <c:extLst>
              <c:ext xmlns:c16="http://schemas.microsoft.com/office/drawing/2014/chart" uri="{C3380CC4-5D6E-409C-BE32-E72D297353CC}">
                <c16:uniqueId val="{00000011-0437-452A-B90D-1291FBD793CA}"/>
              </c:ext>
            </c:extLst>
          </c:dPt>
          <c:dPt>
            <c:idx val="9"/>
            <c:bubble3D val="0"/>
            <c:spPr>
              <a:solidFill>
                <a:srgbClr val="7030A0"/>
              </a:solidFill>
              <a:ln w="19050">
                <a:solidFill>
                  <a:schemeClr val="lt1"/>
                </a:solidFill>
              </a:ln>
              <a:effectLst/>
            </c:spPr>
            <c:extLst>
              <c:ext xmlns:c16="http://schemas.microsoft.com/office/drawing/2014/chart" uri="{C3380CC4-5D6E-409C-BE32-E72D297353CC}">
                <c16:uniqueId val="{00000013-0437-452A-B90D-1291FBD793CA}"/>
              </c:ext>
            </c:extLst>
          </c:dPt>
          <c:dPt>
            <c:idx val="10"/>
            <c:bubble3D val="0"/>
            <c:spPr>
              <a:solidFill>
                <a:srgbClr val="7030A0"/>
              </a:solidFill>
              <a:ln w="19050">
                <a:solidFill>
                  <a:schemeClr val="lt1"/>
                </a:solidFill>
              </a:ln>
              <a:effectLst/>
            </c:spPr>
            <c:extLst>
              <c:ext xmlns:c16="http://schemas.microsoft.com/office/drawing/2014/chart" uri="{C3380CC4-5D6E-409C-BE32-E72D297353CC}">
                <c16:uniqueId val="{00000015-0437-452A-B90D-1291FBD793CA}"/>
              </c:ext>
            </c:extLst>
          </c:dPt>
          <c:dPt>
            <c:idx val="11"/>
            <c:bubble3D val="0"/>
            <c:spPr>
              <a:solidFill>
                <a:srgbClr val="7030A0"/>
              </a:solidFill>
              <a:ln w="19050">
                <a:solidFill>
                  <a:schemeClr val="lt1"/>
                </a:solidFill>
              </a:ln>
              <a:effectLst/>
            </c:spPr>
            <c:extLst>
              <c:ext xmlns:c16="http://schemas.microsoft.com/office/drawing/2014/chart" uri="{C3380CC4-5D6E-409C-BE32-E72D297353CC}">
                <c16:uniqueId val="{00000017-0437-452A-B90D-1291FBD793CA}"/>
              </c:ext>
            </c:extLst>
          </c:dPt>
          <c:dPt>
            <c:idx val="12"/>
            <c:bubble3D val="0"/>
            <c:spPr>
              <a:solidFill>
                <a:srgbClr val="7030A0"/>
              </a:solidFill>
              <a:ln w="19050">
                <a:solidFill>
                  <a:schemeClr val="lt1"/>
                </a:solidFill>
              </a:ln>
              <a:effectLst/>
            </c:spPr>
            <c:extLst>
              <c:ext xmlns:c16="http://schemas.microsoft.com/office/drawing/2014/chart" uri="{C3380CC4-5D6E-409C-BE32-E72D297353CC}">
                <c16:uniqueId val="{00000019-0437-452A-B90D-1291FBD793CA}"/>
              </c:ext>
            </c:extLst>
          </c:dPt>
          <c:dPt>
            <c:idx val="13"/>
            <c:bubble3D val="0"/>
            <c:spPr>
              <a:solidFill>
                <a:srgbClr val="7030A0"/>
              </a:solidFill>
              <a:ln w="19050">
                <a:solidFill>
                  <a:schemeClr val="lt1"/>
                </a:solidFill>
              </a:ln>
              <a:effectLst/>
            </c:spPr>
            <c:extLst>
              <c:ext xmlns:c16="http://schemas.microsoft.com/office/drawing/2014/chart" uri="{C3380CC4-5D6E-409C-BE32-E72D297353CC}">
                <c16:uniqueId val="{0000001B-0437-452A-B90D-1291FBD793CA}"/>
              </c:ext>
            </c:extLst>
          </c:dPt>
          <c:dPt>
            <c:idx val="14"/>
            <c:bubble3D val="0"/>
            <c:spPr>
              <a:solidFill>
                <a:srgbClr val="7030A0"/>
              </a:solidFill>
              <a:ln w="19050">
                <a:solidFill>
                  <a:schemeClr val="lt1"/>
                </a:solidFill>
              </a:ln>
              <a:effectLst/>
            </c:spPr>
            <c:extLst>
              <c:ext xmlns:c16="http://schemas.microsoft.com/office/drawing/2014/chart" uri="{C3380CC4-5D6E-409C-BE32-E72D297353CC}">
                <c16:uniqueId val="{0000001D-0437-452A-B90D-1291FBD793CA}"/>
              </c:ext>
            </c:extLst>
          </c:dPt>
          <c:dPt>
            <c:idx val="15"/>
            <c:bubble3D val="0"/>
            <c:spPr>
              <a:solidFill>
                <a:srgbClr val="7030A0"/>
              </a:solidFill>
              <a:ln w="19050">
                <a:solidFill>
                  <a:schemeClr val="lt1"/>
                </a:solidFill>
              </a:ln>
              <a:effectLst/>
            </c:spPr>
            <c:extLst>
              <c:ext xmlns:c16="http://schemas.microsoft.com/office/drawing/2014/chart" uri="{C3380CC4-5D6E-409C-BE32-E72D297353CC}">
                <c16:uniqueId val="{0000001F-0437-452A-B90D-1291FBD793CA}"/>
              </c:ext>
            </c:extLst>
          </c:dPt>
          <c:dPt>
            <c:idx val="16"/>
            <c:bubble3D val="0"/>
            <c:spPr>
              <a:solidFill>
                <a:srgbClr val="7030A0"/>
              </a:solidFill>
              <a:ln w="19050">
                <a:solidFill>
                  <a:schemeClr val="lt1"/>
                </a:solidFill>
              </a:ln>
              <a:effectLst/>
            </c:spPr>
            <c:extLst>
              <c:ext xmlns:c16="http://schemas.microsoft.com/office/drawing/2014/chart" uri="{C3380CC4-5D6E-409C-BE32-E72D297353CC}">
                <c16:uniqueId val="{00000021-0437-452A-B90D-1291FBD793CA}"/>
              </c:ext>
            </c:extLst>
          </c:dPt>
          <c:dPt>
            <c:idx val="17"/>
            <c:bubble3D val="0"/>
            <c:spPr>
              <a:solidFill>
                <a:srgbClr val="7030A0"/>
              </a:solidFill>
              <a:ln w="19050">
                <a:solidFill>
                  <a:schemeClr val="lt1"/>
                </a:solidFill>
              </a:ln>
              <a:effectLst/>
            </c:spPr>
            <c:extLst>
              <c:ext xmlns:c16="http://schemas.microsoft.com/office/drawing/2014/chart" uri="{C3380CC4-5D6E-409C-BE32-E72D297353CC}">
                <c16:uniqueId val="{00000023-0437-452A-B90D-1291FBD793CA}"/>
              </c:ext>
            </c:extLst>
          </c:dPt>
          <c:dPt>
            <c:idx val="18"/>
            <c:bubble3D val="0"/>
            <c:spPr>
              <a:solidFill>
                <a:srgbClr val="7030A0"/>
              </a:solidFill>
              <a:ln w="19050">
                <a:solidFill>
                  <a:schemeClr val="lt1"/>
                </a:solidFill>
              </a:ln>
              <a:effectLst/>
            </c:spPr>
            <c:extLst>
              <c:ext xmlns:c16="http://schemas.microsoft.com/office/drawing/2014/chart" uri="{C3380CC4-5D6E-409C-BE32-E72D297353CC}">
                <c16:uniqueId val="{00000025-0437-452A-B90D-1291FBD793CA}"/>
              </c:ext>
            </c:extLst>
          </c:dPt>
          <c:dPt>
            <c:idx val="19"/>
            <c:bubble3D val="0"/>
            <c:spPr>
              <a:solidFill>
                <a:srgbClr val="7030A0"/>
              </a:solidFill>
              <a:ln w="19050">
                <a:solidFill>
                  <a:schemeClr val="lt1"/>
                </a:solidFill>
              </a:ln>
              <a:effectLst/>
            </c:spPr>
            <c:extLst>
              <c:ext xmlns:c16="http://schemas.microsoft.com/office/drawing/2014/chart" uri="{C3380CC4-5D6E-409C-BE32-E72D297353CC}">
                <c16:uniqueId val="{00000027-0437-452A-B90D-1291FBD793CA}"/>
              </c:ext>
            </c:extLst>
          </c:dPt>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28-0437-452A-B90D-1291FBD793CA}"/>
            </c:ext>
          </c:extLst>
        </c:ser>
        <c:dLbls>
          <c:showLegendKey val="0"/>
          <c:showVal val="0"/>
          <c:showCatName val="0"/>
          <c:showSerName val="0"/>
          <c:showPercent val="0"/>
          <c:showBubbleSize val="0"/>
          <c:showLeaderLines val="1"/>
        </c:dLbls>
        <c:firstSliceAng val="0"/>
        <c:holeSize val="50"/>
      </c:doughnutChart>
      <c:doughnutChart>
        <c:varyColors val="1"/>
        <c:ser>
          <c:idx val="1"/>
          <c:order val="1"/>
          <c:tx>
            <c:strRef>
              <c:f>'5TH DAY'!$B$6</c:f>
              <c:strCache>
                <c:ptCount val="1"/>
                <c:pt idx="0">
                  <c:v>PRINTER</c:v>
                </c:pt>
              </c:strCache>
            </c:strRef>
          </c:tx>
          <c:spPr>
            <a:noFill/>
          </c:spPr>
          <c:dPt>
            <c:idx val="0"/>
            <c:bubble3D val="0"/>
            <c:spPr>
              <a:noFill/>
              <a:ln w="19050">
                <a:solidFill>
                  <a:schemeClr val="lt1"/>
                </a:solidFill>
              </a:ln>
              <a:effectLst/>
            </c:spPr>
            <c:extLst>
              <c:ext xmlns:c16="http://schemas.microsoft.com/office/drawing/2014/chart" uri="{C3380CC4-5D6E-409C-BE32-E72D297353CC}">
                <c16:uniqueId val="{00000029-DB63-4C88-AB83-C875D5A7A952}"/>
              </c:ext>
            </c:extLst>
          </c:dPt>
          <c:dPt>
            <c:idx val="1"/>
            <c:bubble3D val="0"/>
            <c:spPr>
              <a:solidFill>
                <a:schemeClr val="bg1">
                  <a:alpha val="60000"/>
                </a:schemeClr>
              </a:solidFill>
              <a:ln w="19050">
                <a:solidFill>
                  <a:schemeClr val="lt1"/>
                </a:solidFill>
              </a:ln>
              <a:effectLst/>
            </c:spPr>
            <c:extLst>
              <c:ext xmlns:c16="http://schemas.microsoft.com/office/drawing/2014/chart" uri="{C3380CC4-5D6E-409C-BE32-E72D297353CC}">
                <c16:uniqueId val="{0000002B-0437-452A-B90D-1291FBD793CA}"/>
              </c:ext>
            </c:extLst>
          </c:dPt>
          <c:val>
            <c:numRef>
              <c:f>'5TH DAY'!$C$6:$D$6</c:f>
              <c:numCache>
                <c:formatCode>0.00%</c:formatCode>
                <c:ptCount val="2"/>
                <c:pt idx="0">
                  <c:v>0.35586979722518675</c:v>
                </c:pt>
                <c:pt idx="1">
                  <c:v>0.64413020277481325</c:v>
                </c:pt>
              </c:numCache>
            </c:numRef>
          </c:val>
          <c:extLst>
            <c:ext xmlns:c16="http://schemas.microsoft.com/office/drawing/2014/chart" uri="{C3380CC4-5D6E-409C-BE32-E72D297353CC}">
              <c16:uniqueId val="{00000029-0437-452A-B90D-1291FBD793CA}"/>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FF0000"/>
            </a:solidFill>
          </c:spPr>
          <c:dPt>
            <c:idx val="0"/>
            <c:bubble3D val="0"/>
            <c:spPr>
              <a:solidFill>
                <a:srgbClr val="FF0000"/>
              </a:solidFill>
              <a:ln w="19050">
                <a:solidFill>
                  <a:schemeClr val="lt1"/>
                </a:solidFill>
              </a:ln>
              <a:effectLst/>
            </c:spPr>
            <c:extLst>
              <c:ext xmlns:c16="http://schemas.microsoft.com/office/drawing/2014/chart" uri="{C3380CC4-5D6E-409C-BE32-E72D297353CC}">
                <c16:uniqueId val="{00000001-1D87-4A60-AFF1-336F7E05A67B}"/>
              </c:ext>
            </c:extLst>
          </c:dPt>
          <c:dPt>
            <c:idx val="1"/>
            <c:bubble3D val="0"/>
            <c:spPr>
              <a:solidFill>
                <a:srgbClr val="FF0000"/>
              </a:solidFill>
              <a:ln w="19050">
                <a:solidFill>
                  <a:schemeClr val="lt1"/>
                </a:solidFill>
              </a:ln>
              <a:effectLst/>
            </c:spPr>
            <c:extLst>
              <c:ext xmlns:c16="http://schemas.microsoft.com/office/drawing/2014/chart" uri="{C3380CC4-5D6E-409C-BE32-E72D297353CC}">
                <c16:uniqueId val="{00000003-1D87-4A60-AFF1-336F7E05A67B}"/>
              </c:ext>
            </c:extLst>
          </c:dPt>
          <c:dPt>
            <c:idx val="2"/>
            <c:bubble3D val="0"/>
            <c:spPr>
              <a:solidFill>
                <a:srgbClr val="FF0000"/>
              </a:solidFill>
              <a:ln w="19050">
                <a:solidFill>
                  <a:schemeClr val="lt1"/>
                </a:solidFill>
              </a:ln>
              <a:effectLst/>
            </c:spPr>
            <c:extLst>
              <c:ext xmlns:c16="http://schemas.microsoft.com/office/drawing/2014/chart" uri="{C3380CC4-5D6E-409C-BE32-E72D297353CC}">
                <c16:uniqueId val="{00000005-1D87-4A60-AFF1-336F7E05A67B}"/>
              </c:ext>
            </c:extLst>
          </c:dPt>
          <c:dPt>
            <c:idx val="3"/>
            <c:bubble3D val="0"/>
            <c:spPr>
              <a:solidFill>
                <a:srgbClr val="FF0000"/>
              </a:solidFill>
              <a:ln w="19050">
                <a:solidFill>
                  <a:schemeClr val="lt1"/>
                </a:solidFill>
              </a:ln>
              <a:effectLst/>
            </c:spPr>
            <c:extLst>
              <c:ext xmlns:c16="http://schemas.microsoft.com/office/drawing/2014/chart" uri="{C3380CC4-5D6E-409C-BE32-E72D297353CC}">
                <c16:uniqueId val="{00000007-1D87-4A60-AFF1-336F7E05A67B}"/>
              </c:ext>
            </c:extLst>
          </c:dPt>
          <c:dPt>
            <c:idx val="4"/>
            <c:bubble3D val="0"/>
            <c:spPr>
              <a:solidFill>
                <a:srgbClr val="FF0000"/>
              </a:solidFill>
              <a:ln w="19050">
                <a:solidFill>
                  <a:schemeClr val="lt1"/>
                </a:solidFill>
              </a:ln>
              <a:effectLst/>
            </c:spPr>
            <c:extLst>
              <c:ext xmlns:c16="http://schemas.microsoft.com/office/drawing/2014/chart" uri="{C3380CC4-5D6E-409C-BE32-E72D297353CC}">
                <c16:uniqueId val="{00000009-1D87-4A60-AFF1-336F7E05A67B}"/>
              </c:ext>
            </c:extLst>
          </c:dPt>
          <c:dPt>
            <c:idx val="5"/>
            <c:bubble3D val="0"/>
            <c:spPr>
              <a:solidFill>
                <a:srgbClr val="FF0000"/>
              </a:solidFill>
              <a:ln w="19050">
                <a:solidFill>
                  <a:schemeClr val="lt1"/>
                </a:solidFill>
              </a:ln>
              <a:effectLst/>
            </c:spPr>
            <c:extLst>
              <c:ext xmlns:c16="http://schemas.microsoft.com/office/drawing/2014/chart" uri="{C3380CC4-5D6E-409C-BE32-E72D297353CC}">
                <c16:uniqueId val="{0000000B-1D87-4A60-AFF1-336F7E05A67B}"/>
              </c:ext>
            </c:extLst>
          </c:dPt>
          <c:dPt>
            <c:idx val="6"/>
            <c:bubble3D val="0"/>
            <c:spPr>
              <a:solidFill>
                <a:srgbClr val="FF0000"/>
              </a:solidFill>
              <a:ln w="19050">
                <a:solidFill>
                  <a:schemeClr val="lt1"/>
                </a:solidFill>
              </a:ln>
              <a:effectLst/>
            </c:spPr>
            <c:extLst>
              <c:ext xmlns:c16="http://schemas.microsoft.com/office/drawing/2014/chart" uri="{C3380CC4-5D6E-409C-BE32-E72D297353CC}">
                <c16:uniqueId val="{0000000D-1D87-4A60-AFF1-336F7E05A67B}"/>
              </c:ext>
            </c:extLst>
          </c:dPt>
          <c:dPt>
            <c:idx val="7"/>
            <c:bubble3D val="0"/>
            <c:spPr>
              <a:solidFill>
                <a:srgbClr val="FF0000"/>
              </a:solidFill>
              <a:ln w="19050">
                <a:solidFill>
                  <a:schemeClr val="lt1"/>
                </a:solidFill>
              </a:ln>
              <a:effectLst/>
            </c:spPr>
            <c:extLst>
              <c:ext xmlns:c16="http://schemas.microsoft.com/office/drawing/2014/chart" uri="{C3380CC4-5D6E-409C-BE32-E72D297353CC}">
                <c16:uniqueId val="{0000000F-1D87-4A60-AFF1-336F7E05A67B}"/>
              </c:ext>
            </c:extLst>
          </c:dPt>
          <c:dPt>
            <c:idx val="8"/>
            <c:bubble3D val="0"/>
            <c:spPr>
              <a:solidFill>
                <a:srgbClr val="FF0000"/>
              </a:solidFill>
              <a:ln w="19050">
                <a:solidFill>
                  <a:schemeClr val="lt1"/>
                </a:solidFill>
              </a:ln>
              <a:effectLst/>
            </c:spPr>
            <c:extLst>
              <c:ext xmlns:c16="http://schemas.microsoft.com/office/drawing/2014/chart" uri="{C3380CC4-5D6E-409C-BE32-E72D297353CC}">
                <c16:uniqueId val="{00000011-1D87-4A60-AFF1-336F7E05A67B}"/>
              </c:ext>
            </c:extLst>
          </c:dPt>
          <c:dPt>
            <c:idx val="9"/>
            <c:bubble3D val="0"/>
            <c:spPr>
              <a:solidFill>
                <a:srgbClr val="FF0000"/>
              </a:solidFill>
              <a:ln w="19050">
                <a:solidFill>
                  <a:schemeClr val="lt1"/>
                </a:solidFill>
              </a:ln>
              <a:effectLst/>
            </c:spPr>
            <c:extLst>
              <c:ext xmlns:c16="http://schemas.microsoft.com/office/drawing/2014/chart" uri="{C3380CC4-5D6E-409C-BE32-E72D297353CC}">
                <c16:uniqueId val="{00000013-1D87-4A60-AFF1-336F7E05A67B}"/>
              </c:ext>
            </c:extLst>
          </c:dPt>
          <c:dPt>
            <c:idx val="10"/>
            <c:bubble3D val="0"/>
            <c:spPr>
              <a:solidFill>
                <a:srgbClr val="FF0000"/>
              </a:solidFill>
              <a:ln w="19050">
                <a:solidFill>
                  <a:schemeClr val="lt1"/>
                </a:solidFill>
              </a:ln>
              <a:effectLst/>
            </c:spPr>
            <c:extLst>
              <c:ext xmlns:c16="http://schemas.microsoft.com/office/drawing/2014/chart" uri="{C3380CC4-5D6E-409C-BE32-E72D297353CC}">
                <c16:uniqueId val="{00000015-1D87-4A60-AFF1-336F7E05A67B}"/>
              </c:ext>
            </c:extLst>
          </c:dPt>
          <c:dPt>
            <c:idx val="11"/>
            <c:bubble3D val="0"/>
            <c:spPr>
              <a:solidFill>
                <a:srgbClr val="FF0000"/>
              </a:solidFill>
              <a:ln w="19050">
                <a:solidFill>
                  <a:schemeClr val="lt1"/>
                </a:solidFill>
              </a:ln>
              <a:effectLst/>
            </c:spPr>
            <c:extLst>
              <c:ext xmlns:c16="http://schemas.microsoft.com/office/drawing/2014/chart" uri="{C3380CC4-5D6E-409C-BE32-E72D297353CC}">
                <c16:uniqueId val="{00000017-1D87-4A60-AFF1-336F7E05A67B}"/>
              </c:ext>
            </c:extLst>
          </c:dPt>
          <c:dPt>
            <c:idx val="12"/>
            <c:bubble3D val="0"/>
            <c:spPr>
              <a:solidFill>
                <a:srgbClr val="FF0000"/>
              </a:solidFill>
              <a:ln w="19050">
                <a:solidFill>
                  <a:schemeClr val="lt1"/>
                </a:solidFill>
              </a:ln>
              <a:effectLst/>
            </c:spPr>
            <c:extLst>
              <c:ext xmlns:c16="http://schemas.microsoft.com/office/drawing/2014/chart" uri="{C3380CC4-5D6E-409C-BE32-E72D297353CC}">
                <c16:uniqueId val="{00000019-1D87-4A60-AFF1-336F7E05A67B}"/>
              </c:ext>
            </c:extLst>
          </c:dPt>
          <c:dPt>
            <c:idx val="13"/>
            <c:bubble3D val="0"/>
            <c:spPr>
              <a:solidFill>
                <a:srgbClr val="FF0000"/>
              </a:solidFill>
              <a:ln w="19050">
                <a:solidFill>
                  <a:schemeClr val="lt1"/>
                </a:solidFill>
              </a:ln>
              <a:effectLst/>
            </c:spPr>
            <c:extLst>
              <c:ext xmlns:c16="http://schemas.microsoft.com/office/drawing/2014/chart" uri="{C3380CC4-5D6E-409C-BE32-E72D297353CC}">
                <c16:uniqueId val="{0000001B-1D87-4A60-AFF1-336F7E05A67B}"/>
              </c:ext>
            </c:extLst>
          </c:dPt>
          <c:dPt>
            <c:idx val="14"/>
            <c:bubble3D val="0"/>
            <c:spPr>
              <a:solidFill>
                <a:srgbClr val="FF0000"/>
              </a:solidFill>
              <a:ln w="19050">
                <a:solidFill>
                  <a:schemeClr val="lt1"/>
                </a:solidFill>
              </a:ln>
              <a:effectLst/>
            </c:spPr>
            <c:extLst>
              <c:ext xmlns:c16="http://schemas.microsoft.com/office/drawing/2014/chart" uri="{C3380CC4-5D6E-409C-BE32-E72D297353CC}">
                <c16:uniqueId val="{0000001D-1D87-4A60-AFF1-336F7E05A67B}"/>
              </c:ext>
            </c:extLst>
          </c:dPt>
          <c:dPt>
            <c:idx val="15"/>
            <c:bubble3D val="0"/>
            <c:spPr>
              <a:solidFill>
                <a:srgbClr val="FF0000"/>
              </a:solidFill>
              <a:ln w="19050">
                <a:solidFill>
                  <a:schemeClr val="lt1"/>
                </a:solidFill>
              </a:ln>
              <a:effectLst/>
            </c:spPr>
            <c:extLst>
              <c:ext xmlns:c16="http://schemas.microsoft.com/office/drawing/2014/chart" uri="{C3380CC4-5D6E-409C-BE32-E72D297353CC}">
                <c16:uniqueId val="{0000001F-1D87-4A60-AFF1-336F7E05A67B}"/>
              </c:ext>
            </c:extLst>
          </c:dPt>
          <c:dPt>
            <c:idx val="16"/>
            <c:bubble3D val="0"/>
            <c:spPr>
              <a:solidFill>
                <a:srgbClr val="FF0000"/>
              </a:solidFill>
              <a:ln w="19050">
                <a:solidFill>
                  <a:schemeClr val="lt1"/>
                </a:solidFill>
              </a:ln>
              <a:effectLst/>
            </c:spPr>
            <c:extLst>
              <c:ext xmlns:c16="http://schemas.microsoft.com/office/drawing/2014/chart" uri="{C3380CC4-5D6E-409C-BE32-E72D297353CC}">
                <c16:uniqueId val="{00000021-1D87-4A60-AFF1-336F7E05A67B}"/>
              </c:ext>
            </c:extLst>
          </c:dPt>
          <c:dPt>
            <c:idx val="17"/>
            <c:bubble3D val="0"/>
            <c:spPr>
              <a:solidFill>
                <a:srgbClr val="FF0000"/>
              </a:solidFill>
              <a:ln w="19050">
                <a:solidFill>
                  <a:schemeClr val="lt1"/>
                </a:solidFill>
              </a:ln>
              <a:effectLst/>
            </c:spPr>
            <c:extLst>
              <c:ext xmlns:c16="http://schemas.microsoft.com/office/drawing/2014/chart" uri="{C3380CC4-5D6E-409C-BE32-E72D297353CC}">
                <c16:uniqueId val="{00000023-1D87-4A60-AFF1-336F7E05A67B}"/>
              </c:ext>
            </c:extLst>
          </c:dPt>
          <c:dPt>
            <c:idx val="18"/>
            <c:bubble3D val="0"/>
            <c:spPr>
              <a:solidFill>
                <a:srgbClr val="FF0000"/>
              </a:solidFill>
              <a:ln w="19050">
                <a:solidFill>
                  <a:schemeClr val="lt1"/>
                </a:solidFill>
              </a:ln>
              <a:effectLst/>
            </c:spPr>
            <c:extLst>
              <c:ext xmlns:c16="http://schemas.microsoft.com/office/drawing/2014/chart" uri="{C3380CC4-5D6E-409C-BE32-E72D297353CC}">
                <c16:uniqueId val="{00000025-1D87-4A60-AFF1-336F7E05A67B}"/>
              </c:ext>
            </c:extLst>
          </c:dPt>
          <c:dPt>
            <c:idx val="19"/>
            <c:bubble3D val="0"/>
            <c:spPr>
              <a:solidFill>
                <a:srgbClr val="FF0000"/>
              </a:solidFill>
              <a:ln w="19050">
                <a:solidFill>
                  <a:schemeClr val="lt1"/>
                </a:solidFill>
              </a:ln>
              <a:effectLst/>
            </c:spPr>
            <c:extLst>
              <c:ext xmlns:c16="http://schemas.microsoft.com/office/drawing/2014/chart" uri="{C3380CC4-5D6E-409C-BE32-E72D297353CC}">
                <c16:uniqueId val="{00000027-1D87-4A60-AFF1-336F7E05A67B}"/>
              </c:ext>
            </c:extLst>
          </c:dPt>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0-64CC-47FD-8881-87A971C8B245}"/>
            </c:ext>
          </c:extLst>
        </c:ser>
        <c:dLbls>
          <c:showLegendKey val="0"/>
          <c:showVal val="0"/>
          <c:showCatName val="0"/>
          <c:showSerName val="0"/>
          <c:showPercent val="0"/>
          <c:showBubbleSize val="0"/>
          <c:showLeaderLines val="1"/>
        </c:dLbls>
        <c:firstSliceAng val="0"/>
        <c:holeSize val="50"/>
      </c:doughnutChart>
      <c:doughnutChart>
        <c:varyColors val="1"/>
        <c:ser>
          <c:idx val="1"/>
          <c:order val="1"/>
          <c:tx>
            <c:strRef>
              <c:f>dashboard!$A$4</c:f>
              <c:strCache>
                <c:ptCount val="1"/>
                <c:pt idx="0">
                  <c:v>CPU</c:v>
                </c:pt>
              </c:strCache>
            </c:strRef>
          </c:tx>
          <c:dPt>
            <c:idx val="0"/>
            <c:bubble3D val="0"/>
            <c:spPr>
              <a:noFill/>
              <a:ln w="19050">
                <a:solidFill>
                  <a:schemeClr val="lt1"/>
                </a:solidFill>
              </a:ln>
              <a:effectLst/>
            </c:spPr>
            <c:extLst>
              <c:ext xmlns:c16="http://schemas.microsoft.com/office/drawing/2014/chart" uri="{C3380CC4-5D6E-409C-BE32-E72D297353CC}">
                <c16:uniqueId val="{00000005-64CC-47FD-8881-87A971C8B245}"/>
              </c:ext>
            </c:extLst>
          </c:dPt>
          <c:dPt>
            <c:idx val="1"/>
            <c:bubble3D val="0"/>
            <c:spPr>
              <a:solidFill>
                <a:schemeClr val="bg1">
                  <a:alpha val="60000"/>
                </a:schemeClr>
              </a:solidFill>
              <a:ln w="19050">
                <a:solidFill>
                  <a:schemeClr val="lt1"/>
                </a:solidFill>
              </a:ln>
              <a:effectLst/>
            </c:spPr>
            <c:extLst>
              <c:ext xmlns:c16="http://schemas.microsoft.com/office/drawing/2014/chart" uri="{C3380CC4-5D6E-409C-BE32-E72D297353CC}">
                <c16:uniqueId val="{00000006-64CC-47FD-8881-87A971C8B245}"/>
              </c:ext>
            </c:extLst>
          </c:dPt>
          <c:val>
            <c:numRef>
              <c:f>dashboard!$B$4:$C$4</c:f>
              <c:numCache>
                <c:formatCode>0.00%</c:formatCode>
                <c:ptCount val="2"/>
                <c:pt idx="0">
                  <c:v>0.29322305229455708</c:v>
                </c:pt>
                <c:pt idx="1">
                  <c:v>0.70677694770544286</c:v>
                </c:pt>
              </c:numCache>
            </c:numRef>
          </c:val>
          <c:extLst>
            <c:ext xmlns:c16="http://schemas.microsoft.com/office/drawing/2014/chart" uri="{C3380CC4-5D6E-409C-BE32-E72D297353CC}">
              <c16:uniqueId val="{00000004-64CC-47FD-8881-87A971C8B245}"/>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00B050"/>
            </a:solidFill>
          </c:spPr>
          <c:dPt>
            <c:idx val="0"/>
            <c:bubble3D val="0"/>
            <c:spPr>
              <a:solidFill>
                <a:srgbClr val="00B050"/>
              </a:solidFill>
              <a:ln w="19050">
                <a:solidFill>
                  <a:schemeClr val="lt1"/>
                </a:solidFill>
              </a:ln>
              <a:effectLst/>
            </c:spPr>
            <c:extLst>
              <c:ext xmlns:c16="http://schemas.microsoft.com/office/drawing/2014/chart" uri="{C3380CC4-5D6E-409C-BE32-E72D297353CC}">
                <c16:uniqueId val="{00000001-FB0B-4D12-B9C3-C5FE8B65ED7B}"/>
              </c:ext>
            </c:extLst>
          </c:dPt>
          <c:dPt>
            <c:idx val="1"/>
            <c:bubble3D val="0"/>
            <c:spPr>
              <a:solidFill>
                <a:srgbClr val="00B050"/>
              </a:solidFill>
              <a:ln w="19050">
                <a:solidFill>
                  <a:schemeClr val="lt1"/>
                </a:solidFill>
              </a:ln>
              <a:effectLst/>
            </c:spPr>
            <c:extLst>
              <c:ext xmlns:c16="http://schemas.microsoft.com/office/drawing/2014/chart" uri="{C3380CC4-5D6E-409C-BE32-E72D297353CC}">
                <c16:uniqueId val="{00000003-FB0B-4D12-B9C3-C5FE8B65ED7B}"/>
              </c:ext>
            </c:extLst>
          </c:dPt>
          <c:dPt>
            <c:idx val="2"/>
            <c:bubble3D val="0"/>
            <c:spPr>
              <a:solidFill>
                <a:srgbClr val="00B050"/>
              </a:solidFill>
              <a:ln w="19050">
                <a:solidFill>
                  <a:schemeClr val="lt1"/>
                </a:solidFill>
              </a:ln>
              <a:effectLst/>
            </c:spPr>
            <c:extLst>
              <c:ext xmlns:c16="http://schemas.microsoft.com/office/drawing/2014/chart" uri="{C3380CC4-5D6E-409C-BE32-E72D297353CC}">
                <c16:uniqueId val="{00000005-FB0B-4D12-B9C3-C5FE8B65ED7B}"/>
              </c:ext>
            </c:extLst>
          </c:dPt>
          <c:dPt>
            <c:idx val="3"/>
            <c:bubble3D val="0"/>
            <c:spPr>
              <a:solidFill>
                <a:srgbClr val="00B050"/>
              </a:solidFill>
              <a:ln w="19050">
                <a:solidFill>
                  <a:schemeClr val="lt1"/>
                </a:solidFill>
              </a:ln>
              <a:effectLst/>
            </c:spPr>
            <c:extLst>
              <c:ext xmlns:c16="http://schemas.microsoft.com/office/drawing/2014/chart" uri="{C3380CC4-5D6E-409C-BE32-E72D297353CC}">
                <c16:uniqueId val="{00000007-FB0B-4D12-B9C3-C5FE8B65ED7B}"/>
              </c:ext>
            </c:extLst>
          </c:dPt>
          <c:dPt>
            <c:idx val="4"/>
            <c:bubble3D val="0"/>
            <c:spPr>
              <a:solidFill>
                <a:srgbClr val="00B050"/>
              </a:solidFill>
              <a:ln w="19050">
                <a:solidFill>
                  <a:schemeClr val="lt1"/>
                </a:solidFill>
              </a:ln>
              <a:effectLst/>
            </c:spPr>
            <c:extLst>
              <c:ext xmlns:c16="http://schemas.microsoft.com/office/drawing/2014/chart" uri="{C3380CC4-5D6E-409C-BE32-E72D297353CC}">
                <c16:uniqueId val="{00000009-FB0B-4D12-B9C3-C5FE8B65ED7B}"/>
              </c:ext>
            </c:extLst>
          </c:dPt>
          <c:dPt>
            <c:idx val="5"/>
            <c:bubble3D val="0"/>
            <c:spPr>
              <a:solidFill>
                <a:srgbClr val="00B050"/>
              </a:solidFill>
              <a:ln w="19050">
                <a:solidFill>
                  <a:schemeClr val="lt1"/>
                </a:solidFill>
              </a:ln>
              <a:effectLst/>
            </c:spPr>
            <c:extLst>
              <c:ext xmlns:c16="http://schemas.microsoft.com/office/drawing/2014/chart" uri="{C3380CC4-5D6E-409C-BE32-E72D297353CC}">
                <c16:uniqueId val="{0000000B-FB0B-4D12-B9C3-C5FE8B65ED7B}"/>
              </c:ext>
            </c:extLst>
          </c:dPt>
          <c:dPt>
            <c:idx val="6"/>
            <c:bubble3D val="0"/>
            <c:spPr>
              <a:solidFill>
                <a:srgbClr val="00B050"/>
              </a:solidFill>
              <a:ln w="19050">
                <a:solidFill>
                  <a:schemeClr val="lt1"/>
                </a:solidFill>
              </a:ln>
              <a:effectLst/>
            </c:spPr>
            <c:extLst>
              <c:ext xmlns:c16="http://schemas.microsoft.com/office/drawing/2014/chart" uri="{C3380CC4-5D6E-409C-BE32-E72D297353CC}">
                <c16:uniqueId val="{0000000D-FB0B-4D12-B9C3-C5FE8B65ED7B}"/>
              </c:ext>
            </c:extLst>
          </c:dPt>
          <c:dPt>
            <c:idx val="7"/>
            <c:bubble3D val="0"/>
            <c:spPr>
              <a:solidFill>
                <a:srgbClr val="00B050"/>
              </a:solidFill>
              <a:ln w="19050">
                <a:solidFill>
                  <a:schemeClr val="lt1"/>
                </a:solidFill>
              </a:ln>
              <a:effectLst/>
            </c:spPr>
            <c:extLst>
              <c:ext xmlns:c16="http://schemas.microsoft.com/office/drawing/2014/chart" uri="{C3380CC4-5D6E-409C-BE32-E72D297353CC}">
                <c16:uniqueId val="{0000000F-FB0B-4D12-B9C3-C5FE8B65ED7B}"/>
              </c:ext>
            </c:extLst>
          </c:dPt>
          <c:dPt>
            <c:idx val="8"/>
            <c:bubble3D val="0"/>
            <c:spPr>
              <a:solidFill>
                <a:srgbClr val="00B050"/>
              </a:solidFill>
              <a:ln w="19050">
                <a:solidFill>
                  <a:schemeClr val="lt1"/>
                </a:solidFill>
              </a:ln>
              <a:effectLst/>
            </c:spPr>
            <c:extLst>
              <c:ext xmlns:c16="http://schemas.microsoft.com/office/drawing/2014/chart" uri="{C3380CC4-5D6E-409C-BE32-E72D297353CC}">
                <c16:uniqueId val="{00000011-FB0B-4D12-B9C3-C5FE8B65ED7B}"/>
              </c:ext>
            </c:extLst>
          </c:dPt>
          <c:dPt>
            <c:idx val="9"/>
            <c:bubble3D val="0"/>
            <c:spPr>
              <a:solidFill>
                <a:srgbClr val="00B050"/>
              </a:solidFill>
              <a:ln w="19050">
                <a:solidFill>
                  <a:schemeClr val="lt1"/>
                </a:solidFill>
              </a:ln>
              <a:effectLst/>
            </c:spPr>
            <c:extLst>
              <c:ext xmlns:c16="http://schemas.microsoft.com/office/drawing/2014/chart" uri="{C3380CC4-5D6E-409C-BE32-E72D297353CC}">
                <c16:uniqueId val="{00000013-FB0B-4D12-B9C3-C5FE8B65ED7B}"/>
              </c:ext>
            </c:extLst>
          </c:dPt>
          <c:dPt>
            <c:idx val="10"/>
            <c:bubble3D val="0"/>
            <c:spPr>
              <a:solidFill>
                <a:srgbClr val="00B050"/>
              </a:solidFill>
              <a:ln w="19050">
                <a:solidFill>
                  <a:schemeClr val="lt1"/>
                </a:solidFill>
              </a:ln>
              <a:effectLst/>
            </c:spPr>
            <c:extLst>
              <c:ext xmlns:c16="http://schemas.microsoft.com/office/drawing/2014/chart" uri="{C3380CC4-5D6E-409C-BE32-E72D297353CC}">
                <c16:uniqueId val="{00000015-FB0B-4D12-B9C3-C5FE8B65ED7B}"/>
              </c:ext>
            </c:extLst>
          </c:dPt>
          <c:dPt>
            <c:idx val="11"/>
            <c:bubble3D val="0"/>
            <c:spPr>
              <a:solidFill>
                <a:srgbClr val="00B050"/>
              </a:solidFill>
              <a:ln w="19050">
                <a:solidFill>
                  <a:schemeClr val="lt1"/>
                </a:solidFill>
              </a:ln>
              <a:effectLst/>
            </c:spPr>
            <c:extLst>
              <c:ext xmlns:c16="http://schemas.microsoft.com/office/drawing/2014/chart" uri="{C3380CC4-5D6E-409C-BE32-E72D297353CC}">
                <c16:uniqueId val="{00000017-FB0B-4D12-B9C3-C5FE8B65ED7B}"/>
              </c:ext>
            </c:extLst>
          </c:dPt>
          <c:dPt>
            <c:idx val="12"/>
            <c:bubble3D val="0"/>
            <c:spPr>
              <a:solidFill>
                <a:srgbClr val="00B050"/>
              </a:solidFill>
              <a:ln w="19050">
                <a:solidFill>
                  <a:schemeClr val="lt1"/>
                </a:solidFill>
              </a:ln>
              <a:effectLst/>
            </c:spPr>
            <c:extLst>
              <c:ext xmlns:c16="http://schemas.microsoft.com/office/drawing/2014/chart" uri="{C3380CC4-5D6E-409C-BE32-E72D297353CC}">
                <c16:uniqueId val="{00000019-FB0B-4D12-B9C3-C5FE8B65ED7B}"/>
              </c:ext>
            </c:extLst>
          </c:dPt>
          <c:dPt>
            <c:idx val="13"/>
            <c:bubble3D val="0"/>
            <c:spPr>
              <a:solidFill>
                <a:srgbClr val="00B050"/>
              </a:solidFill>
              <a:ln w="19050">
                <a:solidFill>
                  <a:schemeClr val="lt1"/>
                </a:solidFill>
              </a:ln>
              <a:effectLst/>
            </c:spPr>
            <c:extLst>
              <c:ext xmlns:c16="http://schemas.microsoft.com/office/drawing/2014/chart" uri="{C3380CC4-5D6E-409C-BE32-E72D297353CC}">
                <c16:uniqueId val="{0000001B-FB0B-4D12-B9C3-C5FE8B65ED7B}"/>
              </c:ext>
            </c:extLst>
          </c:dPt>
          <c:dPt>
            <c:idx val="14"/>
            <c:bubble3D val="0"/>
            <c:spPr>
              <a:solidFill>
                <a:srgbClr val="00B050"/>
              </a:solidFill>
              <a:ln w="19050">
                <a:solidFill>
                  <a:schemeClr val="lt1"/>
                </a:solidFill>
              </a:ln>
              <a:effectLst/>
            </c:spPr>
            <c:extLst>
              <c:ext xmlns:c16="http://schemas.microsoft.com/office/drawing/2014/chart" uri="{C3380CC4-5D6E-409C-BE32-E72D297353CC}">
                <c16:uniqueId val="{0000001D-FB0B-4D12-B9C3-C5FE8B65ED7B}"/>
              </c:ext>
            </c:extLst>
          </c:dPt>
          <c:dPt>
            <c:idx val="15"/>
            <c:bubble3D val="0"/>
            <c:spPr>
              <a:solidFill>
                <a:srgbClr val="00B050"/>
              </a:solidFill>
              <a:ln w="19050">
                <a:solidFill>
                  <a:schemeClr val="lt1"/>
                </a:solidFill>
              </a:ln>
              <a:effectLst/>
            </c:spPr>
            <c:extLst>
              <c:ext xmlns:c16="http://schemas.microsoft.com/office/drawing/2014/chart" uri="{C3380CC4-5D6E-409C-BE32-E72D297353CC}">
                <c16:uniqueId val="{0000001F-FB0B-4D12-B9C3-C5FE8B65ED7B}"/>
              </c:ext>
            </c:extLst>
          </c:dPt>
          <c:dPt>
            <c:idx val="16"/>
            <c:bubble3D val="0"/>
            <c:spPr>
              <a:solidFill>
                <a:srgbClr val="00B050"/>
              </a:solidFill>
              <a:ln w="19050">
                <a:solidFill>
                  <a:schemeClr val="lt1"/>
                </a:solidFill>
              </a:ln>
              <a:effectLst/>
            </c:spPr>
            <c:extLst>
              <c:ext xmlns:c16="http://schemas.microsoft.com/office/drawing/2014/chart" uri="{C3380CC4-5D6E-409C-BE32-E72D297353CC}">
                <c16:uniqueId val="{00000021-FB0B-4D12-B9C3-C5FE8B65ED7B}"/>
              </c:ext>
            </c:extLst>
          </c:dPt>
          <c:dPt>
            <c:idx val="17"/>
            <c:bubble3D val="0"/>
            <c:spPr>
              <a:solidFill>
                <a:srgbClr val="00B050"/>
              </a:solidFill>
              <a:ln w="19050">
                <a:solidFill>
                  <a:schemeClr val="lt1"/>
                </a:solidFill>
              </a:ln>
              <a:effectLst/>
            </c:spPr>
            <c:extLst>
              <c:ext xmlns:c16="http://schemas.microsoft.com/office/drawing/2014/chart" uri="{C3380CC4-5D6E-409C-BE32-E72D297353CC}">
                <c16:uniqueId val="{00000023-FB0B-4D12-B9C3-C5FE8B65ED7B}"/>
              </c:ext>
            </c:extLst>
          </c:dPt>
          <c:dPt>
            <c:idx val="18"/>
            <c:bubble3D val="0"/>
            <c:spPr>
              <a:solidFill>
                <a:srgbClr val="00B050"/>
              </a:solidFill>
              <a:ln w="19050">
                <a:solidFill>
                  <a:schemeClr val="lt1"/>
                </a:solidFill>
              </a:ln>
              <a:effectLst/>
            </c:spPr>
            <c:extLst>
              <c:ext xmlns:c16="http://schemas.microsoft.com/office/drawing/2014/chart" uri="{C3380CC4-5D6E-409C-BE32-E72D297353CC}">
                <c16:uniqueId val="{00000025-FB0B-4D12-B9C3-C5FE8B65ED7B}"/>
              </c:ext>
            </c:extLst>
          </c:dPt>
          <c:dPt>
            <c:idx val="19"/>
            <c:bubble3D val="0"/>
            <c:spPr>
              <a:solidFill>
                <a:srgbClr val="00B050"/>
              </a:solidFill>
              <a:ln w="19050">
                <a:solidFill>
                  <a:schemeClr val="lt1"/>
                </a:solidFill>
              </a:ln>
              <a:effectLst/>
            </c:spPr>
            <c:extLst>
              <c:ext xmlns:c16="http://schemas.microsoft.com/office/drawing/2014/chart" uri="{C3380CC4-5D6E-409C-BE32-E72D297353CC}">
                <c16:uniqueId val="{00000027-FB0B-4D12-B9C3-C5FE8B65ED7B}"/>
              </c:ext>
            </c:extLst>
          </c:dPt>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28-FB0B-4D12-B9C3-C5FE8B65ED7B}"/>
            </c:ext>
          </c:extLst>
        </c:ser>
        <c:dLbls>
          <c:showLegendKey val="0"/>
          <c:showVal val="0"/>
          <c:showCatName val="0"/>
          <c:showSerName val="0"/>
          <c:showPercent val="0"/>
          <c:showBubbleSize val="0"/>
          <c:showLeaderLines val="1"/>
        </c:dLbls>
        <c:firstSliceAng val="0"/>
        <c:holeSize val="50"/>
      </c:doughnutChart>
      <c:doughnutChart>
        <c:varyColors val="1"/>
        <c:ser>
          <c:idx val="1"/>
          <c:order val="1"/>
          <c:tx>
            <c:strRef>
              <c:f>dashboard!$A$5</c:f>
              <c:strCache>
                <c:ptCount val="1"/>
                <c:pt idx="0">
                  <c:v>MONITER</c:v>
                </c:pt>
              </c:strCache>
            </c:strRef>
          </c:tx>
          <c:spPr>
            <a:noFill/>
          </c:spPr>
          <c:dPt>
            <c:idx val="0"/>
            <c:bubble3D val="0"/>
            <c:spPr>
              <a:noFill/>
              <a:ln w="19050">
                <a:solidFill>
                  <a:schemeClr val="lt1"/>
                </a:solidFill>
              </a:ln>
              <a:effectLst/>
            </c:spPr>
            <c:extLst>
              <c:ext xmlns:c16="http://schemas.microsoft.com/office/drawing/2014/chart" uri="{C3380CC4-5D6E-409C-BE32-E72D297353CC}">
                <c16:uniqueId val="{00000029-5ADB-4AEC-BA82-17848BAF8600}"/>
              </c:ext>
            </c:extLst>
          </c:dPt>
          <c:dPt>
            <c:idx val="1"/>
            <c:bubble3D val="0"/>
            <c:spPr>
              <a:solidFill>
                <a:schemeClr val="bg1">
                  <a:alpha val="60000"/>
                </a:schemeClr>
              </a:solidFill>
              <a:ln w="19050">
                <a:solidFill>
                  <a:schemeClr val="lt1"/>
                </a:solidFill>
              </a:ln>
              <a:effectLst/>
            </c:spPr>
            <c:extLst>
              <c:ext xmlns:c16="http://schemas.microsoft.com/office/drawing/2014/chart" uri="{C3380CC4-5D6E-409C-BE32-E72D297353CC}">
                <c16:uniqueId val="{0000002B-FB0B-4D12-B9C3-C5FE8B65ED7B}"/>
              </c:ext>
            </c:extLst>
          </c:dPt>
          <c:val>
            <c:numRef>
              <c:f>dashboard!$B$5:$C$5</c:f>
              <c:numCache>
                <c:formatCode>0.00%</c:formatCode>
                <c:ptCount val="2"/>
                <c:pt idx="0">
                  <c:v>0.35090715048025611</c:v>
                </c:pt>
                <c:pt idx="1">
                  <c:v>0.64909284951974389</c:v>
                </c:pt>
              </c:numCache>
            </c:numRef>
          </c:val>
          <c:extLst>
            <c:ext xmlns:c16="http://schemas.microsoft.com/office/drawing/2014/chart" uri="{C3380CC4-5D6E-409C-BE32-E72D297353CC}">
              <c16:uniqueId val="{00000029-FB0B-4D12-B9C3-C5FE8B65ED7B}"/>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7030A0"/>
            </a:solidFill>
          </c:spPr>
          <c:dPt>
            <c:idx val="0"/>
            <c:bubble3D val="0"/>
            <c:spPr>
              <a:solidFill>
                <a:srgbClr val="7030A0"/>
              </a:solidFill>
              <a:ln w="19050">
                <a:solidFill>
                  <a:schemeClr val="lt1"/>
                </a:solidFill>
              </a:ln>
              <a:effectLst/>
            </c:spPr>
            <c:extLst>
              <c:ext xmlns:c16="http://schemas.microsoft.com/office/drawing/2014/chart" uri="{C3380CC4-5D6E-409C-BE32-E72D297353CC}">
                <c16:uniqueId val="{00000001-D9B2-4564-8A7C-00D4935C81C7}"/>
              </c:ext>
            </c:extLst>
          </c:dPt>
          <c:dPt>
            <c:idx val="1"/>
            <c:bubble3D val="0"/>
            <c:spPr>
              <a:solidFill>
                <a:srgbClr val="7030A0"/>
              </a:solidFill>
              <a:ln w="19050">
                <a:solidFill>
                  <a:schemeClr val="lt1"/>
                </a:solidFill>
              </a:ln>
              <a:effectLst/>
            </c:spPr>
            <c:extLst>
              <c:ext xmlns:c16="http://schemas.microsoft.com/office/drawing/2014/chart" uri="{C3380CC4-5D6E-409C-BE32-E72D297353CC}">
                <c16:uniqueId val="{00000003-D9B2-4564-8A7C-00D4935C81C7}"/>
              </c:ext>
            </c:extLst>
          </c:dPt>
          <c:dPt>
            <c:idx val="2"/>
            <c:bubble3D val="0"/>
            <c:spPr>
              <a:solidFill>
                <a:srgbClr val="7030A0"/>
              </a:solidFill>
              <a:ln w="19050">
                <a:solidFill>
                  <a:schemeClr val="lt1"/>
                </a:solidFill>
              </a:ln>
              <a:effectLst/>
            </c:spPr>
            <c:extLst>
              <c:ext xmlns:c16="http://schemas.microsoft.com/office/drawing/2014/chart" uri="{C3380CC4-5D6E-409C-BE32-E72D297353CC}">
                <c16:uniqueId val="{00000005-D9B2-4564-8A7C-00D4935C81C7}"/>
              </c:ext>
            </c:extLst>
          </c:dPt>
          <c:dPt>
            <c:idx val="3"/>
            <c:bubble3D val="0"/>
            <c:spPr>
              <a:solidFill>
                <a:srgbClr val="7030A0"/>
              </a:solidFill>
              <a:ln w="19050">
                <a:solidFill>
                  <a:schemeClr val="lt1"/>
                </a:solidFill>
              </a:ln>
              <a:effectLst/>
            </c:spPr>
            <c:extLst>
              <c:ext xmlns:c16="http://schemas.microsoft.com/office/drawing/2014/chart" uri="{C3380CC4-5D6E-409C-BE32-E72D297353CC}">
                <c16:uniqueId val="{00000007-D9B2-4564-8A7C-00D4935C81C7}"/>
              </c:ext>
            </c:extLst>
          </c:dPt>
          <c:dPt>
            <c:idx val="4"/>
            <c:bubble3D val="0"/>
            <c:spPr>
              <a:solidFill>
                <a:srgbClr val="7030A0"/>
              </a:solidFill>
              <a:ln w="19050">
                <a:solidFill>
                  <a:schemeClr val="lt1"/>
                </a:solidFill>
              </a:ln>
              <a:effectLst/>
            </c:spPr>
            <c:extLst>
              <c:ext xmlns:c16="http://schemas.microsoft.com/office/drawing/2014/chart" uri="{C3380CC4-5D6E-409C-BE32-E72D297353CC}">
                <c16:uniqueId val="{00000009-D9B2-4564-8A7C-00D4935C81C7}"/>
              </c:ext>
            </c:extLst>
          </c:dPt>
          <c:dPt>
            <c:idx val="5"/>
            <c:bubble3D val="0"/>
            <c:spPr>
              <a:solidFill>
                <a:srgbClr val="7030A0"/>
              </a:solidFill>
              <a:ln w="19050">
                <a:solidFill>
                  <a:schemeClr val="lt1"/>
                </a:solidFill>
              </a:ln>
              <a:effectLst/>
            </c:spPr>
            <c:extLst>
              <c:ext xmlns:c16="http://schemas.microsoft.com/office/drawing/2014/chart" uri="{C3380CC4-5D6E-409C-BE32-E72D297353CC}">
                <c16:uniqueId val="{0000000B-D9B2-4564-8A7C-00D4935C81C7}"/>
              </c:ext>
            </c:extLst>
          </c:dPt>
          <c:dPt>
            <c:idx val="6"/>
            <c:bubble3D val="0"/>
            <c:spPr>
              <a:solidFill>
                <a:srgbClr val="7030A0"/>
              </a:solidFill>
              <a:ln w="19050">
                <a:solidFill>
                  <a:schemeClr val="lt1"/>
                </a:solidFill>
              </a:ln>
              <a:effectLst/>
            </c:spPr>
            <c:extLst>
              <c:ext xmlns:c16="http://schemas.microsoft.com/office/drawing/2014/chart" uri="{C3380CC4-5D6E-409C-BE32-E72D297353CC}">
                <c16:uniqueId val="{0000000D-D9B2-4564-8A7C-00D4935C81C7}"/>
              </c:ext>
            </c:extLst>
          </c:dPt>
          <c:dPt>
            <c:idx val="7"/>
            <c:bubble3D val="0"/>
            <c:spPr>
              <a:solidFill>
                <a:srgbClr val="7030A0"/>
              </a:solidFill>
              <a:ln w="19050">
                <a:solidFill>
                  <a:schemeClr val="lt1"/>
                </a:solidFill>
              </a:ln>
              <a:effectLst/>
            </c:spPr>
            <c:extLst>
              <c:ext xmlns:c16="http://schemas.microsoft.com/office/drawing/2014/chart" uri="{C3380CC4-5D6E-409C-BE32-E72D297353CC}">
                <c16:uniqueId val="{0000000F-D9B2-4564-8A7C-00D4935C81C7}"/>
              </c:ext>
            </c:extLst>
          </c:dPt>
          <c:dPt>
            <c:idx val="8"/>
            <c:bubble3D val="0"/>
            <c:spPr>
              <a:solidFill>
                <a:srgbClr val="7030A0"/>
              </a:solidFill>
              <a:ln w="19050">
                <a:solidFill>
                  <a:schemeClr val="lt1"/>
                </a:solidFill>
              </a:ln>
              <a:effectLst/>
            </c:spPr>
            <c:extLst>
              <c:ext xmlns:c16="http://schemas.microsoft.com/office/drawing/2014/chart" uri="{C3380CC4-5D6E-409C-BE32-E72D297353CC}">
                <c16:uniqueId val="{00000011-D9B2-4564-8A7C-00D4935C81C7}"/>
              </c:ext>
            </c:extLst>
          </c:dPt>
          <c:dPt>
            <c:idx val="9"/>
            <c:bubble3D val="0"/>
            <c:spPr>
              <a:solidFill>
                <a:srgbClr val="7030A0"/>
              </a:solidFill>
              <a:ln w="19050">
                <a:solidFill>
                  <a:schemeClr val="lt1"/>
                </a:solidFill>
              </a:ln>
              <a:effectLst/>
            </c:spPr>
            <c:extLst>
              <c:ext xmlns:c16="http://schemas.microsoft.com/office/drawing/2014/chart" uri="{C3380CC4-5D6E-409C-BE32-E72D297353CC}">
                <c16:uniqueId val="{00000013-D9B2-4564-8A7C-00D4935C81C7}"/>
              </c:ext>
            </c:extLst>
          </c:dPt>
          <c:dPt>
            <c:idx val="10"/>
            <c:bubble3D val="0"/>
            <c:spPr>
              <a:solidFill>
                <a:srgbClr val="7030A0"/>
              </a:solidFill>
              <a:ln w="19050">
                <a:solidFill>
                  <a:schemeClr val="lt1"/>
                </a:solidFill>
              </a:ln>
              <a:effectLst/>
            </c:spPr>
            <c:extLst>
              <c:ext xmlns:c16="http://schemas.microsoft.com/office/drawing/2014/chart" uri="{C3380CC4-5D6E-409C-BE32-E72D297353CC}">
                <c16:uniqueId val="{00000015-D9B2-4564-8A7C-00D4935C81C7}"/>
              </c:ext>
            </c:extLst>
          </c:dPt>
          <c:dPt>
            <c:idx val="11"/>
            <c:bubble3D val="0"/>
            <c:spPr>
              <a:solidFill>
                <a:srgbClr val="7030A0"/>
              </a:solidFill>
              <a:ln w="19050">
                <a:solidFill>
                  <a:schemeClr val="lt1"/>
                </a:solidFill>
              </a:ln>
              <a:effectLst/>
            </c:spPr>
            <c:extLst>
              <c:ext xmlns:c16="http://schemas.microsoft.com/office/drawing/2014/chart" uri="{C3380CC4-5D6E-409C-BE32-E72D297353CC}">
                <c16:uniqueId val="{00000017-D9B2-4564-8A7C-00D4935C81C7}"/>
              </c:ext>
            </c:extLst>
          </c:dPt>
          <c:dPt>
            <c:idx val="12"/>
            <c:bubble3D val="0"/>
            <c:spPr>
              <a:solidFill>
                <a:srgbClr val="7030A0"/>
              </a:solidFill>
              <a:ln w="19050">
                <a:solidFill>
                  <a:schemeClr val="lt1"/>
                </a:solidFill>
              </a:ln>
              <a:effectLst/>
            </c:spPr>
            <c:extLst>
              <c:ext xmlns:c16="http://schemas.microsoft.com/office/drawing/2014/chart" uri="{C3380CC4-5D6E-409C-BE32-E72D297353CC}">
                <c16:uniqueId val="{00000019-D9B2-4564-8A7C-00D4935C81C7}"/>
              </c:ext>
            </c:extLst>
          </c:dPt>
          <c:dPt>
            <c:idx val="13"/>
            <c:bubble3D val="0"/>
            <c:spPr>
              <a:solidFill>
                <a:srgbClr val="7030A0"/>
              </a:solidFill>
              <a:ln w="19050">
                <a:solidFill>
                  <a:schemeClr val="lt1"/>
                </a:solidFill>
              </a:ln>
              <a:effectLst/>
            </c:spPr>
            <c:extLst>
              <c:ext xmlns:c16="http://schemas.microsoft.com/office/drawing/2014/chart" uri="{C3380CC4-5D6E-409C-BE32-E72D297353CC}">
                <c16:uniqueId val="{0000001B-D9B2-4564-8A7C-00D4935C81C7}"/>
              </c:ext>
            </c:extLst>
          </c:dPt>
          <c:dPt>
            <c:idx val="14"/>
            <c:bubble3D val="0"/>
            <c:spPr>
              <a:solidFill>
                <a:srgbClr val="7030A0"/>
              </a:solidFill>
              <a:ln w="19050">
                <a:solidFill>
                  <a:schemeClr val="lt1"/>
                </a:solidFill>
              </a:ln>
              <a:effectLst/>
            </c:spPr>
            <c:extLst>
              <c:ext xmlns:c16="http://schemas.microsoft.com/office/drawing/2014/chart" uri="{C3380CC4-5D6E-409C-BE32-E72D297353CC}">
                <c16:uniqueId val="{0000001D-D9B2-4564-8A7C-00D4935C81C7}"/>
              </c:ext>
            </c:extLst>
          </c:dPt>
          <c:dPt>
            <c:idx val="15"/>
            <c:bubble3D val="0"/>
            <c:spPr>
              <a:solidFill>
                <a:srgbClr val="7030A0"/>
              </a:solidFill>
              <a:ln w="19050">
                <a:solidFill>
                  <a:schemeClr val="lt1"/>
                </a:solidFill>
              </a:ln>
              <a:effectLst/>
            </c:spPr>
            <c:extLst>
              <c:ext xmlns:c16="http://schemas.microsoft.com/office/drawing/2014/chart" uri="{C3380CC4-5D6E-409C-BE32-E72D297353CC}">
                <c16:uniqueId val="{0000001F-D9B2-4564-8A7C-00D4935C81C7}"/>
              </c:ext>
            </c:extLst>
          </c:dPt>
          <c:dPt>
            <c:idx val="16"/>
            <c:bubble3D val="0"/>
            <c:spPr>
              <a:solidFill>
                <a:srgbClr val="7030A0"/>
              </a:solidFill>
              <a:ln w="19050">
                <a:solidFill>
                  <a:schemeClr val="lt1"/>
                </a:solidFill>
              </a:ln>
              <a:effectLst/>
            </c:spPr>
            <c:extLst>
              <c:ext xmlns:c16="http://schemas.microsoft.com/office/drawing/2014/chart" uri="{C3380CC4-5D6E-409C-BE32-E72D297353CC}">
                <c16:uniqueId val="{00000021-D9B2-4564-8A7C-00D4935C81C7}"/>
              </c:ext>
            </c:extLst>
          </c:dPt>
          <c:dPt>
            <c:idx val="17"/>
            <c:bubble3D val="0"/>
            <c:spPr>
              <a:solidFill>
                <a:srgbClr val="7030A0"/>
              </a:solidFill>
              <a:ln w="19050">
                <a:solidFill>
                  <a:schemeClr val="lt1"/>
                </a:solidFill>
              </a:ln>
              <a:effectLst/>
            </c:spPr>
            <c:extLst>
              <c:ext xmlns:c16="http://schemas.microsoft.com/office/drawing/2014/chart" uri="{C3380CC4-5D6E-409C-BE32-E72D297353CC}">
                <c16:uniqueId val="{00000023-D9B2-4564-8A7C-00D4935C81C7}"/>
              </c:ext>
            </c:extLst>
          </c:dPt>
          <c:dPt>
            <c:idx val="18"/>
            <c:bubble3D val="0"/>
            <c:spPr>
              <a:solidFill>
                <a:srgbClr val="7030A0"/>
              </a:solidFill>
              <a:ln w="19050">
                <a:solidFill>
                  <a:schemeClr val="lt1"/>
                </a:solidFill>
              </a:ln>
              <a:effectLst/>
            </c:spPr>
            <c:extLst>
              <c:ext xmlns:c16="http://schemas.microsoft.com/office/drawing/2014/chart" uri="{C3380CC4-5D6E-409C-BE32-E72D297353CC}">
                <c16:uniqueId val="{00000025-D9B2-4564-8A7C-00D4935C81C7}"/>
              </c:ext>
            </c:extLst>
          </c:dPt>
          <c:dPt>
            <c:idx val="19"/>
            <c:bubble3D val="0"/>
            <c:spPr>
              <a:solidFill>
                <a:srgbClr val="7030A0"/>
              </a:solidFill>
              <a:ln w="19050">
                <a:solidFill>
                  <a:schemeClr val="lt1"/>
                </a:solidFill>
              </a:ln>
              <a:effectLst/>
            </c:spPr>
            <c:extLst>
              <c:ext xmlns:c16="http://schemas.microsoft.com/office/drawing/2014/chart" uri="{C3380CC4-5D6E-409C-BE32-E72D297353CC}">
                <c16:uniqueId val="{00000027-D9B2-4564-8A7C-00D4935C81C7}"/>
              </c:ext>
            </c:extLst>
          </c:dPt>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28-D9B2-4564-8A7C-00D4935C81C7}"/>
            </c:ext>
          </c:extLst>
        </c:ser>
        <c:dLbls>
          <c:showLegendKey val="0"/>
          <c:showVal val="0"/>
          <c:showCatName val="0"/>
          <c:showSerName val="0"/>
          <c:showPercent val="0"/>
          <c:showBubbleSize val="0"/>
          <c:showLeaderLines val="1"/>
        </c:dLbls>
        <c:firstSliceAng val="0"/>
        <c:holeSize val="50"/>
      </c:doughnutChart>
      <c:doughnutChart>
        <c:varyColors val="1"/>
        <c:ser>
          <c:idx val="1"/>
          <c:order val="1"/>
          <c:tx>
            <c:strRef>
              <c:f>dashboard!$A$6</c:f>
              <c:strCache>
                <c:ptCount val="1"/>
                <c:pt idx="0">
                  <c:v>PRINTER</c:v>
                </c:pt>
              </c:strCache>
            </c:strRef>
          </c:tx>
          <c:dPt>
            <c:idx val="0"/>
            <c:bubble3D val="0"/>
            <c:spPr>
              <a:noFill/>
              <a:ln w="19050">
                <a:solidFill>
                  <a:schemeClr val="lt1"/>
                </a:solidFill>
              </a:ln>
              <a:effectLst/>
            </c:spPr>
            <c:extLst>
              <c:ext xmlns:c16="http://schemas.microsoft.com/office/drawing/2014/chart" uri="{C3380CC4-5D6E-409C-BE32-E72D297353CC}">
                <c16:uniqueId val="{0000002B-D9B2-4564-8A7C-00D4935C81C7}"/>
              </c:ext>
            </c:extLst>
          </c:dPt>
          <c:dPt>
            <c:idx val="1"/>
            <c:bubble3D val="0"/>
            <c:spPr>
              <a:solidFill>
                <a:schemeClr val="bg1">
                  <a:alpha val="60000"/>
                </a:schemeClr>
              </a:solidFill>
              <a:ln w="19050">
                <a:solidFill>
                  <a:schemeClr val="lt1"/>
                </a:solidFill>
              </a:ln>
              <a:effectLst/>
            </c:spPr>
            <c:extLst>
              <c:ext xmlns:c16="http://schemas.microsoft.com/office/drawing/2014/chart" uri="{C3380CC4-5D6E-409C-BE32-E72D297353CC}">
                <c16:uniqueId val="{0000002C-D9B2-4564-8A7C-00D4935C81C7}"/>
              </c:ext>
            </c:extLst>
          </c:dPt>
          <c:val>
            <c:numRef>
              <c:f>dashboard!$B$6:$C$6</c:f>
              <c:numCache>
                <c:formatCode>0.00%</c:formatCode>
                <c:ptCount val="2"/>
                <c:pt idx="0">
                  <c:v>0.35586979722518675</c:v>
                </c:pt>
                <c:pt idx="1">
                  <c:v>0.64413020277481325</c:v>
                </c:pt>
              </c:numCache>
            </c:numRef>
          </c:val>
          <c:extLst>
            <c:ext xmlns:c16="http://schemas.microsoft.com/office/drawing/2014/chart" uri="{C3380CC4-5D6E-409C-BE32-E72D297353CC}">
              <c16:uniqueId val="{00000029-D9B2-4564-8A7C-00D4935C81C7}"/>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[ADVANCE.xlsx]DATE WITH AMT!PivotTable2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DATE WITH AMT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0"/>
    </c:view3D>
    <c:floor>
      <c:thickness val="0"/>
      <c:spPr>
        <a:noFill/>
        <a:ln w="9525" cap="flat" cmpd="sng" algn="ctr">
          <a:solidFill>
            <a:schemeClr val="dk1">
              <a:lumMod val="50000"/>
              <a:lumOff val="50000"/>
            </a:schemeClr>
          </a:solidFill>
          <a:round/>
        </a:ln>
        <a:effectLst/>
        <a:sp3d contourW="9525">
          <a:contourClr>
            <a:schemeClr val="dk1">
              <a:lumMod val="50000"/>
              <a:lumOff val="50000"/>
            </a:schemeClr>
          </a:contourClr>
        </a:sp3d>
      </c:spPr>
    </c:floor>
    <c:sideWall>
      <c:thickness val="0"/>
      <c:spPr>
        <a:noFill/>
        <a:ln>
          <a:noFill/>
        </a:ln>
        <a:effectLst/>
        <a:sp3d/>
      </c:spPr>
    </c:sideWall>
    <c:backWall>
      <c:thickness val="0"/>
      <c:spPr>
        <a:noFill/>
        <a:ln>
          <a:noFill/>
        </a:ln>
        <a:effectLst/>
        <a:sp3d/>
      </c:spPr>
    </c:backWall>
    <c:plotArea>
      <c:layout/>
      <c:area3DChart>
        <c:grouping val="stacked"/>
        <c:varyColors val="0"/>
        <c:ser>
          <c:idx val="0"/>
          <c:order val="0"/>
          <c:tx>
            <c:strRef>
              <c:f>'DATE WITH AMT'!$B$3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cat>
            <c:strRef>
              <c:f>'DATE WITH AMT'!$A$4:$A$162</c:f>
              <c:strCache>
                <c:ptCount val="158"/>
                <c:pt idx="0">
                  <c:v>25-Feb</c:v>
                </c:pt>
                <c:pt idx="1">
                  <c:v>26-Feb</c:v>
                </c:pt>
                <c:pt idx="2">
                  <c:v>27-Feb</c:v>
                </c:pt>
                <c:pt idx="3">
                  <c:v>28-Feb</c:v>
                </c:pt>
                <c:pt idx="4">
                  <c:v>29-Feb</c:v>
                </c:pt>
                <c:pt idx="5">
                  <c:v>01-Mar</c:v>
                </c:pt>
                <c:pt idx="6">
                  <c:v>02-Mar</c:v>
                </c:pt>
                <c:pt idx="7">
                  <c:v>03-Mar</c:v>
                </c:pt>
                <c:pt idx="8">
                  <c:v>04-Mar</c:v>
                </c:pt>
                <c:pt idx="9">
                  <c:v>05-Mar</c:v>
                </c:pt>
                <c:pt idx="10">
                  <c:v>06-Mar</c:v>
                </c:pt>
                <c:pt idx="11">
                  <c:v>07-Mar</c:v>
                </c:pt>
                <c:pt idx="12">
                  <c:v>08-Mar</c:v>
                </c:pt>
                <c:pt idx="13">
                  <c:v>09-Mar</c:v>
                </c:pt>
                <c:pt idx="14">
                  <c:v>10-Mar</c:v>
                </c:pt>
                <c:pt idx="15">
                  <c:v>11-Mar</c:v>
                </c:pt>
                <c:pt idx="16">
                  <c:v>12-Mar</c:v>
                </c:pt>
                <c:pt idx="17">
                  <c:v>13-Mar</c:v>
                </c:pt>
                <c:pt idx="18">
                  <c:v>14-Mar</c:v>
                </c:pt>
                <c:pt idx="19">
                  <c:v>15-Mar</c:v>
                </c:pt>
                <c:pt idx="20">
                  <c:v>16-Mar</c:v>
                </c:pt>
                <c:pt idx="21">
                  <c:v>17-Mar</c:v>
                </c:pt>
                <c:pt idx="22">
                  <c:v>18-Mar</c:v>
                </c:pt>
                <c:pt idx="23">
                  <c:v>19-Mar</c:v>
                </c:pt>
                <c:pt idx="24">
                  <c:v>20-Mar</c:v>
                </c:pt>
                <c:pt idx="25">
                  <c:v>21-Mar</c:v>
                </c:pt>
                <c:pt idx="26">
                  <c:v>22-Mar</c:v>
                </c:pt>
                <c:pt idx="27">
                  <c:v>23-Mar</c:v>
                </c:pt>
                <c:pt idx="28">
                  <c:v>24-Mar</c:v>
                </c:pt>
                <c:pt idx="29">
                  <c:v>25-Mar</c:v>
                </c:pt>
                <c:pt idx="30">
                  <c:v>26-Mar</c:v>
                </c:pt>
                <c:pt idx="31">
                  <c:v>27-Mar</c:v>
                </c:pt>
                <c:pt idx="32">
                  <c:v>28-Mar</c:v>
                </c:pt>
                <c:pt idx="33">
                  <c:v>29-Mar</c:v>
                </c:pt>
                <c:pt idx="34">
                  <c:v>30-Mar</c:v>
                </c:pt>
                <c:pt idx="35">
                  <c:v>31-Mar</c:v>
                </c:pt>
                <c:pt idx="36">
                  <c:v>01-Apr</c:v>
                </c:pt>
                <c:pt idx="37">
                  <c:v>02-Apr</c:v>
                </c:pt>
                <c:pt idx="38">
                  <c:v>03-Apr</c:v>
                </c:pt>
                <c:pt idx="39">
                  <c:v>04-Apr</c:v>
                </c:pt>
                <c:pt idx="40">
                  <c:v>05-Apr</c:v>
                </c:pt>
                <c:pt idx="41">
                  <c:v>06-Apr</c:v>
                </c:pt>
                <c:pt idx="42">
                  <c:v>07-Apr</c:v>
                </c:pt>
                <c:pt idx="43">
                  <c:v>08-Apr</c:v>
                </c:pt>
                <c:pt idx="44">
                  <c:v>09-Apr</c:v>
                </c:pt>
                <c:pt idx="45">
                  <c:v>10-Apr</c:v>
                </c:pt>
                <c:pt idx="46">
                  <c:v>11-Apr</c:v>
                </c:pt>
                <c:pt idx="47">
                  <c:v>12-Apr</c:v>
                </c:pt>
                <c:pt idx="48">
                  <c:v>13-Apr</c:v>
                </c:pt>
                <c:pt idx="49">
                  <c:v>14-Apr</c:v>
                </c:pt>
                <c:pt idx="50">
                  <c:v>15-Apr</c:v>
                </c:pt>
                <c:pt idx="51">
                  <c:v>16-Apr</c:v>
                </c:pt>
                <c:pt idx="52">
                  <c:v>17-Apr</c:v>
                </c:pt>
                <c:pt idx="53">
                  <c:v>18-Apr</c:v>
                </c:pt>
                <c:pt idx="54">
                  <c:v>19-Apr</c:v>
                </c:pt>
                <c:pt idx="55">
                  <c:v>20-Apr</c:v>
                </c:pt>
                <c:pt idx="56">
                  <c:v>21-Apr</c:v>
                </c:pt>
                <c:pt idx="57">
                  <c:v>22-Apr</c:v>
                </c:pt>
                <c:pt idx="58">
                  <c:v>23-Apr</c:v>
                </c:pt>
                <c:pt idx="59">
                  <c:v>24-Apr</c:v>
                </c:pt>
                <c:pt idx="60">
                  <c:v>25-Apr</c:v>
                </c:pt>
                <c:pt idx="61">
                  <c:v>26-Apr</c:v>
                </c:pt>
                <c:pt idx="62">
                  <c:v>27-Apr</c:v>
                </c:pt>
                <c:pt idx="63">
                  <c:v>28-Apr</c:v>
                </c:pt>
                <c:pt idx="64">
                  <c:v>29-Apr</c:v>
                </c:pt>
                <c:pt idx="65">
                  <c:v>30-Apr</c:v>
                </c:pt>
                <c:pt idx="66">
                  <c:v>01-May</c:v>
                </c:pt>
                <c:pt idx="67">
                  <c:v>02-May</c:v>
                </c:pt>
                <c:pt idx="68">
                  <c:v>03-May</c:v>
                </c:pt>
                <c:pt idx="69">
                  <c:v>04-May</c:v>
                </c:pt>
                <c:pt idx="70">
                  <c:v>05-May</c:v>
                </c:pt>
                <c:pt idx="71">
                  <c:v>06-May</c:v>
                </c:pt>
                <c:pt idx="72">
                  <c:v>07-May</c:v>
                </c:pt>
                <c:pt idx="73">
                  <c:v>08-May</c:v>
                </c:pt>
                <c:pt idx="74">
                  <c:v>09-May</c:v>
                </c:pt>
                <c:pt idx="75">
                  <c:v>10-May</c:v>
                </c:pt>
                <c:pt idx="76">
                  <c:v>11-May</c:v>
                </c:pt>
                <c:pt idx="77">
                  <c:v>12-May</c:v>
                </c:pt>
                <c:pt idx="78">
                  <c:v>13-May</c:v>
                </c:pt>
                <c:pt idx="79">
                  <c:v>14-May</c:v>
                </c:pt>
                <c:pt idx="80">
                  <c:v>15-May</c:v>
                </c:pt>
                <c:pt idx="81">
                  <c:v>16-May</c:v>
                </c:pt>
                <c:pt idx="82">
                  <c:v>17-May</c:v>
                </c:pt>
                <c:pt idx="83">
                  <c:v>18-May</c:v>
                </c:pt>
                <c:pt idx="84">
                  <c:v>19-May</c:v>
                </c:pt>
                <c:pt idx="85">
                  <c:v>20-May</c:v>
                </c:pt>
                <c:pt idx="86">
                  <c:v>21-May</c:v>
                </c:pt>
                <c:pt idx="87">
                  <c:v>22-May</c:v>
                </c:pt>
                <c:pt idx="88">
                  <c:v>23-May</c:v>
                </c:pt>
                <c:pt idx="89">
                  <c:v>24-May</c:v>
                </c:pt>
                <c:pt idx="90">
                  <c:v>25-May</c:v>
                </c:pt>
                <c:pt idx="91">
                  <c:v>26-May</c:v>
                </c:pt>
                <c:pt idx="92">
                  <c:v>27-May</c:v>
                </c:pt>
                <c:pt idx="93">
                  <c:v>28-May</c:v>
                </c:pt>
                <c:pt idx="94">
                  <c:v>29-May</c:v>
                </c:pt>
                <c:pt idx="95">
                  <c:v>30-May</c:v>
                </c:pt>
                <c:pt idx="96">
                  <c:v>31-May</c:v>
                </c:pt>
                <c:pt idx="97">
                  <c:v>01-Jun</c:v>
                </c:pt>
                <c:pt idx="98">
                  <c:v>02-Jun</c:v>
                </c:pt>
                <c:pt idx="99">
                  <c:v>03-Jun</c:v>
                </c:pt>
                <c:pt idx="100">
                  <c:v>04-Jun</c:v>
                </c:pt>
                <c:pt idx="101">
                  <c:v>05-Jun</c:v>
                </c:pt>
                <c:pt idx="102">
                  <c:v>06-Jun</c:v>
                </c:pt>
                <c:pt idx="103">
                  <c:v>07-Jun</c:v>
                </c:pt>
                <c:pt idx="104">
                  <c:v>08-Jun</c:v>
                </c:pt>
                <c:pt idx="105">
                  <c:v>09-Jun</c:v>
                </c:pt>
                <c:pt idx="106">
                  <c:v>10-Jun</c:v>
                </c:pt>
                <c:pt idx="107">
                  <c:v>11-Jun</c:v>
                </c:pt>
                <c:pt idx="108">
                  <c:v>12-Jun</c:v>
                </c:pt>
                <c:pt idx="109">
                  <c:v>13-Jun</c:v>
                </c:pt>
                <c:pt idx="110">
                  <c:v>14-Jun</c:v>
                </c:pt>
                <c:pt idx="111">
                  <c:v>15-Jun</c:v>
                </c:pt>
                <c:pt idx="112">
                  <c:v>16-Jun</c:v>
                </c:pt>
                <c:pt idx="113">
                  <c:v>17-Jun</c:v>
                </c:pt>
                <c:pt idx="114">
                  <c:v>18-Jun</c:v>
                </c:pt>
                <c:pt idx="115">
                  <c:v>19-Jun</c:v>
                </c:pt>
                <c:pt idx="116">
                  <c:v>20-Jun</c:v>
                </c:pt>
                <c:pt idx="117">
                  <c:v>21-Jun</c:v>
                </c:pt>
                <c:pt idx="118">
                  <c:v>22-Jun</c:v>
                </c:pt>
                <c:pt idx="119">
                  <c:v>23-Jun</c:v>
                </c:pt>
                <c:pt idx="120">
                  <c:v>24-Jun</c:v>
                </c:pt>
                <c:pt idx="121">
                  <c:v>25-Jun</c:v>
                </c:pt>
                <c:pt idx="122">
                  <c:v>26-Jun</c:v>
                </c:pt>
                <c:pt idx="123">
                  <c:v>27-Jun</c:v>
                </c:pt>
                <c:pt idx="124">
                  <c:v>28-Jun</c:v>
                </c:pt>
                <c:pt idx="125">
                  <c:v>29-Jun</c:v>
                </c:pt>
                <c:pt idx="126">
                  <c:v>30-Jun</c:v>
                </c:pt>
                <c:pt idx="127">
                  <c:v>01-Jul</c:v>
                </c:pt>
                <c:pt idx="128">
                  <c:v>02-Jul</c:v>
                </c:pt>
                <c:pt idx="129">
                  <c:v>03-Jul</c:v>
                </c:pt>
                <c:pt idx="130">
                  <c:v>04-Jul</c:v>
                </c:pt>
                <c:pt idx="131">
                  <c:v>05-Jul</c:v>
                </c:pt>
                <c:pt idx="132">
                  <c:v>06-Jul</c:v>
                </c:pt>
                <c:pt idx="133">
                  <c:v>07-Jul</c:v>
                </c:pt>
                <c:pt idx="134">
                  <c:v>08-Jul</c:v>
                </c:pt>
                <c:pt idx="135">
                  <c:v>09-Jul</c:v>
                </c:pt>
                <c:pt idx="136">
                  <c:v>10-Jul</c:v>
                </c:pt>
                <c:pt idx="137">
                  <c:v>11-Jul</c:v>
                </c:pt>
                <c:pt idx="138">
                  <c:v>12-Jul</c:v>
                </c:pt>
                <c:pt idx="139">
                  <c:v>13-Jul</c:v>
                </c:pt>
                <c:pt idx="140">
                  <c:v>14-Jul</c:v>
                </c:pt>
                <c:pt idx="141">
                  <c:v>15-Jul</c:v>
                </c:pt>
                <c:pt idx="142">
                  <c:v>16-Jul</c:v>
                </c:pt>
                <c:pt idx="143">
                  <c:v>17-Jul</c:v>
                </c:pt>
                <c:pt idx="144">
                  <c:v>18-Jul</c:v>
                </c:pt>
                <c:pt idx="145">
                  <c:v>19-Jul</c:v>
                </c:pt>
                <c:pt idx="146">
                  <c:v>20-Jul</c:v>
                </c:pt>
                <c:pt idx="147">
                  <c:v>21-Jul</c:v>
                </c:pt>
                <c:pt idx="148">
                  <c:v>22-Jul</c:v>
                </c:pt>
                <c:pt idx="149">
                  <c:v>23-Jul</c:v>
                </c:pt>
                <c:pt idx="150">
                  <c:v>24-Jul</c:v>
                </c:pt>
                <c:pt idx="151">
                  <c:v>25-Jul</c:v>
                </c:pt>
                <c:pt idx="152">
                  <c:v>26-Jul</c:v>
                </c:pt>
                <c:pt idx="153">
                  <c:v>27-Jul</c:v>
                </c:pt>
                <c:pt idx="154">
                  <c:v>28-Jul</c:v>
                </c:pt>
                <c:pt idx="155">
                  <c:v>29-Jul</c:v>
                </c:pt>
                <c:pt idx="156">
                  <c:v>30-Jul</c:v>
                </c:pt>
                <c:pt idx="157">
                  <c:v>31-Jul</c:v>
                </c:pt>
              </c:strCache>
            </c:strRef>
          </c:cat>
          <c:val>
            <c:numRef>
              <c:f>'DATE WITH AMT'!$B$4:$B$162</c:f>
              <c:numCache>
                <c:formatCode>General</c:formatCode>
                <c:ptCount val="158"/>
                <c:pt idx="0">
                  <c:v>45000</c:v>
                </c:pt>
                <c:pt idx="1">
                  <c:v>30000</c:v>
                </c:pt>
                <c:pt idx="2">
                  <c:v>188500</c:v>
                </c:pt>
                <c:pt idx="3">
                  <c:v>150000</c:v>
                </c:pt>
                <c:pt idx="4">
                  <c:v>162000</c:v>
                </c:pt>
                <c:pt idx="5">
                  <c:v>130000</c:v>
                </c:pt>
                <c:pt idx="6">
                  <c:v>155000</c:v>
                </c:pt>
                <c:pt idx="7">
                  <c:v>210000</c:v>
                </c:pt>
                <c:pt idx="8">
                  <c:v>221000</c:v>
                </c:pt>
                <c:pt idx="9">
                  <c:v>20000</c:v>
                </c:pt>
                <c:pt idx="10">
                  <c:v>54000</c:v>
                </c:pt>
                <c:pt idx="11">
                  <c:v>32500</c:v>
                </c:pt>
                <c:pt idx="12">
                  <c:v>120000</c:v>
                </c:pt>
                <c:pt idx="13">
                  <c:v>48000</c:v>
                </c:pt>
                <c:pt idx="14">
                  <c:v>136500</c:v>
                </c:pt>
                <c:pt idx="15">
                  <c:v>95000</c:v>
                </c:pt>
                <c:pt idx="16">
                  <c:v>126000</c:v>
                </c:pt>
                <c:pt idx="17">
                  <c:v>227500</c:v>
                </c:pt>
                <c:pt idx="18">
                  <c:v>105000</c:v>
                </c:pt>
                <c:pt idx="19">
                  <c:v>192000</c:v>
                </c:pt>
                <c:pt idx="20">
                  <c:v>110500</c:v>
                </c:pt>
                <c:pt idx="21">
                  <c:v>100000</c:v>
                </c:pt>
                <c:pt idx="22">
                  <c:v>90000</c:v>
                </c:pt>
                <c:pt idx="23">
                  <c:v>227500</c:v>
                </c:pt>
                <c:pt idx="24">
                  <c:v>80000</c:v>
                </c:pt>
                <c:pt idx="25">
                  <c:v>210000</c:v>
                </c:pt>
                <c:pt idx="26">
                  <c:v>13000</c:v>
                </c:pt>
                <c:pt idx="27">
                  <c:v>45000</c:v>
                </c:pt>
                <c:pt idx="28">
                  <c:v>210000</c:v>
                </c:pt>
                <c:pt idx="29">
                  <c:v>45500</c:v>
                </c:pt>
                <c:pt idx="30">
                  <c:v>90000</c:v>
                </c:pt>
                <c:pt idx="31">
                  <c:v>162000</c:v>
                </c:pt>
                <c:pt idx="32">
                  <c:v>71500</c:v>
                </c:pt>
                <c:pt idx="33">
                  <c:v>20000</c:v>
                </c:pt>
                <c:pt idx="34">
                  <c:v>72000</c:v>
                </c:pt>
                <c:pt idx="35">
                  <c:v>45500</c:v>
                </c:pt>
                <c:pt idx="36">
                  <c:v>30000</c:v>
                </c:pt>
                <c:pt idx="37">
                  <c:v>180000</c:v>
                </c:pt>
                <c:pt idx="38">
                  <c:v>13000</c:v>
                </c:pt>
                <c:pt idx="39">
                  <c:v>70000</c:v>
                </c:pt>
                <c:pt idx="40">
                  <c:v>126000</c:v>
                </c:pt>
                <c:pt idx="41">
                  <c:v>117000</c:v>
                </c:pt>
                <c:pt idx="42">
                  <c:v>20000</c:v>
                </c:pt>
                <c:pt idx="43">
                  <c:v>210000</c:v>
                </c:pt>
                <c:pt idx="44">
                  <c:v>32500</c:v>
                </c:pt>
                <c:pt idx="45">
                  <c:v>85000</c:v>
                </c:pt>
                <c:pt idx="46">
                  <c:v>168000</c:v>
                </c:pt>
                <c:pt idx="47">
                  <c:v>221000</c:v>
                </c:pt>
                <c:pt idx="48">
                  <c:v>100000</c:v>
                </c:pt>
                <c:pt idx="49">
                  <c:v>156000</c:v>
                </c:pt>
                <c:pt idx="50">
                  <c:v>97500</c:v>
                </c:pt>
                <c:pt idx="51">
                  <c:v>165000</c:v>
                </c:pt>
                <c:pt idx="52">
                  <c:v>150000</c:v>
                </c:pt>
                <c:pt idx="53">
                  <c:v>52000</c:v>
                </c:pt>
                <c:pt idx="54">
                  <c:v>90000</c:v>
                </c:pt>
                <c:pt idx="55">
                  <c:v>162000</c:v>
                </c:pt>
                <c:pt idx="56">
                  <c:v>110500</c:v>
                </c:pt>
                <c:pt idx="57">
                  <c:v>160000</c:v>
                </c:pt>
                <c:pt idx="58">
                  <c:v>36000</c:v>
                </c:pt>
                <c:pt idx="59">
                  <c:v>169000</c:v>
                </c:pt>
                <c:pt idx="60">
                  <c:v>140000</c:v>
                </c:pt>
                <c:pt idx="61">
                  <c:v>12000</c:v>
                </c:pt>
                <c:pt idx="62">
                  <c:v>156000</c:v>
                </c:pt>
                <c:pt idx="63">
                  <c:v>170000</c:v>
                </c:pt>
                <c:pt idx="64">
                  <c:v>114000</c:v>
                </c:pt>
                <c:pt idx="65">
                  <c:v>143000</c:v>
                </c:pt>
                <c:pt idx="66">
                  <c:v>120000</c:v>
                </c:pt>
                <c:pt idx="67">
                  <c:v>120000</c:v>
                </c:pt>
                <c:pt idx="68">
                  <c:v>214500</c:v>
                </c:pt>
                <c:pt idx="69">
                  <c:v>175000</c:v>
                </c:pt>
                <c:pt idx="70">
                  <c:v>66000</c:v>
                </c:pt>
                <c:pt idx="71">
                  <c:v>195000</c:v>
                </c:pt>
                <c:pt idx="72">
                  <c:v>60000</c:v>
                </c:pt>
                <c:pt idx="73">
                  <c:v>60000</c:v>
                </c:pt>
                <c:pt idx="74">
                  <c:v>182000</c:v>
                </c:pt>
                <c:pt idx="75">
                  <c:v>165000</c:v>
                </c:pt>
                <c:pt idx="76">
                  <c:v>144000</c:v>
                </c:pt>
                <c:pt idx="77">
                  <c:v>58500</c:v>
                </c:pt>
                <c:pt idx="78">
                  <c:v>105000</c:v>
                </c:pt>
                <c:pt idx="79">
                  <c:v>12000</c:v>
                </c:pt>
                <c:pt idx="80">
                  <c:v>182000</c:v>
                </c:pt>
                <c:pt idx="81">
                  <c:v>115000</c:v>
                </c:pt>
                <c:pt idx="82">
                  <c:v>210000</c:v>
                </c:pt>
                <c:pt idx="83">
                  <c:v>182000</c:v>
                </c:pt>
                <c:pt idx="84">
                  <c:v>120000</c:v>
                </c:pt>
                <c:pt idx="85">
                  <c:v>138000</c:v>
                </c:pt>
                <c:pt idx="86">
                  <c:v>221000</c:v>
                </c:pt>
                <c:pt idx="87">
                  <c:v>140000</c:v>
                </c:pt>
                <c:pt idx="88">
                  <c:v>156000</c:v>
                </c:pt>
                <c:pt idx="89">
                  <c:v>6500</c:v>
                </c:pt>
                <c:pt idx="90">
                  <c:v>165000</c:v>
                </c:pt>
                <c:pt idx="91">
                  <c:v>96000</c:v>
                </c:pt>
                <c:pt idx="92">
                  <c:v>104000</c:v>
                </c:pt>
                <c:pt idx="93">
                  <c:v>155000</c:v>
                </c:pt>
                <c:pt idx="94">
                  <c:v>90000</c:v>
                </c:pt>
                <c:pt idx="95">
                  <c:v>136500</c:v>
                </c:pt>
                <c:pt idx="96">
                  <c:v>65000</c:v>
                </c:pt>
                <c:pt idx="97">
                  <c:v>66000</c:v>
                </c:pt>
                <c:pt idx="98">
                  <c:v>71500</c:v>
                </c:pt>
                <c:pt idx="99">
                  <c:v>165000</c:v>
                </c:pt>
                <c:pt idx="100">
                  <c:v>162000</c:v>
                </c:pt>
                <c:pt idx="101">
                  <c:v>84500</c:v>
                </c:pt>
                <c:pt idx="102">
                  <c:v>175000</c:v>
                </c:pt>
                <c:pt idx="103">
                  <c:v>204000</c:v>
                </c:pt>
                <c:pt idx="104">
                  <c:v>117000</c:v>
                </c:pt>
                <c:pt idx="105">
                  <c:v>130000</c:v>
                </c:pt>
                <c:pt idx="106">
                  <c:v>156000</c:v>
                </c:pt>
                <c:pt idx="107">
                  <c:v>6500</c:v>
                </c:pt>
                <c:pt idx="108">
                  <c:v>115000</c:v>
                </c:pt>
                <c:pt idx="109">
                  <c:v>180000</c:v>
                </c:pt>
                <c:pt idx="110">
                  <c:v>201500</c:v>
                </c:pt>
                <c:pt idx="111">
                  <c:v>170000</c:v>
                </c:pt>
                <c:pt idx="112">
                  <c:v>192000</c:v>
                </c:pt>
                <c:pt idx="113">
                  <c:v>156000</c:v>
                </c:pt>
                <c:pt idx="114">
                  <c:v>90000</c:v>
                </c:pt>
                <c:pt idx="115">
                  <c:v>90000</c:v>
                </c:pt>
                <c:pt idx="116">
                  <c:v>97500</c:v>
                </c:pt>
                <c:pt idx="117">
                  <c:v>20000</c:v>
                </c:pt>
                <c:pt idx="118">
                  <c:v>156000</c:v>
                </c:pt>
                <c:pt idx="119">
                  <c:v>123500</c:v>
                </c:pt>
                <c:pt idx="120">
                  <c:v>150000</c:v>
                </c:pt>
                <c:pt idx="121">
                  <c:v>36000</c:v>
                </c:pt>
                <c:pt idx="122">
                  <c:v>195000</c:v>
                </c:pt>
                <c:pt idx="123">
                  <c:v>130000</c:v>
                </c:pt>
                <c:pt idx="124">
                  <c:v>114000</c:v>
                </c:pt>
                <c:pt idx="125">
                  <c:v>78000</c:v>
                </c:pt>
                <c:pt idx="126">
                  <c:v>140000</c:v>
                </c:pt>
                <c:pt idx="127">
                  <c:v>18000</c:v>
                </c:pt>
                <c:pt idx="128">
                  <c:v>97500</c:v>
                </c:pt>
                <c:pt idx="129">
                  <c:v>45000</c:v>
                </c:pt>
                <c:pt idx="130">
                  <c:v>144000</c:v>
                </c:pt>
                <c:pt idx="131">
                  <c:v>162500</c:v>
                </c:pt>
                <c:pt idx="132">
                  <c:v>120000</c:v>
                </c:pt>
                <c:pt idx="133">
                  <c:v>126000</c:v>
                </c:pt>
                <c:pt idx="134">
                  <c:v>227500</c:v>
                </c:pt>
                <c:pt idx="135">
                  <c:v>25000</c:v>
                </c:pt>
                <c:pt idx="136">
                  <c:v>36000</c:v>
                </c:pt>
                <c:pt idx="137">
                  <c:v>84500</c:v>
                </c:pt>
                <c:pt idx="138">
                  <c:v>15000</c:v>
                </c:pt>
                <c:pt idx="139">
                  <c:v>174000</c:v>
                </c:pt>
                <c:pt idx="140">
                  <c:v>169000</c:v>
                </c:pt>
                <c:pt idx="141">
                  <c:v>135000</c:v>
                </c:pt>
                <c:pt idx="142">
                  <c:v>150000</c:v>
                </c:pt>
                <c:pt idx="143">
                  <c:v>169000</c:v>
                </c:pt>
                <c:pt idx="144">
                  <c:v>125000</c:v>
                </c:pt>
                <c:pt idx="145">
                  <c:v>174000</c:v>
                </c:pt>
                <c:pt idx="146">
                  <c:v>149500</c:v>
                </c:pt>
                <c:pt idx="147">
                  <c:v>70000</c:v>
                </c:pt>
                <c:pt idx="148">
                  <c:v>102000</c:v>
                </c:pt>
                <c:pt idx="149">
                  <c:v>149500</c:v>
                </c:pt>
                <c:pt idx="150">
                  <c:v>25000</c:v>
                </c:pt>
                <c:pt idx="151">
                  <c:v>12000</c:v>
                </c:pt>
                <c:pt idx="152">
                  <c:v>162500</c:v>
                </c:pt>
                <c:pt idx="153">
                  <c:v>100000</c:v>
                </c:pt>
                <c:pt idx="154">
                  <c:v>192000</c:v>
                </c:pt>
                <c:pt idx="155">
                  <c:v>123500</c:v>
                </c:pt>
                <c:pt idx="156">
                  <c:v>110000</c:v>
                </c:pt>
                <c:pt idx="157">
                  <c:v>120000</c:v>
                </c:pt>
              </c:numCache>
            </c:numRef>
          </c:val>
          <c:extLst>
            <c:ext xmlns:c16="http://schemas.microsoft.com/office/drawing/2014/chart" uri="{C3380CC4-5D6E-409C-BE32-E72D297353CC}">
              <c16:uniqueId val="{00000000-C815-443A-AAC4-3B99683D4C71}"/>
            </c:ext>
          </c:extLst>
        </c:ser>
        <c:dLbls>
          <c:showLegendKey val="0"/>
          <c:showVal val="0"/>
          <c:showCatName val="0"/>
          <c:showSerName val="0"/>
          <c:showPercent val="0"/>
          <c:showBubbleSize val="0"/>
        </c:dLbls>
        <c:axId val="832753151"/>
        <c:axId val="832772703"/>
        <c:axId val="0"/>
      </c:area3DChart>
      <c:catAx>
        <c:axId val="832753151"/>
        <c:scaling>
          <c:orientation val="minMax"/>
        </c:scaling>
        <c:delete val="0"/>
        <c:axPos val="b"/>
        <c:numFmt formatCode="General" sourceLinked="1"/>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32772703"/>
        <c:crosses val="autoZero"/>
        <c:auto val="1"/>
        <c:lblAlgn val="ctr"/>
        <c:lblOffset val="100"/>
        <c:noMultiLvlLbl val="0"/>
      </c:catAx>
      <c:valAx>
        <c:axId val="832772703"/>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32753151"/>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[ADVANCE.xlsx]SALESMAN WITH QTY!PivotTable3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SALESMAN</a:t>
            </a:r>
            <a:r>
              <a:rPr lang="en-US" baseline="0"/>
              <a:t> WITH QTY</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a:outerShdw blurRad="57150" dist="19050" dir="5400000" algn="ctr" rotWithShape="0">
              <a:srgbClr val="000000">
                <a:alpha val="63000"/>
              </a:srgbClr>
            </a:outerShdw>
          </a:effectLst>
          <a:sp3d/>
        </c:spPr>
      </c:pivotFmt>
      <c:pivotFmt>
        <c:idx val="2"/>
        <c:spPr>
          <a:solidFill>
            <a:srgbClr val="00B050"/>
          </a:solidFill>
          <a:ln>
            <a:noFill/>
          </a:ln>
          <a:effectLst>
            <a:outerShdw blurRad="57150" dist="19050" dir="5400000" algn="ctr" rotWithShape="0">
              <a:srgbClr val="000000">
                <a:alpha val="63000"/>
              </a:srgbClr>
            </a:outerShdw>
          </a:effectLst>
          <a:sp3d/>
        </c:spPr>
      </c:pivotFmt>
      <c:pivotFmt>
        <c:idx val="3"/>
        <c:spPr>
          <a:solidFill>
            <a:srgbClr val="00B0F0"/>
          </a:solidFill>
          <a:ln>
            <a:noFill/>
          </a:ln>
          <a:effectLst>
            <a:outerShdw blurRad="57150" dist="19050" dir="5400000" algn="ctr" rotWithShape="0">
              <a:srgbClr val="000000">
                <a:alpha val="63000"/>
              </a:srgbClr>
            </a:outerShdw>
          </a:effectLst>
          <a:sp3d/>
        </c:spPr>
      </c:pivotFmt>
      <c:pivotFmt>
        <c:idx val="4"/>
        <c:spPr>
          <a:solidFill>
            <a:srgbClr val="0070C0"/>
          </a:solidFill>
          <a:ln>
            <a:noFill/>
          </a:ln>
          <a:effectLst>
            <a:outerShdw blurRad="57150" dist="19050" dir="5400000" algn="ctr" rotWithShape="0">
              <a:srgbClr val="000000">
                <a:alpha val="63000"/>
              </a:srgbClr>
            </a:outerShdw>
          </a:effectLst>
          <a:sp3d/>
        </c:spPr>
      </c:pivotFmt>
      <c:pivotFmt>
        <c:idx val="5"/>
        <c:spPr>
          <a:solidFill>
            <a:srgbClr val="7030A0"/>
          </a:solidFill>
          <a:ln>
            <a:noFill/>
          </a:ln>
          <a:effectLst>
            <a:outerShdw blurRad="57150" dist="19050" dir="5400000" algn="ctr" rotWithShape="0">
              <a:srgbClr val="000000">
                <a:alpha val="63000"/>
              </a:srgbClr>
            </a:outerShdw>
          </a:effectLst>
          <a:sp3d/>
        </c:spP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'SALESMAN WITH QTY'!$B$3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Pt>
            <c:idx val="0"/>
            <c:invertIfNegative val="0"/>
            <c:bubble3D val="0"/>
            <c:spPr>
              <a:solidFill>
                <a:srgbClr val="FF0000"/>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2-A3E6-4350-89E0-10DE5ACB0D79}"/>
              </c:ext>
            </c:extLst>
          </c:dPt>
          <c:dPt>
            <c:idx val="1"/>
            <c:invertIfNegative val="0"/>
            <c:bubble3D val="0"/>
            <c:spPr>
              <a:solidFill>
                <a:srgbClr val="00B050"/>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C1E3-461E-BAE6-99EC4EAD0007}"/>
              </c:ext>
            </c:extLst>
          </c:dPt>
          <c:dPt>
            <c:idx val="2"/>
            <c:invertIfNegative val="0"/>
            <c:bubble3D val="0"/>
            <c:spPr>
              <a:solidFill>
                <a:srgbClr val="00B0F0"/>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C1E3-461E-BAE6-99EC4EAD0007}"/>
              </c:ext>
            </c:extLst>
          </c:dPt>
          <c:dPt>
            <c:idx val="3"/>
            <c:invertIfNegative val="0"/>
            <c:bubble3D val="0"/>
            <c:spPr>
              <a:solidFill>
                <a:srgbClr val="0070C0"/>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C1E3-461E-BAE6-99EC4EAD0007}"/>
              </c:ext>
            </c:extLst>
          </c:dPt>
          <c:dPt>
            <c:idx val="4"/>
            <c:invertIfNegative val="0"/>
            <c:bubble3D val="0"/>
            <c:spPr>
              <a:solidFill>
                <a:srgbClr val="7030A0"/>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C1E3-461E-BAE6-99EC4EAD000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'SALESMAN WITH QTY'!$A$4:$A$9</c:f>
              <c:strCache>
                <c:ptCount val="5"/>
                <c:pt idx="0">
                  <c:v>AKANKSHA</c:v>
                </c:pt>
                <c:pt idx="1">
                  <c:v>NEHAL</c:v>
                </c:pt>
                <c:pt idx="2">
                  <c:v>PRAJAKTA</c:v>
                </c:pt>
                <c:pt idx="3">
                  <c:v>RAKESH</c:v>
                </c:pt>
                <c:pt idx="4">
                  <c:v>SHIKHA</c:v>
                </c:pt>
              </c:strCache>
            </c:strRef>
          </c:cat>
          <c:val>
            <c:numRef>
              <c:f>'SALESMAN WITH QTY'!$B$4:$B$9</c:f>
              <c:numCache>
                <c:formatCode>0.00%</c:formatCode>
                <c:ptCount val="5"/>
                <c:pt idx="0">
                  <c:v>0.20614715926730828</c:v>
                </c:pt>
                <c:pt idx="1">
                  <c:v>0.20707854703508227</c:v>
                </c:pt>
                <c:pt idx="2">
                  <c:v>0.18814032909034462</c:v>
                </c:pt>
                <c:pt idx="3">
                  <c:v>0.20552623408879231</c:v>
                </c:pt>
                <c:pt idx="4">
                  <c:v>0.19310773051847252</c:v>
                </c:pt>
              </c:numCache>
            </c:numRef>
          </c:val>
          <c:extLst>
            <c:ext xmlns:c16="http://schemas.microsoft.com/office/drawing/2014/chart" uri="{C3380CC4-5D6E-409C-BE32-E72D297353CC}">
              <c16:uniqueId val="{00000000-A3E6-4350-89E0-10DE5ACB0D79}"/>
            </c:ext>
          </c:extLst>
        </c:ser>
        <c:dLbls>
          <c:showLegendKey val="0"/>
          <c:showVal val="0"/>
          <c:showCatName val="0"/>
          <c:showSerName val="0"/>
          <c:showPercent val="0"/>
          <c:showBubbleSize val="0"/>
        </c:dLbls>
        <c:gapWidth val="150"/>
        <c:shape val="box"/>
        <c:axId val="830421967"/>
        <c:axId val="830420719"/>
        <c:axId val="837255375"/>
      </c:bar3DChart>
      <c:catAx>
        <c:axId val="83042196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30420719"/>
        <c:crosses val="autoZero"/>
        <c:auto val="1"/>
        <c:lblAlgn val="ctr"/>
        <c:lblOffset val="100"/>
        <c:noMultiLvlLbl val="0"/>
      </c:catAx>
      <c:valAx>
        <c:axId val="830420719"/>
        <c:scaling>
          <c:orientation val="minMax"/>
        </c:scaling>
        <c:delete val="0"/>
        <c:axPos val="l"/>
        <c:majorGridlines>
          <c:spPr>
            <a:ln w="9525" cap="flat" cmpd="sng" algn="ctr">
              <a:solidFill>
                <a:schemeClr val="dk1">
                  <a:lumMod val="50000"/>
                  <a:lumOff val="5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30421967"/>
        <c:crosses val="autoZero"/>
        <c:crossBetween val="between"/>
      </c:valAx>
      <c:serAx>
        <c:axId val="837255375"/>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30420719"/>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[ADVANCE.xlsx]PRODUCT WITH RATE!PivotTable4</c:name>
    <c:fmtId val="0"/>
  </c:pivotSource>
  <c:chart>
    <c:title>
      <c:tx>
        <c:rich>
          <a:bodyPr rot="0" spcFirstLastPara="1" vertOverflow="ellipsis" vert="horz" wrap="square" anchor="ctr" anchorCtr="1"/>
          <a:lstStyle/>
          <a:p>
            <a:pPr>
              <a:defRPr sz="1600" b="1" i="0" u="none" strike="noStrike" kern="1200" cap="all" baseline="0">
                <a:ln>
                  <a:solidFill>
                    <a:schemeClr val="bg1"/>
                  </a:solidFill>
                </a:ln>
                <a:solidFill>
                  <a:schemeClr val="bg1"/>
                </a:solidFill>
                <a:latin typeface="+mn-lt"/>
                <a:ea typeface="+mn-ea"/>
                <a:cs typeface="+mn-cs"/>
              </a:defRPr>
            </a:pPr>
            <a:r>
              <a:rPr lang="en-US">
                <a:ln>
                  <a:solidFill>
                    <a:schemeClr val="bg1"/>
                  </a:solidFill>
                </a:ln>
                <a:solidFill>
                  <a:schemeClr val="bg1"/>
                </a:solidFill>
              </a:rPr>
              <a:t>PRODUCT WITH RATE</a:t>
            </a:r>
          </a:p>
        </c:rich>
      </c:tx>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pivotFmt>
      <c:pivotFmt>
        <c:idx val="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3"/>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'PRODUCT WITH RATE'!$B$3</c:f>
              <c:strCache>
                <c:ptCount val="1"/>
                <c:pt idx="0">
                  <c:v>Total</c:v>
                </c:pt>
              </c:strCache>
            </c:strRef>
          </c:tx>
          <c:dPt>
            <c:idx val="0"/>
            <c:bubble3D val="0"/>
            <c:extLst>
              <c:ext xmlns:c16="http://schemas.microsoft.com/office/drawing/2014/chart" uri="{C3380CC4-5D6E-409C-BE32-E72D297353CC}">
                <c16:uniqueId val="{00000002-CAD7-47D5-896B-4F4B32E59D2E}"/>
              </c:ext>
            </c:extLst>
          </c:dPt>
          <c:dPt>
            <c:idx val="1"/>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2-7CD7-4B44-952E-2FE03A449E9D}"/>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'PRODUCT WITH RATE'!$A$4:$A$7</c:f>
              <c:strCache>
                <c:ptCount val="3"/>
                <c:pt idx="0">
                  <c:v>CPU</c:v>
                </c:pt>
                <c:pt idx="1">
                  <c:v>MONITER</c:v>
                </c:pt>
                <c:pt idx="2">
                  <c:v>PRINTER</c:v>
                </c:pt>
              </c:strCache>
            </c:strRef>
          </c:cat>
          <c:val>
            <c:numRef>
              <c:f>'PRODUCT WITH RATE'!$B$4:$B$7</c:f>
              <c:numCache>
                <c:formatCode>0.00%</c:formatCode>
                <c:ptCount val="3"/>
                <c:pt idx="0">
                  <c:v>0.28773072747014117</c:v>
                </c:pt>
                <c:pt idx="1">
                  <c:v>0.34527687296416937</c:v>
                </c:pt>
                <c:pt idx="2">
                  <c:v>0.36699239956568946</c:v>
                </c:pt>
              </c:numCache>
            </c:numRef>
          </c:val>
          <c:extLst>
            <c:ext xmlns:c16="http://schemas.microsoft.com/office/drawing/2014/chart" uri="{C3380CC4-5D6E-409C-BE32-E72D297353CC}">
              <c16:uniqueId val="{00000000-CAD7-47D5-896B-4F4B32E59D2E}"/>
            </c:ext>
          </c:extLst>
        </c:ser>
        <c:dLbls>
          <c:dLblPos val="outEnd"/>
          <c:showLegendKey val="0"/>
          <c:showVal val="0"/>
          <c:showCatName val="1"/>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85000"/>
        <a:lumOff val="1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[ADVANCE.xlsx]DATE WITH AMT!PivotTable2</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DATE WITH AMT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0"/>
    </c:view3D>
    <c:floor>
      <c:thickness val="0"/>
      <c:spPr>
        <a:noFill/>
        <a:ln w="9525" cap="flat" cmpd="sng" algn="ctr">
          <a:solidFill>
            <a:schemeClr val="dk1">
              <a:lumMod val="50000"/>
              <a:lumOff val="50000"/>
            </a:schemeClr>
          </a:solidFill>
          <a:round/>
        </a:ln>
        <a:effectLst/>
        <a:sp3d contourW="9525">
          <a:contourClr>
            <a:schemeClr val="dk1">
              <a:lumMod val="50000"/>
              <a:lumOff val="50000"/>
            </a:schemeClr>
          </a:contourClr>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2261244655474898"/>
          <c:y val="0.38930118110236223"/>
          <c:w val="0.8691322894143898"/>
          <c:h val="0.44788240011665209"/>
        </c:manualLayout>
      </c:layout>
      <c:area3DChart>
        <c:grouping val="stacked"/>
        <c:varyColors val="0"/>
        <c:ser>
          <c:idx val="0"/>
          <c:order val="0"/>
          <c:tx>
            <c:strRef>
              <c:f>'DATE WITH AMT'!$B$3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cat>
            <c:strRef>
              <c:f>'DATE WITH AMT'!$A$4:$A$162</c:f>
              <c:strCache>
                <c:ptCount val="158"/>
                <c:pt idx="0">
                  <c:v>25-Feb</c:v>
                </c:pt>
                <c:pt idx="1">
                  <c:v>26-Feb</c:v>
                </c:pt>
                <c:pt idx="2">
                  <c:v>27-Feb</c:v>
                </c:pt>
                <c:pt idx="3">
                  <c:v>28-Feb</c:v>
                </c:pt>
                <c:pt idx="4">
                  <c:v>29-Feb</c:v>
                </c:pt>
                <c:pt idx="5">
                  <c:v>01-Mar</c:v>
                </c:pt>
                <c:pt idx="6">
                  <c:v>02-Mar</c:v>
                </c:pt>
                <c:pt idx="7">
                  <c:v>03-Mar</c:v>
                </c:pt>
                <c:pt idx="8">
                  <c:v>04-Mar</c:v>
                </c:pt>
                <c:pt idx="9">
                  <c:v>05-Mar</c:v>
                </c:pt>
                <c:pt idx="10">
                  <c:v>06-Mar</c:v>
                </c:pt>
                <c:pt idx="11">
                  <c:v>07-Mar</c:v>
                </c:pt>
                <c:pt idx="12">
                  <c:v>08-Mar</c:v>
                </c:pt>
                <c:pt idx="13">
                  <c:v>09-Mar</c:v>
                </c:pt>
                <c:pt idx="14">
                  <c:v>10-Mar</c:v>
                </c:pt>
                <c:pt idx="15">
                  <c:v>11-Mar</c:v>
                </c:pt>
                <c:pt idx="16">
                  <c:v>12-Mar</c:v>
                </c:pt>
                <c:pt idx="17">
                  <c:v>13-Mar</c:v>
                </c:pt>
                <c:pt idx="18">
                  <c:v>14-Mar</c:v>
                </c:pt>
                <c:pt idx="19">
                  <c:v>15-Mar</c:v>
                </c:pt>
                <c:pt idx="20">
                  <c:v>16-Mar</c:v>
                </c:pt>
                <c:pt idx="21">
                  <c:v>17-Mar</c:v>
                </c:pt>
                <c:pt idx="22">
                  <c:v>18-Mar</c:v>
                </c:pt>
                <c:pt idx="23">
                  <c:v>19-Mar</c:v>
                </c:pt>
                <c:pt idx="24">
                  <c:v>20-Mar</c:v>
                </c:pt>
                <c:pt idx="25">
                  <c:v>21-Mar</c:v>
                </c:pt>
                <c:pt idx="26">
                  <c:v>22-Mar</c:v>
                </c:pt>
                <c:pt idx="27">
                  <c:v>23-Mar</c:v>
                </c:pt>
                <c:pt idx="28">
                  <c:v>24-Mar</c:v>
                </c:pt>
                <c:pt idx="29">
                  <c:v>25-Mar</c:v>
                </c:pt>
                <c:pt idx="30">
                  <c:v>26-Mar</c:v>
                </c:pt>
                <c:pt idx="31">
                  <c:v>27-Mar</c:v>
                </c:pt>
                <c:pt idx="32">
                  <c:v>28-Mar</c:v>
                </c:pt>
                <c:pt idx="33">
                  <c:v>29-Mar</c:v>
                </c:pt>
                <c:pt idx="34">
                  <c:v>30-Mar</c:v>
                </c:pt>
                <c:pt idx="35">
                  <c:v>31-Mar</c:v>
                </c:pt>
                <c:pt idx="36">
                  <c:v>01-Apr</c:v>
                </c:pt>
                <c:pt idx="37">
                  <c:v>02-Apr</c:v>
                </c:pt>
                <c:pt idx="38">
                  <c:v>03-Apr</c:v>
                </c:pt>
                <c:pt idx="39">
                  <c:v>04-Apr</c:v>
                </c:pt>
                <c:pt idx="40">
                  <c:v>05-Apr</c:v>
                </c:pt>
                <c:pt idx="41">
                  <c:v>06-Apr</c:v>
                </c:pt>
                <c:pt idx="42">
                  <c:v>07-Apr</c:v>
                </c:pt>
                <c:pt idx="43">
                  <c:v>08-Apr</c:v>
                </c:pt>
                <c:pt idx="44">
                  <c:v>09-Apr</c:v>
                </c:pt>
                <c:pt idx="45">
                  <c:v>10-Apr</c:v>
                </c:pt>
                <c:pt idx="46">
                  <c:v>11-Apr</c:v>
                </c:pt>
                <c:pt idx="47">
                  <c:v>12-Apr</c:v>
                </c:pt>
                <c:pt idx="48">
                  <c:v>13-Apr</c:v>
                </c:pt>
                <c:pt idx="49">
                  <c:v>14-Apr</c:v>
                </c:pt>
                <c:pt idx="50">
                  <c:v>15-Apr</c:v>
                </c:pt>
                <c:pt idx="51">
                  <c:v>16-Apr</c:v>
                </c:pt>
                <c:pt idx="52">
                  <c:v>17-Apr</c:v>
                </c:pt>
                <c:pt idx="53">
                  <c:v>18-Apr</c:v>
                </c:pt>
                <c:pt idx="54">
                  <c:v>19-Apr</c:v>
                </c:pt>
                <c:pt idx="55">
                  <c:v>20-Apr</c:v>
                </c:pt>
                <c:pt idx="56">
                  <c:v>21-Apr</c:v>
                </c:pt>
                <c:pt idx="57">
                  <c:v>22-Apr</c:v>
                </c:pt>
                <c:pt idx="58">
                  <c:v>23-Apr</c:v>
                </c:pt>
                <c:pt idx="59">
                  <c:v>24-Apr</c:v>
                </c:pt>
                <c:pt idx="60">
                  <c:v>25-Apr</c:v>
                </c:pt>
                <c:pt idx="61">
                  <c:v>26-Apr</c:v>
                </c:pt>
                <c:pt idx="62">
                  <c:v>27-Apr</c:v>
                </c:pt>
                <c:pt idx="63">
                  <c:v>28-Apr</c:v>
                </c:pt>
                <c:pt idx="64">
                  <c:v>29-Apr</c:v>
                </c:pt>
                <c:pt idx="65">
                  <c:v>30-Apr</c:v>
                </c:pt>
                <c:pt idx="66">
                  <c:v>01-May</c:v>
                </c:pt>
                <c:pt idx="67">
                  <c:v>02-May</c:v>
                </c:pt>
                <c:pt idx="68">
                  <c:v>03-May</c:v>
                </c:pt>
                <c:pt idx="69">
                  <c:v>04-May</c:v>
                </c:pt>
                <c:pt idx="70">
                  <c:v>05-May</c:v>
                </c:pt>
                <c:pt idx="71">
                  <c:v>06-May</c:v>
                </c:pt>
                <c:pt idx="72">
                  <c:v>07-May</c:v>
                </c:pt>
                <c:pt idx="73">
                  <c:v>08-May</c:v>
                </c:pt>
                <c:pt idx="74">
                  <c:v>09-May</c:v>
                </c:pt>
                <c:pt idx="75">
                  <c:v>10-May</c:v>
                </c:pt>
                <c:pt idx="76">
                  <c:v>11-May</c:v>
                </c:pt>
                <c:pt idx="77">
                  <c:v>12-May</c:v>
                </c:pt>
                <c:pt idx="78">
                  <c:v>13-May</c:v>
                </c:pt>
                <c:pt idx="79">
                  <c:v>14-May</c:v>
                </c:pt>
                <c:pt idx="80">
                  <c:v>15-May</c:v>
                </c:pt>
                <c:pt idx="81">
                  <c:v>16-May</c:v>
                </c:pt>
                <c:pt idx="82">
                  <c:v>17-May</c:v>
                </c:pt>
                <c:pt idx="83">
                  <c:v>18-May</c:v>
                </c:pt>
                <c:pt idx="84">
                  <c:v>19-May</c:v>
                </c:pt>
                <c:pt idx="85">
                  <c:v>20-May</c:v>
                </c:pt>
                <c:pt idx="86">
                  <c:v>21-May</c:v>
                </c:pt>
                <c:pt idx="87">
                  <c:v>22-May</c:v>
                </c:pt>
                <c:pt idx="88">
                  <c:v>23-May</c:v>
                </c:pt>
                <c:pt idx="89">
                  <c:v>24-May</c:v>
                </c:pt>
                <c:pt idx="90">
                  <c:v>25-May</c:v>
                </c:pt>
                <c:pt idx="91">
                  <c:v>26-May</c:v>
                </c:pt>
                <c:pt idx="92">
                  <c:v>27-May</c:v>
                </c:pt>
                <c:pt idx="93">
                  <c:v>28-May</c:v>
                </c:pt>
                <c:pt idx="94">
                  <c:v>29-May</c:v>
                </c:pt>
                <c:pt idx="95">
                  <c:v>30-May</c:v>
                </c:pt>
                <c:pt idx="96">
                  <c:v>31-May</c:v>
                </c:pt>
                <c:pt idx="97">
                  <c:v>01-Jun</c:v>
                </c:pt>
                <c:pt idx="98">
                  <c:v>02-Jun</c:v>
                </c:pt>
                <c:pt idx="99">
                  <c:v>03-Jun</c:v>
                </c:pt>
                <c:pt idx="100">
                  <c:v>04-Jun</c:v>
                </c:pt>
                <c:pt idx="101">
                  <c:v>05-Jun</c:v>
                </c:pt>
                <c:pt idx="102">
                  <c:v>06-Jun</c:v>
                </c:pt>
                <c:pt idx="103">
                  <c:v>07-Jun</c:v>
                </c:pt>
                <c:pt idx="104">
                  <c:v>08-Jun</c:v>
                </c:pt>
                <c:pt idx="105">
                  <c:v>09-Jun</c:v>
                </c:pt>
                <c:pt idx="106">
                  <c:v>10-Jun</c:v>
                </c:pt>
                <c:pt idx="107">
                  <c:v>11-Jun</c:v>
                </c:pt>
                <c:pt idx="108">
                  <c:v>12-Jun</c:v>
                </c:pt>
                <c:pt idx="109">
                  <c:v>13-Jun</c:v>
                </c:pt>
                <c:pt idx="110">
                  <c:v>14-Jun</c:v>
                </c:pt>
                <c:pt idx="111">
                  <c:v>15-Jun</c:v>
                </c:pt>
                <c:pt idx="112">
                  <c:v>16-Jun</c:v>
                </c:pt>
                <c:pt idx="113">
                  <c:v>17-Jun</c:v>
                </c:pt>
                <c:pt idx="114">
                  <c:v>18-Jun</c:v>
                </c:pt>
                <c:pt idx="115">
                  <c:v>19-Jun</c:v>
                </c:pt>
                <c:pt idx="116">
                  <c:v>20-Jun</c:v>
                </c:pt>
                <c:pt idx="117">
                  <c:v>21-Jun</c:v>
                </c:pt>
                <c:pt idx="118">
                  <c:v>22-Jun</c:v>
                </c:pt>
                <c:pt idx="119">
                  <c:v>23-Jun</c:v>
                </c:pt>
                <c:pt idx="120">
                  <c:v>24-Jun</c:v>
                </c:pt>
                <c:pt idx="121">
                  <c:v>25-Jun</c:v>
                </c:pt>
                <c:pt idx="122">
                  <c:v>26-Jun</c:v>
                </c:pt>
                <c:pt idx="123">
                  <c:v>27-Jun</c:v>
                </c:pt>
                <c:pt idx="124">
                  <c:v>28-Jun</c:v>
                </c:pt>
                <c:pt idx="125">
                  <c:v>29-Jun</c:v>
                </c:pt>
                <c:pt idx="126">
                  <c:v>30-Jun</c:v>
                </c:pt>
                <c:pt idx="127">
                  <c:v>01-Jul</c:v>
                </c:pt>
                <c:pt idx="128">
                  <c:v>02-Jul</c:v>
                </c:pt>
                <c:pt idx="129">
                  <c:v>03-Jul</c:v>
                </c:pt>
                <c:pt idx="130">
                  <c:v>04-Jul</c:v>
                </c:pt>
                <c:pt idx="131">
                  <c:v>05-Jul</c:v>
                </c:pt>
                <c:pt idx="132">
                  <c:v>06-Jul</c:v>
                </c:pt>
                <c:pt idx="133">
                  <c:v>07-Jul</c:v>
                </c:pt>
                <c:pt idx="134">
                  <c:v>08-Jul</c:v>
                </c:pt>
                <c:pt idx="135">
                  <c:v>09-Jul</c:v>
                </c:pt>
                <c:pt idx="136">
                  <c:v>10-Jul</c:v>
                </c:pt>
                <c:pt idx="137">
                  <c:v>11-Jul</c:v>
                </c:pt>
                <c:pt idx="138">
                  <c:v>12-Jul</c:v>
                </c:pt>
                <c:pt idx="139">
                  <c:v>13-Jul</c:v>
                </c:pt>
                <c:pt idx="140">
                  <c:v>14-Jul</c:v>
                </c:pt>
                <c:pt idx="141">
                  <c:v>15-Jul</c:v>
                </c:pt>
                <c:pt idx="142">
                  <c:v>16-Jul</c:v>
                </c:pt>
                <c:pt idx="143">
                  <c:v>17-Jul</c:v>
                </c:pt>
                <c:pt idx="144">
                  <c:v>18-Jul</c:v>
                </c:pt>
                <c:pt idx="145">
                  <c:v>19-Jul</c:v>
                </c:pt>
                <c:pt idx="146">
                  <c:v>20-Jul</c:v>
                </c:pt>
                <c:pt idx="147">
                  <c:v>21-Jul</c:v>
                </c:pt>
                <c:pt idx="148">
                  <c:v>22-Jul</c:v>
                </c:pt>
                <c:pt idx="149">
                  <c:v>23-Jul</c:v>
                </c:pt>
                <c:pt idx="150">
                  <c:v>24-Jul</c:v>
                </c:pt>
                <c:pt idx="151">
                  <c:v>25-Jul</c:v>
                </c:pt>
                <c:pt idx="152">
                  <c:v>26-Jul</c:v>
                </c:pt>
                <c:pt idx="153">
                  <c:v>27-Jul</c:v>
                </c:pt>
                <c:pt idx="154">
                  <c:v>28-Jul</c:v>
                </c:pt>
                <c:pt idx="155">
                  <c:v>29-Jul</c:v>
                </c:pt>
                <c:pt idx="156">
                  <c:v>30-Jul</c:v>
                </c:pt>
                <c:pt idx="157">
                  <c:v>31-Jul</c:v>
                </c:pt>
              </c:strCache>
            </c:strRef>
          </c:cat>
          <c:val>
            <c:numRef>
              <c:f>'DATE WITH AMT'!$B$4:$B$162</c:f>
              <c:numCache>
                <c:formatCode>General</c:formatCode>
                <c:ptCount val="158"/>
                <c:pt idx="0">
                  <c:v>45000</c:v>
                </c:pt>
                <c:pt idx="1">
                  <c:v>30000</c:v>
                </c:pt>
                <c:pt idx="2">
                  <c:v>188500</c:v>
                </c:pt>
                <c:pt idx="3">
                  <c:v>150000</c:v>
                </c:pt>
                <c:pt idx="4">
                  <c:v>162000</c:v>
                </c:pt>
                <c:pt idx="5">
                  <c:v>130000</c:v>
                </c:pt>
                <c:pt idx="6">
                  <c:v>155000</c:v>
                </c:pt>
                <c:pt idx="7">
                  <c:v>210000</c:v>
                </c:pt>
                <c:pt idx="8">
                  <c:v>221000</c:v>
                </c:pt>
                <c:pt idx="9">
                  <c:v>20000</c:v>
                </c:pt>
                <c:pt idx="10">
                  <c:v>54000</c:v>
                </c:pt>
                <c:pt idx="11">
                  <c:v>32500</c:v>
                </c:pt>
                <c:pt idx="12">
                  <c:v>120000</c:v>
                </c:pt>
                <c:pt idx="13">
                  <c:v>48000</c:v>
                </c:pt>
                <c:pt idx="14">
                  <c:v>136500</c:v>
                </c:pt>
                <c:pt idx="15">
                  <c:v>95000</c:v>
                </c:pt>
                <c:pt idx="16">
                  <c:v>126000</c:v>
                </c:pt>
                <c:pt idx="17">
                  <c:v>227500</c:v>
                </c:pt>
                <c:pt idx="18">
                  <c:v>105000</c:v>
                </c:pt>
                <c:pt idx="19">
                  <c:v>192000</c:v>
                </c:pt>
                <c:pt idx="20">
                  <c:v>110500</c:v>
                </c:pt>
                <c:pt idx="21">
                  <c:v>100000</c:v>
                </c:pt>
                <c:pt idx="22">
                  <c:v>90000</c:v>
                </c:pt>
                <c:pt idx="23">
                  <c:v>227500</c:v>
                </c:pt>
                <c:pt idx="24">
                  <c:v>80000</c:v>
                </c:pt>
                <c:pt idx="25">
                  <c:v>210000</c:v>
                </c:pt>
                <c:pt idx="26">
                  <c:v>13000</c:v>
                </c:pt>
                <c:pt idx="27">
                  <c:v>45000</c:v>
                </c:pt>
                <c:pt idx="28">
                  <c:v>210000</c:v>
                </c:pt>
                <c:pt idx="29">
                  <c:v>45500</c:v>
                </c:pt>
                <c:pt idx="30">
                  <c:v>90000</c:v>
                </c:pt>
                <c:pt idx="31">
                  <c:v>162000</c:v>
                </c:pt>
                <c:pt idx="32">
                  <c:v>71500</c:v>
                </c:pt>
                <c:pt idx="33">
                  <c:v>20000</c:v>
                </c:pt>
                <c:pt idx="34">
                  <c:v>72000</c:v>
                </c:pt>
                <c:pt idx="35">
                  <c:v>45500</c:v>
                </c:pt>
                <c:pt idx="36">
                  <c:v>30000</c:v>
                </c:pt>
                <c:pt idx="37">
                  <c:v>180000</c:v>
                </c:pt>
                <c:pt idx="38">
                  <c:v>13000</c:v>
                </c:pt>
                <c:pt idx="39">
                  <c:v>70000</c:v>
                </c:pt>
                <c:pt idx="40">
                  <c:v>126000</c:v>
                </c:pt>
                <c:pt idx="41">
                  <c:v>117000</c:v>
                </c:pt>
                <c:pt idx="42">
                  <c:v>20000</c:v>
                </c:pt>
                <c:pt idx="43">
                  <c:v>210000</c:v>
                </c:pt>
                <c:pt idx="44">
                  <c:v>32500</c:v>
                </c:pt>
                <c:pt idx="45">
                  <c:v>85000</c:v>
                </c:pt>
                <c:pt idx="46">
                  <c:v>168000</c:v>
                </c:pt>
                <c:pt idx="47">
                  <c:v>221000</c:v>
                </c:pt>
                <c:pt idx="48">
                  <c:v>100000</c:v>
                </c:pt>
                <c:pt idx="49">
                  <c:v>156000</c:v>
                </c:pt>
                <c:pt idx="50">
                  <c:v>97500</c:v>
                </c:pt>
                <c:pt idx="51">
                  <c:v>165000</c:v>
                </c:pt>
                <c:pt idx="52">
                  <c:v>150000</c:v>
                </c:pt>
                <c:pt idx="53">
                  <c:v>52000</c:v>
                </c:pt>
                <c:pt idx="54">
                  <c:v>90000</c:v>
                </c:pt>
                <c:pt idx="55">
                  <c:v>162000</c:v>
                </c:pt>
                <c:pt idx="56">
                  <c:v>110500</c:v>
                </c:pt>
                <c:pt idx="57">
                  <c:v>160000</c:v>
                </c:pt>
                <c:pt idx="58">
                  <c:v>36000</c:v>
                </c:pt>
                <c:pt idx="59">
                  <c:v>169000</c:v>
                </c:pt>
                <c:pt idx="60">
                  <c:v>140000</c:v>
                </c:pt>
                <c:pt idx="61">
                  <c:v>12000</c:v>
                </c:pt>
                <c:pt idx="62">
                  <c:v>156000</c:v>
                </c:pt>
                <c:pt idx="63">
                  <c:v>170000</c:v>
                </c:pt>
                <c:pt idx="64">
                  <c:v>114000</c:v>
                </c:pt>
                <c:pt idx="65">
                  <c:v>143000</c:v>
                </c:pt>
                <c:pt idx="66">
                  <c:v>120000</c:v>
                </c:pt>
                <c:pt idx="67">
                  <c:v>120000</c:v>
                </c:pt>
                <c:pt idx="68">
                  <c:v>214500</c:v>
                </c:pt>
                <c:pt idx="69">
                  <c:v>175000</c:v>
                </c:pt>
                <c:pt idx="70">
                  <c:v>66000</c:v>
                </c:pt>
                <c:pt idx="71">
                  <c:v>195000</c:v>
                </c:pt>
                <c:pt idx="72">
                  <c:v>60000</c:v>
                </c:pt>
                <c:pt idx="73">
                  <c:v>60000</c:v>
                </c:pt>
                <c:pt idx="74">
                  <c:v>182000</c:v>
                </c:pt>
                <c:pt idx="75">
                  <c:v>165000</c:v>
                </c:pt>
                <c:pt idx="76">
                  <c:v>144000</c:v>
                </c:pt>
                <c:pt idx="77">
                  <c:v>58500</c:v>
                </c:pt>
                <c:pt idx="78">
                  <c:v>105000</c:v>
                </c:pt>
                <c:pt idx="79">
                  <c:v>12000</c:v>
                </c:pt>
                <c:pt idx="80">
                  <c:v>182000</c:v>
                </c:pt>
                <c:pt idx="81">
                  <c:v>115000</c:v>
                </c:pt>
                <c:pt idx="82">
                  <c:v>210000</c:v>
                </c:pt>
                <c:pt idx="83">
                  <c:v>182000</c:v>
                </c:pt>
                <c:pt idx="84">
                  <c:v>120000</c:v>
                </c:pt>
                <c:pt idx="85">
                  <c:v>138000</c:v>
                </c:pt>
                <c:pt idx="86">
                  <c:v>221000</c:v>
                </c:pt>
                <c:pt idx="87">
                  <c:v>140000</c:v>
                </c:pt>
                <c:pt idx="88">
                  <c:v>156000</c:v>
                </c:pt>
                <c:pt idx="89">
                  <c:v>6500</c:v>
                </c:pt>
                <c:pt idx="90">
                  <c:v>165000</c:v>
                </c:pt>
                <c:pt idx="91">
                  <c:v>96000</c:v>
                </c:pt>
                <c:pt idx="92">
                  <c:v>104000</c:v>
                </c:pt>
                <c:pt idx="93">
                  <c:v>155000</c:v>
                </c:pt>
                <c:pt idx="94">
                  <c:v>90000</c:v>
                </c:pt>
                <c:pt idx="95">
                  <c:v>136500</c:v>
                </c:pt>
                <c:pt idx="96">
                  <c:v>65000</c:v>
                </c:pt>
                <c:pt idx="97">
                  <c:v>66000</c:v>
                </c:pt>
                <c:pt idx="98">
                  <c:v>71500</c:v>
                </c:pt>
                <c:pt idx="99">
                  <c:v>165000</c:v>
                </c:pt>
                <c:pt idx="100">
                  <c:v>162000</c:v>
                </c:pt>
                <c:pt idx="101">
                  <c:v>84500</c:v>
                </c:pt>
                <c:pt idx="102">
                  <c:v>175000</c:v>
                </c:pt>
                <c:pt idx="103">
                  <c:v>204000</c:v>
                </c:pt>
                <c:pt idx="104">
                  <c:v>117000</c:v>
                </c:pt>
                <c:pt idx="105">
                  <c:v>130000</c:v>
                </c:pt>
                <c:pt idx="106">
                  <c:v>156000</c:v>
                </c:pt>
                <c:pt idx="107">
                  <c:v>6500</c:v>
                </c:pt>
                <c:pt idx="108">
                  <c:v>115000</c:v>
                </c:pt>
                <c:pt idx="109">
                  <c:v>180000</c:v>
                </c:pt>
                <c:pt idx="110">
                  <c:v>201500</c:v>
                </c:pt>
                <c:pt idx="111">
                  <c:v>170000</c:v>
                </c:pt>
                <c:pt idx="112">
                  <c:v>192000</c:v>
                </c:pt>
                <c:pt idx="113">
                  <c:v>156000</c:v>
                </c:pt>
                <c:pt idx="114">
                  <c:v>90000</c:v>
                </c:pt>
                <c:pt idx="115">
                  <c:v>90000</c:v>
                </c:pt>
                <c:pt idx="116">
                  <c:v>97500</c:v>
                </c:pt>
                <c:pt idx="117">
                  <c:v>20000</c:v>
                </c:pt>
                <c:pt idx="118">
                  <c:v>156000</c:v>
                </c:pt>
                <c:pt idx="119">
                  <c:v>123500</c:v>
                </c:pt>
                <c:pt idx="120">
                  <c:v>150000</c:v>
                </c:pt>
                <c:pt idx="121">
                  <c:v>36000</c:v>
                </c:pt>
                <c:pt idx="122">
                  <c:v>195000</c:v>
                </c:pt>
                <c:pt idx="123">
                  <c:v>130000</c:v>
                </c:pt>
                <c:pt idx="124">
                  <c:v>114000</c:v>
                </c:pt>
                <c:pt idx="125">
                  <c:v>78000</c:v>
                </c:pt>
                <c:pt idx="126">
                  <c:v>140000</c:v>
                </c:pt>
                <c:pt idx="127">
                  <c:v>18000</c:v>
                </c:pt>
                <c:pt idx="128">
                  <c:v>97500</c:v>
                </c:pt>
                <c:pt idx="129">
                  <c:v>45000</c:v>
                </c:pt>
                <c:pt idx="130">
                  <c:v>144000</c:v>
                </c:pt>
                <c:pt idx="131">
                  <c:v>162500</c:v>
                </c:pt>
                <c:pt idx="132">
                  <c:v>120000</c:v>
                </c:pt>
                <c:pt idx="133">
                  <c:v>126000</c:v>
                </c:pt>
                <c:pt idx="134">
                  <c:v>227500</c:v>
                </c:pt>
                <c:pt idx="135">
                  <c:v>25000</c:v>
                </c:pt>
                <c:pt idx="136">
                  <c:v>36000</c:v>
                </c:pt>
                <c:pt idx="137">
                  <c:v>84500</c:v>
                </c:pt>
                <c:pt idx="138">
                  <c:v>15000</c:v>
                </c:pt>
                <c:pt idx="139">
                  <c:v>174000</c:v>
                </c:pt>
                <c:pt idx="140">
                  <c:v>169000</c:v>
                </c:pt>
                <c:pt idx="141">
                  <c:v>135000</c:v>
                </c:pt>
                <c:pt idx="142">
                  <c:v>150000</c:v>
                </c:pt>
                <c:pt idx="143">
                  <c:v>169000</c:v>
                </c:pt>
                <c:pt idx="144">
                  <c:v>125000</c:v>
                </c:pt>
                <c:pt idx="145">
                  <c:v>174000</c:v>
                </c:pt>
                <c:pt idx="146">
                  <c:v>149500</c:v>
                </c:pt>
                <c:pt idx="147">
                  <c:v>70000</c:v>
                </c:pt>
                <c:pt idx="148">
                  <c:v>102000</c:v>
                </c:pt>
                <c:pt idx="149">
                  <c:v>149500</c:v>
                </c:pt>
                <c:pt idx="150">
                  <c:v>25000</c:v>
                </c:pt>
                <c:pt idx="151">
                  <c:v>12000</c:v>
                </c:pt>
                <c:pt idx="152">
                  <c:v>162500</c:v>
                </c:pt>
                <c:pt idx="153">
                  <c:v>100000</c:v>
                </c:pt>
                <c:pt idx="154">
                  <c:v>192000</c:v>
                </c:pt>
                <c:pt idx="155">
                  <c:v>123500</c:v>
                </c:pt>
                <c:pt idx="156">
                  <c:v>110000</c:v>
                </c:pt>
                <c:pt idx="157">
                  <c:v>120000</c:v>
                </c:pt>
              </c:numCache>
            </c:numRef>
          </c:val>
          <c:extLst>
            <c:ext xmlns:c16="http://schemas.microsoft.com/office/drawing/2014/chart" uri="{C3380CC4-5D6E-409C-BE32-E72D297353CC}">
              <c16:uniqueId val="{00000000-ECAB-4127-B7C6-7838760EC9F5}"/>
            </c:ext>
          </c:extLst>
        </c:ser>
        <c:dLbls>
          <c:showLegendKey val="0"/>
          <c:showVal val="0"/>
          <c:showCatName val="0"/>
          <c:showSerName val="0"/>
          <c:showPercent val="0"/>
          <c:showBubbleSize val="0"/>
        </c:dLbls>
        <c:axId val="832753151"/>
        <c:axId val="832772703"/>
        <c:axId val="0"/>
      </c:area3DChart>
      <c:catAx>
        <c:axId val="832753151"/>
        <c:scaling>
          <c:orientation val="minMax"/>
        </c:scaling>
        <c:delete val="0"/>
        <c:axPos val="b"/>
        <c:numFmt formatCode="General" sourceLinked="1"/>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32772703"/>
        <c:crosses val="autoZero"/>
        <c:auto val="1"/>
        <c:lblAlgn val="ctr"/>
        <c:lblOffset val="100"/>
        <c:noMultiLvlLbl val="0"/>
      </c:catAx>
      <c:valAx>
        <c:axId val="832772703"/>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32753151"/>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[ADVANCE.xlsx]SALESMAN WITH QTY!PivotTable3</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SALESMAN</a:t>
            </a:r>
            <a:r>
              <a:rPr lang="en-US" baseline="0"/>
              <a:t> WITH QTY</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a:outerShdw blurRad="57150" dist="19050" dir="5400000" algn="ctr" rotWithShape="0">
              <a:srgbClr val="000000">
                <a:alpha val="63000"/>
              </a:srgbClr>
            </a:outerShdw>
          </a:effectLst>
          <a:sp3d/>
        </c:spPr>
      </c:pivotFmt>
      <c:pivotFmt>
        <c:idx val="2"/>
        <c:spPr>
          <a:solidFill>
            <a:srgbClr val="00B050"/>
          </a:solidFill>
          <a:ln>
            <a:noFill/>
          </a:ln>
          <a:effectLst>
            <a:outerShdw blurRad="57150" dist="19050" dir="5400000" algn="ctr" rotWithShape="0">
              <a:srgbClr val="000000">
                <a:alpha val="63000"/>
              </a:srgbClr>
            </a:outerShdw>
          </a:effectLst>
          <a:sp3d/>
        </c:spPr>
      </c:pivotFmt>
      <c:pivotFmt>
        <c:idx val="3"/>
        <c:spPr>
          <a:solidFill>
            <a:srgbClr val="00B0F0"/>
          </a:solidFill>
          <a:ln>
            <a:noFill/>
          </a:ln>
          <a:effectLst>
            <a:outerShdw blurRad="57150" dist="19050" dir="5400000" algn="ctr" rotWithShape="0">
              <a:srgbClr val="000000">
                <a:alpha val="63000"/>
              </a:srgbClr>
            </a:outerShdw>
          </a:effectLst>
          <a:sp3d/>
        </c:spPr>
      </c:pivotFmt>
      <c:pivotFmt>
        <c:idx val="4"/>
        <c:spPr>
          <a:solidFill>
            <a:srgbClr val="0070C0"/>
          </a:solidFill>
          <a:ln>
            <a:noFill/>
          </a:ln>
          <a:effectLst>
            <a:outerShdw blurRad="57150" dist="19050" dir="5400000" algn="ctr" rotWithShape="0">
              <a:srgbClr val="000000">
                <a:alpha val="63000"/>
              </a:srgbClr>
            </a:outerShdw>
          </a:effectLst>
          <a:sp3d/>
        </c:spPr>
      </c:pivotFmt>
      <c:pivotFmt>
        <c:idx val="5"/>
        <c:spPr>
          <a:solidFill>
            <a:srgbClr val="7030A0"/>
          </a:solidFill>
          <a:ln>
            <a:noFill/>
          </a:ln>
          <a:effectLst>
            <a:outerShdw blurRad="57150" dist="19050" dir="5400000" algn="ctr" rotWithShape="0">
              <a:srgbClr val="000000">
                <a:alpha val="63000"/>
              </a:srgbClr>
            </a:outerShdw>
          </a:effectLst>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0000"/>
          </a:solidFill>
          <a:ln>
            <a:noFill/>
          </a:ln>
          <a:effectLst>
            <a:outerShdw blurRad="57150" dist="19050" dir="5400000" algn="ctr" rotWithShape="0">
              <a:srgbClr val="000000">
                <a:alpha val="63000"/>
              </a:srgbClr>
            </a:outerShdw>
          </a:effectLst>
          <a:sp3d/>
        </c:spPr>
      </c:pivotFmt>
      <c:pivotFmt>
        <c:idx val="8"/>
        <c:spPr>
          <a:solidFill>
            <a:srgbClr val="00B050"/>
          </a:solidFill>
          <a:ln>
            <a:noFill/>
          </a:ln>
          <a:effectLst>
            <a:outerShdw blurRad="57150" dist="19050" dir="5400000" algn="ctr" rotWithShape="0">
              <a:srgbClr val="000000">
                <a:alpha val="63000"/>
              </a:srgbClr>
            </a:outerShdw>
          </a:effectLst>
          <a:sp3d/>
        </c:spPr>
      </c:pivotFmt>
      <c:pivotFmt>
        <c:idx val="9"/>
        <c:spPr>
          <a:solidFill>
            <a:srgbClr val="00B0F0"/>
          </a:solidFill>
          <a:ln>
            <a:noFill/>
          </a:ln>
          <a:effectLst>
            <a:outerShdw blurRad="57150" dist="19050" dir="5400000" algn="ctr" rotWithShape="0">
              <a:srgbClr val="000000">
                <a:alpha val="63000"/>
              </a:srgbClr>
            </a:outerShdw>
          </a:effectLst>
          <a:sp3d/>
        </c:spPr>
      </c:pivotFmt>
      <c:pivotFmt>
        <c:idx val="10"/>
        <c:spPr>
          <a:solidFill>
            <a:srgbClr val="0070C0"/>
          </a:solidFill>
          <a:ln>
            <a:noFill/>
          </a:ln>
          <a:effectLst>
            <a:outerShdw blurRad="57150" dist="19050" dir="5400000" algn="ctr" rotWithShape="0">
              <a:srgbClr val="000000">
                <a:alpha val="63000"/>
              </a:srgbClr>
            </a:outerShdw>
          </a:effectLst>
          <a:sp3d/>
        </c:spPr>
      </c:pivotFmt>
      <c:pivotFmt>
        <c:idx val="11"/>
        <c:spPr>
          <a:solidFill>
            <a:srgbClr val="7030A0"/>
          </a:solidFill>
          <a:ln>
            <a:noFill/>
          </a:ln>
          <a:effectLst>
            <a:outerShdw blurRad="57150" dist="19050" dir="5400000" algn="ctr" rotWithShape="0">
              <a:srgbClr val="000000">
                <a:alpha val="63000"/>
              </a:srgbClr>
            </a:outerShdw>
          </a:effectLst>
          <a:sp3d/>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FF0000"/>
          </a:solidFill>
          <a:ln>
            <a:noFill/>
          </a:ln>
          <a:effectLst>
            <a:outerShdw blurRad="57150" dist="19050" dir="5400000" algn="ctr" rotWithShape="0">
              <a:srgbClr val="000000">
                <a:alpha val="63000"/>
              </a:srgbClr>
            </a:outerShdw>
          </a:effectLst>
          <a:sp3d/>
        </c:spPr>
      </c:pivotFmt>
      <c:pivotFmt>
        <c:idx val="14"/>
        <c:spPr>
          <a:solidFill>
            <a:srgbClr val="00B050"/>
          </a:solidFill>
          <a:ln>
            <a:noFill/>
          </a:ln>
          <a:effectLst>
            <a:outerShdw blurRad="57150" dist="19050" dir="5400000" algn="ctr" rotWithShape="0">
              <a:srgbClr val="000000">
                <a:alpha val="63000"/>
              </a:srgbClr>
            </a:outerShdw>
          </a:effectLst>
          <a:sp3d/>
        </c:spPr>
      </c:pivotFmt>
      <c:pivotFmt>
        <c:idx val="15"/>
        <c:spPr>
          <a:solidFill>
            <a:srgbClr val="00B0F0"/>
          </a:solidFill>
          <a:ln>
            <a:noFill/>
          </a:ln>
          <a:effectLst>
            <a:outerShdw blurRad="57150" dist="19050" dir="5400000" algn="ctr" rotWithShape="0">
              <a:srgbClr val="000000">
                <a:alpha val="63000"/>
              </a:srgbClr>
            </a:outerShdw>
          </a:effectLst>
          <a:sp3d/>
        </c:spPr>
      </c:pivotFmt>
      <c:pivotFmt>
        <c:idx val="16"/>
        <c:spPr>
          <a:solidFill>
            <a:srgbClr val="0070C0"/>
          </a:solidFill>
          <a:ln>
            <a:noFill/>
          </a:ln>
          <a:effectLst>
            <a:outerShdw blurRad="57150" dist="19050" dir="5400000" algn="ctr" rotWithShape="0">
              <a:srgbClr val="000000">
                <a:alpha val="63000"/>
              </a:srgbClr>
            </a:outerShdw>
          </a:effectLst>
          <a:sp3d/>
        </c:spPr>
      </c:pivotFmt>
      <c:pivotFmt>
        <c:idx val="17"/>
        <c:spPr>
          <a:solidFill>
            <a:srgbClr val="7030A0"/>
          </a:solidFill>
          <a:ln>
            <a:noFill/>
          </a:ln>
          <a:effectLst>
            <a:outerShdw blurRad="57150" dist="19050" dir="5400000" algn="ctr" rotWithShape="0">
              <a:srgbClr val="000000">
                <a:alpha val="63000"/>
              </a:srgbClr>
            </a:outerShdw>
          </a:effectLst>
          <a:sp3d/>
        </c:spP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'SALESMAN WITH QTY'!$B$3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Pt>
            <c:idx val="0"/>
            <c:invertIfNegative val="0"/>
            <c:bubble3D val="0"/>
            <c:spPr>
              <a:solidFill>
                <a:srgbClr val="FF0000"/>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63A0-4F84-A32C-6F6A65BCDA90}"/>
              </c:ext>
            </c:extLst>
          </c:dPt>
          <c:dPt>
            <c:idx val="1"/>
            <c:invertIfNegative val="0"/>
            <c:bubble3D val="0"/>
            <c:spPr>
              <a:solidFill>
                <a:srgbClr val="00B050"/>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63A0-4F84-A32C-6F6A65BCDA90}"/>
              </c:ext>
            </c:extLst>
          </c:dPt>
          <c:dPt>
            <c:idx val="2"/>
            <c:invertIfNegative val="0"/>
            <c:bubble3D val="0"/>
            <c:spPr>
              <a:solidFill>
                <a:srgbClr val="00B0F0"/>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63A0-4F84-A32C-6F6A65BCDA90}"/>
              </c:ext>
            </c:extLst>
          </c:dPt>
          <c:dPt>
            <c:idx val="3"/>
            <c:invertIfNegative val="0"/>
            <c:bubble3D val="0"/>
            <c:spPr>
              <a:solidFill>
                <a:srgbClr val="0070C0"/>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63A0-4F84-A32C-6F6A65BCDA90}"/>
              </c:ext>
            </c:extLst>
          </c:dPt>
          <c:dPt>
            <c:idx val="4"/>
            <c:invertIfNegative val="0"/>
            <c:bubble3D val="0"/>
            <c:spPr>
              <a:solidFill>
                <a:srgbClr val="7030A0"/>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63A0-4F84-A32C-6F6A65BCDA9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'SALESMAN WITH QTY'!$A$4:$A$9</c:f>
              <c:strCache>
                <c:ptCount val="5"/>
                <c:pt idx="0">
                  <c:v>AKANKSHA</c:v>
                </c:pt>
                <c:pt idx="1">
                  <c:v>NEHAL</c:v>
                </c:pt>
                <c:pt idx="2">
                  <c:v>PRAJAKTA</c:v>
                </c:pt>
                <c:pt idx="3">
                  <c:v>RAKESH</c:v>
                </c:pt>
                <c:pt idx="4">
                  <c:v>SHIKHA</c:v>
                </c:pt>
              </c:strCache>
            </c:strRef>
          </c:cat>
          <c:val>
            <c:numRef>
              <c:f>'SALESMAN WITH QTY'!$B$4:$B$9</c:f>
              <c:numCache>
                <c:formatCode>0.00%</c:formatCode>
                <c:ptCount val="5"/>
                <c:pt idx="0">
                  <c:v>0.20614715926730828</c:v>
                </c:pt>
                <c:pt idx="1">
                  <c:v>0.20707854703508227</c:v>
                </c:pt>
                <c:pt idx="2">
                  <c:v>0.18814032909034462</c:v>
                </c:pt>
                <c:pt idx="3">
                  <c:v>0.20552623408879231</c:v>
                </c:pt>
                <c:pt idx="4">
                  <c:v>0.19310773051847252</c:v>
                </c:pt>
              </c:numCache>
            </c:numRef>
          </c:val>
          <c:extLst>
            <c:ext xmlns:c16="http://schemas.microsoft.com/office/drawing/2014/chart" uri="{C3380CC4-5D6E-409C-BE32-E72D297353CC}">
              <c16:uniqueId val="{0000000A-63A0-4F84-A32C-6F6A65BCDA90}"/>
            </c:ext>
          </c:extLst>
        </c:ser>
        <c:dLbls>
          <c:showLegendKey val="0"/>
          <c:showVal val="0"/>
          <c:showCatName val="0"/>
          <c:showSerName val="0"/>
          <c:showPercent val="0"/>
          <c:showBubbleSize val="0"/>
        </c:dLbls>
        <c:gapWidth val="150"/>
        <c:shape val="box"/>
        <c:axId val="830421967"/>
        <c:axId val="830420719"/>
        <c:axId val="837255375"/>
      </c:bar3DChart>
      <c:catAx>
        <c:axId val="83042196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30420719"/>
        <c:crosses val="autoZero"/>
        <c:auto val="1"/>
        <c:lblAlgn val="ctr"/>
        <c:lblOffset val="100"/>
        <c:noMultiLvlLbl val="0"/>
      </c:catAx>
      <c:valAx>
        <c:axId val="830420719"/>
        <c:scaling>
          <c:orientation val="minMax"/>
        </c:scaling>
        <c:delete val="0"/>
        <c:axPos val="l"/>
        <c:majorGridlines>
          <c:spPr>
            <a:ln w="9525" cap="flat" cmpd="sng" algn="ctr">
              <a:solidFill>
                <a:schemeClr val="dk1">
                  <a:lumMod val="50000"/>
                  <a:lumOff val="5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30421967"/>
        <c:crosses val="autoZero"/>
        <c:crossBetween val="between"/>
      </c:valAx>
      <c:serAx>
        <c:axId val="837255375"/>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30420719"/>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[ADVANCE.xlsx]PRODUCT WITH RATE!PivotTable4</c:name>
    <c:fmtId val="3"/>
  </c:pivotSource>
  <c:chart>
    <c:title>
      <c:tx>
        <c:rich>
          <a:bodyPr rot="0" spcFirstLastPara="1" vertOverflow="ellipsis" vert="horz" wrap="square" anchor="ctr" anchorCtr="1"/>
          <a:lstStyle/>
          <a:p>
            <a:pPr>
              <a:defRPr sz="1600" b="1" i="0" u="none" strike="noStrike" kern="1200" cap="all" baseline="0">
                <a:ln>
                  <a:solidFill>
                    <a:schemeClr val="bg1"/>
                  </a:solidFill>
                </a:ln>
                <a:solidFill>
                  <a:schemeClr val="bg1"/>
                </a:solidFill>
                <a:latin typeface="+mn-lt"/>
                <a:ea typeface="+mn-ea"/>
                <a:cs typeface="+mn-cs"/>
              </a:defRPr>
            </a:pPr>
            <a:r>
              <a:rPr lang="en-US">
                <a:ln>
                  <a:solidFill>
                    <a:schemeClr val="bg1"/>
                  </a:solidFill>
                </a:ln>
                <a:solidFill>
                  <a:schemeClr val="bg1"/>
                </a:solidFill>
              </a:rPr>
              <a:t>PRODUCT WITH RATE</a:t>
            </a:r>
          </a:p>
        </c:rich>
      </c:tx>
      <c:overlay val="0"/>
      <c:spPr>
        <a:noFill/>
        <a:ln>
          <a:noFill/>
        </a:ln>
        <a:effectLst/>
      </c:spPr>
      <c:txPr>
        <a:bodyPr rot="0" spcFirstLastPara="1" vertOverflow="ellipsis" vert="horz" wrap="square" anchor="ctr" anchorCtr="1"/>
        <a:lstStyle/>
        <a:p>
          <a:pPr>
            <a:defRPr sz="1600" b="1" i="0" u="none" strike="noStrike" kern="1200" cap="all" baseline="0">
              <a:ln>
                <a:solidFill>
                  <a:schemeClr val="bg1"/>
                </a:solidFill>
              </a:ln>
              <a:solidFill>
                <a:schemeClr val="bg1"/>
              </a:solidFill>
              <a:latin typeface="+mn-lt"/>
              <a:ea typeface="+mn-ea"/>
              <a:cs typeface="+mn-cs"/>
            </a:defRPr>
          </a:pPr>
          <a:endParaRPr lang="en-US"/>
        </a:p>
      </c:txPr>
    </c:title>
    <c:autoTitleDeleted val="0"/>
    <c:pivotFmts>
      <c:pivotFmt>
        <c:idx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'PRODUCT WITH RATE'!$B$3</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A3FE-4A5F-970F-3F353EA25911}"/>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A3FE-4A5F-970F-3F353EA25911}"/>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A3FE-4A5F-970F-3F353EA25911}"/>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1-A3FE-4A5F-970F-3F353EA25911}"/>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A3FE-4A5F-970F-3F353EA25911}"/>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5-A3FE-4A5F-970F-3F353EA25911}"/>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'PRODUCT WITH RATE'!$A$4:$A$7</c:f>
              <c:strCache>
                <c:ptCount val="3"/>
                <c:pt idx="0">
                  <c:v>CPU</c:v>
                </c:pt>
                <c:pt idx="1">
                  <c:v>MONITER</c:v>
                </c:pt>
                <c:pt idx="2">
                  <c:v>PRINTER</c:v>
                </c:pt>
              </c:strCache>
            </c:strRef>
          </c:cat>
          <c:val>
            <c:numRef>
              <c:f>'PRODUCT WITH RATE'!$B$4:$B$7</c:f>
              <c:numCache>
                <c:formatCode>0.00%</c:formatCode>
                <c:ptCount val="3"/>
                <c:pt idx="0">
                  <c:v>0.28773072747014117</c:v>
                </c:pt>
                <c:pt idx="1">
                  <c:v>0.34527687296416937</c:v>
                </c:pt>
                <c:pt idx="2">
                  <c:v>0.36699239956568946</c:v>
                </c:pt>
              </c:numCache>
            </c:numRef>
          </c:val>
          <c:extLst>
            <c:ext xmlns:c16="http://schemas.microsoft.com/office/drawing/2014/chart" uri="{C3380CC4-5D6E-409C-BE32-E72D297353CC}">
              <c16:uniqueId val="{00000006-A3FE-4A5F-970F-3F353EA25911}"/>
            </c:ext>
          </c:extLst>
        </c:ser>
        <c:dLbls>
          <c:dLblPos val="outEnd"/>
          <c:showLegendKey val="0"/>
          <c:showVal val="0"/>
          <c:showCatName val="1"/>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85000"/>
        <a:lumOff val="1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a:solidFill>
                  <a:schemeClr val="bg1"/>
                </a:solidFill>
              </a:rPr>
              <a:t>SALESMAN</a:t>
            </a:r>
            <a:r>
              <a:rPr lang="en-US" sz="2000" baseline="0">
                <a:solidFill>
                  <a:schemeClr val="bg1"/>
                </a:solidFill>
              </a:rPr>
              <a:t> WITH QUANTITY</a:t>
            </a:r>
            <a:endParaRPr lang="en-US" sz="2000">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v>Total</c:v>
          </c:tx>
          <c:spPr>
            <a:solidFill>
              <a:schemeClr val="accent1"/>
            </a:solidFill>
            <a:ln>
              <a:noFill/>
            </a:ln>
            <a:effectLst/>
            <a:sp3d/>
          </c:spPr>
          <c:invertIfNegative val="0"/>
          <c:cat>
            <c:strLit>
              <c:ptCount val="5"/>
              <c:pt idx="0">
                <c:v>AKANKSHA</c:v>
              </c:pt>
              <c:pt idx="1">
                <c:v>NEHAL</c:v>
              </c:pt>
              <c:pt idx="2">
                <c:v>PRAJAKTA</c:v>
              </c:pt>
              <c:pt idx="3">
                <c:v>RAKESH</c:v>
              </c:pt>
              <c:pt idx="4">
                <c:v>SHIKHA</c:v>
              </c:pt>
            </c:strLit>
          </c:cat>
          <c:val>
            <c:numLit>
              <c:formatCode>General</c:formatCode>
              <c:ptCount val="5"/>
              <c:pt idx="0">
                <c:v>664</c:v>
              </c:pt>
              <c:pt idx="1">
                <c:v>667</c:v>
              </c:pt>
              <c:pt idx="2">
                <c:v>606</c:v>
              </c:pt>
              <c:pt idx="3">
                <c:v>662</c:v>
              </c:pt>
              <c:pt idx="4">
                <c:v>622</c:v>
              </c:pt>
            </c:numLit>
          </c:val>
          <c:extLst>
            <c:ext xmlns:c16="http://schemas.microsoft.com/office/drawing/2014/chart" uri="{C3380CC4-5D6E-409C-BE32-E72D297353CC}">
              <c16:uniqueId val="{00000000-D273-4134-85D8-A4753EFCF919}"/>
            </c:ext>
          </c:extLst>
        </c:ser>
        <c:dLbls>
          <c:showLegendKey val="0"/>
          <c:showVal val="0"/>
          <c:showCatName val="0"/>
          <c:showSerName val="0"/>
          <c:showPercent val="0"/>
          <c:showBubbleSize val="0"/>
        </c:dLbls>
        <c:gapWidth val="150"/>
        <c:shape val="box"/>
        <c:axId val="828370047"/>
        <c:axId val="828367551"/>
        <c:axId val="0"/>
      </c:bar3DChart>
      <c:catAx>
        <c:axId val="82837004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367551"/>
        <c:crosses val="autoZero"/>
        <c:auto val="1"/>
        <c:lblAlgn val="ctr"/>
        <c:lblOffset val="100"/>
        <c:noMultiLvlLbl val="0"/>
      </c:catAx>
      <c:valAx>
        <c:axId val="8283675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3700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3200" b="0" i="0" u="none" strike="noStrike" kern="1200" spc="0" baseline="0">
                <a:solidFill>
                  <a:schemeClr val="lt1"/>
                </a:solidFill>
                <a:latin typeface="+mn-lt"/>
                <a:ea typeface="+mn-ea"/>
                <a:cs typeface="+mn-cs"/>
              </a:defRPr>
            </a:pPr>
            <a:r>
              <a:rPr lang="en-US" sz="3200">
                <a:solidFill>
                  <a:schemeClr val="lt1"/>
                </a:solidFill>
                <a:latin typeface="+mn-lt"/>
                <a:ea typeface="+mn-ea"/>
                <a:cs typeface="+mn-cs"/>
              </a:rPr>
              <a:t>PRODUCT</a:t>
            </a:r>
            <a:r>
              <a:rPr lang="en-US" sz="3200" baseline="0">
                <a:solidFill>
                  <a:schemeClr val="lt1"/>
                </a:solidFill>
                <a:latin typeface="+mn-lt"/>
                <a:ea typeface="+mn-ea"/>
                <a:cs typeface="+mn-cs"/>
              </a:rPr>
              <a:t> WITH RATE</a:t>
            </a:r>
            <a:endParaRPr lang="en-US" sz="3200" baseline="0"/>
          </a:p>
        </c:rich>
      </c:tx>
      <c:overlay val="0"/>
      <c:spPr>
        <a:solidFill>
          <a:schemeClr val="dk1"/>
        </a:solidFill>
        <a:ln w="19050" cap="flat" cmpd="sng" algn="ctr">
          <a:noFill/>
          <a:prstDash val="solid"/>
          <a:miter lim="800000"/>
        </a:ln>
        <a:effectLst/>
      </c:spPr>
      <c:txPr>
        <a:bodyPr rot="0" spcFirstLastPara="1" vertOverflow="ellipsis" vert="horz" wrap="square" anchor="ctr" anchorCtr="1"/>
        <a:lstStyle/>
        <a:p>
          <a:pPr>
            <a:defRPr sz="3200" b="0" i="0" u="none" strike="noStrike" kern="1200" spc="0" baseline="0">
              <a:solidFill>
                <a:schemeClr val="lt1"/>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v>Total</c:v>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D72A-40BB-8971-1A0B4FBD2608}"/>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D72A-40BB-8971-1A0B4FBD2608}"/>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D72A-40BB-8971-1A0B4FBD2608}"/>
              </c:ext>
            </c:extLst>
          </c:dPt>
          <c:cat>
            <c:strLit>
              <c:ptCount val="3"/>
              <c:pt idx="0">
                <c:v>CPU</c:v>
              </c:pt>
              <c:pt idx="1">
                <c:v>MONITER</c:v>
              </c:pt>
              <c:pt idx="2">
                <c:v>PRINTER</c:v>
              </c:pt>
            </c:strLit>
          </c:cat>
          <c:val>
            <c:numLit>
              <c:formatCode>General</c:formatCode>
              <c:ptCount val="3"/>
              <c:pt idx="0">
                <c:v>265000</c:v>
              </c:pt>
              <c:pt idx="1">
                <c:v>318000</c:v>
              </c:pt>
              <c:pt idx="2">
                <c:v>338000</c:v>
              </c:pt>
            </c:numLit>
          </c:val>
          <c:extLst>
            <c:ext xmlns:c16="http://schemas.microsoft.com/office/drawing/2014/chart" uri="{C3380CC4-5D6E-409C-BE32-E72D297353CC}">
              <c16:uniqueId val="{00000006-D72A-40BB-8971-1A0B4FBD2608}"/>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DATE</a:t>
            </a:r>
            <a:r>
              <a:rPr lang="en-US" baseline="0"/>
              <a:t> WITH AMOUNT</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v>Total</c:v>
          </c:tx>
          <c:spPr>
            <a:solidFill>
              <a:schemeClr val="accent1"/>
            </a:solidFill>
            <a:ln>
              <a:noFill/>
            </a:ln>
            <a:effectLst/>
          </c:spPr>
          <c:cat>
            <c:strLit>
              <c:ptCount val="158"/>
              <c:pt idx="0">
                <c:v>25-Feb</c:v>
              </c:pt>
              <c:pt idx="1">
                <c:v>26-Feb</c:v>
              </c:pt>
              <c:pt idx="2">
                <c:v>27-Feb</c:v>
              </c:pt>
              <c:pt idx="3">
                <c:v>28-Feb</c:v>
              </c:pt>
              <c:pt idx="4">
                <c:v>29-Feb</c:v>
              </c:pt>
              <c:pt idx="5">
                <c:v>01-Mar</c:v>
              </c:pt>
              <c:pt idx="6">
                <c:v>02-Mar</c:v>
              </c:pt>
              <c:pt idx="7">
                <c:v>03-Mar</c:v>
              </c:pt>
              <c:pt idx="8">
                <c:v>04-Mar</c:v>
              </c:pt>
              <c:pt idx="9">
                <c:v>05-Mar</c:v>
              </c:pt>
              <c:pt idx="10">
                <c:v>06-Mar</c:v>
              </c:pt>
              <c:pt idx="11">
                <c:v>07-Mar</c:v>
              </c:pt>
              <c:pt idx="12">
                <c:v>08-Mar</c:v>
              </c:pt>
              <c:pt idx="13">
                <c:v>09-Mar</c:v>
              </c:pt>
              <c:pt idx="14">
                <c:v>10-Mar</c:v>
              </c:pt>
              <c:pt idx="15">
                <c:v>11-Mar</c:v>
              </c:pt>
              <c:pt idx="16">
                <c:v>12-Mar</c:v>
              </c:pt>
              <c:pt idx="17">
                <c:v>13-Mar</c:v>
              </c:pt>
              <c:pt idx="18">
                <c:v>14-Mar</c:v>
              </c:pt>
              <c:pt idx="19">
                <c:v>15-Mar</c:v>
              </c:pt>
              <c:pt idx="20">
                <c:v>16-Mar</c:v>
              </c:pt>
              <c:pt idx="21">
                <c:v>17-Mar</c:v>
              </c:pt>
              <c:pt idx="22">
                <c:v>18-Mar</c:v>
              </c:pt>
              <c:pt idx="23">
                <c:v>19-Mar</c:v>
              </c:pt>
              <c:pt idx="24">
                <c:v>20-Mar</c:v>
              </c:pt>
              <c:pt idx="25">
                <c:v>21-Mar</c:v>
              </c:pt>
              <c:pt idx="26">
                <c:v>22-Mar</c:v>
              </c:pt>
              <c:pt idx="27">
                <c:v>23-Mar</c:v>
              </c:pt>
              <c:pt idx="28">
                <c:v>24-Mar</c:v>
              </c:pt>
              <c:pt idx="29">
                <c:v>25-Mar</c:v>
              </c:pt>
              <c:pt idx="30">
                <c:v>26-Mar</c:v>
              </c:pt>
              <c:pt idx="31">
                <c:v>27-Mar</c:v>
              </c:pt>
              <c:pt idx="32">
                <c:v>28-Mar</c:v>
              </c:pt>
              <c:pt idx="33">
                <c:v>29-Mar</c:v>
              </c:pt>
              <c:pt idx="34">
                <c:v>30-Mar</c:v>
              </c:pt>
              <c:pt idx="35">
                <c:v>31-Mar</c:v>
              </c:pt>
              <c:pt idx="36">
                <c:v>01-Apr</c:v>
              </c:pt>
              <c:pt idx="37">
                <c:v>02-Apr</c:v>
              </c:pt>
              <c:pt idx="38">
                <c:v>03-Apr</c:v>
              </c:pt>
              <c:pt idx="39">
                <c:v>04-Apr</c:v>
              </c:pt>
              <c:pt idx="40">
                <c:v>05-Apr</c:v>
              </c:pt>
              <c:pt idx="41">
                <c:v>06-Apr</c:v>
              </c:pt>
              <c:pt idx="42">
                <c:v>07-Apr</c:v>
              </c:pt>
              <c:pt idx="43">
                <c:v>08-Apr</c:v>
              </c:pt>
              <c:pt idx="44">
                <c:v>09-Apr</c:v>
              </c:pt>
              <c:pt idx="45">
                <c:v>10-Apr</c:v>
              </c:pt>
              <c:pt idx="46">
                <c:v>11-Apr</c:v>
              </c:pt>
              <c:pt idx="47">
                <c:v>12-Apr</c:v>
              </c:pt>
              <c:pt idx="48">
                <c:v>13-Apr</c:v>
              </c:pt>
              <c:pt idx="49">
                <c:v>14-Apr</c:v>
              </c:pt>
              <c:pt idx="50">
                <c:v>15-Apr</c:v>
              </c:pt>
              <c:pt idx="51">
                <c:v>16-Apr</c:v>
              </c:pt>
              <c:pt idx="52">
                <c:v>17-Apr</c:v>
              </c:pt>
              <c:pt idx="53">
                <c:v>18-Apr</c:v>
              </c:pt>
              <c:pt idx="54">
                <c:v>19-Apr</c:v>
              </c:pt>
              <c:pt idx="55">
                <c:v>20-Apr</c:v>
              </c:pt>
              <c:pt idx="56">
                <c:v>21-Apr</c:v>
              </c:pt>
              <c:pt idx="57">
                <c:v>22-Apr</c:v>
              </c:pt>
              <c:pt idx="58">
                <c:v>23-Apr</c:v>
              </c:pt>
              <c:pt idx="59">
                <c:v>24-Apr</c:v>
              </c:pt>
              <c:pt idx="60">
                <c:v>25-Apr</c:v>
              </c:pt>
              <c:pt idx="61">
                <c:v>26-Apr</c:v>
              </c:pt>
              <c:pt idx="62">
                <c:v>27-Apr</c:v>
              </c:pt>
              <c:pt idx="63">
                <c:v>28-Apr</c:v>
              </c:pt>
              <c:pt idx="64">
                <c:v>29-Apr</c:v>
              </c:pt>
              <c:pt idx="65">
                <c:v>30-Apr</c:v>
              </c:pt>
              <c:pt idx="66">
                <c:v>01-May</c:v>
              </c:pt>
              <c:pt idx="67">
                <c:v>02-May</c:v>
              </c:pt>
              <c:pt idx="68">
                <c:v>03-May</c:v>
              </c:pt>
              <c:pt idx="69">
                <c:v>04-May</c:v>
              </c:pt>
              <c:pt idx="70">
                <c:v>05-May</c:v>
              </c:pt>
              <c:pt idx="71">
                <c:v>06-May</c:v>
              </c:pt>
              <c:pt idx="72">
                <c:v>07-May</c:v>
              </c:pt>
              <c:pt idx="73">
                <c:v>08-May</c:v>
              </c:pt>
              <c:pt idx="74">
                <c:v>09-May</c:v>
              </c:pt>
              <c:pt idx="75">
                <c:v>10-May</c:v>
              </c:pt>
              <c:pt idx="76">
                <c:v>11-May</c:v>
              </c:pt>
              <c:pt idx="77">
                <c:v>12-May</c:v>
              </c:pt>
              <c:pt idx="78">
                <c:v>13-May</c:v>
              </c:pt>
              <c:pt idx="79">
                <c:v>14-May</c:v>
              </c:pt>
              <c:pt idx="80">
                <c:v>15-May</c:v>
              </c:pt>
              <c:pt idx="81">
                <c:v>16-May</c:v>
              </c:pt>
              <c:pt idx="82">
                <c:v>17-May</c:v>
              </c:pt>
              <c:pt idx="83">
                <c:v>18-May</c:v>
              </c:pt>
              <c:pt idx="84">
                <c:v>19-May</c:v>
              </c:pt>
              <c:pt idx="85">
                <c:v>20-May</c:v>
              </c:pt>
              <c:pt idx="86">
                <c:v>21-May</c:v>
              </c:pt>
              <c:pt idx="87">
                <c:v>22-May</c:v>
              </c:pt>
              <c:pt idx="88">
                <c:v>23-May</c:v>
              </c:pt>
              <c:pt idx="89">
                <c:v>24-May</c:v>
              </c:pt>
              <c:pt idx="90">
                <c:v>25-May</c:v>
              </c:pt>
              <c:pt idx="91">
                <c:v>26-May</c:v>
              </c:pt>
              <c:pt idx="92">
                <c:v>27-May</c:v>
              </c:pt>
              <c:pt idx="93">
                <c:v>28-May</c:v>
              </c:pt>
              <c:pt idx="94">
                <c:v>29-May</c:v>
              </c:pt>
              <c:pt idx="95">
                <c:v>30-May</c:v>
              </c:pt>
              <c:pt idx="96">
                <c:v>31-May</c:v>
              </c:pt>
              <c:pt idx="97">
                <c:v>01-Jun</c:v>
              </c:pt>
              <c:pt idx="98">
                <c:v>02-Jun</c:v>
              </c:pt>
              <c:pt idx="99">
                <c:v>03-Jun</c:v>
              </c:pt>
              <c:pt idx="100">
                <c:v>04-Jun</c:v>
              </c:pt>
              <c:pt idx="101">
                <c:v>05-Jun</c:v>
              </c:pt>
              <c:pt idx="102">
                <c:v>06-Jun</c:v>
              </c:pt>
              <c:pt idx="103">
                <c:v>07-Jun</c:v>
              </c:pt>
              <c:pt idx="104">
                <c:v>08-Jun</c:v>
              </c:pt>
              <c:pt idx="105">
                <c:v>09-Jun</c:v>
              </c:pt>
              <c:pt idx="106">
                <c:v>10-Jun</c:v>
              </c:pt>
              <c:pt idx="107">
                <c:v>11-Jun</c:v>
              </c:pt>
              <c:pt idx="108">
                <c:v>12-Jun</c:v>
              </c:pt>
              <c:pt idx="109">
                <c:v>13-Jun</c:v>
              </c:pt>
              <c:pt idx="110">
                <c:v>14-Jun</c:v>
              </c:pt>
              <c:pt idx="111">
                <c:v>15-Jun</c:v>
              </c:pt>
              <c:pt idx="112">
                <c:v>16-Jun</c:v>
              </c:pt>
              <c:pt idx="113">
                <c:v>17-Jun</c:v>
              </c:pt>
              <c:pt idx="114">
                <c:v>18-Jun</c:v>
              </c:pt>
              <c:pt idx="115">
                <c:v>19-Jun</c:v>
              </c:pt>
              <c:pt idx="116">
                <c:v>20-Jun</c:v>
              </c:pt>
              <c:pt idx="117">
                <c:v>21-Jun</c:v>
              </c:pt>
              <c:pt idx="118">
                <c:v>22-Jun</c:v>
              </c:pt>
              <c:pt idx="119">
                <c:v>23-Jun</c:v>
              </c:pt>
              <c:pt idx="120">
                <c:v>24-Jun</c:v>
              </c:pt>
              <c:pt idx="121">
                <c:v>25-Jun</c:v>
              </c:pt>
              <c:pt idx="122">
                <c:v>26-Jun</c:v>
              </c:pt>
              <c:pt idx="123">
                <c:v>27-Jun</c:v>
              </c:pt>
              <c:pt idx="124">
                <c:v>28-Jun</c:v>
              </c:pt>
              <c:pt idx="125">
                <c:v>29-Jun</c:v>
              </c:pt>
              <c:pt idx="126">
                <c:v>30-Jun</c:v>
              </c:pt>
              <c:pt idx="127">
                <c:v>01-Jul</c:v>
              </c:pt>
              <c:pt idx="128">
                <c:v>02-Jul</c:v>
              </c:pt>
              <c:pt idx="129">
                <c:v>03-Jul</c:v>
              </c:pt>
              <c:pt idx="130">
                <c:v>04-Jul</c:v>
              </c:pt>
              <c:pt idx="131">
                <c:v>05-Jul</c:v>
              </c:pt>
              <c:pt idx="132">
                <c:v>06-Jul</c:v>
              </c:pt>
              <c:pt idx="133">
                <c:v>07-Jul</c:v>
              </c:pt>
              <c:pt idx="134">
                <c:v>08-Jul</c:v>
              </c:pt>
              <c:pt idx="135">
                <c:v>09-Jul</c:v>
              </c:pt>
              <c:pt idx="136">
                <c:v>10-Jul</c:v>
              </c:pt>
              <c:pt idx="137">
                <c:v>11-Jul</c:v>
              </c:pt>
              <c:pt idx="138">
                <c:v>12-Jul</c:v>
              </c:pt>
              <c:pt idx="139">
                <c:v>13-Jul</c:v>
              </c:pt>
              <c:pt idx="140">
                <c:v>14-Jul</c:v>
              </c:pt>
              <c:pt idx="141">
                <c:v>15-Jul</c:v>
              </c:pt>
              <c:pt idx="142">
                <c:v>16-Jul</c:v>
              </c:pt>
              <c:pt idx="143">
                <c:v>17-Jul</c:v>
              </c:pt>
              <c:pt idx="144">
                <c:v>18-Jul</c:v>
              </c:pt>
              <c:pt idx="145">
                <c:v>19-Jul</c:v>
              </c:pt>
              <c:pt idx="146">
                <c:v>20-Jul</c:v>
              </c:pt>
              <c:pt idx="147">
                <c:v>21-Jul</c:v>
              </c:pt>
              <c:pt idx="148">
                <c:v>22-Jul</c:v>
              </c:pt>
              <c:pt idx="149">
                <c:v>23-Jul</c:v>
              </c:pt>
              <c:pt idx="150">
                <c:v>24-Jul</c:v>
              </c:pt>
              <c:pt idx="151">
                <c:v>25-Jul</c:v>
              </c:pt>
              <c:pt idx="152">
                <c:v>26-Jul</c:v>
              </c:pt>
              <c:pt idx="153">
                <c:v>27-Jul</c:v>
              </c:pt>
              <c:pt idx="154">
                <c:v>28-Jul</c:v>
              </c:pt>
              <c:pt idx="155">
                <c:v>29-Jul</c:v>
              </c:pt>
              <c:pt idx="156">
                <c:v>30-Jul</c:v>
              </c:pt>
              <c:pt idx="157">
                <c:v>31-Jul</c:v>
              </c:pt>
            </c:strLit>
          </c:cat>
          <c:val>
            <c:numLit>
              <c:formatCode>General</c:formatCode>
              <c:ptCount val="158"/>
              <c:pt idx="0">
                <c:v>45000</c:v>
              </c:pt>
              <c:pt idx="1">
                <c:v>30000</c:v>
              </c:pt>
              <c:pt idx="2">
                <c:v>188500</c:v>
              </c:pt>
              <c:pt idx="3">
                <c:v>150000</c:v>
              </c:pt>
              <c:pt idx="4">
                <c:v>162000</c:v>
              </c:pt>
              <c:pt idx="5">
                <c:v>130000</c:v>
              </c:pt>
              <c:pt idx="6">
                <c:v>155000</c:v>
              </c:pt>
              <c:pt idx="7">
                <c:v>210000</c:v>
              </c:pt>
              <c:pt idx="8">
                <c:v>221000</c:v>
              </c:pt>
              <c:pt idx="9">
                <c:v>20000</c:v>
              </c:pt>
              <c:pt idx="10">
                <c:v>54000</c:v>
              </c:pt>
              <c:pt idx="11">
                <c:v>32500</c:v>
              </c:pt>
              <c:pt idx="12">
                <c:v>120000</c:v>
              </c:pt>
              <c:pt idx="13">
                <c:v>48000</c:v>
              </c:pt>
              <c:pt idx="14">
                <c:v>136500</c:v>
              </c:pt>
              <c:pt idx="15">
                <c:v>95000</c:v>
              </c:pt>
              <c:pt idx="16">
                <c:v>126000</c:v>
              </c:pt>
              <c:pt idx="17">
                <c:v>227500</c:v>
              </c:pt>
              <c:pt idx="18">
                <c:v>105000</c:v>
              </c:pt>
              <c:pt idx="19">
                <c:v>192000</c:v>
              </c:pt>
              <c:pt idx="20">
                <c:v>110500</c:v>
              </c:pt>
              <c:pt idx="21">
                <c:v>100000</c:v>
              </c:pt>
              <c:pt idx="22">
                <c:v>90000</c:v>
              </c:pt>
              <c:pt idx="23">
                <c:v>227500</c:v>
              </c:pt>
              <c:pt idx="24">
                <c:v>80000</c:v>
              </c:pt>
              <c:pt idx="25">
                <c:v>210000</c:v>
              </c:pt>
              <c:pt idx="26">
                <c:v>13000</c:v>
              </c:pt>
              <c:pt idx="27">
                <c:v>45000</c:v>
              </c:pt>
              <c:pt idx="28">
                <c:v>210000</c:v>
              </c:pt>
              <c:pt idx="29">
                <c:v>45500</c:v>
              </c:pt>
              <c:pt idx="30">
                <c:v>90000</c:v>
              </c:pt>
              <c:pt idx="31">
                <c:v>162000</c:v>
              </c:pt>
              <c:pt idx="32">
                <c:v>71500</c:v>
              </c:pt>
              <c:pt idx="33">
                <c:v>20000</c:v>
              </c:pt>
              <c:pt idx="34">
                <c:v>72000</c:v>
              </c:pt>
              <c:pt idx="35">
                <c:v>45500</c:v>
              </c:pt>
              <c:pt idx="36">
                <c:v>30000</c:v>
              </c:pt>
              <c:pt idx="37">
                <c:v>180000</c:v>
              </c:pt>
              <c:pt idx="38">
                <c:v>13000</c:v>
              </c:pt>
              <c:pt idx="39">
                <c:v>70000</c:v>
              </c:pt>
              <c:pt idx="40">
                <c:v>126000</c:v>
              </c:pt>
              <c:pt idx="41">
                <c:v>117000</c:v>
              </c:pt>
              <c:pt idx="42">
                <c:v>20000</c:v>
              </c:pt>
              <c:pt idx="43">
                <c:v>210000</c:v>
              </c:pt>
              <c:pt idx="44">
                <c:v>32500</c:v>
              </c:pt>
              <c:pt idx="45">
                <c:v>85000</c:v>
              </c:pt>
              <c:pt idx="46">
                <c:v>168000</c:v>
              </c:pt>
              <c:pt idx="47">
                <c:v>221000</c:v>
              </c:pt>
              <c:pt idx="48">
                <c:v>100000</c:v>
              </c:pt>
              <c:pt idx="49">
                <c:v>156000</c:v>
              </c:pt>
              <c:pt idx="50">
                <c:v>97500</c:v>
              </c:pt>
              <c:pt idx="51">
                <c:v>165000</c:v>
              </c:pt>
              <c:pt idx="52">
                <c:v>150000</c:v>
              </c:pt>
              <c:pt idx="53">
                <c:v>52000</c:v>
              </c:pt>
              <c:pt idx="54">
                <c:v>90000</c:v>
              </c:pt>
              <c:pt idx="55">
                <c:v>162000</c:v>
              </c:pt>
              <c:pt idx="56">
                <c:v>110500</c:v>
              </c:pt>
              <c:pt idx="57">
                <c:v>160000</c:v>
              </c:pt>
              <c:pt idx="58">
                <c:v>36000</c:v>
              </c:pt>
              <c:pt idx="59">
                <c:v>169000</c:v>
              </c:pt>
              <c:pt idx="60">
                <c:v>140000</c:v>
              </c:pt>
              <c:pt idx="61">
                <c:v>12000</c:v>
              </c:pt>
              <c:pt idx="62">
                <c:v>156000</c:v>
              </c:pt>
              <c:pt idx="63">
                <c:v>170000</c:v>
              </c:pt>
              <c:pt idx="64">
                <c:v>114000</c:v>
              </c:pt>
              <c:pt idx="65">
                <c:v>143000</c:v>
              </c:pt>
              <c:pt idx="66">
                <c:v>120000</c:v>
              </c:pt>
              <c:pt idx="67">
                <c:v>120000</c:v>
              </c:pt>
              <c:pt idx="68">
                <c:v>214500</c:v>
              </c:pt>
              <c:pt idx="69">
                <c:v>175000</c:v>
              </c:pt>
              <c:pt idx="70">
                <c:v>66000</c:v>
              </c:pt>
              <c:pt idx="71">
                <c:v>195000</c:v>
              </c:pt>
              <c:pt idx="72">
                <c:v>60000</c:v>
              </c:pt>
              <c:pt idx="73">
                <c:v>60000</c:v>
              </c:pt>
              <c:pt idx="74">
                <c:v>182000</c:v>
              </c:pt>
              <c:pt idx="75">
                <c:v>165000</c:v>
              </c:pt>
              <c:pt idx="76">
                <c:v>144000</c:v>
              </c:pt>
              <c:pt idx="77">
                <c:v>58500</c:v>
              </c:pt>
              <c:pt idx="78">
                <c:v>105000</c:v>
              </c:pt>
              <c:pt idx="79">
                <c:v>12000</c:v>
              </c:pt>
              <c:pt idx="80">
                <c:v>182000</c:v>
              </c:pt>
              <c:pt idx="81">
                <c:v>115000</c:v>
              </c:pt>
              <c:pt idx="82">
                <c:v>210000</c:v>
              </c:pt>
              <c:pt idx="83">
                <c:v>182000</c:v>
              </c:pt>
              <c:pt idx="84">
                <c:v>120000</c:v>
              </c:pt>
              <c:pt idx="85">
                <c:v>138000</c:v>
              </c:pt>
              <c:pt idx="86">
                <c:v>221000</c:v>
              </c:pt>
              <c:pt idx="87">
                <c:v>140000</c:v>
              </c:pt>
              <c:pt idx="88">
                <c:v>156000</c:v>
              </c:pt>
              <c:pt idx="89">
                <c:v>6500</c:v>
              </c:pt>
              <c:pt idx="90">
                <c:v>165000</c:v>
              </c:pt>
              <c:pt idx="91">
                <c:v>96000</c:v>
              </c:pt>
              <c:pt idx="92">
                <c:v>104000</c:v>
              </c:pt>
              <c:pt idx="93">
                <c:v>155000</c:v>
              </c:pt>
              <c:pt idx="94">
                <c:v>90000</c:v>
              </c:pt>
              <c:pt idx="95">
                <c:v>136500</c:v>
              </c:pt>
              <c:pt idx="96">
                <c:v>65000</c:v>
              </c:pt>
              <c:pt idx="97">
                <c:v>66000</c:v>
              </c:pt>
              <c:pt idx="98">
                <c:v>71500</c:v>
              </c:pt>
              <c:pt idx="99">
                <c:v>165000</c:v>
              </c:pt>
              <c:pt idx="100">
                <c:v>162000</c:v>
              </c:pt>
              <c:pt idx="101">
                <c:v>84500</c:v>
              </c:pt>
              <c:pt idx="102">
                <c:v>175000</c:v>
              </c:pt>
              <c:pt idx="103">
                <c:v>204000</c:v>
              </c:pt>
              <c:pt idx="104">
                <c:v>117000</c:v>
              </c:pt>
              <c:pt idx="105">
                <c:v>130000</c:v>
              </c:pt>
              <c:pt idx="106">
                <c:v>156000</c:v>
              </c:pt>
              <c:pt idx="107">
                <c:v>6500</c:v>
              </c:pt>
              <c:pt idx="108">
                <c:v>115000</c:v>
              </c:pt>
              <c:pt idx="109">
                <c:v>180000</c:v>
              </c:pt>
              <c:pt idx="110">
                <c:v>201500</c:v>
              </c:pt>
              <c:pt idx="111">
                <c:v>170000</c:v>
              </c:pt>
              <c:pt idx="112">
                <c:v>192000</c:v>
              </c:pt>
              <c:pt idx="113">
                <c:v>156000</c:v>
              </c:pt>
              <c:pt idx="114">
                <c:v>90000</c:v>
              </c:pt>
              <c:pt idx="115">
                <c:v>90000</c:v>
              </c:pt>
              <c:pt idx="116">
                <c:v>97500</c:v>
              </c:pt>
              <c:pt idx="117">
                <c:v>20000</c:v>
              </c:pt>
              <c:pt idx="118">
                <c:v>156000</c:v>
              </c:pt>
              <c:pt idx="119">
                <c:v>123500</c:v>
              </c:pt>
              <c:pt idx="120">
                <c:v>150000</c:v>
              </c:pt>
              <c:pt idx="121">
                <c:v>36000</c:v>
              </c:pt>
              <c:pt idx="122">
                <c:v>195000</c:v>
              </c:pt>
              <c:pt idx="123">
                <c:v>130000</c:v>
              </c:pt>
              <c:pt idx="124">
                <c:v>114000</c:v>
              </c:pt>
              <c:pt idx="125">
                <c:v>78000</c:v>
              </c:pt>
              <c:pt idx="126">
                <c:v>140000</c:v>
              </c:pt>
              <c:pt idx="127">
                <c:v>18000</c:v>
              </c:pt>
              <c:pt idx="128">
                <c:v>97500</c:v>
              </c:pt>
              <c:pt idx="129">
                <c:v>45000</c:v>
              </c:pt>
              <c:pt idx="130">
                <c:v>144000</c:v>
              </c:pt>
              <c:pt idx="131">
                <c:v>162500</c:v>
              </c:pt>
              <c:pt idx="132">
                <c:v>120000</c:v>
              </c:pt>
              <c:pt idx="133">
                <c:v>126000</c:v>
              </c:pt>
              <c:pt idx="134">
                <c:v>227500</c:v>
              </c:pt>
              <c:pt idx="135">
                <c:v>25000</c:v>
              </c:pt>
              <c:pt idx="136">
                <c:v>36000</c:v>
              </c:pt>
              <c:pt idx="137">
                <c:v>84500</c:v>
              </c:pt>
              <c:pt idx="138">
                <c:v>15000</c:v>
              </c:pt>
              <c:pt idx="139">
                <c:v>174000</c:v>
              </c:pt>
              <c:pt idx="140">
                <c:v>169000</c:v>
              </c:pt>
              <c:pt idx="141">
                <c:v>135000</c:v>
              </c:pt>
              <c:pt idx="142">
                <c:v>150000</c:v>
              </c:pt>
              <c:pt idx="143">
                <c:v>169000</c:v>
              </c:pt>
              <c:pt idx="144">
                <c:v>125000</c:v>
              </c:pt>
              <c:pt idx="145">
                <c:v>174000</c:v>
              </c:pt>
              <c:pt idx="146">
                <c:v>149500</c:v>
              </c:pt>
              <c:pt idx="147">
                <c:v>70000</c:v>
              </c:pt>
              <c:pt idx="148">
                <c:v>102000</c:v>
              </c:pt>
              <c:pt idx="149">
                <c:v>149500</c:v>
              </c:pt>
              <c:pt idx="150">
                <c:v>25000</c:v>
              </c:pt>
              <c:pt idx="151">
                <c:v>12000</c:v>
              </c:pt>
              <c:pt idx="152">
                <c:v>162500</c:v>
              </c:pt>
              <c:pt idx="153">
                <c:v>100000</c:v>
              </c:pt>
              <c:pt idx="154">
                <c:v>192000</c:v>
              </c:pt>
              <c:pt idx="155">
                <c:v>123500</c:v>
              </c:pt>
              <c:pt idx="156">
                <c:v>110000</c:v>
              </c:pt>
              <c:pt idx="157">
                <c:v>120000</c:v>
              </c:pt>
            </c:numLit>
          </c:val>
          <c:extLst>
            <c:ext xmlns:c16="http://schemas.microsoft.com/office/drawing/2014/chart" uri="{C3380CC4-5D6E-409C-BE32-E72D297353CC}">
              <c16:uniqueId val="{00000000-6618-458E-A2D7-64013F80BDCA}"/>
            </c:ext>
          </c:extLst>
        </c:ser>
        <c:dLbls>
          <c:showLegendKey val="0"/>
          <c:showVal val="0"/>
          <c:showCatName val="0"/>
          <c:showSerName val="0"/>
          <c:showPercent val="0"/>
          <c:showBubbleSize val="0"/>
        </c:dLbls>
        <c:axId val="1005055039"/>
        <c:axId val="1005063775"/>
      </c:areaChart>
      <c:catAx>
        <c:axId val="10050550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5063775"/>
        <c:crosses val="autoZero"/>
        <c:auto val="1"/>
        <c:lblAlgn val="ctr"/>
        <c:lblOffset val="100"/>
        <c:noMultiLvlLbl val="0"/>
      </c:catAx>
      <c:valAx>
        <c:axId val="1005063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5055039"/>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15">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spPr>
      <a:ln w="9525" cap="flat" cmpd="sng" algn="ctr">
        <a:solidFill>
          <a:schemeClr val="dk1">
            <a:lumMod val="50000"/>
            <a:lumOff val="50000"/>
          </a:schemeClr>
        </a:solidFill>
        <a:round/>
      </a:ln>
    </cs:spPr>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15">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spPr>
      <a:ln w="9525" cap="flat" cmpd="sng" algn="ctr">
        <a:solidFill>
          <a:schemeClr val="dk1">
            <a:lumMod val="50000"/>
            <a:lumOff val="50000"/>
          </a:schemeClr>
        </a:solidFill>
        <a:round/>
      </a:ln>
    </cs:spPr>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image" Target="../media/image2.jpeg"/></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6.xml"/><Relationship Id="rId2" Type="http://schemas.openxmlformats.org/officeDocument/2006/relationships/chart" Target="../charts/chart15.xml"/><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3</xdr:col>
      <xdr:colOff>19050</xdr:colOff>
      <xdr:row>0</xdr:row>
      <xdr:rowOff>142875</xdr:rowOff>
    </xdr:from>
    <xdr:to>
      <xdr:col>5</xdr:col>
      <xdr:colOff>57150</xdr:colOff>
      <xdr:row>6</xdr:row>
      <xdr:rowOff>76200</xdr:rowOff>
    </xdr:to>
    <xdr:sp macro="" textlink="">
      <xdr:nvSpPr>
        <xdr:cNvPr id="6" name="Rectangle 5">
          <a:extLst>
            <a:ext uri="{FF2B5EF4-FFF2-40B4-BE49-F238E27FC236}">
              <a16:creationId xmlns:a16="http://schemas.microsoft.com/office/drawing/2014/main" id="{5F4BDFC4-16F7-4286-B903-F1D0735341B5}"/>
            </a:ext>
          </a:extLst>
        </xdr:cNvPr>
        <xdr:cNvSpPr/>
      </xdr:nvSpPr>
      <xdr:spPr>
        <a:xfrm>
          <a:off x="2152650" y="142875"/>
          <a:ext cx="1257300" cy="1076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28575</xdr:colOff>
      <xdr:row>7</xdr:row>
      <xdr:rowOff>38100</xdr:rowOff>
    </xdr:from>
    <xdr:to>
      <xdr:col>9</xdr:col>
      <xdr:colOff>28575</xdr:colOff>
      <xdr:row>22</xdr:row>
      <xdr:rowOff>80962</xdr:rowOff>
    </xdr:to>
    <xdr:graphicFrame macro="">
      <xdr:nvGraphicFramePr>
        <xdr:cNvPr id="2" name="Chart 1">
          <a:extLst>
            <a:ext uri="{FF2B5EF4-FFF2-40B4-BE49-F238E27FC236}">
              <a16:creationId xmlns:a16="http://schemas.microsoft.com/office/drawing/2014/main" id="{6B90AA11-6713-49D1-A978-85424FE1E4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13607</xdr:colOff>
      <xdr:row>0</xdr:row>
      <xdr:rowOff>0</xdr:rowOff>
    </xdr:from>
    <xdr:to>
      <xdr:col>6</xdr:col>
      <xdr:colOff>231321</xdr:colOff>
      <xdr:row>8</xdr:row>
      <xdr:rowOff>54429</xdr:rowOff>
    </xdr:to>
    <xdr:sp macro="" textlink="">
      <xdr:nvSpPr>
        <xdr:cNvPr id="18" name="Rectangle 17">
          <a:extLst>
            <a:ext uri="{FF2B5EF4-FFF2-40B4-BE49-F238E27FC236}">
              <a16:creationId xmlns:a16="http://schemas.microsoft.com/office/drawing/2014/main" id="{9D009730-3484-4C06-A189-B372329DEEB2}"/>
            </a:ext>
          </a:extLst>
        </xdr:cNvPr>
        <xdr:cNvSpPr/>
      </xdr:nvSpPr>
      <xdr:spPr>
        <a:xfrm>
          <a:off x="2830286" y="0"/>
          <a:ext cx="2054678" cy="157842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68036</xdr:colOff>
      <xdr:row>8</xdr:row>
      <xdr:rowOff>95251</xdr:rowOff>
    </xdr:from>
    <xdr:to>
      <xdr:col>11</xdr:col>
      <xdr:colOff>231320</xdr:colOff>
      <xdr:row>27</xdr:row>
      <xdr:rowOff>163287</xdr:rowOff>
    </xdr:to>
    <xdr:grpSp>
      <xdr:nvGrpSpPr>
        <xdr:cNvPr id="17" name="Group 16">
          <a:extLst>
            <a:ext uri="{FF2B5EF4-FFF2-40B4-BE49-F238E27FC236}">
              <a16:creationId xmlns:a16="http://schemas.microsoft.com/office/drawing/2014/main" id="{716BEC7A-4E2D-44D3-9155-33D44E4F0E5D}"/>
            </a:ext>
          </a:extLst>
        </xdr:cNvPr>
        <xdr:cNvGrpSpPr/>
      </xdr:nvGrpSpPr>
      <xdr:grpSpPr>
        <a:xfrm>
          <a:off x="1877786" y="1619251"/>
          <a:ext cx="6068784" cy="3687536"/>
          <a:chOff x="2122713" y="2217964"/>
          <a:chExt cx="6068784" cy="3687536"/>
        </a:xfrm>
      </xdr:grpSpPr>
      <xdr:grpSp>
        <xdr:nvGrpSpPr>
          <xdr:cNvPr id="11" name="Group 10">
            <a:extLst>
              <a:ext uri="{FF2B5EF4-FFF2-40B4-BE49-F238E27FC236}">
                <a16:creationId xmlns:a16="http://schemas.microsoft.com/office/drawing/2014/main" id="{4A23293A-8250-49F5-B5BB-E88FC2F9D604}"/>
              </a:ext>
            </a:extLst>
          </xdr:cNvPr>
          <xdr:cNvGrpSpPr/>
        </xdr:nvGrpSpPr>
        <xdr:grpSpPr>
          <a:xfrm>
            <a:off x="2122713" y="2630941"/>
            <a:ext cx="5980338" cy="1671638"/>
            <a:chOff x="2876551" y="1719262"/>
            <a:chExt cx="5724524" cy="1671638"/>
          </a:xfrm>
        </xdr:grpSpPr>
        <xdr:graphicFrame macro="">
          <xdr:nvGraphicFramePr>
            <xdr:cNvPr id="2" name="Chart 1">
              <a:extLst>
                <a:ext uri="{FF2B5EF4-FFF2-40B4-BE49-F238E27FC236}">
                  <a16:creationId xmlns:a16="http://schemas.microsoft.com/office/drawing/2014/main" id="{901FD027-F86F-49D5-B2E6-872BF15D8BF5}"/>
                </a:ext>
              </a:extLst>
            </xdr:cNvPr>
            <xdr:cNvGraphicFramePr/>
          </xdr:nvGraphicFramePr>
          <xdr:xfrm>
            <a:off x="2876551" y="1719262"/>
            <a:ext cx="2066925" cy="1643062"/>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3" name="Chart 2">
              <a:extLst>
                <a:ext uri="{FF2B5EF4-FFF2-40B4-BE49-F238E27FC236}">
                  <a16:creationId xmlns:a16="http://schemas.microsoft.com/office/drawing/2014/main" id="{CED608AC-8632-4253-95A6-FCC8E66744D0}"/>
                </a:ext>
              </a:extLst>
            </xdr:cNvPr>
            <xdr:cNvGraphicFramePr>
              <a:graphicFrameLocks/>
            </xdr:cNvGraphicFramePr>
          </xdr:nvGraphicFramePr>
          <xdr:xfrm>
            <a:off x="4705350" y="1719262"/>
            <a:ext cx="2066925" cy="1643062"/>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4" name="Chart 3">
              <a:extLst>
                <a:ext uri="{FF2B5EF4-FFF2-40B4-BE49-F238E27FC236}">
                  <a16:creationId xmlns:a16="http://schemas.microsoft.com/office/drawing/2014/main" id="{78224CF5-0A3E-4E50-B18C-5F06F9AD0FD0}"/>
                </a:ext>
              </a:extLst>
            </xdr:cNvPr>
            <xdr:cNvGraphicFramePr>
              <a:graphicFrameLocks/>
            </xdr:cNvGraphicFramePr>
          </xdr:nvGraphicFramePr>
          <xdr:xfrm>
            <a:off x="6534150" y="1719262"/>
            <a:ext cx="2066925" cy="1643062"/>
          </xdr:xfrm>
          <a:graphic>
            <a:graphicData uri="http://schemas.openxmlformats.org/drawingml/2006/chart">
              <c:chart xmlns:c="http://schemas.openxmlformats.org/drawingml/2006/chart" xmlns:r="http://schemas.openxmlformats.org/officeDocument/2006/relationships" r:id="rId3"/>
            </a:graphicData>
          </a:graphic>
        </xdr:graphicFrame>
        <xdr:sp macro="" textlink="C4">
          <xdr:nvSpPr>
            <xdr:cNvPr id="5" name="TextBox 4">
              <a:extLst>
                <a:ext uri="{FF2B5EF4-FFF2-40B4-BE49-F238E27FC236}">
                  <a16:creationId xmlns:a16="http://schemas.microsoft.com/office/drawing/2014/main" id="{AE3EEDAF-BCF0-43E3-99A3-ECC4F7C997A8}"/>
                </a:ext>
              </a:extLst>
            </xdr:cNvPr>
            <xdr:cNvSpPr txBox="1"/>
          </xdr:nvSpPr>
          <xdr:spPr>
            <a:xfrm>
              <a:off x="3543300" y="2290762"/>
              <a:ext cx="752475"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15C7702-7C7B-4F04-BAEF-1CE3F77F430A}" type="TxLink">
                <a:rPr lang="en-US" sz="1400" b="1" i="0" u="none" strike="noStrike">
                  <a:solidFill>
                    <a:srgbClr val="FF0000"/>
                  </a:solidFill>
                  <a:latin typeface="Calibri"/>
                  <a:cs typeface="Calibri"/>
                </a:rPr>
                <a:pPr algn="ctr"/>
                <a:t>29.32%</a:t>
              </a:fld>
              <a:endParaRPr lang="en-IN" sz="1400" b="1">
                <a:solidFill>
                  <a:srgbClr val="FF0000"/>
                </a:solidFill>
              </a:endParaRPr>
            </a:p>
          </xdr:txBody>
        </xdr:sp>
        <xdr:sp macro="" textlink="C5">
          <xdr:nvSpPr>
            <xdr:cNvPr id="6" name="TextBox 5">
              <a:extLst>
                <a:ext uri="{FF2B5EF4-FFF2-40B4-BE49-F238E27FC236}">
                  <a16:creationId xmlns:a16="http://schemas.microsoft.com/office/drawing/2014/main" id="{8BF0599B-CCA6-4682-AA29-1C644E312B87}"/>
                </a:ext>
              </a:extLst>
            </xdr:cNvPr>
            <xdr:cNvSpPr txBox="1"/>
          </xdr:nvSpPr>
          <xdr:spPr>
            <a:xfrm>
              <a:off x="5376862" y="2290762"/>
              <a:ext cx="752475"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84AEBE3-BA80-451B-BED9-75DDE4F6F659}" type="TxLink">
                <a:rPr lang="en-US" sz="1400" b="1" i="0" u="none" strike="noStrike">
                  <a:solidFill>
                    <a:srgbClr val="00B050"/>
                  </a:solidFill>
                  <a:latin typeface="Calibri"/>
                  <a:ea typeface="+mn-ea"/>
                  <a:cs typeface="Calibri"/>
                </a:rPr>
                <a:pPr marL="0" indent="0" algn="ctr"/>
                <a:t>35.09%</a:t>
              </a:fld>
              <a:endParaRPr lang="en-IN" sz="1400" b="1" i="0" u="none" strike="noStrike">
                <a:solidFill>
                  <a:srgbClr val="00B050"/>
                </a:solidFill>
                <a:latin typeface="Calibri"/>
                <a:ea typeface="+mn-ea"/>
                <a:cs typeface="Calibri"/>
              </a:endParaRPr>
            </a:p>
          </xdr:txBody>
        </xdr:sp>
        <xdr:sp macro="" textlink="C6">
          <xdr:nvSpPr>
            <xdr:cNvPr id="7" name="TextBox 6">
              <a:extLst>
                <a:ext uri="{FF2B5EF4-FFF2-40B4-BE49-F238E27FC236}">
                  <a16:creationId xmlns:a16="http://schemas.microsoft.com/office/drawing/2014/main" id="{BB8996D0-C836-45C4-9BA7-0BFAC85710C5}"/>
                </a:ext>
              </a:extLst>
            </xdr:cNvPr>
            <xdr:cNvSpPr txBox="1"/>
          </xdr:nvSpPr>
          <xdr:spPr>
            <a:xfrm>
              <a:off x="7210425" y="2290762"/>
              <a:ext cx="752475"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0F5EE3F-35DC-4703-AFBE-65AD5FBD483C}" type="TxLink">
                <a:rPr lang="en-US" sz="1400" b="1" i="0" u="none" strike="noStrike">
                  <a:solidFill>
                    <a:srgbClr val="7030A0"/>
                  </a:solidFill>
                  <a:latin typeface="Calibri"/>
                  <a:ea typeface="+mn-ea"/>
                  <a:cs typeface="Calibri"/>
                </a:rPr>
                <a:pPr marL="0" indent="0" algn="ctr"/>
                <a:t>35.59%</a:t>
              </a:fld>
              <a:endParaRPr lang="en-IN" sz="1400" b="1" i="0" u="none" strike="noStrike">
                <a:solidFill>
                  <a:srgbClr val="7030A0"/>
                </a:solidFill>
                <a:latin typeface="Calibri"/>
                <a:ea typeface="+mn-ea"/>
                <a:cs typeface="Calibri"/>
              </a:endParaRPr>
            </a:p>
          </xdr:txBody>
        </xdr:sp>
        <xdr:sp macro="" textlink="B4">
          <xdr:nvSpPr>
            <xdr:cNvPr id="8" name="TextBox 7">
              <a:extLst>
                <a:ext uri="{FF2B5EF4-FFF2-40B4-BE49-F238E27FC236}">
                  <a16:creationId xmlns:a16="http://schemas.microsoft.com/office/drawing/2014/main" id="{9BD6D8D2-C94A-4FE0-BCD6-7A710CEB1E17}"/>
                </a:ext>
              </a:extLst>
            </xdr:cNvPr>
            <xdr:cNvSpPr txBox="1"/>
          </xdr:nvSpPr>
          <xdr:spPr>
            <a:xfrm>
              <a:off x="3333750" y="3009899"/>
              <a:ext cx="1171575"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09EC831-0101-4B1D-A7CA-20789C7614EC}" type="TxLink">
                <a:rPr lang="en-US" sz="1800" b="1" i="0" u="none" strike="noStrike">
                  <a:solidFill>
                    <a:srgbClr val="FF0000"/>
                  </a:solidFill>
                  <a:latin typeface="Calibri"/>
                  <a:cs typeface="Calibri"/>
                </a:rPr>
                <a:pPr algn="ctr"/>
                <a:t>CPU</a:t>
              </a:fld>
              <a:endParaRPr lang="en-IN" sz="2400" b="1">
                <a:solidFill>
                  <a:srgbClr val="FF0000"/>
                </a:solidFill>
              </a:endParaRPr>
            </a:p>
          </xdr:txBody>
        </xdr:sp>
        <xdr:sp macro="" textlink="B5">
          <xdr:nvSpPr>
            <xdr:cNvPr id="9" name="TextBox 8">
              <a:extLst>
                <a:ext uri="{FF2B5EF4-FFF2-40B4-BE49-F238E27FC236}">
                  <a16:creationId xmlns:a16="http://schemas.microsoft.com/office/drawing/2014/main" id="{64E30432-B1EB-4F6A-A5E0-7E66947A4420}"/>
                </a:ext>
              </a:extLst>
            </xdr:cNvPr>
            <xdr:cNvSpPr txBox="1"/>
          </xdr:nvSpPr>
          <xdr:spPr>
            <a:xfrm>
              <a:off x="5157788" y="3009899"/>
              <a:ext cx="1171575"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FA68716-7289-4F83-A52B-3D8D8EB19F34}" type="TxLink">
                <a:rPr lang="en-US" sz="1800" b="1" i="0" u="none" strike="noStrike">
                  <a:solidFill>
                    <a:srgbClr val="00B050"/>
                  </a:solidFill>
                  <a:latin typeface="Calibri"/>
                  <a:ea typeface="+mn-ea"/>
                  <a:cs typeface="Calibri"/>
                </a:rPr>
                <a:pPr marL="0" indent="0" algn="ctr"/>
                <a:t>MONITER</a:t>
              </a:fld>
              <a:endParaRPr lang="en-IN" sz="1800" b="1" i="0" u="none" strike="noStrike">
                <a:solidFill>
                  <a:srgbClr val="00B050"/>
                </a:solidFill>
                <a:latin typeface="Calibri"/>
                <a:ea typeface="+mn-ea"/>
                <a:cs typeface="Calibri"/>
              </a:endParaRPr>
            </a:p>
          </xdr:txBody>
        </xdr:sp>
        <xdr:sp macro="" textlink="B6">
          <xdr:nvSpPr>
            <xdr:cNvPr id="10" name="TextBox 9">
              <a:extLst>
                <a:ext uri="{FF2B5EF4-FFF2-40B4-BE49-F238E27FC236}">
                  <a16:creationId xmlns:a16="http://schemas.microsoft.com/office/drawing/2014/main" id="{6AC604D6-0526-4EBC-B9E0-742301BE4F7B}"/>
                </a:ext>
              </a:extLst>
            </xdr:cNvPr>
            <xdr:cNvSpPr txBox="1"/>
          </xdr:nvSpPr>
          <xdr:spPr>
            <a:xfrm>
              <a:off x="6981825" y="3009899"/>
              <a:ext cx="1171575"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91D558C-D760-47A8-9371-97CD404C1422}" type="TxLink">
                <a:rPr lang="en-US" sz="1800" b="1" i="0" u="none" strike="noStrike">
                  <a:solidFill>
                    <a:srgbClr val="7030A0"/>
                  </a:solidFill>
                  <a:latin typeface="Calibri"/>
                  <a:ea typeface="+mn-ea"/>
                  <a:cs typeface="Calibri"/>
                </a:rPr>
                <a:pPr marL="0" indent="0" algn="ctr"/>
                <a:t>PRINTER</a:t>
              </a:fld>
              <a:endParaRPr lang="en-IN" sz="1800" b="1" i="0" u="none" strike="noStrike">
                <a:solidFill>
                  <a:srgbClr val="7030A0"/>
                </a:solidFill>
                <a:latin typeface="Calibri"/>
                <a:ea typeface="+mn-ea"/>
                <a:cs typeface="Calibri"/>
              </a:endParaRPr>
            </a:p>
          </xdr:txBody>
        </xdr:sp>
      </xdr:grpSp>
      <xdr:sp macro="" textlink="D1">
        <xdr:nvSpPr>
          <xdr:cNvPr id="12" name="Rectangle 11">
            <a:extLst>
              <a:ext uri="{FF2B5EF4-FFF2-40B4-BE49-F238E27FC236}">
                <a16:creationId xmlns:a16="http://schemas.microsoft.com/office/drawing/2014/main" id="{36EC358C-48D1-401F-9180-5BF1B969AA06}"/>
              </a:ext>
            </a:extLst>
          </xdr:cNvPr>
          <xdr:cNvSpPr/>
        </xdr:nvSpPr>
        <xdr:spPr>
          <a:xfrm>
            <a:off x="3075214" y="2217964"/>
            <a:ext cx="4286250" cy="598714"/>
          </a:xfrm>
          <a:prstGeom prst="rect">
            <a:avLst/>
          </a:prstGeom>
          <a:blipFill>
            <a:blip xmlns:r="http://schemas.openxmlformats.org/officeDocument/2006/relationships" r:embed="rId4"/>
            <a:tile tx="0" ty="0" sx="100000" sy="100000" flip="none" algn="tl"/>
          </a:blip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A01196BC-9C5F-4CB3-81F2-369E29FD3A5B}" type="TxLink">
              <a:rPr lang="en-US" sz="2400" b="1" i="0" u="none" strike="noStrike" cap="none" spc="50">
                <a:ln w="0">
                  <a:solidFill>
                    <a:schemeClr val="bg1"/>
                  </a:solidFill>
                </a:ln>
                <a:solidFill>
                  <a:schemeClr val="bg1"/>
                </a:solidFill>
                <a:effectLst>
                  <a:innerShdw blurRad="63500" dist="50800" dir="13500000">
                    <a:srgbClr val="000000">
                      <a:alpha val="50000"/>
                    </a:srgbClr>
                  </a:innerShdw>
                </a:effectLst>
                <a:latin typeface="Calibri"/>
                <a:cs typeface="Calibri"/>
              </a:rPr>
              <a:pPr algn="ctr"/>
              <a:t>SALES OF:-(All)</a:t>
            </a:fld>
            <a:endParaRPr lang="en-IN" sz="2400" b="1" cap="none" spc="50">
              <a:ln w="0">
                <a:solidFill>
                  <a:schemeClr val="bg1"/>
                </a:solidFill>
              </a:ln>
              <a:solidFill>
                <a:schemeClr val="bg1"/>
              </a:solidFill>
              <a:effectLst>
                <a:innerShdw blurRad="63500" dist="50800" dir="13500000">
                  <a:srgbClr val="000000">
                    <a:alpha val="50000"/>
                  </a:srgbClr>
                </a:innerShdw>
              </a:effectLst>
            </a:endParaRPr>
          </a:p>
        </xdr:txBody>
      </xdr:sp>
      <xdr:grpSp>
        <xdr:nvGrpSpPr>
          <xdr:cNvPr id="16" name="Group 15">
            <a:extLst>
              <a:ext uri="{FF2B5EF4-FFF2-40B4-BE49-F238E27FC236}">
                <a16:creationId xmlns:a16="http://schemas.microsoft.com/office/drawing/2014/main" id="{4D867354-0E22-45ED-A922-2DA71748A95F}"/>
              </a:ext>
            </a:extLst>
          </xdr:cNvPr>
          <xdr:cNvGrpSpPr/>
        </xdr:nvGrpSpPr>
        <xdr:grpSpPr>
          <a:xfrm>
            <a:off x="2299605" y="4286250"/>
            <a:ext cx="5891892" cy="1619250"/>
            <a:chOff x="2068286" y="4286250"/>
            <a:chExt cx="5891892" cy="1619250"/>
          </a:xfrm>
        </xdr:grpSpPr>
        <xdr:sp macro="" textlink="">
          <xdr:nvSpPr>
            <xdr:cNvPr id="13" name="Rectangle: Rounded Corners 12">
              <a:extLst>
                <a:ext uri="{FF2B5EF4-FFF2-40B4-BE49-F238E27FC236}">
                  <a16:creationId xmlns:a16="http://schemas.microsoft.com/office/drawing/2014/main" id="{3F5B1989-2C7B-4065-A6F0-1134C723E026}"/>
                </a:ext>
              </a:extLst>
            </xdr:cNvPr>
            <xdr:cNvSpPr/>
          </xdr:nvSpPr>
          <xdr:spPr>
            <a:xfrm>
              <a:off x="2068286" y="4286250"/>
              <a:ext cx="5891892" cy="16192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mc:AlternateContent xmlns:mc="http://schemas.openxmlformats.org/markup-compatibility/2006" xmlns:a14="http://schemas.microsoft.com/office/drawing/2010/main">
          <mc:Choice Requires="a14">
            <xdr:graphicFrame macro="">
              <xdr:nvGraphicFramePr>
                <xdr:cNvPr id="14" name="SALESMAN">
                  <a:extLst>
                    <a:ext uri="{FF2B5EF4-FFF2-40B4-BE49-F238E27FC236}">
                      <a16:creationId xmlns:a16="http://schemas.microsoft.com/office/drawing/2014/main" id="{24AC5A1B-E0E9-46C2-98A2-73904FFCC4B0}"/>
                    </a:ext>
                  </a:extLst>
                </xdr:cNvPr>
                <xdr:cNvGraphicFramePr/>
              </xdr:nvGraphicFramePr>
              <xdr:xfrm>
                <a:off x="2299607" y="4403271"/>
                <a:ext cx="2192122" cy="1404000"/>
              </xdr:xfrm>
              <a:graphic>
                <a:graphicData uri="http://schemas.microsoft.com/office/drawing/2010/slicer">
                  <sle:slicer xmlns:sle="http://schemas.microsoft.com/office/drawing/2010/slicer" name="SALESMAN"/>
                </a:graphicData>
              </a:graphic>
            </xdr:graphicFrame>
          </mc:Choice>
          <mc:Fallback xmlns="">
            <xdr:sp macro="" textlink="">
              <xdr:nvSpPr>
                <xdr:cNvPr id="0" name=""/>
                <xdr:cNvSpPr>
                  <a:spLocks noTextEdit="1"/>
                </xdr:cNvSpPr>
              </xdr:nvSpPr>
              <xdr:spPr>
                <a:xfrm>
                  <a:off x="2285999" y="3804558"/>
                  <a:ext cx="2192122" cy="1404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tsle="http://schemas.microsoft.com/office/drawing/2012/timeslicer">
          <mc:Choice Requires="tsle">
            <xdr:graphicFrame macro="">
              <xdr:nvGraphicFramePr>
                <xdr:cNvPr id="15" name="DATE">
                  <a:extLst>
                    <a:ext uri="{FF2B5EF4-FFF2-40B4-BE49-F238E27FC236}">
                      <a16:creationId xmlns:a16="http://schemas.microsoft.com/office/drawing/2014/main" id="{5AD7481D-2DA0-43A0-B4AC-787999ED9680}"/>
                    </a:ext>
                  </a:extLst>
                </xdr:cNvPr>
                <xdr:cNvGraphicFramePr/>
              </xdr:nvGraphicFramePr>
              <xdr:xfrm>
                <a:off x="4482191" y="4392386"/>
                <a:ext cx="3333750" cy="137160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4468583" y="3793673"/>
                  <a:ext cx="333375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grpSp>
    </xdr:grpSp>
    <xdr:clientData/>
  </xdr:twoCellAnchor>
  <xdr:twoCellAnchor>
    <xdr:from>
      <xdr:col>11</xdr:col>
      <xdr:colOff>462643</xdr:colOff>
      <xdr:row>3</xdr:row>
      <xdr:rowOff>122464</xdr:rowOff>
    </xdr:from>
    <xdr:to>
      <xdr:col>20</xdr:col>
      <xdr:colOff>122464</xdr:colOff>
      <xdr:row>16</xdr:row>
      <xdr:rowOff>136071</xdr:rowOff>
    </xdr:to>
    <xdr:sp macro="" textlink="">
      <xdr:nvSpPr>
        <xdr:cNvPr id="19" name="Rectangle 18">
          <a:extLst>
            <a:ext uri="{FF2B5EF4-FFF2-40B4-BE49-F238E27FC236}">
              <a16:creationId xmlns:a16="http://schemas.microsoft.com/office/drawing/2014/main" id="{377CB70E-2826-41AD-9364-339D2B86C5C6}"/>
            </a:ext>
          </a:extLst>
        </xdr:cNvPr>
        <xdr:cNvSpPr/>
      </xdr:nvSpPr>
      <xdr:spPr>
        <a:xfrm>
          <a:off x="8177893" y="693964"/>
          <a:ext cx="5170714" cy="249010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28575</xdr:colOff>
      <xdr:row>0</xdr:row>
      <xdr:rowOff>9525</xdr:rowOff>
    </xdr:from>
    <xdr:to>
      <xdr:col>3</xdr:col>
      <xdr:colOff>581025</xdr:colOff>
      <xdr:row>7</xdr:row>
      <xdr:rowOff>28575</xdr:rowOff>
    </xdr:to>
    <xdr:sp macro="" textlink="">
      <xdr:nvSpPr>
        <xdr:cNvPr id="18" name="Rectangle 17">
          <a:extLst>
            <a:ext uri="{FF2B5EF4-FFF2-40B4-BE49-F238E27FC236}">
              <a16:creationId xmlns:a16="http://schemas.microsoft.com/office/drawing/2014/main" id="{5DC09CE7-02D2-4B55-9755-F87E038C7762}"/>
            </a:ext>
          </a:extLst>
        </xdr:cNvPr>
        <xdr:cNvSpPr/>
      </xdr:nvSpPr>
      <xdr:spPr>
        <a:xfrm>
          <a:off x="1685925" y="9525"/>
          <a:ext cx="1533525" cy="135255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806823</xdr:colOff>
      <xdr:row>18</xdr:row>
      <xdr:rowOff>168088</xdr:rowOff>
    </xdr:from>
    <xdr:to>
      <xdr:col>12</xdr:col>
      <xdr:colOff>358588</xdr:colOff>
      <xdr:row>26</xdr:row>
      <xdr:rowOff>156883</xdr:rowOff>
    </xdr:to>
    <xdr:sp macro="" textlink="">
      <xdr:nvSpPr>
        <xdr:cNvPr id="19" name="Rectangle 18">
          <a:extLst>
            <a:ext uri="{FF2B5EF4-FFF2-40B4-BE49-F238E27FC236}">
              <a16:creationId xmlns:a16="http://schemas.microsoft.com/office/drawing/2014/main" id="{F0847074-ADFA-4875-9641-48F3E6517508}"/>
            </a:ext>
          </a:extLst>
        </xdr:cNvPr>
        <xdr:cNvSpPr/>
      </xdr:nvSpPr>
      <xdr:spPr>
        <a:xfrm>
          <a:off x="2566147" y="3597088"/>
          <a:ext cx="5983941" cy="15127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449624</xdr:colOff>
      <xdr:row>3</xdr:row>
      <xdr:rowOff>107430</xdr:rowOff>
    </xdr:from>
    <xdr:to>
      <xdr:col>13</xdr:col>
      <xdr:colOff>265128</xdr:colOff>
      <xdr:row>23</xdr:row>
      <xdr:rowOff>152960</xdr:rowOff>
    </xdr:to>
    <xdr:grpSp>
      <xdr:nvGrpSpPr>
        <xdr:cNvPr id="24" name="Group 23">
          <a:extLst>
            <a:ext uri="{FF2B5EF4-FFF2-40B4-BE49-F238E27FC236}">
              <a16:creationId xmlns:a16="http://schemas.microsoft.com/office/drawing/2014/main" id="{88B14CEF-B42B-4DDA-95BE-4D9EFE02E9E0}"/>
            </a:ext>
          </a:extLst>
        </xdr:cNvPr>
        <xdr:cNvGrpSpPr/>
      </xdr:nvGrpSpPr>
      <xdr:grpSpPr>
        <a:xfrm>
          <a:off x="2119300" y="678930"/>
          <a:ext cx="6852799" cy="3855530"/>
          <a:chOff x="2119300" y="678930"/>
          <a:chExt cx="6852799" cy="3855530"/>
        </a:xfrm>
      </xdr:grpSpPr>
      <xdr:grpSp>
        <xdr:nvGrpSpPr>
          <xdr:cNvPr id="17" name="Group 16">
            <a:extLst>
              <a:ext uri="{FF2B5EF4-FFF2-40B4-BE49-F238E27FC236}">
                <a16:creationId xmlns:a16="http://schemas.microsoft.com/office/drawing/2014/main" id="{F320ABB6-84D2-48EB-B7D8-161F6CEDEDDA}"/>
              </a:ext>
            </a:extLst>
          </xdr:cNvPr>
          <xdr:cNvGrpSpPr/>
        </xdr:nvGrpSpPr>
        <xdr:grpSpPr>
          <a:xfrm>
            <a:off x="2119300" y="678930"/>
            <a:ext cx="6852799" cy="2508216"/>
            <a:chOff x="2210773" y="1810725"/>
            <a:chExt cx="4799627" cy="2085001"/>
          </a:xfrm>
        </xdr:grpSpPr>
        <xdr:grpSp>
          <xdr:nvGrpSpPr>
            <xdr:cNvPr id="11" name="Group 10">
              <a:extLst>
                <a:ext uri="{FF2B5EF4-FFF2-40B4-BE49-F238E27FC236}">
                  <a16:creationId xmlns:a16="http://schemas.microsoft.com/office/drawing/2014/main" id="{E19D5B26-B4EA-4901-9278-8D67EBC72A41}"/>
                </a:ext>
              </a:extLst>
            </xdr:cNvPr>
            <xdr:cNvGrpSpPr/>
          </xdr:nvGrpSpPr>
          <xdr:grpSpPr>
            <a:xfrm>
              <a:off x="2210773" y="2076450"/>
              <a:ext cx="4799627" cy="1819276"/>
              <a:chOff x="2286973" y="1838325"/>
              <a:chExt cx="4799627" cy="1819276"/>
            </a:xfrm>
          </xdr:grpSpPr>
          <xdr:graphicFrame macro="">
            <xdr:nvGraphicFramePr>
              <xdr:cNvPr id="2" name="Chart 1">
                <a:extLst>
                  <a:ext uri="{FF2B5EF4-FFF2-40B4-BE49-F238E27FC236}">
                    <a16:creationId xmlns:a16="http://schemas.microsoft.com/office/drawing/2014/main" id="{F123DF98-6641-4B7B-9408-6D0F91320683}"/>
                  </a:ext>
                </a:extLst>
              </xdr:cNvPr>
              <xdr:cNvGraphicFramePr/>
            </xdr:nvGraphicFramePr>
            <xdr:xfrm>
              <a:off x="2286973" y="1871943"/>
              <a:ext cx="2019300" cy="1690687"/>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3" name="Chart 2">
                <a:extLst>
                  <a:ext uri="{FF2B5EF4-FFF2-40B4-BE49-F238E27FC236}">
                    <a16:creationId xmlns:a16="http://schemas.microsoft.com/office/drawing/2014/main" id="{0F801287-D3DE-4D84-BF25-65DC1F81FC7B}"/>
                  </a:ext>
                </a:extLst>
              </xdr:cNvPr>
              <xdr:cNvGraphicFramePr>
                <a:graphicFrameLocks/>
              </xdr:cNvGraphicFramePr>
            </xdr:nvGraphicFramePr>
            <xdr:xfrm>
              <a:off x="3671887" y="1838325"/>
              <a:ext cx="2019300" cy="1690687"/>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4" name="Chart 3">
                <a:extLst>
                  <a:ext uri="{FF2B5EF4-FFF2-40B4-BE49-F238E27FC236}">
                    <a16:creationId xmlns:a16="http://schemas.microsoft.com/office/drawing/2014/main" id="{B2B24854-5CDE-4018-8628-6354D6A4EC6E}"/>
                  </a:ext>
                </a:extLst>
              </xdr:cNvPr>
              <xdr:cNvGraphicFramePr>
                <a:graphicFrameLocks/>
              </xdr:cNvGraphicFramePr>
            </xdr:nvGraphicFramePr>
            <xdr:xfrm>
              <a:off x="5067300" y="1838325"/>
              <a:ext cx="2019300" cy="1690687"/>
            </xdr:xfrm>
            <a:graphic>
              <a:graphicData uri="http://schemas.openxmlformats.org/drawingml/2006/chart">
                <c:chart xmlns:c="http://schemas.openxmlformats.org/drawingml/2006/chart" xmlns:r="http://schemas.openxmlformats.org/officeDocument/2006/relationships" r:id="rId3"/>
              </a:graphicData>
            </a:graphic>
          </xdr:graphicFrame>
          <xdr:sp macro="" textlink="B4">
            <xdr:nvSpPr>
              <xdr:cNvPr id="5" name="TextBox 4">
                <a:extLst>
                  <a:ext uri="{FF2B5EF4-FFF2-40B4-BE49-F238E27FC236}">
                    <a16:creationId xmlns:a16="http://schemas.microsoft.com/office/drawing/2014/main" id="{2D5757DD-86F6-4BE4-98DF-2806EAB936CB}"/>
                  </a:ext>
                </a:extLst>
              </xdr:cNvPr>
              <xdr:cNvSpPr txBox="1"/>
            </xdr:nvSpPr>
            <xdr:spPr>
              <a:xfrm>
                <a:off x="2857500" y="2428875"/>
                <a:ext cx="866775" cy="561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9B835B0-380F-43EB-AE63-4A2D4A4C5310}" type="TxLink">
                  <a:rPr lang="en-US" sz="1600" b="1" i="0" u="none" strike="noStrike">
                    <a:solidFill>
                      <a:srgbClr val="FF0000"/>
                    </a:solidFill>
                    <a:latin typeface="Calibri"/>
                    <a:cs typeface="Calibri"/>
                  </a:rPr>
                  <a:pPr algn="ctr"/>
                  <a:t>29.32%</a:t>
                </a:fld>
                <a:endParaRPr lang="en-IN" sz="1600" b="1">
                  <a:solidFill>
                    <a:srgbClr val="FF0000"/>
                  </a:solidFill>
                </a:endParaRPr>
              </a:p>
            </xdr:txBody>
          </xdr:sp>
          <xdr:sp macro="" textlink="B5">
            <xdr:nvSpPr>
              <xdr:cNvPr id="6" name="TextBox 5">
                <a:extLst>
                  <a:ext uri="{FF2B5EF4-FFF2-40B4-BE49-F238E27FC236}">
                    <a16:creationId xmlns:a16="http://schemas.microsoft.com/office/drawing/2014/main" id="{005587A9-5277-483E-AA18-AAB2004C5235}"/>
                  </a:ext>
                </a:extLst>
              </xdr:cNvPr>
              <xdr:cNvSpPr txBox="1"/>
            </xdr:nvSpPr>
            <xdr:spPr>
              <a:xfrm>
                <a:off x="4267200" y="2428875"/>
                <a:ext cx="866775" cy="561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78B7180-3785-4F90-AD07-5604D84C9D01}" type="TxLink">
                  <a:rPr lang="en-US" sz="1600" b="1" i="0" u="none" strike="noStrike">
                    <a:solidFill>
                      <a:srgbClr val="00B050"/>
                    </a:solidFill>
                    <a:latin typeface="Calibri"/>
                    <a:ea typeface="+mn-ea"/>
                    <a:cs typeface="Calibri"/>
                  </a:rPr>
                  <a:pPr marL="0" indent="0" algn="ctr"/>
                  <a:t>35.09%</a:t>
                </a:fld>
                <a:endParaRPr lang="en-IN" sz="1600" b="1" i="0" u="none" strike="noStrike">
                  <a:solidFill>
                    <a:srgbClr val="00B050"/>
                  </a:solidFill>
                  <a:latin typeface="Calibri"/>
                  <a:ea typeface="+mn-ea"/>
                  <a:cs typeface="Calibri"/>
                </a:endParaRPr>
              </a:p>
            </xdr:txBody>
          </xdr:sp>
          <xdr:sp macro="" textlink="B6">
            <xdr:nvSpPr>
              <xdr:cNvPr id="7" name="TextBox 6">
                <a:extLst>
                  <a:ext uri="{FF2B5EF4-FFF2-40B4-BE49-F238E27FC236}">
                    <a16:creationId xmlns:a16="http://schemas.microsoft.com/office/drawing/2014/main" id="{EEC554C5-BC1F-4A95-B22F-23D463426EAA}"/>
                  </a:ext>
                </a:extLst>
              </xdr:cNvPr>
              <xdr:cNvSpPr txBox="1"/>
            </xdr:nvSpPr>
            <xdr:spPr>
              <a:xfrm>
                <a:off x="5676900" y="2428875"/>
                <a:ext cx="866775" cy="561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57A8DB9-5C3B-48BC-A7FA-43B19589D380}" type="TxLink">
                  <a:rPr lang="en-US" sz="1600" b="1" i="0" u="none" strike="noStrike">
                    <a:solidFill>
                      <a:srgbClr val="7030A0"/>
                    </a:solidFill>
                    <a:latin typeface="Calibri"/>
                    <a:ea typeface="+mn-ea"/>
                    <a:cs typeface="Calibri"/>
                  </a:rPr>
                  <a:pPr marL="0" indent="0" algn="ctr"/>
                  <a:t>35.59%</a:t>
                </a:fld>
                <a:endParaRPr lang="en-IN" sz="1600" b="1" i="0" u="none" strike="noStrike">
                  <a:solidFill>
                    <a:srgbClr val="7030A0"/>
                  </a:solidFill>
                  <a:latin typeface="Calibri"/>
                  <a:ea typeface="+mn-ea"/>
                  <a:cs typeface="Calibri"/>
                </a:endParaRPr>
              </a:p>
            </xdr:txBody>
          </xdr:sp>
          <xdr:sp macro="" textlink="A4">
            <xdr:nvSpPr>
              <xdr:cNvPr id="8" name="TextBox 7">
                <a:extLst>
                  <a:ext uri="{FF2B5EF4-FFF2-40B4-BE49-F238E27FC236}">
                    <a16:creationId xmlns:a16="http://schemas.microsoft.com/office/drawing/2014/main" id="{4952E33A-8A82-42E2-99AA-15CC44374CBD}"/>
                  </a:ext>
                </a:extLst>
              </xdr:cNvPr>
              <xdr:cNvSpPr txBox="1"/>
            </xdr:nvSpPr>
            <xdr:spPr>
              <a:xfrm>
                <a:off x="2533650" y="3200401"/>
                <a:ext cx="1524000"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59C65FA-A506-4CF1-ABAD-023804765310}" type="TxLink">
                  <a:rPr lang="en-US" sz="2400" b="1" i="0" u="none" strike="noStrike">
                    <a:solidFill>
                      <a:srgbClr val="FF0000"/>
                    </a:solidFill>
                    <a:latin typeface="Calibri"/>
                    <a:cs typeface="Calibri"/>
                  </a:rPr>
                  <a:pPr algn="ctr"/>
                  <a:t>CPU</a:t>
                </a:fld>
                <a:endParaRPr lang="en-IN" sz="3600" b="1">
                  <a:solidFill>
                    <a:srgbClr val="FF0000"/>
                  </a:solidFill>
                </a:endParaRPr>
              </a:p>
            </xdr:txBody>
          </xdr:sp>
          <xdr:sp macro="" textlink="A5">
            <xdr:nvSpPr>
              <xdr:cNvPr id="9" name="TextBox 8">
                <a:extLst>
                  <a:ext uri="{FF2B5EF4-FFF2-40B4-BE49-F238E27FC236}">
                    <a16:creationId xmlns:a16="http://schemas.microsoft.com/office/drawing/2014/main" id="{2F2F4CC2-3C00-4FE2-A568-82C49E404AFE}"/>
                  </a:ext>
                </a:extLst>
              </xdr:cNvPr>
              <xdr:cNvSpPr txBox="1"/>
            </xdr:nvSpPr>
            <xdr:spPr>
              <a:xfrm>
                <a:off x="3924300" y="3200401"/>
                <a:ext cx="1524000"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479A666-6800-4DBD-8820-B79EE31C1CA8}" type="TxLink">
                  <a:rPr lang="en-US" sz="2400" b="1" i="0" u="none" strike="noStrike">
                    <a:solidFill>
                      <a:srgbClr val="00B050"/>
                    </a:solidFill>
                    <a:latin typeface="Calibri"/>
                    <a:ea typeface="+mn-ea"/>
                    <a:cs typeface="Calibri"/>
                  </a:rPr>
                  <a:pPr marL="0" indent="0" algn="ctr"/>
                  <a:t>MONITER</a:t>
                </a:fld>
                <a:endParaRPr lang="en-IN" sz="2400" b="1" i="0" u="none" strike="noStrike">
                  <a:solidFill>
                    <a:srgbClr val="00B050"/>
                  </a:solidFill>
                  <a:latin typeface="Calibri"/>
                  <a:ea typeface="+mn-ea"/>
                  <a:cs typeface="Calibri"/>
                </a:endParaRPr>
              </a:p>
            </xdr:txBody>
          </xdr:sp>
          <xdr:sp macro="" textlink="A6">
            <xdr:nvSpPr>
              <xdr:cNvPr id="10" name="TextBox 9">
                <a:extLst>
                  <a:ext uri="{FF2B5EF4-FFF2-40B4-BE49-F238E27FC236}">
                    <a16:creationId xmlns:a16="http://schemas.microsoft.com/office/drawing/2014/main" id="{460176B1-6A44-4C91-B08F-4B5DDBFBC157}"/>
                  </a:ext>
                </a:extLst>
              </xdr:cNvPr>
              <xdr:cNvSpPr txBox="1"/>
            </xdr:nvSpPr>
            <xdr:spPr>
              <a:xfrm>
                <a:off x="5314950" y="3200401"/>
                <a:ext cx="1524000"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83E2CE6-B292-4DD1-917E-279F95440C10}" type="TxLink">
                  <a:rPr lang="en-US" sz="2400" b="1" i="0" u="none" strike="noStrike">
                    <a:solidFill>
                      <a:srgbClr val="7030A0"/>
                    </a:solidFill>
                    <a:latin typeface="Calibri"/>
                    <a:ea typeface="+mn-ea"/>
                    <a:cs typeface="Calibri"/>
                  </a:rPr>
                  <a:pPr marL="0" indent="0" algn="ctr"/>
                  <a:t>PRINTER</a:t>
                </a:fld>
                <a:endParaRPr lang="en-IN" sz="2400" b="1" i="0" u="none" strike="noStrike">
                  <a:solidFill>
                    <a:srgbClr val="7030A0"/>
                  </a:solidFill>
                  <a:latin typeface="Calibri"/>
                  <a:ea typeface="+mn-ea"/>
                  <a:cs typeface="Calibri"/>
                </a:endParaRPr>
              </a:p>
            </xdr:txBody>
          </xdr:sp>
        </xdr:grpSp>
        <xdr:sp macro="" textlink="C1">
          <xdr:nvSpPr>
            <xdr:cNvPr id="16" name="Rectangle: Rounded Corners 15">
              <a:extLst>
                <a:ext uri="{FF2B5EF4-FFF2-40B4-BE49-F238E27FC236}">
                  <a16:creationId xmlns:a16="http://schemas.microsoft.com/office/drawing/2014/main" id="{6AB2DCD2-9DC7-4088-9ED9-DA1C25028F33}"/>
                </a:ext>
              </a:extLst>
            </xdr:cNvPr>
            <xdr:cNvSpPr/>
          </xdr:nvSpPr>
          <xdr:spPr>
            <a:xfrm>
              <a:off x="2838450" y="1810725"/>
              <a:ext cx="3409950" cy="465749"/>
            </a:xfrm>
            <a:prstGeom prst="roundRect">
              <a:avLst/>
            </a:prstGeom>
            <a:blipFill>
              <a:blip xmlns:r="http://schemas.openxmlformats.org/officeDocument/2006/relationships" r:embed="rId4"/>
              <a:tile tx="0" ty="0" sx="100000" sy="100000" flip="none" algn="tl"/>
            </a:blip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CD992B23-3EC1-4EA8-9A98-38F6BC1A2D89}" type="TxLink">
                <a:rPr lang="en-US" sz="2000" b="1" i="0" u="none" strike="noStrike" cap="none" spc="50">
                  <a:ln w="0">
                    <a:solidFill>
                      <a:schemeClr val="bg1"/>
                    </a:solidFill>
                  </a:ln>
                  <a:solidFill>
                    <a:schemeClr val="bg1"/>
                  </a:solidFill>
                  <a:effectLst>
                    <a:innerShdw blurRad="63500" dist="50800" dir="13500000">
                      <a:srgbClr val="000000">
                        <a:alpha val="50000"/>
                      </a:srgbClr>
                    </a:innerShdw>
                  </a:effectLst>
                  <a:latin typeface="Calibri"/>
                  <a:cs typeface="Calibri"/>
                </a:rPr>
                <a:pPr algn="ctr"/>
                <a:t>SALES OF :-(All)</a:t>
              </a:fld>
              <a:endParaRPr lang="en-IN" sz="2000" b="1" cap="none" spc="50">
                <a:ln w="0">
                  <a:solidFill>
                    <a:schemeClr val="bg1"/>
                  </a:solidFill>
                </a:ln>
                <a:solidFill>
                  <a:schemeClr val="bg1"/>
                </a:solidFill>
                <a:effectLst>
                  <a:innerShdw blurRad="63500" dist="50800" dir="13500000">
                    <a:srgbClr val="000000">
                      <a:alpha val="50000"/>
                    </a:srgbClr>
                  </a:innerShdw>
                </a:effectLst>
              </a:endParaRPr>
            </a:p>
          </xdr:txBody>
        </xdr:sp>
      </xdr:grpSp>
      <xdr:grpSp>
        <xdr:nvGrpSpPr>
          <xdr:cNvPr id="23" name="Group 22">
            <a:extLst>
              <a:ext uri="{FF2B5EF4-FFF2-40B4-BE49-F238E27FC236}">
                <a16:creationId xmlns:a16="http://schemas.microsoft.com/office/drawing/2014/main" id="{2DDB8881-E49E-417F-95E4-A4D477944C37}"/>
              </a:ext>
            </a:extLst>
          </xdr:cNvPr>
          <xdr:cNvGrpSpPr/>
        </xdr:nvGrpSpPr>
        <xdr:grpSpPr>
          <a:xfrm>
            <a:off x="2692773" y="3162860"/>
            <a:ext cx="5167033" cy="1371600"/>
            <a:chOff x="2692773" y="3162860"/>
            <a:chExt cx="5167033" cy="1371600"/>
          </a:xfrm>
        </xdr:grpSpPr>
        <mc:AlternateContent xmlns:mc="http://schemas.openxmlformats.org/markup-compatibility/2006" xmlns:a14="http://schemas.microsoft.com/office/drawing/2010/main">
          <mc:Choice Requires="a14">
            <xdr:graphicFrame macro="">
              <xdr:nvGraphicFramePr>
                <xdr:cNvPr id="21" name="SALESMAN 1">
                  <a:extLst>
                    <a:ext uri="{FF2B5EF4-FFF2-40B4-BE49-F238E27FC236}">
                      <a16:creationId xmlns:a16="http://schemas.microsoft.com/office/drawing/2014/main" id="{44783043-6848-44F5-9694-8070257A7147}"/>
                    </a:ext>
                  </a:extLst>
                </xdr:cNvPr>
                <xdr:cNvGraphicFramePr/>
              </xdr:nvGraphicFramePr>
              <xdr:xfrm>
                <a:off x="2692773" y="3164541"/>
                <a:ext cx="1828800" cy="1362635"/>
              </xdr:xfrm>
              <a:graphic>
                <a:graphicData uri="http://schemas.microsoft.com/office/drawing/2010/slicer">
                  <sle:slicer xmlns:sle="http://schemas.microsoft.com/office/drawing/2010/slicer" name="SALESMAN 1"/>
                </a:graphicData>
              </a:graphic>
            </xdr:graphicFrame>
          </mc:Choice>
          <mc:Fallback xmlns="">
            <xdr:sp macro="" textlink="">
              <xdr:nvSpPr>
                <xdr:cNvPr id="0" name=""/>
                <xdr:cNvSpPr>
                  <a:spLocks noTextEdit="1"/>
                </xdr:cNvSpPr>
              </xdr:nvSpPr>
              <xdr:spPr>
                <a:xfrm>
                  <a:off x="2692773" y="3164541"/>
                  <a:ext cx="1828800" cy="13626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tsle="http://schemas.microsoft.com/office/drawing/2012/timeslicer">
          <mc:Choice Requires="tsle">
            <xdr:graphicFrame macro="">
              <xdr:nvGraphicFramePr>
                <xdr:cNvPr id="22" name="DATE 1">
                  <a:extLst>
                    <a:ext uri="{FF2B5EF4-FFF2-40B4-BE49-F238E27FC236}">
                      <a16:creationId xmlns:a16="http://schemas.microsoft.com/office/drawing/2014/main" id="{BEA55B16-5A08-4211-8254-24AAC4EAE6BE}"/>
                    </a:ext>
                  </a:extLst>
                </xdr:cNvPr>
                <xdr:cNvGraphicFramePr/>
              </xdr:nvGraphicFramePr>
              <xdr:xfrm>
                <a:off x="4526056" y="3162860"/>
                <a:ext cx="3333750" cy="1371600"/>
              </xdr:xfrm>
              <a:graphic>
                <a:graphicData uri="http://schemas.microsoft.com/office/drawing/2012/timeslicer">
                  <tsle:timeslicer name="DATE 1"/>
                </a:graphicData>
              </a:graphic>
            </xdr:graphicFrame>
          </mc:Choice>
          <mc:Fallback xmlns="">
            <xdr:sp macro="" textlink="">
              <xdr:nvSpPr>
                <xdr:cNvPr id="0" name=""/>
                <xdr:cNvSpPr>
                  <a:spLocks noTextEdit="1"/>
                </xdr:cNvSpPr>
              </xdr:nvSpPr>
              <xdr:spPr>
                <a:xfrm>
                  <a:off x="4526056" y="3162860"/>
                  <a:ext cx="333375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grpSp>
    </xdr:grp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142875</xdr:colOff>
      <xdr:row>2</xdr:row>
      <xdr:rowOff>71437</xdr:rowOff>
    </xdr:from>
    <xdr:to>
      <xdr:col>10</xdr:col>
      <xdr:colOff>447675</xdr:colOff>
      <xdr:row>16</xdr:row>
      <xdr:rowOff>147637</xdr:rowOff>
    </xdr:to>
    <xdr:graphicFrame macro="">
      <xdr:nvGraphicFramePr>
        <xdr:cNvPr id="2" name="Chart 1">
          <a:extLst>
            <a:ext uri="{FF2B5EF4-FFF2-40B4-BE49-F238E27FC236}">
              <a16:creationId xmlns:a16="http://schemas.microsoft.com/office/drawing/2014/main" id="{413AB11B-AC77-4A4A-B934-48E86AE06A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190500</xdr:colOff>
      <xdr:row>3</xdr:row>
      <xdr:rowOff>80962</xdr:rowOff>
    </xdr:from>
    <xdr:to>
      <xdr:col>9</xdr:col>
      <xdr:colOff>495300</xdr:colOff>
      <xdr:row>17</xdr:row>
      <xdr:rowOff>157162</xdr:rowOff>
    </xdr:to>
    <xdr:graphicFrame macro="">
      <xdr:nvGraphicFramePr>
        <xdr:cNvPr id="2" name="Chart 1">
          <a:extLst>
            <a:ext uri="{FF2B5EF4-FFF2-40B4-BE49-F238E27FC236}">
              <a16:creationId xmlns:a16="http://schemas.microsoft.com/office/drawing/2014/main" id="{EB6CD58A-7A9A-497D-9B62-42A397E00E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257175</xdr:colOff>
      <xdr:row>2</xdr:row>
      <xdr:rowOff>42862</xdr:rowOff>
    </xdr:from>
    <xdr:to>
      <xdr:col>9</xdr:col>
      <xdr:colOff>561975</xdr:colOff>
      <xdr:row>16</xdr:row>
      <xdr:rowOff>119062</xdr:rowOff>
    </xdr:to>
    <xdr:graphicFrame macro="">
      <xdr:nvGraphicFramePr>
        <xdr:cNvPr id="2" name="Chart 1">
          <a:extLst>
            <a:ext uri="{FF2B5EF4-FFF2-40B4-BE49-F238E27FC236}">
              <a16:creationId xmlns:a16="http://schemas.microsoft.com/office/drawing/2014/main" id="{7773C78F-817B-476F-A3D4-7D5D9C8B6B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600075</xdr:colOff>
      <xdr:row>4</xdr:row>
      <xdr:rowOff>95250</xdr:rowOff>
    </xdr:from>
    <xdr:to>
      <xdr:col>15</xdr:col>
      <xdr:colOff>590550</xdr:colOff>
      <xdr:row>33</xdr:row>
      <xdr:rowOff>76200</xdr:rowOff>
    </xdr:to>
    <xdr:grpSp>
      <xdr:nvGrpSpPr>
        <xdr:cNvPr id="5" name="Group 4">
          <a:extLst>
            <a:ext uri="{FF2B5EF4-FFF2-40B4-BE49-F238E27FC236}">
              <a16:creationId xmlns:a16="http://schemas.microsoft.com/office/drawing/2014/main" id="{AB793642-A640-4C0B-A55B-7F08B5325F57}"/>
            </a:ext>
          </a:extLst>
        </xdr:cNvPr>
        <xdr:cNvGrpSpPr/>
      </xdr:nvGrpSpPr>
      <xdr:grpSpPr>
        <a:xfrm>
          <a:off x="600075" y="857250"/>
          <a:ext cx="9175296" cy="5505450"/>
          <a:chOff x="600075" y="857250"/>
          <a:chExt cx="9082520" cy="5505450"/>
        </a:xfrm>
      </xdr:grpSpPr>
      <xdr:graphicFrame macro="">
        <xdr:nvGraphicFramePr>
          <xdr:cNvPr id="2" name="Chart 1">
            <a:extLst>
              <a:ext uri="{FF2B5EF4-FFF2-40B4-BE49-F238E27FC236}">
                <a16:creationId xmlns:a16="http://schemas.microsoft.com/office/drawing/2014/main" id="{1C9774BC-6D1F-470D-9A72-06847B7ED56F}"/>
              </a:ext>
            </a:extLst>
          </xdr:cNvPr>
          <xdr:cNvGraphicFramePr>
            <a:graphicFrameLocks/>
          </xdr:cNvGraphicFramePr>
        </xdr:nvGraphicFramePr>
        <xdr:xfrm>
          <a:off x="609599" y="3619500"/>
          <a:ext cx="9036628" cy="274320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3" name="Chart 2">
            <a:extLst>
              <a:ext uri="{FF2B5EF4-FFF2-40B4-BE49-F238E27FC236}">
                <a16:creationId xmlns:a16="http://schemas.microsoft.com/office/drawing/2014/main" id="{19CB19D5-779B-41B1-8CD4-3BBDACD4836B}"/>
              </a:ext>
            </a:extLst>
          </xdr:cNvPr>
          <xdr:cNvGraphicFramePr>
            <a:graphicFrameLocks/>
          </xdr:cNvGraphicFramePr>
        </xdr:nvGraphicFramePr>
        <xdr:xfrm>
          <a:off x="600075" y="866775"/>
          <a:ext cx="4544291" cy="274320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4" name="Chart 3">
            <a:extLst>
              <a:ext uri="{FF2B5EF4-FFF2-40B4-BE49-F238E27FC236}">
                <a16:creationId xmlns:a16="http://schemas.microsoft.com/office/drawing/2014/main" id="{4EE070E0-9236-459F-9743-8EB7C831E5A6}"/>
              </a:ext>
            </a:extLst>
          </xdr:cNvPr>
          <xdr:cNvGraphicFramePr>
            <a:graphicFrameLocks/>
          </xdr:cNvGraphicFramePr>
        </xdr:nvGraphicFramePr>
        <xdr:xfrm>
          <a:off x="5134841" y="857250"/>
          <a:ext cx="4547754" cy="2743200"/>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twoCellAnchor editAs="oneCell">
    <xdr:from>
      <xdr:col>16</xdr:col>
      <xdr:colOff>15586</xdr:colOff>
      <xdr:row>4</xdr:row>
      <xdr:rowOff>116897</xdr:rowOff>
    </xdr:from>
    <xdr:to>
      <xdr:col>18</xdr:col>
      <xdr:colOff>580159</xdr:colOff>
      <xdr:row>19</xdr:row>
      <xdr:rowOff>25976</xdr:rowOff>
    </xdr:to>
    <mc:AlternateContent xmlns:mc="http://schemas.openxmlformats.org/markup-compatibility/2006" xmlns:a14="http://schemas.microsoft.com/office/drawing/2010/main">
      <mc:Choice Requires="a14">
        <xdr:graphicFrame macro="">
          <xdr:nvGraphicFramePr>
            <xdr:cNvPr id="6" name="SALESMAN 2">
              <a:extLst>
                <a:ext uri="{FF2B5EF4-FFF2-40B4-BE49-F238E27FC236}">
                  <a16:creationId xmlns:a16="http://schemas.microsoft.com/office/drawing/2014/main" id="{F6CBCDDE-DF6E-44A6-BB46-B6C18ED2F9DB}"/>
                </a:ext>
              </a:extLst>
            </xdr:cNvPr>
            <xdr:cNvGraphicFramePr/>
          </xdr:nvGraphicFramePr>
          <xdr:xfrm>
            <a:off x="0" y="0"/>
            <a:ext cx="0" cy="0"/>
          </xdr:xfrm>
          <a:graphic>
            <a:graphicData uri="http://schemas.microsoft.com/office/drawing/2010/slicer">
              <sle:slicer xmlns:sle="http://schemas.microsoft.com/office/drawing/2010/slicer" name="SALESMAN 2"/>
            </a:graphicData>
          </a:graphic>
        </xdr:graphicFrame>
      </mc:Choice>
      <mc:Fallback xmlns="">
        <xdr:sp macro="" textlink="">
          <xdr:nvSpPr>
            <xdr:cNvPr id="0" name=""/>
            <xdr:cNvSpPr>
              <a:spLocks noTextEdit="1"/>
            </xdr:cNvSpPr>
          </xdr:nvSpPr>
          <xdr:spPr>
            <a:xfrm>
              <a:off x="9812729" y="878897"/>
              <a:ext cx="1789216" cy="27665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24245</xdr:colOff>
      <xdr:row>4</xdr:row>
      <xdr:rowOff>108239</xdr:rowOff>
    </xdr:from>
    <xdr:to>
      <xdr:col>21</xdr:col>
      <xdr:colOff>588818</xdr:colOff>
      <xdr:row>19</xdr:row>
      <xdr:rowOff>17318</xdr:rowOff>
    </xdr:to>
    <mc:AlternateContent xmlns:mc="http://schemas.openxmlformats.org/markup-compatibility/2006" xmlns:a14="http://schemas.microsoft.com/office/drawing/2010/main">
      <mc:Choice Requires="a14">
        <xdr:graphicFrame macro="">
          <xdr:nvGraphicFramePr>
            <xdr:cNvPr id="7" name="PRODUCT">
              <a:extLst>
                <a:ext uri="{FF2B5EF4-FFF2-40B4-BE49-F238E27FC236}">
                  <a16:creationId xmlns:a16="http://schemas.microsoft.com/office/drawing/2014/main" id="{66D5F453-9A5A-4561-9453-00A3D8379ED3}"/>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1658352" y="870239"/>
              <a:ext cx="1789216" cy="27665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574963</xdr:colOff>
      <xdr:row>19</xdr:row>
      <xdr:rowOff>13854</xdr:rowOff>
    </xdr:from>
    <xdr:to>
      <xdr:col>21</xdr:col>
      <xdr:colOff>571500</xdr:colOff>
      <xdr:row>33</xdr:row>
      <xdr:rowOff>34635</xdr:rowOff>
    </xdr:to>
    <mc:AlternateContent xmlns:mc="http://schemas.openxmlformats.org/markup-compatibility/2006" xmlns:tsle="http://schemas.microsoft.com/office/drawing/2012/timeslicer">
      <mc:Choice Requires="tsle">
        <xdr:graphicFrame macro="">
          <xdr:nvGraphicFramePr>
            <xdr:cNvPr id="8" name="DATE 2">
              <a:extLst>
                <a:ext uri="{FF2B5EF4-FFF2-40B4-BE49-F238E27FC236}">
                  <a16:creationId xmlns:a16="http://schemas.microsoft.com/office/drawing/2014/main" id="{A8276D7B-03AA-463D-BEB3-394B55B830B6}"/>
                </a:ext>
              </a:extLst>
            </xdr:cNvPr>
            <xdr:cNvGraphicFramePr/>
          </xdr:nvGraphicFramePr>
          <xdr:xfrm>
            <a:off x="0" y="0"/>
            <a:ext cx="0" cy="0"/>
          </xdr:xfrm>
          <a:graphic>
            <a:graphicData uri="http://schemas.microsoft.com/office/drawing/2012/timeslicer">
              <tsle:timeslicer name="DATE 2"/>
            </a:graphicData>
          </a:graphic>
        </xdr:graphicFrame>
      </mc:Choice>
      <mc:Fallback xmlns="">
        <xdr:sp macro="" textlink="">
          <xdr:nvSpPr>
            <xdr:cNvPr id="0" name=""/>
            <xdr:cNvSpPr>
              <a:spLocks noTextEdit="1"/>
            </xdr:cNvSpPr>
          </xdr:nvSpPr>
          <xdr:spPr>
            <a:xfrm>
              <a:off x="9759784" y="3633354"/>
              <a:ext cx="3670466" cy="2687781"/>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15</xdr:col>
      <xdr:colOff>70757</xdr:colOff>
      <xdr:row>2</xdr:row>
      <xdr:rowOff>175533</xdr:rowOff>
    </xdr:from>
    <xdr:to>
      <xdr:col>21</xdr:col>
      <xdr:colOff>122464</xdr:colOff>
      <xdr:row>19</xdr:row>
      <xdr:rowOff>35378</xdr:rowOff>
    </xdr:to>
    <xdr:grpSp>
      <xdr:nvGrpSpPr>
        <xdr:cNvPr id="21" name="Group 20">
          <a:extLst>
            <a:ext uri="{FF2B5EF4-FFF2-40B4-BE49-F238E27FC236}">
              <a16:creationId xmlns:a16="http://schemas.microsoft.com/office/drawing/2014/main" id="{42B41E37-5D26-4505-A447-16DF4EC6AACC}"/>
            </a:ext>
          </a:extLst>
        </xdr:cNvPr>
        <xdr:cNvGrpSpPr/>
      </xdr:nvGrpSpPr>
      <xdr:grpSpPr>
        <a:xfrm>
          <a:off x="9255578" y="556533"/>
          <a:ext cx="3725636" cy="3098345"/>
          <a:chOff x="4324350" y="559255"/>
          <a:chExt cx="3709307" cy="3098345"/>
        </a:xfrm>
      </xdr:grpSpPr>
      <mc:AlternateContent xmlns:mc="http://schemas.openxmlformats.org/markup-compatibility/2006" xmlns:a14="http://schemas.microsoft.com/office/drawing/2010/main">
        <mc:Choice Requires="a14">
          <xdr:graphicFrame macro="">
            <xdr:nvGraphicFramePr>
              <xdr:cNvPr id="18" name="PRODUCT 2">
                <a:extLst>
                  <a:ext uri="{FF2B5EF4-FFF2-40B4-BE49-F238E27FC236}">
                    <a16:creationId xmlns:a16="http://schemas.microsoft.com/office/drawing/2014/main" id="{88C4B5CC-073B-44EF-B6D9-F16394249841}"/>
                  </a:ext>
                </a:extLst>
              </xdr:cNvPr>
              <xdr:cNvGraphicFramePr/>
            </xdr:nvGraphicFramePr>
            <xdr:xfrm>
              <a:off x="4324350" y="581025"/>
              <a:ext cx="1828800" cy="1552575"/>
            </xdr:xfrm>
            <a:graphic>
              <a:graphicData uri="http://schemas.microsoft.com/office/drawing/2010/slicer">
                <sle:slicer xmlns:sle="http://schemas.microsoft.com/office/drawing/2010/slicer" name="PRODUCT 2"/>
              </a:graphicData>
            </a:graphic>
          </xdr:graphicFrame>
        </mc:Choice>
        <mc:Fallback xmlns="">
          <xdr:sp macro="" textlink="">
            <xdr:nvSpPr>
              <xdr:cNvPr id="0" name=""/>
              <xdr:cNvSpPr>
                <a:spLocks noTextEdit="1"/>
              </xdr:cNvSpPr>
            </xdr:nvSpPr>
            <xdr:spPr>
              <a:xfrm>
                <a:off x="9255578" y="578303"/>
                <a:ext cx="1836851" cy="1552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9" name="SALESMAN 4">
                <a:extLst>
                  <a:ext uri="{FF2B5EF4-FFF2-40B4-BE49-F238E27FC236}">
                    <a16:creationId xmlns:a16="http://schemas.microsoft.com/office/drawing/2014/main" id="{48BD34E1-C8D9-406B-8A27-6073F65AF1FE}"/>
                  </a:ext>
                </a:extLst>
              </xdr:cNvPr>
              <xdr:cNvGraphicFramePr/>
            </xdr:nvGraphicFramePr>
            <xdr:xfrm>
              <a:off x="6204857" y="559255"/>
              <a:ext cx="1828800" cy="1602920"/>
            </xdr:xfrm>
            <a:graphic>
              <a:graphicData uri="http://schemas.microsoft.com/office/drawing/2010/slicer">
                <sle:slicer xmlns:sle="http://schemas.microsoft.com/office/drawing/2010/slicer" name="SALESMAN 4"/>
              </a:graphicData>
            </a:graphic>
          </xdr:graphicFrame>
        </mc:Choice>
        <mc:Fallback xmlns="">
          <xdr:sp macro="" textlink="">
            <xdr:nvSpPr>
              <xdr:cNvPr id="0" name=""/>
              <xdr:cNvSpPr>
                <a:spLocks noTextEdit="1"/>
              </xdr:cNvSpPr>
            </xdr:nvSpPr>
            <xdr:spPr>
              <a:xfrm>
                <a:off x="11144363" y="556533"/>
                <a:ext cx="1836851" cy="16029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tsle="http://schemas.microsoft.com/office/drawing/2012/timeslicer">
        <mc:Choice Requires="tsle">
          <xdr:graphicFrame macro="">
            <xdr:nvGraphicFramePr>
              <xdr:cNvPr id="20" name="DATE 4">
                <a:extLst>
                  <a:ext uri="{FF2B5EF4-FFF2-40B4-BE49-F238E27FC236}">
                    <a16:creationId xmlns:a16="http://schemas.microsoft.com/office/drawing/2014/main" id="{B81FA016-F2C9-42A0-B166-31EB990AC52F}"/>
                  </a:ext>
                </a:extLst>
              </xdr:cNvPr>
              <xdr:cNvGraphicFramePr/>
            </xdr:nvGraphicFramePr>
            <xdr:xfrm>
              <a:off x="4400550" y="2286000"/>
              <a:ext cx="3333750" cy="1371600"/>
            </xdr:xfrm>
            <a:graphic>
              <a:graphicData uri="http://schemas.microsoft.com/office/drawing/2012/timeslicer">
                <tsle:timeslicer name="DATE 4"/>
              </a:graphicData>
            </a:graphic>
          </xdr:graphicFrame>
        </mc:Choice>
        <mc:Fallback xmlns="">
          <xdr:sp macro="" textlink="">
            <xdr:nvSpPr>
              <xdr:cNvPr id="0" name=""/>
              <xdr:cNvSpPr>
                <a:spLocks noTextEdit="1"/>
              </xdr:cNvSpPr>
            </xdr:nvSpPr>
            <xdr:spPr>
              <a:xfrm>
                <a:off x="9332113" y="2283278"/>
                <a:ext cx="3348426"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grpSp>
    <xdr:clientData/>
  </xdr:twoCellAnchor>
  <xdr:twoCellAnchor>
    <xdr:from>
      <xdr:col>0</xdr:col>
      <xdr:colOff>0</xdr:colOff>
      <xdr:row>3</xdr:row>
      <xdr:rowOff>0</xdr:rowOff>
    </xdr:from>
    <xdr:to>
      <xdr:col>7</xdr:col>
      <xdr:colOff>304800</xdr:colOff>
      <xdr:row>17</xdr:row>
      <xdr:rowOff>76200</xdr:rowOff>
    </xdr:to>
    <xdr:graphicFrame macro="">
      <xdr:nvGraphicFramePr>
        <xdr:cNvPr id="13" name="Chart 12">
          <a:extLst>
            <a:ext uri="{FF2B5EF4-FFF2-40B4-BE49-F238E27FC236}">
              <a16:creationId xmlns:a16="http://schemas.microsoft.com/office/drawing/2014/main" id="{AD8C755F-B5D2-41D4-8ABB-A1DBA8B29C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304800</xdr:colOff>
      <xdr:row>3</xdr:row>
      <xdr:rowOff>0</xdr:rowOff>
    </xdr:from>
    <xdr:to>
      <xdr:col>15</xdr:col>
      <xdr:colOff>19050</xdr:colOff>
      <xdr:row>17</xdr:row>
      <xdr:rowOff>76200</xdr:rowOff>
    </xdr:to>
    <xdr:graphicFrame macro="">
      <xdr:nvGraphicFramePr>
        <xdr:cNvPr id="14" name="Chart 13">
          <a:extLst>
            <a:ext uri="{FF2B5EF4-FFF2-40B4-BE49-F238E27FC236}">
              <a16:creationId xmlns:a16="http://schemas.microsoft.com/office/drawing/2014/main" id="{4E0C5AE0-A557-41FE-8852-BF2521C20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17</xdr:row>
      <xdr:rowOff>47624</xdr:rowOff>
    </xdr:from>
    <xdr:to>
      <xdr:col>15</xdr:col>
      <xdr:colOff>0</xdr:colOff>
      <xdr:row>35</xdr:row>
      <xdr:rowOff>19049</xdr:rowOff>
    </xdr:to>
    <xdr:graphicFrame macro="">
      <xdr:nvGraphicFramePr>
        <xdr:cNvPr id="15" name="Chart 14">
          <a:extLst>
            <a:ext uri="{FF2B5EF4-FFF2-40B4-BE49-F238E27FC236}">
              <a16:creationId xmlns:a16="http://schemas.microsoft.com/office/drawing/2014/main" id="{9179DEB9-3D32-4D0A-A9C7-8CEC4A8C0D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448.944839699077" createdVersion="7" refreshedVersion="7" minRefreshableVersion="3" recordCount="158" xr:uid="{20EC7523-6F2D-467C-933F-C9B52717E3BC}">
  <cacheSource type="worksheet">
    <worksheetSource ref="B2:G160" sheet="DATA"/>
  </cacheSource>
  <cacheFields count="7">
    <cacheField name="DATE" numFmtId="14">
      <sharedItems containsSemiMixedTypes="0" containsNonDate="0" containsDate="1" containsString="0" minDate="2024-02-25T00:00:00" maxDate="2024-08-01T00:00:00" count="158">
        <d v="2024-02-25T00:00:00"/>
        <d v="2024-02-26T00:00:00"/>
        <d v="2024-02-27T00:00:00"/>
        <d v="2024-02-28T00:00:00"/>
        <d v="2024-02-29T00:00:00"/>
        <d v="2024-03-01T00:00:00"/>
        <d v="2024-03-02T00:00:00"/>
        <d v="2024-03-03T00:00:00"/>
        <d v="2024-03-04T00:00:00"/>
        <d v="2024-03-05T00:00:00"/>
        <d v="2024-03-06T00:00:00"/>
        <d v="2024-03-07T00:00:00"/>
        <d v="2024-03-08T00:00:00"/>
        <d v="2024-03-09T00:00:00"/>
        <d v="2024-03-10T00:00:00"/>
        <d v="2024-03-11T00:00:00"/>
        <d v="2024-03-12T00:00:00"/>
        <d v="2024-03-13T00:00:00"/>
        <d v="2024-03-14T00:00:00"/>
        <d v="2024-03-15T00:00:00"/>
        <d v="2024-03-16T00:00:00"/>
        <d v="2024-03-17T00:00:00"/>
        <d v="2024-03-18T00:00:00"/>
        <d v="2024-03-19T00:00:00"/>
        <d v="2024-03-20T00:00:00"/>
        <d v="2024-03-21T00:00:00"/>
        <d v="2024-03-22T00:00:00"/>
        <d v="2024-03-23T00:00:00"/>
        <d v="2024-03-24T00:00:00"/>
        <d v="2024-03-25T00:00:00"/>
        <d v="2024-03-26T00:00:00"/>
        <d v="2024-03-27T00:00:00"/>
        <d v="2024-03-28T00:00:00"/>
        <d v="2024-03-29T00:00:00"/>
        <d v="2024-03-30T00:00:00"/>
        <d v="2024-03-31T00:00:00"/>
        <d v="2024-04-01T00:00:00"/>
        <d v="2024-04-02T00:00:00"/>
        <d v="2024-04-03T00:00:00"/>
        <d v="2024-04-04T00:00:00"/>
        <d v="2024-04-05T00:00:00"/>
        <d v="2024-04-06T00:00:00"/>
        <d v="2024-04-07T00:00:00"/>
        <d v="2024-04-08T00:00:00"/>
        <d v="2024-04-09T00:00:00"/>
        <d v="2024-04-10T00:00:00"/>
        <d v="2024-04-11T00:00:00"/>
        <d v="2024-04-12T00:00:00"/>
        <d v="2024-04-13T00:00:00"/>
        <d v="2024-04-14T00:00:00"/>
        <d v="2024-04-15T00:00:00"/>
        <d v="2024-04-16T00:00:00"/>
        <d v="2024-04-17T00:00:00"/>
        <d v="2024-04-18T00:00:00"/>
        <d v="2024-04-19T00:00:00"/>
        <d v="2024-04-20T00:00:00"/>
        <d v="2024-04-21T00:00:00"/>
        <d v="2024-04-22T00:00:00"/>
        <d v="2024-04-23T00:00:00"/>
        <d v="2024-04-24T00:00:00"/>
        <d v="2024-04-25T00:00:00"/>
        <d v="2024-04-26T00:00:00"/>
        <d v="2024-04-27T00:00:00"/>
        <d v="2024-04-28T00:00:00"/>
        <d v="2024-04-29T00:00:00"/>
        <d v="2024-04-30T00:00:00"/>
        <d v="2024-05-01T00:00:00"/>
        <d v="2024-05-02T00:00:00"/>
        <d v="2024-05-03T00:00:00"/>
        <d v="2024-05-04T00:00:00"/>
        <d v="2024-05-05T00:00:00"/>
        <d v="2024-05-06T00:00:00"/>
        <d v="2024-05-07T00:00:00"/>
        <d v="2024-05-08T00:00:00"/>
        <d v="2024-05-09T00:00:00"/>
        <d v="2024-05-10T00:00:00"/>
        <d v="2024-05-11T00:00:00"/>
        <d v="2024-05-12T00:00:00"/>
        <d v="2024-05-13T00:00:00"/>
        <d v="2024-05-14T00:00:00"/>
        <d v="2024-05-15T00:00:00"/>
        <d v="2024-05-16T00:00:00"/>
        <d v="2024-05-17T00:00:00"/>
        <d v="2024-05-18T00:00:00"/>
        <d v="2024-05-19T00:00:00"/>
        <d v="2024-05-20T00:00:00"/>
        <d v="2024-05-21T00:00:00"/>
        <d v="2024-05-22T00:00:00"/>
        <d v="2024-05-23T00:00:00"/>
        <d v="2024-05-24T00:00:00"/>
        <d v="2024-05-25T00:00:00"/>
        <d v="2024-05-26T00:00:00"/>
        <d v="2024-05-27T00:00:00"/>
        <d v="2024-05-28T00:00:00"/>
        <d v="2024-05-29T00:00:00"/>
        <d v="2024-05-30T00:00:00"/>
        <d v="2024-05-31T00:00:00"/>
        <d v="2024-06-01T00:00:00"/>
        <d v="2024-06-02T00:00:00"/>
        <d v="2024-06-03T00:00:00"/>
        <d v="2024-06-04T00:00:00"/>
        <d v="2024-06-05T00:00:00"/>
        <d v="2024-06-06T00:00:00"/>
        <d v="2024-06-07T00:00:00"/>
        <d v="2024-06-08T00:00:00"/>
        <d v="2024-06-09T00:00:00"/>
        <d v="2024-06-10T00:00:00"/>
        <d v="2024-06-11T00:00:00"/>
        <d v="2024-06-12T00:00:00"/>
        <d v="2024-06-13T00:00:00"/>
        <d v="2024-06-14T00:00:00"/>
        <d v="2024-06-15T00:00:00"/>
        <d v="2024-06-16T00:00:00"/>
        <d v="2024-06-17T00:00:00"/>
        <d v="2024-06-18T00:00:00"/>
        <d v="2024-06-19T00:00:00"/>
        <d v="2024-06-20T00:00:00"/>
        <d v="2024-06-21T00:00:00"/>
        <d v="2024-06-22T00:00:00"/>
        <d v="2024-06-23T00:00:00"/>
        <d v="2024-06-24T00:00:00"/>
        <d v="2024-06-25T00:00:00"/>
        <d v="2024-06-26T00:00:00"/>
        <d v="2024-06-27T00:00:00"/>
        <d v="2024-06-28T00:00:00"/>
        <d v="2024-06-29T00:00:00"/>
        <d v="2024-06-30T00:00:00"/>
        <d v="2024-07-01T00:00:00"/>
        <d v="2024-07-02T00:00:00"/>
        <d v="2024-07-03T00:00:00"/>
        <d v="2024-07-04T00:00:00"/>
        <d v="2024-07-05T00:00:00"/>
        <d v="2024-07-06T00:00:00"/>
        <d v="2024-07-07T00:00:00"/>
        <d v="2024-07-08T00:00:00"/>
        <d v="2024-07-09T00:00:00"/>
        <d v="2024-07-10T00:00:00"/>
        <d v="2024-07-11T00:00:00"/>
        <d v="2024-07-12T00:00:00"/>
        <d v="2024-07-13T00:00:00"/>
        <d v="2024-07-14T00:00:00"/>
        <d v="2024-07-15T00:00:00"/>
        <d v="2024-07-16T00:00:00"/>
        <d v="2024-07-17T00:00:00"/>
        <d v="2024-07-18T00:00:00"/>
        <d v="2024-07-19T00:00:00"/>
        <d v="2024-07-20T00:00:00"/>
        <d v="2024-07-21T00:00:00"/>
        <d v="2024-07-22T00:00:00"/>
        <d v="2024-07-23T00:00:00"/>
        <d v="2024-07-24T00:00:00"/>
        <d v="2024-07-25T00:00:00"/>
        <d v="2024-07-26T00:00:00"/>
        <d v="2024-07-27T00:00:00"/>
        <d v="2024-07-28T00:00:00"/>
        <d v="2024-07-29T00:00:00"/>
        <d v="2024-07-30T00:00:00"/>
        <d v="2024-07-31T00:00:00"/>
      </sharedItems>
      <fieldGroup par="6" base="0">
        <rangePr groupBy="days" startDate="2024-02-25T00:00:00" endDate="2024-08-01T00:00:00"/>
        <groupItems count="368">
          <s v="&lt;25-02-2024"/>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8-2024"/>
        </groupItems>
      </fieldGroup>
    </cacheField>
    <cacheField name="SALESMAN" numFmtId="0">
      <sharedItems count="5">
        <s v="RAKESH"/>
        <s v="PRAJAKTA"/>
        <s v="AKANKSHA"/>
        <s v="NEHAL"/>
        <s v="SHIKHA"/>
      </sharedItems>
    </cacheField>
    <cacheField name="PRODUCT" numFmtId="0">
      <sharedItems count="3">
        <s v="CPU"/>
        <s v="MONITER"/>
        <s v="PRINTER"/>
      </sharedItems>
    </cacheField>
    <cacheField name="QTY" numFmtId="0">
      <sharedItems containsSemiMixedTypes="0" containsString="0" containsNumber="1" containsInteger="1" minValue="1" maxValue="35"/>
    </cacheField>
    <cacheField name="RATE" numFmtId="0">
      <sharedItems containsSemiMixedTypes="0" containsString="0" containsNumber="1" containsInteger="1" minValue="5000" maxValue="6500" count="3">
        <n v="5000"/>
        <n v="6000"/>
        <n v="6500"/>
      </sharedItems>
    </cacheField>
    <cacheField name="AMT" numFmtId="0">
      <sharedItems containsSemiMixedTypes="0" containsString="0" containsNumber="1" containsInteger="1" minValue="6500" maxValue="227500"/>
    </cacheField>
    <cacheField name="Months" numFmtId="0" databaseField="0">
      <fieldGroup base="0">
        <rangePr groupBy="months" startDate="2024-02-25T00:00:00" endDate="2024-08-01T00:00:00"/>
        <groupItems count="14">
          <s v="&lt;25-02-2024"/>
          <s v="Jan"/>
          <s v="Feb"/>
          <s v="Mar"/>
          <s v="Apr"/>
          <s v="May"/>
          <s v="Jun"/>
          <s v="Jul"/>
          <s v="Aug"/>
          <s v="Sep"/>
          <s v="Oct"/>
          <s v="Nov"/>
          <s v="Dec"/>
          <s v="&gt;01-08-2024"/>
        </groupItems>
      </fieldGroup>
    </cacheField>
  </cacheFields>
  <extLst>
    <ext xmlns:x14="http://schemas.microsoft.com/office/spreadsheetml/2009/9/main" uri="{725AE2AE-9491-48be-B2B4-4EB974FC3084}">
      <x14:pivotCacheDefinition pivotCacheId="14514265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8">
  <r>
    <x v="0"/>
    <x v="0"/>
    <x v="0"/>
    <n v="9"/>
    <x v="0"/>
    <n v="45000"/>
  </r>
  <r>
    <x v="1"/>
    <x v="1"/>
    <x v="1"/>
    <n v="5"/>
    <x v="1"/>
    <n v="30000"/>
  </r>
  <r>
    <x v="2"/>
    <x v="2"/>
    <x v="2"/>
    <n v="29"/>
    <x v="2"/>
    <n v="188500"/>
  </r>
  <r>
    <x v="3"/>
    <x v="3"/>
    <x v="0"/>
    <n v="30"/>
    <x v="0"/>
    <n v="150000"/>
  </r>
  <r>
    <x v="4"/>
    <x v="4"/>
    <x v="1"/>
    <n v="27"/>
    <x v="1"/>
    <n v="162000"/>
  </r>
  <r>
    <x v="5"/>
    <x v="0"/>
    <x v="2"/>
    <n v="20"/>
    <x v="2"/>
    <n v="130000"/>
  </r>
  <r>
    <x v="6"/>
    <x v="1"/>
    <x v="0"/>
    <n v="31"/>
    <x v="0"/>
    <n v="155000"/>
  </r>
  <r>
    <x v="7"/>
    <x v="2"/>
    <x v="1"/>
    <n v="35"/>
    <x v="1"/>
    <n v="210000"/>
  </r>
  <r>
    <x v="8"/>
    <x v="3"/>
    <x v="2"/>
    <n v="34"/>
    <x v="2"/>
    <n v="221000"/>
  </r>
  <r>
    <x v="9"/>
    <x v="4"/>
    <x v="0"/>
    <n v="4"/>
    <x v="0"/>
    <n v="20000"/>
  </r>
  <r>
    <x v="10"/>
    <x v="0"/>
    <x v="1"/>
    <n v="9"/>
    <x v="1"/>
    <n v="54000"/>
  </r>
  <r>
    <x v="11"/>
    <x v="1"/>
    <x v="2"/>
    <n v="5"/>
    <x v="2"/>
    <n v="32500"/>
  </r>
  <r>
    <x v="12"/>
    <x v="2"/>
    <x v="0"/>
    <n v="24"/>
    <x v="0"/>
    <n v="120000"/>
  </r>
  <r>
    <x v="13"/>
    <x v="3"/>
    <x v="1"/>
    <n v="8"/>
    <x v="1"/>
    <n v="48000"/>
  </r>
  <r>
    <x v="14"/>
    <x v="4"/>
    <x v="2"/>
    <n v="21"/>
    <x v="2"/>
    <n v="136500"/>
  </r>
  <r>
    <x v="15"/>
    <x v="0"/>
    <x v="0"/>
    <n v="19"/>
    <x v="0"/>
    <n v="95000"/>
  </r>
  <r>
    <x v="16"/>
    <x v="1"/>
    <x v="1"/>
    <n v="21"/>
    <x v="1"/>
    <n v="126000"/>
  </r>
  <r>
    <x v="17"/>
    <x v="2"/>
    <x v="2"/>
    <n v="35"/>
    <x v="2"/>
    <n v="227500"/>
  </r>
  <r>
    <x v="18"/>
    <x v="3"/>
    <x v="0"/>
    <n v="21"/>
    <x v="0"/>
    <n v="105000"/>
  </r>
  <r>
    <x v="19"/>
    <x v="4"/>
    <x v="1"/>
    <n v="32"/>
    <x v="1"/>
    <n v="192000"/>
  </r>
  <r>
    <x v="20"/>
    <x v="0"/>
    <x v="2"/>
    <n v="17"/>
    <x v="2"/>
    <n v="110500"/>
  </r>
  <r>
    <x v="21"/>
    <x v="1"/>
    <x v="0"/>
    <n v="20"/>
    <x v="0"/>
    <n v="100000"/>
  </r>
  <r>
    <x v="22"/>
    <x v="2"/>
    <x v="1"/>
    <n v="15"/>
    <x v="1"/>
    <n v="90000"/>
  </r>
  <r>
    <x v="23"/>
    <x v="3"/>
    <x v="2"/>
    <n v="35"/>
    <x v="2"/>
    <n v="227500"/>
  </r>
  <r>
    <x v="24"/>
    <x v="4"/>
    <x v="0"/>
    <n v="16"/>
    <x v="0"/>
    <n v="80000"/>
  </r>
  <r>
    <x v="25"/>
    <x v="0"/>
    <x v="1"/>
    <n v="35"/>
    <x v="1"/>
    <n v="210000"/>
  </r>
  <r>
    <x v="26"/>
    <x v="1"/>
    <x v="2"/>
    <n v="2"/>
    <x v="2"/>
    <n v="13000"/>
  </r>
  <r>
    <x v="27"/>
    <x v="2"/>
    <x v="0"/>
    <n v="9"/>
    <x v="0"/>
    <n v="45000"/>
  </r>
  <r>
    <x v="28"/>
    <x v="3"/>
    <x v="1"/>
    <n v="35"/>
    <x v="1"/>
    <n v="210000"/>
  </r>
  <r>
    <x v="29"/>
    <x v="4"/>
    <x v="2"/>
    <n v="7"/>
    <x v="2"/>
    <n v="45500"/>
  </r>
  <r>
    <x v="30"/>
    <x v="0"/>
    <x v="0"/>
    <n v="18"/>
    <x v="0"/>
    <n v="90000"/>
  </r>
  <r>
    <x v="31"/>
    <x v="1"/>
    <x v="1"/>
    <n v="27"/>
    <x v="1"/>
    <n v="162000"/>
  </r>
  <r>
    <x v="32"/>
    <x v="2"/>
    <x v="2"/>
    <n v="11"/>
    <x v="2"/>
    <n v="71500"/>
  </r>
  <r>
    <x v="33"/>
    <x v="3"/>
    <x v="0"/>
    <n v="4"/>
    <x v="0"/>
    <n v="20000"/>
  </r>
  <r>
    <x v="34"/>
    <x v="4"/>
    <x v="1"/>
    <n v="12"/>
    <x v="1"/>
    <n v="72000"/>
  </r>
  <r>
    <x v="35"/>
    <x v="0"/>
    <x v="2"/>
    <n v="7"/>
    <x v="2"/>
    <n v="45500"/>
  </r>
  <r>
    <x v="36"/>
    <x v="1"/>
    <x v="0"/>
    <n v="6"/>
    <x v="0"/>
    <n v="30000"/>
  </r>
  <r>
    <x v="37"/>
    <x v="2"/>
    <x v="1"/>
    <n v="30"/>
    <x v="1"/>
    <n v="180000"/>
  </r>
  <r>
    <x v="38"/>
    <x v="3"/>
    <x v="2"/>
    <n v="2"/>
    <x v="2"/>
    <n v="13000"/>
  </r>
  <r>
    <x v="39"/>
    <x v="4"/>
    <x v="0"/>
    <n v="14"/>
    <x v="0"/>
    <n v="70000"/>
  </r>
  <r>
    <x v="40"/>
    <x v="0"/>
    <x v="1"/>
    <n v="21"/>
    <x v="1"/>
    <n v="126000"/>
  </r>
  <r>
    <x v="41"/>
    <x v="1"/>
    <x v="2"/>
    <n v="18"/>
    <x v="2"/>
    <n v="117000"/>
  </r>
  <r>
    <x v="42"/>
    <x v="2"/>
    <x v="0"/>
    <n v="4"/>
    <x v="0"/>
    <n v="20000"/>
  </r>
  <r>
    <x v="43"/>
    <x v="3"/>
    <x v="1"/>
    <n v="35"/>
    <x v="1"/>
    <n v="210000"/>
  </r>
  <r>
    <x v="44"/>
    <x v="4"/>
    <x v="2"/>
    <n v="5"/>
    <x v="2"/>
    <n v="32500"/>
  </r>
  <r>
    <x v="45"/>
    <x v="0"/>
    <x v="0"/>
    <n v="17"/>
    <x v="0"/>
    <n v="85000"/>
  </r>
  <r>
    <x v="46"/>
    <x v="1"/>
    <x v="1"/>
    <n v="28"/>
    <x v="1"/>
    <n v="168000"/>
  </r>
  <r>
    <x v="47"/>
    <x v="2"/>
    <x v="2"/>
    <n v="34"/>
    <x v="2"/>
    <n v="221000"/>
  </r>
  <r>
    <x v="48"/>
    <x v="3"/>
    <x v="0"/>
    <n v="20"/>
    <x v="0"/>
    <n v="100000"/>
  </r>
  <r>
    <x v="49"/>
    <x v="4"/>
    <x v="1"/>
    <n v="26"/>
    <x v="1"/>
    <n v="156000"/>
  </r>
  <r>
    <x v="50"/>
    <x v="0"/>
    <x v="2"/>
    <n v="15"/>
    <x v="2"/>
    <n v="97500"/>
  </r>
  <r>
    <x v="51"/>
    <x v="1"/>
    <x v="0"/>
    <n v="33"/>
    <x v="0"/>
    <n v="165000"/>
  </r>
  <r>
    <x v="52"/>
    <x v="2"/>
    <x v="1"/>
    <n v="25"/>
    <x v="1"/>
    <n v="150000"/>
  </r>
  <r>
    <x v="53"/>
    <x v="3"/>
    <x v="2"/>
    <n v="8"/>
    <x v="2"/>
    <n v="52000"/>
  </r>
  <r>
    <x v="54"/>
    <x v="4"/>
    <x v="0"/>
    <n v="18"/>
    <x v="0"/>
    <n v="90000"/>
  </r>
  <r>
    <x v="55"/>
    <x v="0"/>
    <x v="1"/>
    <n v="27"/>
    <x v="1"/>
    <n v="162000"/>
  </r>
  <r>
    <x v="56"/>
    <x v="1"/>
    <x v="2"/>
    <n v="17"/>
    <x v="2"/>
    <n v="110500"/>
  </r>
  <r>
    <x v="57"/>
    <x v="2"/>
    <x v="0"/>
    <n v="32"/>
    <x v="0"/>
    <n v="160000"/>
  </r>
  <r>
    <x v="58"/>
    <x v="3"/>
    <x v="1"/>
    <n v="6"/>
    <x v="1"/>
    <n v="36000"/>
  </r>
  <r>
    <x v="59"/>
    <x v="4"/>
    <x v="2"/>
    <n v="26"/>
    <x v="2"/>
    <n v="169000"/>
  </r>
  <r>
    <x v="60"/>
    <x v="0"/>
    <x v="0"/>
    <n v="28"/>
    <x v="0"/>
    <n v="140000"/>
  </r>
  <r>
    <x v="61"/>
    <x v="1"/>
    <x v="1"/>
    <n v="2"/>
    <x v="1"/>
    <n v="12000"/>
  </r>
  <r>
    <x v="62"/>
    <x v="2"/>
    <x v="2"/>
    <n v="24"/>
    <x v="2"/>
    <n v="156000"/>
  </r>
  <r>
    <x v="63"/>
    <x v="3"/>
    <x v="0"/>
    <n v="34"/>
    <x v="0"/>
    <n v="170000"/>
  </r>
  <r>
    <x v="64"/>
    <x v="4"/>
    <x v="1"/>
    <n v="19"/>
    <x v="1"/>
    <n v="114000"/>
  </r>
  <r>
    <x v="65"/>
    <x v="0"/>
    <x v="2"/>
    <n v="22"/>
    <x v="2"/>
    <n v="143000"/>
  </r>
  <r>
    <x v="66"/>
    <x v="1"/>
    <x v="0"/>
    <n v="24"/>
    <x v="0"/>
    <n v="120000"/>
  </r>
  <r>
    <x v="67"/>
    <x v="2"/>
    <x v="1"/>
    <n v="20"/>
    <x v="1"/>
    <n v="120000"/>
  </r>
  <r>
    <x v="68"/>
    <x v="3"/>
    <x v="2"/>
    <n v="33"/>
    <x v="2"/>
    <n v="214500"/>
  </r>
  <r>
    <x v="69"/>
    <x v="4"/>
    <x v="0"/>
    <n v="35"/>
    <x v="0"/>
    <n v="175000"/>
  </r>
  <r>
    <x v="70"/>
    <x v="0"/>
    <x v="1"/>
    <n v="11"/>
    <x v="1"/>
    <n v="66000"/>
  </r>
  <r>
    <x v="71"/>
    <x v="1"/>
    <x v="2"/>
    <n v="30"/>
    <x v="2"/>
    <n v="195000"/>
  </r>
  <r>
    <x v="72"/>
    <x v="2"/>
    <x v="0"/>
    <n v="12"/>
    <x v="0"/>
    <n v="60000"/>
  </r>
  <r>
    <x v="73"/>
    <x v="3"/>
    <x v="1"/>
    <n v="10"/>
    <x v="1"/>
    <n v="60000"/>
  </r>
  <r>
    <x v="74"/>
    <x v="4"/>
    <x v="2"/>
    <n v="28"/>
    <x v="2"/>
    <n v="182000"/>
  </r>
  <r>
    <x v="75"/>
    <x v="0"/>
    <x v="0"/>
    <n v="33"/>
    <x v="0"/>
    <n v="165000"/>
  </r>
  <r>
    <x v="76"/>
    <x v="1"/>
    <x v="1"/>
    <n v="24"/>
    <x v="1"/>
    <n v="144000"/>
  </r>
  <r>
    <x v="77"/>
    <x v="2"/>
    <x v="2"/>
    <n v="9"/>
    <x v="2"/>
    <n v="58500"/>
  </r>
  <r>
    <x v="78"/>
    <x v="3"/>
    <x v="0"/>
    <n v="21"/>
    <x v="0"/>
    <n v="105000"/>
  </r>
  <r>
    <x v="79"/>
    <x v="4"/>
    <x v="1"/>
    <n v="2"/>
    <x v="1"/>
    <n v="12000"/>
  </r>
  <r>
    <x v="80"/>
    <x v="0"/>
    <x v="2"/>
    <n v="28"/>
    <x v="2"/>
    <n v="182000"/>
  </r>
  <r>
    <x v="81"/>
    <x v="1"/>
    <x v="0"/>
    <n v="23"/>
    <x v="0"/>
    <n v="115000"/>
  </r>
  <r>
    <x v="82"/>
    <x v="2"/>
    <x v="1"/>
    <n v="35"/>
    <x v="1"/>
    <n v="210000"/>
  </r>
  <r>
    <x v="83"/>
    <x v="3"/>
    <x v="2"/>
    <n v="28"/>
    <x v="2"/>
    <n v="182000"/>
  </r>
  <r>
    <x v="84"/>
    <x v="4"/>
    <x v="0"/>
    <n v="24"/>
    <x v="0"/>
    <n v="120000"/>
  </r>
  <r>
    <x v="85"/>
    <x v="0"/>
    <x v="1"/>
    <n v="23"/>
    <x v="1"/>
    <n v="138000"/>
  </r>
  <r>
    <x v="86"/>
    <x v="1"/>
    <x v="2"/>
    <n v="34"/>
    <x v="2"/>
    <n v="221000"/>
  </r>
  <r>
    <x v="87"/>
    <x v="2"/>
    <x v="0"/>
    <n v="28"/>
    <x v="0"/>
    <n v="140000"/>
  </r>
  <r>
    <x v="88"/>
    <x v="3"/>
    <x v="1"/>
    <n v="26"/>
    <x v="1"/>
    <n v="156000"/>
  </r>
  <r>
    <x v="89"/>
    <x v="4"/>
    <x v="2"/>
    <n v="1"/>
    <x v="2"/>
    <n v="6500"/>
  </r>
  <r>
    <x v="90"/>
    <x v="0"/>
    <x v="0"/>
    <n v="33"/>
    <x v="0"/>
    <n v="165000"/>
  </r>
  <r>
    <x v="91"/>
    <x v="1"/>
    <x v="1"/>
    <n v="16"/>
    <x v="1"/>
    <n v="96000"/>
  </r>
  <r>
    <x v="92"/>
    <x v="2"/>
    <x v="2"/>
    <n v="16"/>
    <x v="2"/>
    <n v="104000"/>
  </r>
  <r>
    <x v="93"/>
    <x v="3"/>
    <x v="0"/>
    <n v="31"/>
    <x v="0"/>
    <n v="155000"/>
  </r>
  <r>
    <x v="94"/>
    <x v="4"/>
    <x v="1"/>
    <n v="15"/>
    <x v="1"/>
    <n v="90000"/>
  </r>
  <r>
    <x v="95"/>
    <x v="0"/>
    <x v="2"/>
    <n v="21"/>
    <x v="2"/>
    <n v="136500"/>
  </r>
  <r>
    <x v="96"/>
    <x v="1"/>
    <x v="0"/>
    <n v="13"/>
    <x v="0"/>
    <n v="65000"/>
  </r>
  <r>
    <x v="97"/>
    <x v="2"/>
    <x v="1"/>
    <n v="11"/>
    <x v="1"/>
    <n v="66000"/>
  </r>
  <r>
    <x v="98"/>
    <x v="3"/>
    <x v="2"/>
    <n v="11"/>
    <x v="2"/>
    <n v="71500"/>
  </r>
  <r>
    <x v="99"/>
    <x v="4"/>
    <x v="0"/>
    <n v="33"/>
    <x v="0"/>
    <n v="165000"/>
  </r>
  <r>
    <x v="100"/>
    <x v="0"/>
    <x v="1"/>
    <n v="27"/>
    <x v="1"/>
    <n v="162000"/>
  </r>
  <r>
    <x v="101"/>
    <x v="1"/>
    <x v="2"/>
    <n v="13"/>
    <x v="2"/>
    <n v="84500"/>
  </r>
  <r>
    <x v="102"/>
    <x v="2"/>
    <x v="0"/>
    <n v="35"/>
    <x v="0"/>
    <n v="175000"/>
  </r>
  <r>
    <x v="103"/>
    <x v="3"/>
    <x v="1"/>
    <n v="34"/>
    <x v="1"/>
    <n v="204000"/>
  </r>
  <r>
    <x v="104"/>
    <x v="4"/>
    <x v="2"/>
    <n v="18"/>
    <x v="2"/>
    <n v="117000"/>
  </r>
  <r>
    <x v="105"/>
    <x v="0"/>
    <x v="0"/>
    <n v="26"/>
    <x v="0"/>
    <n v="130000"/>
  </r>
  <r>
    <x v="106"/>
    <x v="1"/>
    <x v="1"/>
    <n v="26"/>
    <x v="1"/>
    <n v="156000"/>
  </r>
  <r>
    <x v="107"/>
    <x v="2"/>
    <x v="2"/>
    <n v="1"/>
    <x v="2"/>
    <n v="6500"/>
  </r>
  <r>
    <x v="108"/>
    <x v="3"/>
    <x v="0"/>
    <n v="23"/>
    <x v="0"/>
    <n v="115000"/>
  </r>
  <r>
    <x v="109"/>
    <x v="4"/>
    <x v="1"/>
    <n v="30"/>
    <x v="1"/>
    <n v="180000"/>
  </r>
  <r>
    <x v="110"/>
    <x v="0"/>
    <x v="2"/>
    <n v="31"/>
    <x v="2"/>
    <n v="201500"/>
  </r>
  <r>
    <x v="111"/>
    <x v="1"/>
    <x v="0"/>
    <n v="34"/>
    <x v="0"/>
    <n v="170000"/>
  </r>
  <r>
    <x v="112"/>
    <x v="2"/>
    <x v="1"/>
    <n v="32"/>
    <x v="1"/>
    <n v="192000"/>
  </r>
  <r>
    <x v="113"/>
    <x v="3"/>
    <x v="2"/>
    <n v="24"/>
    <x v="2"/>
    <n v="156000"/>
  </r>
  <r>
    <x v="114"/>
    <x v="4"/>
    <x v="0"/>
    <n v="18"/>
    <x v="0"/>
    <n v="90000"/>
  </r>
  <r>
    <x v="115"/>
    <x v="0"/>
    <x v="1"/>
    <n v="15"/>
    <x v="1"/>
    <n v="90000"/>
  </r>
  <r>
    <x v="116"/>
    <x v="1"/>
    <x v="2"/>
    <n v="15"/>
    <x v="2"/>
    <n v="97500"/>
  </r>
  <r>
    <x v="117"/>
    <x v="2"/>
    <x v="0"/>
    <n v="4"/>
    <x v="0"/>
    <n v="20000"/>
  </r>
  <r>
    <x v="118"/>
    <x v="3"/>
    <x v="1"/>
    <n v="26"/>
    <x v="1"/>
    <n v="156000"/>
  </r>
  <r>
    <x v="119"/>
    <x v="4"/>
    <x v="2"/>
    <n v="19"/>
    <x v="2"/>
    <n v="123500"/>
  </r>
  <r>
    <x v="120"/>
    <x v="0"/>
    <x v="0"/>
    <n v="30"/>
    <x v="0"/>
    <n v="150000"/>
  </r>
  <r>
    <x v="121"/>
    <x v="1"/>
    <x v="1"/>
    <n v="6"/>
    <x v="1"/>
    <n v="36000"/>
  </r>
  <r>
    <x v="122"/>
    <x v="2"/>
    <x v="2"/>
    <n v="30"/>
    <x v="2"/>
    <n v="195000"/>
  </r>
  <r>
    <x v="123"/>
    <x v="3"/>
    <x v="0"/>
    <n v="26"/>
    <x v="0"/>
    <n v="130000"/>
  </r>
  <r>
    <x v="124"/>
    <x v="4"/>
    <x v="1"/>
    <n v="19"/>
    <x v="1"/>
    <n v="114000"/>
  </r>
  <r>
    <x v="125"/>
    <x v="0"/>
    <x v="2"/>
    <n v="12"/>
    <x v="2"/>
    <n v="78000"/>
  </r>
  <r>
    <x v="126"/>
    <x v="1"/>
    <x v="0"/>
    <n v="28"/>
    <x v="0"/>
    <n v="140000"/>
  </r>
  <r>
    <x v="127"/>
    <x v="2"/>
    <x v="1"/>
    <n v="3"/>
    <x v="1"/>
    <n v="18000"/>
  </r>
  <r>
    <x v="128"/>
    <x v="3"/>
    <x v="2"/>
    <n v="15"/>
    <x v="2"/>
    <n v="97500"/>
  </r>
  <r>
    <x v="129"/>
    <x v="4"/>
    <x v="0"/>
    <n v="9"/>
    <x v="0"/>
    <n v="45000"/>
  </r>
  <r>
    <x v="130"/>
    <x v="0"/>
    <x v="1"/>
    <n v="24"/>
    <x v="1"/>
    <n v="144000"/>
  </r>
  <r>
    <x v="131"/>
    <x v="1"/>
    <x v="2"/>
    <n v="25"/>
    <x v="2"/>
    <n v="162500"/>
  </r>
  <r>
    <x v="132"/>
    <x v="2"/>
    <x v="0"/>
    <n v="24"/>
    <x v="0"/>
    <n v="120000"/>
  </r>
  <r>
    <x v="133"/>
    <x v="3"/>
    <x v="1"/>
    <n v="21"/>
    <x v="1"/>
    <n v="126000"/>
  </r>
  <r>
    <x v="134"/>
    <x v="4"/>
    <x v="2"/>
    <n v="35"/>
    <x v="2"/>
    <n v="227500"/>
  </r>
  <r>
    <x v="135"/>
    <x v="0"/>
    <x v="0"/>
    <n v="5"/>
    <x v="0"/>
    <n v="25000"/>
  </r>
  <r>
    <x v="136"/>
    <x v="1"/>
    <x v="1"/>
    <n v="6"/>
    <x v="1"/>
    <n v="36000"/>
  </r>
  <r>
    <x v="137"/>
    <x v="2"/>
    <x v="2"/>
    <n v="13"/>
    <x v="2"/>
    <n v="84500"/>
  </r>
  <r>
    <x v="138"/>
    <x v="3"/>
    <x v="0"/>
    <n v="3"/>
    <x v="0"/>
    <n v="15000"/>
  </r>
  <r>
    <x v="139"/>
    <x v="4"/>
    <x v="1"/>
    <n v="29"/>
    <x v="1"/>
    <n v="174000"/>
  </r>
  <r>
    <x v="140"/>
    <x v="0"/>
    <x v="2"/>
    <n v="26"/>
    <x v="2"/>
    <n v="169000"/>
  </r>
  <r>
    <x v="141"/>
    <x v="1"/>
    <x v="0"/>
    <n v="27"/>
    <x v="0"/>
    <n v="135000"/>
  </r>
  <r>
    <x v="142"/>
    <x v="2"/>
    <x v="1"/>
    <n v="25"/>
    <x v="1"/>
    <n v="150000"/>
  </r>
  <r>
    <x v="143"/>
    <x v="3"/>
    <x v="2"/>
    <n v="26"/>
    <x v="2"/>
    <n v="169000"/>
  </r>
  <r>
    <x v="144"/>
    <x v="4"/>
    <x v="0"/>
    <n v="25"/>
    <x v="0"/>
    <n v="125000"/>
  </r>
  <r>
    <x v="145"/>
    <x v="0"/>
    <x v="1"/>
    <n v="29"/>
    <x v="1"/>
    <n v="174000"/>
  </r>
  <r>
    <x v="146"/>
    <x v="1"/>
    <x v="2"/>
    <n v="23"/>
    <x v="2"/>
    <n v="149500"/>
  </r>
  <r>
    <x v="147"/>
    <x v="2"/>
    <x v="0"/>
    <n v="14"/>
    <x v="0"/>
    <n v="70000"/>
  </r>
  <r>
    <x v="148"/>
    <x v="3"/>
    <x v="1"/>
    <n v="17"/>
    <x v="1"/>
    <n v="102000"/>
  </r>
  <r>
    <x v="149"/>
    <x v="4"/>
    <x v="2"/>
    <n v="23"/>
    <x v="2"/>
    <n v="149500"/>
  </r>
  <r>
    <x v="150"/>
    <x v="0"/>
    <x v="0"/>
    <n v="5"/>
    <x v="0"/>
    <n v="25000"/>
  </r>
  <r>
    <x v="151"/>
    <x v="1"/>
    <x v="1"/>
    <n v="2"/>
    <x v="1"/>
    <n v="12000"/>
  </r>
  <r>
    <x v="152"/>
    <x v="2"/>
    <x v="2"/>
    <n v="25"/>
    <x v="2"/>
    <n v="162500"/>
  </r>
  <r>
    <x v="153"/>
    <x v="3"/>
    <x v="0"/>
    <n v="20"/>
    <x v="0"/>
    <n v="100000"/>
  </r>
  <r>
    <x v="154"/>
    <x v="4"/>
    <x v="1"/>
    <n v="32"/>
    <x v="1"/>
    <n v="192000"/>
  </r>
  <r>
    <x v="155"/>
    <x v="0"/>
    <x v="2"/>
    <n v="19"/>
    <x v="2"/>
    <n v="123500"/>
  </r>
  <r>
    <x v="156"/>
    <x v="1"/>
    <x v="0"/>
    <n v="22"/>
    <x v="0"/>
    <n v="110000"/>
  </r>
  <r>
    <x v="157"/>
    <x v="2"/>
    <x v="1"/>
    <n v="20"/>
    <x v="1"/>
    <n v="12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3F102DE-6199-4666-A227-A4EC0966EB01}" name="PivotTable1"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location ref="B3:C7" firstHeaderRow="1" firstDataRow="1" firstDataCol="1" rowPageCount="1" colPageCount="1"/>
  <pivotFields count="7">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Page" showAll="0">
      <items count="6">
        <item x="2"/>
        <item x="3"/>
        <item x="1"/>
        <item x="0"/>
        <item x="4"/>
        <item t="default"/>
      </items>
    </pivotField>
    <pivotField axis="axisRow" showAll="0">
      <items count="4">
        <item x="0"/>
        <item x="1"/>
        <item x="2"/>
        <item t="default"/>
      </items>
    </pivotField>
    <pivotField showAll="0"/>
    <pivotField showAll="0"/>
    <pivotField dataField="1" showAll="0"/>
    <pivotField showAll="0">
      <items count="15">
        <item x="0"/>
        <item x="1"/>
        <item x="2"/>
        <item x="3"/>
        <item x="4"/>
        <item x="5"/>
        <item x="6"/>
        <item x="7"/>
        <item x="8"/>
        <item x="9"/>
        <item x="10"/>
        <item x="11"/>
        <item x="12"/>
        <item x="13"/>
        <item t="default"/>
      </items>
    </pivotField>
  </pivotFields>
  <rowFields count="1">
    <field x="2"/>
  </rowFields>
  <rowItems count="4">
    <i>
      <x/>
    </i>
    <i>
      <x v="1"/>
    </i>
    <i>
      <x v="2"/>
    </i>
    <i t="grand">
      <x/>
    </i>
  </rowItems>
  <colItems count="1">
    <i/>
  </colItems>
  <pageFields count="1">
    <pageField fld="1" hier="-1"/>
  </pageFields>
  <dataFields count="1">
    <dataField name="Sum of AMT" fld="5" showDataAs="percentOfCo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076DB8B-2FBB-49F6-B9E7-D60AF02F97EC}" name="PivotTable1"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location ref="A3:B7" firstHeaderRow="1" firstDataRow="1" firstDataCol="1" rowPageCount="1" colPageCount="1"/>
  <pivotFields count="7">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Page" multipleItemSelectionAllowed="1" showAll="0">
      <items count="6">
        <item x="2"/>
        <item x="3"/>
        <item x="1"/>
        <item x="0"/>
        <item x="4"/>
        <item t="default"/>
      </items>
    </pivotField>
    <pivotField axis="axisRow" showAll="0">
      <items count="4">
        <item x="0"/>
        <item x="1"/>
        <item x="2"/>
        <item t="default"/>
      </items>
    </pivotField>
    <pivotField showAll="0"/>
    <pivotField showAll="0"/>
    <pivotField dataField="1" showAll="0"/>
    <pivotField showAll="0">
      <items count="15">
        <item x="0"/>
        <item x="1"/>
        <item x="2"/>
        <item x="3"/>
        <item x="4"/>
        <item x="5"/>
        <item x="6"/>
        <item x="7"/>
        <item x="8"/>
        <item x="9"/>
        <item x="10"/>
        <item x="11"/>
        <item x="12"/>
        <item x="13"/>
        <item t="default"/>
      </items>
    </pivotField>
  </pivotFields>
  <rowFields count="1">
    <field x="2"/>
  </rowFields>
  <rowItems count="4">
    <i>
      <x/>
    </i>
    <i>
      <x v="1"/>
    </i>
    <i>
      <x v="2"/>
    </i>
    <i t="grand">
      <x/>
    </i>
  </rowItems>
  <colItems count="1">
    <i/>
  </colItems>
  <pageFields count="1">
    <pageField fld="1" hier="-1"/>
  </pageFields>
  <dataFields count="1">
    <dataField name="Sum of AMT" fld="5" showDataAs="percentOfCo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DA616E-E6E8-45AB-BF68-FE95EF669F9C}"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3:B162" firstHeaderRow="1" firstDataRow="1" firstDataCol="1"/>
  <pivotFields count="7">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6">
        <item x="2"/>
        <item x="3"/>
        <item x="1"/>
        <item x="0"/>
        <item x="4"/>
        <item t="default"/>
      </items>
    </pivotField>
    <pivotField showAll="0"/>
    <pivotField showAll="0"/>
    <pivotField showAll="0"/>
    <pivotField dataField="1" showAll="0"/>
    <pivotField showAll="0" defaultSubtotal="0">
      <items count="14">
        <item sd="0" x="0"/>
        <item sd="0" x="1"/>
        <item sd="0" x="2"/>
        <item sd="0" x="3"/>
        <item sd="0" x="4"/>
        <item sd="0" x="5"/>
        <item sd="0" x="6"/>
        <item sd="0" x="7"/>
        <item sd="0" x="8"/>
        <item sd="0" x="9"/>
        <item sd="0" x="10"/>
        <item sd="0" x="11"/>
        <item sd="0" x="12"/>
        <item sd="0" x="13"/>
      </items>
    </pivotField>
  </pivotFields>
  <rowFields count="1">
    <field x="0"/>
  </rowFields>
  <rowItems count="159">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t="grand">
      <x/>
    </i>
  </rowItems>
  <colItems count="1">
    <i/>
  </colItems>
  <dataFields count="1">
    <dataField name="Sum of AMT" fld="5"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69587C2-62C2-4674-B8AC-8B15BC3AEA2D}"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3:B9" firstHeaderRow="1" firstDataRow="1" firstDataCol="1"/>
  <pivotFields count="7">
    <pivotField numFmtId="14" showAll="0"/>
    <pivotField axis="axisRow" showAll="0">
      <items count="6">
        <item x="2"/>
        <item x="3"/>
        <item x="1"/>
        <item x="0"/>
        <item x="4"/>
        <item t="default"/>
      </items>
    </pivotField>
    <pivotField showAll="0">
      <items count="4">
        <item x="0"/>
        <item x="1"/>
        <item x="2"/>
        <item t="default"/>
      </items>
    </pivotField>
    <pivotField dataField="1" showAll="0"/>
    <pivotField showAll="0"/>
    <pivotField showAll="0"/>
    <pivotField showAll="0" defaultSubtotal="0"/>
  </pivotFields>
  <rowFields count="1">
    <field x="1"/>
  </rowFields>
  <rowItems count="6">
    <i>
      <x/>
    </i>
    <i>
      <x v="1"/>
    </i>
    <i>
      <x v="2"/>
    </i>
    <i>
      <x v="3"/>
    </i>
    <i>
      <x v="4"/>
    </i>
    <i t="grand">
      <x/>
    </i>
  </rowItems>
  <colItems count="1">
    <i/>
  </colItems>
  <dataFields count="1">
    <dataField name="Sum of QTY" fld="3" showDataAs="percentOfCol" baseField="0" baseItem="0" numFmtId="10"/>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0" format="3">
      <pivotArea type="data" outline="0" fieldPosition="0">
        <references count="2">
          <reference field="4294967294" count="1" selected="0">
            <x v="0"/>
          </reference>
          <reference field="1" count="1" selected="0">
            <x v="2"/>
          </reference>
        </references>
      </pivotArea>
    </chartFormat>
    <chartFormat chart="0" format="4">
      <pivotArea type="data" outline="0" fieldPosition="0">
        <references count="2">
          <reference field="4294967294" count="1" selected="0">
            <x v="0"/>
          </reference>
          <reference field="1" count="1" selected="0">
            <x v="3"/>
          </reference>
        </references>
      </pivotArea>
    </chartFormat>
    <chartFormat chart="0" format="5">
      <pivotArea type="data" outline="0" fieldPosition="0">
        <references count="2">
          <reference field="4294967294" count="1" selected="0">
            <x v="0"/>
          </reference>
          <reference field="1" count="1" selected="0">
            <x v="4"/>
          </reference>
        </references>
      </pivotArea>
    </chartFormat>
    <chartFormat chart="5" format="12" series="1">
      <pivotArea type="data" outline="0" fieldPosition="0">
        <references count="1">
          <reference field="4294967294" count="1" selected="0">
            <x v="0"/>
          </reference>
        </references>
      </pivotArea>
    </chartFormat>
    <chartFormat chart="5" format="13">
      <pivotArea type="data" outline="0" fieldPosition="0">
        <references count="2">
          <reference field="4294967294" count="1" selected="0">
            <x v="0"/>
          </reference>
          <reference field="1" count="1" selected="0">
            <x v="0"/>
          </reference>
        </references>
      </pivotArea>
    </chartFormat>
    <chartFormat chart="5" format="14">
      <pivotArea type="data" outline="0" fieldPosition="0">
        <references count="2">
          <reference field="4294967294" count="1" selected="0">
            <x v="0"/>
          </reference>
          <reference field="1" count="1" selected="0">
            <x v="1"/>
          </reference>
        </references>
      </pivotArea>
    </chartFormat>
    <chartFormat chart="5" format="15">
      <pivotArea type="data" outline="0" fieldPosition="0">
        <references count="2">
          <reference field="4294967294" count="1" selected="0">
            <x v="0"/>
          </reference>
          <reference field="1" count="1" selected="0">
            <x v="2"/>
          </reference>
        </references>
      </pivotArea>
    </chartFormat>
    <chartFormat chart="5" format="16">
      <pivotArea type="data" outline="0" fieldPosition="0">
        <references count="2">
          <reference field="4294967294" count="1" selected="0">
            <x v="0"/>
          </reference>
          <reference field="1" count="1" selected="0">
            <x v="3"/>
          </reference>
        </references>
      </pivotArea>
    </chartFormat>
    <chartFormat chart="5" format="17">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21B0ED7-6DF8-4A16-A085-B78B8588B522}" name="PivotTable4"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4">
  <location ref="A3:B7" firstHeaderRow="1" firstDataRow="1" firstDataCol="1"/>
  <pivotFields count="7">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6">
        <item x="2"/>
        <item x="3"/>
        <item x="1"/>
        <item x="0"/>
        <item x="4"/>
        <item t="default"/>
      </items>
    </pivotField>
    <pivotField axis="axisRow" showAll="0">
      <items count="4">
        <item x="0"/>
        <item x="1"/>
        <item x="2"/>
        <item t="default"/>
      </items>
    </pivotField>
    <pivotField showAll="0"/>
    <pivotField dataField="1" showAll="0"/>
    <pivotField showAll="0"/>
    <pivotField showAll="0" defaultSubtotal="0"/>
  </pivotFields>
  <rowFields count="1">
    <field x="2"/>
  </rowFields>
  <rowItems count="4">
    <i>
      <x/>
    </i>
    <i>
      <x v="1"/>
    </i>
    <i>
      <x v="2"/>
    </i>
    <i t="grand">
      <x/>
    </i>
  </rowItems>
  <colItems count="1">
    <i/>
  </colItems>
  <dataFields count="1">
    <dataField name="Sum of RATE" fld="4"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0" format="3">
      <pivotArea type="data" outline="0" fieldPosition="0">
        <references count="2">
          <reference field="4294967294" count="1" selected="0">
            <x v="0"/>
          </reference>
          <reference field="2" count="1" selected="0">
            <x v="2"/>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2" count="1" selected="0">
            <x v="0"/>
          </reference>
        </references>
      </pivotArea>
    </chartFormat>
    <chartFormat chart="3" format="10">
      <pivotArea type="data" outline="0" fieldPosition="0">
        <references count="2">
          <reference field="4294967294" count="1" selected="0">
            <x v="0"/>
          </reference>
          <reference field="2" count="1" selected="0">
            <x v="1"/>
          </reference>
        </references>
      </pivotArea>
    </chartFormat>
    <chartFormat chart="3" format="1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2</v>
    <v>1</v>
  </rv>
</rvData>
</file>

<file path=xl/richData/rdrichvaluestructure.xml><?xml version="1.0" encoding="utf-8"?>
<rvStructures xmlns="http://schemas.microsoft.com/office/spreadsheetml/2017/richdata" count="1">
  <s t="_error">
    <k n="errorType"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MAN" xr10:uid="{C1D36446-210F-4DAE-B856-90704094D111}" sourceName="SALESMAN">
  <pivotTables>
    <pivotTable tabId="8" name="PivotTable1"/>
  </pivotTables>
  <data>
    <tabular pivotCacheId="1451426545">
      <items count="5">
        <i x="2" s="1"/>
        <i x="3" s="1"/>
        <i x="1" s="1"/>
        <i x="0"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MAN2" xr10:uid="{8D7BF0B6-DE58-4532-A278-AEF21A2D1ABC}" sourceName="SALESMAN">
  <pivotTables>
    <pivotTable tabId="16" name="PivotTable4"/>
    <pivotTable tabId="14" name="PivotTable2"/>
    <pivotTable tabId="15" name="PivotTable3"/>
  </pivotTables>
  <data>
    <tabular pivotCacheId="1451426545">
      <items count="5">
        <i x="2" s="1"/>
        <i x="3" s="1"/>
        <i x="1" s="1"/>
        <i x="0"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B0B5DE7C-2256-4F59-9D11-91374FDA4576}" sourceName="PRODUCT">
  <pivotTables>
    <pivotTable tabId="16" name="PivotTable4"/>
  </pivotTables>
  <data>
    <tabular pivotCacheId="1451426545">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MAN3" xr10:uid="{93582D0A-02A8-4FE3-B48D-BAD9008592A7}" sourceName="SALESMAN">
  <data>
    <tabular pivotCacheId="1451426545">
      <items count="5">
        <i x="2" s="1"/>
        <i x="3" s="1"/>
        <i x="1" s="1"/>
        <i x="0" s="1"/>
        <i x="4"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1" xr10:uid="{D472AA56-10B1-4130-ABDF-1536713CA74D}" sourceName="PRODUCT">
  <data>
    <tabular pivotCacheId="1451426545">
      <items count="3">
        <i x="0" s="1"/>
        <i x="1" s="1"/>
        <i x="2"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MAN1" xr10:uid="{6D11548B-F6CF-41DD-9BC3-F746A57BF7AF}" sourceName="SALESMAN">
  <pivotTables>
    <pivotTable tabId="9" name="PivotTable1"/>
  </pivotTables>
  <data>
    <tabular pivotCacheId="1451426545">
      <items count="5">
        <i x="2" s="1"/>
        <i x="3" s="1"/>
        <i x="1" s="1"/>
        <i x="0"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MAN" xr10:uid="{BF249182-46A8-4546-901D-D472F54FD3CA}" cache="Slicer_SALESMAN" caption="SALESMAN" columnCount="2" rowHeight="288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MAN 1" xr10:uid="{773678EF-0206-41D5-875B-90EF978DFD2E}" cache="Slicer_SALESMAN1" caption="SALESMAN" startItem="2"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MAN 2" xr10:uid="{263435F0-1395-41A6-80A2-6C1BD51FA9AC}" cache="Slicer_SALESMAN2" caption="SALESMAN" columnCount="2" rowHeight="648000"/>
  <slicer name="PRODUCT" xr10:uid="{A8D7D183-F015-4A28-9CF2-0C1A78A65866}" cache="Slicer_PRODUCT" caption="PRODUCT" columnCount="2" rowHeight="6480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MAN 4" xr10:uid="{D738FA9C-1DAA-4D76-927C-4F537A1E740A}" cache="Slicer_SALESMAN3" caption="SALESMAN" rowHeight="241300"/>
  <slicer name="PRODUCT 2" xr10:uid="{FC26275B-B94D-43EF-8D7C-7B32FB42517F}" cache="Slicer_PRODUCT1" caption="PRODUCT"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CB7CD2E2-5438-4E6A-A956-D52E7A2F57F1}" sourceName="DATE">
  <pivotTables>
    <pivotTable tabId="8" name="PivotTable1"/>
  </pivotTables>
  <state minimalRefreshVersion="6" lastRefreshVersion="6" pivotCacheId="1451426545" filterType="unknown">
    <bounds startDate="2024-01-01T00:00:00" endDate="2026-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2" xr10:uid="{3946549E-C979-4F42-8130-4DF53EDC4F77}" sourceName="DATE">
  <pivotTables>
    <pivotTable tabId="16" name="PivotTable4"/>
  </pivotTables>
  <state minimalRefreshVersion="6" lastRefreshVersion="6" pivotCacheId="1451426545" filterType="unknown">
    <bounds startDate="2024-01-01T00:00:00" endDate="2025-01-01T00:00:00"/>
  </state>
</timelineCacheDefinition>
</file>

<file path=xl/timelineCaches/timelineCache3.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3" xr10:uid="{86546E1D-3B27-4C82-8CCB-0D89BC90FB0A}" sourceName="DATE">
  <state minimalRefreshVersion="6" lastRefreshVersion="6" pivotCacheId="1451426545" filterType="unknown">
    <bounds startDate="2024-01-01T00:00:00" endDate="2025-01-01T00:00:00"/>
  </state>
</timelineCacheDefinition>
</file>

<file path=xl/timelineCaches/timelineCache4.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1" xr10:uid="{49E54CC7-4779-4EE9-8C82-3F306314A255}" sourceName="DATE">
  <pivotTables>
    <pivotTable tabId="9" name="PivotTable1"/>
  </pivotTables>
  <state minimalRefreshVersion="6" lastRefreshVersion="6" pivotCacheId="1451426545" filterType="unknown">
    <bounds startDate="2024-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ECC41EE6-1DCE-4750-90CB-52659B9524F4}" cache="NativeTimeline_DATE" caption="DATE" level="2" selectionLevel="2" scrollPosition="2024-01-0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1" xr10:uid="{EAC20CFB-9DF9-4EA8-A4BB-184865DED4F8}" cache="NativeTimeline_DATE1" caption="DATE" level="2" selectionLevel="2" scrollPosition="2024-06-06T00:00:00"/>
</timelines>
</file>

<file path=xl/timelines/timeline3.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2" xr10:uid="{6B33D490-B783-42C7-A7B6-D4DC5E2A23B2}" cache="NativeTimeline_DATE2" caption="DATE" level="2" selectionLevel="2" scrollPosition="2024-06-05T00:00:00"/>
</timelines>
</file>

<file path=xl/timelines/timeline4.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4" xr10:uid="{5ABDE793-9A2A-4703-8721-668642246002}" cache="NativeTimeline_DATE3" caption="DATE" level="2" selectionLevel="2" scrollPosition="2024-01-06T00:00:00"/>
</timeline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2.xml"/><Relationship Id="rId4" Type="http://schemas.microsoft.com/office/2011/relationships/timeline" Target="../timelines/timelin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3" Type="http://schemas.microsoft.com/office/2011/relationships/timeline" Target="../timelines/timeline3.xml"/><Relationship Id="rId2" Type="http://schemas.microsoft.com/office/2007/relationships/slicer" Target="../slicers/slicer3.xml"/><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3" Type="http://schemas.microsoft.com/office/2011/relationships/timeline" Target="../timelines/timeline4.xml"/><Relationship Id="rId2" Type="http://schemas.microsoft.com/office/2007/relationships/slicer" Target="../slicers/slicer4.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DCFD4-2785-4260-9DCE-29CF3C48FAEE}">
  <dimension ref="A1:M160"/>
  <sheetViews>
    <sheetView workbookViewId="0">
      <selection activeCell="K12" sqref="K12"/>
    </sheetView>
  </sheetViews>
  <sheetFormatPr defaultRowHeight="15" x14ac:dyDescent="0.25"/>
  <cols>
    <col min="2" max="2" width="10.42578125" bestFit="1" customWidth="1"/>
    <col min="3" max="3" width="10.85546875" bestFit="1" customWidth="1"/>
    <col min="4" max="4" width="9.5703125" bestFit="1" customWidth="1"/>
    <col min="10" max="10" width="13.140625" bestFit="1" customWidth="1"/>
    <col min="11" max="11" width="9.85546875" bestFit="1" customWidth="1"/>
    <col min="13" max="13" width="14.140625" bestFit="1" customWidth="1"/>
  </cols>
  <sheetData>
    <row r="1" spans="1:13" ht="15.75" thickBot="1" x14ac:dyDescent="0.3"/>
    <row r="2" spans="1:13" x14ac:dyDescent="0.25">
      <c r="A2" t="s">
        <v>258</v>
      </c>
      <c r="B2" s="9" t="s">
        <v>31</v>
      </c>
      <c r="C2" s="10" t="s">
        <v>32</v>
      </c>
      <c r="D2" s="10" t="s">
        <v>33</v>
      </c>
      <c r="E2" s="10" t="s">
        <v>34</v>
      </c>
      <c r="F2" s="10" t="s">
        <v>35</v>
      </c>
      <c r="G2" s="11" t="s">
        <v>36</v>
      </c>
      <c r="I2" s="32" t="s">
        <v>259</v>
      </c>
      <c r="K2" s="32" t="s">
        <v>260</v>
      </c>
    </row>
    <row r="3" spans="1:13" x14ac:dyDescent="0.25">
      <c r="A3">
        <v>1</v>
      </c>
      <c r="B3" s="4">
        <v>45347</v>
      </c>
      <c r="C3" s="3" t="s">
        <v>37</v>
      </c>
      <c r="D3" s="3" t="s">
        <v>42</v>
      </c>
      <c r="E3" s="3">
        <v>9</v>
      </c>
      <c r="F3" s="3">
        <v>5000</v>
      </c>
      <c r="G3" s="5">
        <f>E3*F3</f>
        <v>45000</v>
      </c>
      <c r="I3">
        <f>ROW(I1048576)</f>
        <v>1048576</v>
      </c>
      <c r="K3">
        <f>COLUMN(XFD3)</f>
        <v>16384</v>
      </c>
    </row>
    <row r="4" spans="1:13" x14ac:dyDescent="0.25">
      <c r="A4">
        <v>2</v>
      </c>
      <c r="B4" s="4">
        <v>45348</v>
      </c>
      <c r="C4" s="3" t="s">
        <v>38</v>
      </c>
      <c r="D4" s="3" t="s">
        <v>43</v>
      </c>
      <c r="E4" s="3">
        <v>5</v>
      </c>
      <c r="F4" s="3">
        <v>6000</v>
      </c>
      <c r="G4" s="5">
        <f t="shared" ref="G4:G67" si="0">E4*F4</f>
        <v>30000</v>
      </c>
    </row>
    <row r="5" spans="1:13" x14ac:dyDescent="0.25">
      <c r="A5">
        <v>3</v>
      </c>
      <c r="B5" s="4">
        <v>45349</v>
      </c>
      <c r="C5" s="3" t="s">
        <v>39</v>
      </c>
      <c r="D5" s="3" t="s">
        <v>44</v>
      </c>
      <c r="E5" s="3">
        <v>29</v>
      </c>
      <c r="F5" s="3">
        <v>6500</v>
      </c>
      <c r="G5" s="5">
        <f t="shared" si="0"/>
        <v>188500</v>
      </c>
    </row>
    <row r="6" spans="1:13" x14ac:dyDescent="0.25">
      <c r="A6" s="13" t="s">
        <v>264</v>
      </c>
      <c r="B6" s="4">
        <v>45350</v>
      </c>
      <c r="C6" s="3" t="s">
        <v>40</v>
      </c>
      <c r="D6" s="3" t="s">
        <v>42</v>
      </c>
      <c r="E6" s="3">
        <v>30</v>
      </c>
      <c r="F6" s="3">
        <v>5000</v>
      </c>
      <c r="G6" s="5">
        <f t="shared" si="0"/>
        <v>150000</v>
      </c>
      <c r="I6" t="s">
        <v>45</v>
      </c>
      <c r="K6" t="s">
        <v>261</v>
      </c>
      <c r="M6" t="s">
        <v>262</v>
      </c>
    </row>
    <row r="7" spans="1:13" x14ac:dyDescent="0.25">
      <c r="A7">
        <v>5</v>
      </c>
      <c r="B7" s="4">
        <v>45351</v>
      </c>
      <c r="C7" s="3" t="s">
        <v>41</v>
      </c>
      <c r="D7" s="3" t="s">
        <v>43</v>
      </c>
      <c r="E7" s="3">
        <v>27</v>
      </c>
      <c r="F7" s="3">
        <v>6000</v>
      </c>
      <c r="G7" s="5">
        <f t="shared" si="0"/>
        <v>162000</v>
      </c>
      <c r="I7">
        <f>COUNT(A3:A52)</f>
        <v>45</v>
      </c>
      <c r="K7">
        <f>COUNTA(A3:A32)</f>
        <v>28</v>
      </c>
      <c r="M7">
        <f>COUNTBLANK(A3:A32)</f>
        <v>2</v>
      </c>
    </row>
    <row r="8" spans="1:13" x14ac:dyDescent="0.25">
      <c r="A8">
        <v>6</v>
      </c>
      <c r="B8" s="4">
        <v>45352</v>
      </c>
      <c r="C8" s="3" t="s">
        <v>37</v>
      </c>
      <c r="D8" s="3" t="s">
        <v>44</v>
      </c>
      <c r="E8" s="3">
        <v>20</v>
      </c>
      <c r="F8" s="3">
        <v>6500</v>
      </c>
      <c r="G8" s="5">
        <f t="shared" si="0"/>
        <v>130000</v>
      </c>
      <c r="I8">
        <f>COUNT(E3:E16)</f>
        <v>14</v>
      </c>
      <c r="K8">
        <f>COUNTA(A3:A15)</f>
        <v>13</v>
      </c>
      <c r="M8">
        <f>COUNTBLANK(A12:A28)</f>
        <v>2</v>
      </c>
    </row>
    <row r="9" spans="1:13" x14ac:dyDescent="0.25">
      <c r="A9">
        <v>7</v>
      </c>
      <c r="B9" s="4">
        <v>45353</v>
      </c>
      <c r="C9" s="3" t="s">
        <v>38</v>
      </c>
      <c r="D9" s="3" t="s">
        <v>42</v>
      </c>
      <c r="E9" s="3">
        <v>31</v>
      </c>
      <c r="F9" s="3">
        <v>5000</v>
      </c>
      <c r="G9" s="5">
        <f t="shared" si="0"/>
        <v>155000</v>
      </c>
      <c r="I9" t="s">
        <v>263</v>
      </c>
      <c r="K9" t="s">
        <v>49</v>
      </c>
    </row>
    <row r="10" spans="1:13" x14ac:dyDescent="0.25">
      <c r="A10" t="s">
        <v>257</v>
      </c>
      <c r="B10" s="4">
        <v>45354</v>
      </c>
      <c r="C10" s="3" t="s">
        <v>39</v>
      </c>
      <c r="D10" s="3" t="s">
        <v>43</v>
      </c>
      <c r="E10" s="3">
        <v>35</v>
      </c>
      <c r="F10" s="3">
        <v>6000</v>
      </c>
      <c r="G10" s="5">
        <f t="shared" si="0"/>
        <v>210000</v>
      </c>
      <c r="I10">
        <f>COUNTIF(D3:D51,D3)</f>
        <v>17</v>
      </c>
      <c r="K10">
        <f>COUNTIFS(C3:C52,C3,D3:D52,D3)</f>
        <v>4</v>
      </c>
    </row>
    <row r="11" spans="1:13" x14ac:dyDescent="0.25">
      <c r="A11">
        <v>9</v>
      </c>
      <c r="B11" s="4">
        <v>45355</v>
      </c>
      <c r="C11" s="3" t="s">
        <v>40</v>
      </c>
      <c r="D11" s="3" t="s">
        <v>44</v>
      </c>
      <c r="E11" s="3">
        <v>34</v>
      </c>
      <c r="F11" s="3">
        <v>6500</v>
      </c>
      <c r="G11" s="5">
        <f t="shared" si="0"/>
        <v>221000</v>
      </c>
      <c r="I11">
        <f>COUNTIF(D3:D31,D4)</f>
        <v>10</v>
      </c>
      <c r="K11">
        <f>COUNTIFS(C4:C20,C4,D4:D20,D4)</f>
        <v>2</v>
      </c>
    </row>
    <row r="12" spans="1:13" x14ac:dyDescent="0.25">
      <c r="A12">
        <v>10</v>
      </c>
      <c r="B12" s="4">
        <v>45356</v>
      </c>
      <c r="C12" s="3" t="s">
        <v>41</v>
      </c>
      <c r="D12" s="3" t="s">
        <v>42</v>
      </c>
      <c r="E12" s="3">
        <v>4</v>
      </c>
      <c r="F12" s="3">
        <v>5000</v>
      </c>
      <c r="G12" s="5">
        <f t="shared" si="0"/>
        <v>20000</v>
      </c>
    </row>
    <row r="13" spans="1:13" x14ac:dyDescent="0.25">
      <c r="A13">
        <v>11</v>
      </c>
      <c r="B13" s="4">
        <v>45357</v>
      </c>
      <c r="C13" s="3" t="s">
        <v>37</v>
      </c>
      <c r="D13" s="3" t="s">
        <v>43</v>
      </c>
      <c r="E13" s="3">
        <v>9</v>
      </c>
      <c r="F13" s="3">
        <v>6000</v>
      </c>
      <c r="G13" s="5">
        <f t="shared" si="0"/>
        <v>54000</v>
      </c>
    </row>
    <row r="14" spans="1:13" x14ac:dyDescent="0.25">
      <c r="A14">
        <v>12</v>
      </c>
      <c r="B14" s="4">
        <v>45358</v>
      </c>
      <c r="C14" s="3" t="s">
        <v>38</v>
      </c>
      <c r="D14" s="3" t="s">
        <v>44</v>
      </c>
      <c r="E14" s="3">
        <v>5</v>
      </c>
      <c r="F14" s="3">
        <v>6500</v>
      </c>
      <c r="G14" s="5">
        <f t="shared" si="0"/>
        <v>32500</v>
      </c>
    </row>
    <row r="15" spans="1:13" x14ac:dyDescent="0.25">
      <c r="A15" t="s">
        <v>52</v>
      </c>
      <c r="B15" s="4">
        <v>45359</v>
      </c>
      <c r="C15" s="3" t="s">
        <v>39</v>
      </c>
      <c r="D15" s="3" t="s">
        <v>42</v>
      </c>
      <c r="E15" s="3">
        <v>24</v>
      </c>
      <c r="F15" s="3">
        <v>5000</v>
      </c>
      <c r="G15" s="5">
        <f t="shared" si="0"/>
        <v>120000</v>
      </c>
    </row>
    <row r="16" spans="1:13" x14ac:dyDescent="0.25">
      <c r="A16">
        <v>14</v>
      </c>
      <c r="B16" s="4">
        <v>45360</v>
      </c>
      <c r="C16" s="3" t="s">
        <v>40</v>
      </c>
      <c r="D16" s="3" t="s">
        <v>43</v>
      </c>
      <c r="E16" s="3">
        <v>8</v>
      </c>
      <c r="F16" s="3">
        <v>6000</v>
      </c>
      <c r="G16" s="5">
        <f t="shared" si="0"/>
        <v>48000</v>
      </c>
    </row>
    <row r="17" spans="1:7" x14ac:dyDescent="0.25">
      <c r="A17">
        <v>15</v>
      </c>
      <c r="B17" s="4">
        <v>45361</v>
      </c>
      <c r="C17" s="3" t="s">
        <v>41</v>
      </c>
      <c r="D17" s="3" t="s">
        <v>44</v>
      </c>
      <c r="E17" s="3">
        <v>21</v>
      </c>
      <c r="F17" s="3">
        <v>6500</v>
      </c>
      <c r="G17" s="5">
        <f t="shared" si="0"/>
        <v>136500</v>
      </c>
    </row>
    <row r="18" spans="1:7" x14ac:dyDescent="0.25">
      <c r="B18" s="4">
        <v>45362</v>
      </c>
      <c r="C18" s="3" t="s">
        <v>37</v>
      </c>
      <c r="D18" s="3" t="s">
        <v>42</v>
      </c>
      <c r="E18" s="3">
        <v>19</v>
      </c>
      <c r="F18" s="3">
        <v>5000</v>
      </c>
      <c r="G18" s="5">
        <f t="shared" si="0"/>
        <v>95000</v>
      </c>
    </row>
    <row r="19" spans="1:7" x14ac:dyDescent="0.25">
      <c r="A19">
        <v>17</v>
      </c>
      <c r="B19" s="4">
        <v>45363</v>
      </c>
      <c r="C19" s="3" t="s">
        <v>38</v>
      </c>
      <c r="D19" s="3" t="s">
        <v>43</v>
      </c>
      <c r="E19" s="3">
        <v>21</v>
      </c>
      <c r="F19" s="3">
        <v>6000</v>
      </c>
      <c r="G19" s="5">
        <f t="shared" si="0"/>
        <v>126000</v>
      </c>
    </row>
    <row r="20" spans="1:7" x14ac:dyDescent="0.25">
      <c r="A20">
        <v>18</v>
      </c>
      <c r="B20" s="4">
        <v>45364</v>
      </c>
      <c r="C20" s="3" t="s">
        <v>39</v>
      </c>
      <c r="D20" s="3" t="s">
        <v>44</v>
      </c>
      <c r="E20" s="3">
        <v>35</v>
      </c>
      <c r="F20" s="3">
        <v>6500</v>
      </c>
      <c r="G20" s="5">
        <f t="shared" si="0"/>
        <v>227500</v>
      </c>
    </row>
    <row r="21" spans="1:7" x14ac:dyDescent="0.25">
      <c r="A21">
        <v>19</v>
      </c>
      <c r="B21" s="4">
        <v>45365</v>
      </c>
      <c r="C21" s="3" t="s">
        <v>40</v>
      </c>
      <c r="D21" s="3" t="s">
        <v>42</v>
      </c>
      <c r="E21" s="3">
        <v>21</v>
      </c>
      <c r="F21" s="3">
        <v>5000</v>
      </c>
      <c r="G21" s="5">
        <f t="shared" si="0"/>
        <v>105000</v>
      </c>
    </row>
    <row r="22" spans="1:7" x14ac:dyDescent="0.25">
      <c r="A22">
        <v>20</v>
      </c>
      <c r="B22" s="4">
        <v>45366</v>
      </c>
      <c r="C22" s="3" t="s">
        <v>41</v>
      </c>
      <c r="D22" s="3" t="s">
        <v>43</v>
      </c>
      <c r="E22" s="3">
        <v>32</v>
      </c>
      <c r="F22" s="3">
        <v>6000</v>
      </c>
      <c r="G22" s="5">
        <f t="shared" si="0"/>
        <v>192000</v>
      </c>
    </row>
    <row r="23" spans="1:7" x14ac:dyDescent="0.25">
      <c r="A23">
        <v>21</v>
      </c>
      <c r="B23" s="4">
        <v>45367</v>
      </c>
      <c r="C23" s="3" t="s">
        <v>37</v>
      </c>
      <c r="D23" s="3" t="s">
        <v>44</v>
      </c>
      <c r="E23" s="3">
        <v>17</v>
      </c>
      <c r="F23" s="3">
        <v>6500</v>
      </c>
      <c r="G23" s="5">
        <f t="shared" si="0"/>
        <v>110500</v>
      </c>
    </row>
    <row r="24" spans="1:7" x14ac:dyDescent="0.25">
      <c r="A24">
        <v>22</v>
      </c>
      <c r="B24" s="4">
        <v>45368</v>
      </c>
      <c r="C24" s="3" t="s">
        <v>38</v>
      </c>
      <c r="D24" s="3" t="s">
        <v>42</v>
      </c>
      <c r="E24" s="3">
        <v>20</v>
      </c>
      <c r="F24" s="3">
        <v>5000</v>
      </c>
      <c r="G24" s="5">
        <f t="shared" si="0"/>
        <v>100000</v>
      </c>
    </row>
    <row r="25" spans="1:7" x14ac:dyDescent="0.25">
      <c r="A25">
        <v>23</v>
      </c>
      <c r="B25" s="4">
        <v>45369</v>
      </c>
      <c r="C25" s="3" t="s">
        <v>39</v>
      </c>
      <c r="D25" s="3" t="s">
        <v>43</v>
      </c>
      <c r="E25" s="3">
        <v>15</v>
      </c>
      <c r="F25" s="3">
        <v>6000</v>
      </c>
      <c r="G25" s="5">
        <f t="shared" si="0"/>
        <v>90000</v>
      </c>
    </row>
    <row r="26" spans="1:7" x14ac:dyDescent="0.25">
      <c r="B26" s="4">
        <v>45370</v>
      </c>
      <c r="C26" s="3" t="s">
        <v>40</v>
      </c>
      <c r="D26" s="3" t="s">
        <v>44</v>
      </c>
      <c r="E26" s="3">
        <v>35</v>
      </c>
      <c r="F26" s="3">
        <v>6500</v>
      </c>
      <c r="G26" s="5">
        <f t="shared" si="0"/>
        <v>227500</v>
      </c>
    </row>
    <row r="27" spans="1:7" x14ac:dyDescent="0.25">
      <c r="A27">
        <v>25</v>
      </c>
      <c r="B27" s="4">
        <v>45371</v>
      </c>
      <c r="C27" s="3" t="s">
        <v>41</v>
      </c>
      <c r="D27" s="3" t="s">
        <v>42</v>
      </c>
      <c r="E27" s="3">
        <v>16</v>
      </c>
      <c r="F27" s="3">
        <v>5000</v>
      </c>
      <c r="G27" s="5">
        <f t="shared" si="0"/>
        <v>80000</v>
      </c>
    </row>
    <row r="28" spans="1:7" x14ac:dyDescent="0.25">
      <c r="A28">
        <v>26</v>
      </c>
      <c r="B28" s="4">
        <v>45372</v>
      </c>
      <c r="C28" s="3" t="s">
        <v>37</v>
      </c>
      <c r="D28" s="3" t="s">
        <v>43</v>
      </c>
      <c r="E28" s="3">
        <v>35</v>
      </c>
      <c r="F28" s="3">
        <v>6000</v>
      </c>
      <c r="G28" s="5">
        <f t="shared" si="0"/>
        <v>210000</v>
      </c>
    </row>
    <row r="29" spans="1:7" x14ac:dyDescent="0.25">
      <c r="A29">
        <v>27</v>
      </c>
      <c r="B29" s="4">
        <v>45373</v>
      </c>
      <c r="C29" s="3" t="s">
        <v>38</v>
      </c>
      <c r="D29" s="3" t="s">
        <v>44</v>
      </c>
      <c r="E29" s="3">
        <v>2</v>
      </c>
      <c r="F29" s="3">
        <v>6500</v>
      </c>
      <c r="G29" s="5">
        <f t="shared" si="0"/>
        <v>13000</v>
      </c>
    </row>
    <row r="30" spans="1:7" x14ac:dyDescent="0.25">
      <c r="A30">
        <v>28</v>
      </c>
      <c r="B30" s="4">
        <v>45374</v>
      </c>
      <c r="C30" s="3" t="s">
        <v>39</v>
      </c>
      <c r="D30" s="3" t="s">
        <v>42</v>
      </c>
      <c r="E30" s="3">
        <v>9</v>
      </c>
      <c r="F30" s="3">
        <v>5000</v>
      </c>
      <c r="G30" s="5">
        <f t="shared" si="0"/>
        <v>45000</v>
      </c>
    </row>
    <row r="31" spans="1:7" x14ac:dyDescent="0.25">
      <c r="A31">
        <v>29</v>
      </c>
      <c r="B31" s="4">
        <v>45375</v>
      </c>
      <c r="C31" s="3" t="s">
        <v>40</v>
      </c>
      <c r="D31" s="3" t="s">
        <v>43</v>
      </c>
      <c r="E31" s="3">
        <v>35</v>
      </c>
      <c r="F31" s="3">
        <v>6000</v>
      </c>
      <c r="G31" s="5">
        <f t="shared" si="0"/>
        <v>210000</v>
      </c>
    </row>
    <row r="32" spans="1:7" x14ac:dyDescent="0.25">
      <c r="A32">
        <v>30</v>
      </c>
      <c r="B32" s="4">
        <v>45376</v>
      </c>
      <c r="C32" s="3" t="s">
        <v>41</v>
      </c>
      <c r="D32" s="3" t="s">
        <v>44</v>
      </c>
      <c r="E32" s="3">
        <v>7</v>
      </c>
      <c r="F32" s="3">
        <v>6500</v>
      </c>
      <c r="G32" s="5">
        <f t="shared" si="0"/>
        <v>45500</v>
      </c>
    </row>
    <row r="33" spans="1:7" x14ac:dyDescent="0.25">
      <c r="A33">
        <v>31</v>
      </c>
      <c r="B33" s="4">
        <v>45377</v>
      </c>
      <c r="C33" s="3" t="s">
        <v>37</v>
      </c>
      <c r="D33" s="3" t="s">
        <v>42</v>
      </c>
      <c r="E33" s="3">
        <v>18</v>
      </c>
      <c r="F33" s="3">
        <v>5000</v>
      </c>
      <c r="G33" s="5">
        <f t="shared" si="0"/>
        <v>90000</v>
      </c>
    </row>
    <row r="34" spans="1:7" x14ac:dyDescent="0.25">
      <c r="A34">
        <v>32</v>
      </c>
      <c r="B34" s="4">
        <v>45378</v>
      </c>
      <c r="C34" s="3" t="s">
        <v>38</v>
      </c>
      <c r="D34" s="3" t="s">
        <v>43</v>
      </c>
      <c r="E34" s="3">
        <v>27</v>
      </c>
      <c r="F34" s="3">
        <v>6000</v>
      </c>
      <c r="G34" s="5">
        <f t="shared" si="0"/>
        <v>162000</v>
      </c>
    </row>
    <row r="35" spans="1:7" x14ac:dyDescent="0.25">
      <c r="A35">
        <v>33</v>
      </c>
      <c r="B35" s="4">
        <v>45379</v>
      </c>
      <c r="C35" s="3" t="s">
        <v>39</v>
      </c>
      <c r="D35" s="3" t="s">
        <v>44</v>
      </c>
      <c r="E35" s="3">
        <v>11</v>
      </c>
      <c r="F35" s="3">
        <v>6500</v>
      </c>
      <c r="G35" s="5">
        <f t="shared" si="0"/>
        <v>71500</v>
      </c>
    </row>
    <row r="36" spans="1:7" x14ac:dyDescent="0.25">
      <c r="A36">
        <v>34</v>
      </c>
      <c r="B36" s="4">
        <v>45380</v>
      </c>
      <c r="C36" s="3" t="s">
        <v>40</v>
      </c>
      <c r="D36" s="3" t="s">
        <v>42</v>
      </c>
      <c r="E36" s="3">
        <v>4</v>
      </c>
      <c r="F36" s="3">
        <v>5000</v>
      </c>
      <c r="G36" s="5">
        <f t="shared" si="0"/>
        <v>20000</v>
      </c>
    </row>
    <row r="37" spans="1:7" x14ac:dyDescent="0.25">
      <c r="A37">
        <v>35</v>
      </c>
      <c r="B37" s="4">
        <v>45381</v>
      </c>
      <c r="C37" s="3" t="s">
        <v>41</v>
      </c>
      <c r="D37" s="3" t="s">
        <v>43</v>
      </c>
      <c r="E37" s="3">
        <v>12</v>
      </c>
      <c r="F37" s="3">
        <v>6000</v>
      </c>
      <c r="G37" s="5">
        <f t="shared" si="0"/>
        <v>72000</v>
      </c>
    </row>
    <row r="38" spans="1:7" x14ac:dyDescent="0.25">
      <c r="A38">
        <v>36</v>
      </c>
      <c r="B38" s="4">
        <v>45382</v>
      </c>
      <c r="C38" s="3" t="s">
        <v>37</v>
      </c>
      <c r="D38" s="3" t="s">
        <v>44</v>
      </c>
      <c r="E38" s="3">
        <v>7</v>
      </c>
      <c r="F38" s="3">
        <v>6500</v>
      </c>
      <c r="G38" s="5">
        <f t="shared" si="0"/>
        <v>45500</v>
      </c>
    </row>
    <row r="39" spans="1:7" x14ac:dyDescent="0.25">
      <c r="A39">
        <v>37</v>
      </c>
      <c r="B39" s="4">
        <v>45383</v>
      </c>
      <c r="C39" s="3" t="s">
        <v>38</v>
      </c>
      <c r="D39" s="3" t="s">
        <v>42</v>
      </c>
      <c r="E39" s="3">
        <v>6</v>
      </c>
      <c r="F39" s="3">
        <v>5000</v>
      </c>
      <c r="G39" s="5">
        <f t="shared" si="0"/>
        <v>30000</v>
      </c>
    </row>
    <row r="40" spans="1:7" x14ac:dyDescent="0.25">
      <c r="A40">
        <v>38</v>
      </c>
      <c r="B40" s="4">
        <v>45384</v>
      </c>
      <c r="C40" s="3" t="s">
        <v>39</v>
      </c>
      <c r="D40" s="3" t="s">
        <v>43</v>
      </c>
      <c r="E40" s="3">
        <v>30</v>
      </c>
      <c r="F40" s="3">
        <v>6000</v>
      </c>
      <c r="G40" s="5">
        <f t="shared" si="0"/>
        <v>180000</v>
      </c>
    </row>
    <row r="41" spans="1:7" x14ac:dyDescent="0.25">
      <c r="A41">
        <v>39</v>
      </c>
      <c r="B41" s="4">
        <v>45385</v>
      </c>
      <c r="C41" s="3" t="s">
        <v>40</v>
      </c>
      <c r="D41" s="3" t="s">
        <v>44</v>
      </c>
      <c r="E41" s="3">
        <v>2</v>
      </c>
      <c r="F41" s="3">
        <v>6500</v>
      </c>
      <c r="G41" s="5">
        <f t="shared" si="0"/>
        <v>13000</v>
      </c>
    </row>
    <row r="42" spans="1:7" x14ac:dyDescent="0.25">
      <c r="A42">
        <v>40</v>
      </c>
      <c r="B42" s="4">
        <v>45386</v>
      </c>
      <c r="C42" s="3" t="s">
        <v>41</v>
      </c>
      <c r="D42" s="3" t="s">
        <v>42</v>
      </c>
      <c r="E42" s="3">
        <v>14</v>
      </c>
      <c r="F42" s="3">
        <v>5000</v>
      </c>
      <c r="G42" s="5">
        <f t="shared" si="0"/>
        <v>70000</v>
      </c>
    </row>
    <row r="43" spans="1:7" x14ac:dyDescent="0.25">
      <c r="A43">
        <v>41</v>
      </c>
      <c r="B43" s="4">
        <v>45387</v>
      </c>
      <c r="C43" s="3" t="s">
        <v>37</v>
      </c>
      <c r="D43" s="3" t="s">
        <v>43</v>
      </c>
      <c r="E43" s="3">
        <v>21</v>
      </c>
      <c r="F43" s="3">
        <v>6000</v>
      </c>
      <c r="G43" s="5">
        <f t="shared" si="0"/>
        <v>126000</v>
      </c>
    </row>
    <row r="44" spans="1:7" x14ac:dyDescent="0.25">
      <c r="A44">
        <v>42</v>
      </c>
      <c r="B44" s="4">
        <v>45388</v>
      </c>
      <c r="C44" s="3" t="s">
        <v>38</v>
      </c>
      <c r="D44" s="3" t="s">
        <v>44</v>
      </c>
      <c r="E44" s="3">
        <v>18</v>
      </c>
      <c r="F44" s="3">
        <v>6500</v>
      </c>
      <c r="G44" s="5">
        <f t="shared" si="0"/>
        <v>117000</v>
      </c>
    </row>
    <row r="45" spans="1:7" x14ac:dyDescent="0.25">
      <c r="A45">
        <v>43</v>
      </c>
      <c r="B45" s="4">
        <v>45389</v>
      </c>
      <c r="C45" s="3" t="s">
        <v>39</v>
      </c>
      <c r="D45" s="3" t="s">
        <v>42</v>
      </c>
      <c r="E45" s="3">
        <v>4</v>
      </c>
      <c r="F45" s="3">
        <v>5000</v>
      </c>
      <c r="G45" s="5">
        <f t="shared" si="0"/>
        <v>20000</v>
      </c>
    </row>
    <row r="46" spans="1:7" x14ac:dyDescent="0.25">
      <c r="A46">
        <v>44</v>
      </c>
      <c r="B46" s="4">
        <v>45390</v>
      </c>
      <c r="C46" s="3" t="s">
        <v>40</v>
      </c>
      <c r="D46" s="3" t="s">
        <v>43</v>
      </c>
      <c r="E46" s="3">
        <v>35</v>
      </c>
      <c r="F46" s="3">
        <v>6000</v>
      </c>
      <c r="G46" s="5">
        <f t="shared" si="0"/>
        <v>210000</v>
      </c>
    </row>
    <row r="47" spans="1:7" x14ac:dyDescent="0.25">
      <c r="A47">
        <v>45</v>
      </c>
      <c r="B47" s="4">
        <v>45391</v>
      </c>
      <c r="C47" s="3" t="s">
        <v>41</v>
      </c>
      <c r="D47" s="3" t="s">
        <v>44</v>
      </c>
      <c r="E47" s="3">
        <v>5</v>
      </c>
      <c r="F47" s="3">
        <v>6500</v>
      </c>
      <c r="G47" s="5">
        <f t="shared" si="0"/>
        <v>32500</v>
      </c>
    </row>
    <row r="48" spans="1:7" x14ac:dyDescent="0.25">
      <c r="A48">
        <v>46</v>
      </c>
      <c r="B48" s="4">
        <v>45392</v>
      </c>
      <c r="C48" s="3" t="s">
        <v>37</v>
      </c>
      <c r="D48" s="3" t="s">
        <v>42</v>
      </c>
      <c r="E48" s="3">
        <v>17</v>
      </c>
      <c r="F48" s="3">
        <v>5000</v>
      </c>
      <c r="G48" s="5">
        <f t="shared" si="0"/>
        <v>85000</v>
      </c>
    </row>
    <row r="49" spans="1:7" x14ac:dyDescent="0.25">
      <c r="A49">
        <v>47</v>
      </c>
      <c r="B49" s="4">
        <v>45393</v>
      </c>
      <c r="C49" s="3" t="s">
        <v>38</v>
      </c>
      <c r="D49" s="3" t="s">
        <v>43</v>
      </c>
      <c r="E49" s="3">
        <v>28</v>
      </c>
      <c r="F49" s="3">
        <v>6000</v>
      </c>
      <c r="G49" s="5">
        <f t="shared" si="0"/>
        <v>168000</v>
      </c>
    </row>
    <row r="50" spans="1:7" x14ac:dyDescent="0.25">
      <c r="A50">
        <v>48</v>
      </c>
      <c r="B50" s="4">
        <v>45394</v>
      </c>
      <c r="C50" s="3" t="s">
        <v>39</v>
      </c>
      <c r="D50" s="3" t="s">
        <v>44</v>
      </c>
      <c r="E50" s="3">
        <v>34</v>
      </c>
      <c r="F50" s="3">
        <v>6500</v>
      </c>
      <c r="G50" s="5">
        <f t="shared" si="0"/>
        <v>221000</v>
      </c>
    </row>
    <row r="51" spans="1:7" x14ac:dyDescent="0.25">
      <c r="A51">
        <v>49</v>
      </c>
      <c r="B51" s="4">
        <v>45395</v>
      </c>
      <c r="C51" s="3" t="s">
        <v>40</v>
      </c>
      <c r="D51" s="3" t="s">
        <v>42</v>
      </c>
      <c r="E51" s="3">
        <v>20</v>
      </c>
      <c r="F51" s="3">
        <v>5000</v>
      </c>
      <c r="G51" s="5">
        <f t="shared" si="0"/>
        <v>100000</v>
      </c>
    </row>
    <row r="52" spans="1:7" x14ac:dyDescent="0.25">
      <c r="A52">
        <v>50</v>
      </c>
      <c r="B52" s="4">
        <v>45396</v>
      </c>
      <c r="C52" s="3" t="s">
        <v>41</v>
      </c>
      <c r="D52" s="3" t="s">
        <v>43</v>
      </c>
      <c r="E52" s="3">
        <v>26</v>
      </c>
      <c r="F52" s="3">
        <v>6000</v>
      </c>
      <c r="G52" s="5">
        <f t="shared" si="0"/>
        <v>156000</v>
      </c>
    </row>
    <row r="53" spans="1:7" x14ac:dyDescent="0.25">
      <c r="A53">
        <v>51</v>
      </c>
      <c r="B53" s="4">
        <v>45397</v>
      </c>
      <c r="C53" s="3" t="s">
        <v>37</v>
      </c>
      <c r="D53" s="3" t="s">
        <v>44</v>
      </c>
      <c r="E53" s="3">
        <v>15</v>
      </c>
      <c r="F53" s="3">
        <v>6500</v>
      </c>
      <c r="G53" s="5">
        <f t="shared" si="0"/>
        <v>97500</v>
      </c>
    </row>
    <row r="54" spans="1:7" x14ac:dyDescent="0.25">
      <c r="A54">
        <v>52</v>
      </c>
      <c r="B54" s="4">
        <v>45398</v>
      </c>
      <c r="C54" s="3" t="s">
        <v>38</v>
      </c>
      <c r="D54" s="3" t="s">
        <v>42</v>
      </c>
      <c r="E54" s="3">
        <v>33</v>
      </c>
      <c r="F54" s="3">
        <v>5000</v>
      </c>
      <c r="G54" s="5">
        <f t="shared" si="0"/>
        <v>165000</v>
      </c>
    </row>
    <row r="55" spans="1:7" x14ac:dyDescent="0.25">
      <c r="A55">
        <v>53</v>
      </c>
      <c r="B55" s="4">
        <v>45399</v>
      </c>
      <c r="C55" s="3" t="s">
        <v>39</v>
      </c>
      <c r="D55" s="3" t="s">
        <v>43</v>
      </c>
      <c r="E55" s="3">
        <v>25</v>
      </c>
      <c r="F55" s="3">
        <v>6000</v>
      </c>
      <c r="G55" s="5">
        <f t="shared" si="0"/>
        <v>150000</v>
      </c>
    </row>
    <row r="56" spans="1:7" x14ac:dyDescent="0.25">
      <c r="A56">
        <v>54</v>
      </c>
      <c r="B56" s="4">
        <v>45400</v>
      </c>
      <c r="C56" s="3" t="s">
        <v>40</v>
      </c>
      <c r="D56" s="3" t="s">
        <v>44</v>
      </c>
      <c r="E56" s="3">
        <v>8</v>
      </c>
      <c r="F56" s="3">
        <v>6500</v>
      </c>
      <c r="G56" s="5">
        <f t="shared" si="0"/>
        <v>52000</v>
      </c>
    </row>
    <row r="57" spans="1:7" x14ac:dyDescent="0.25">
      <c r="A57">
        <v>55</v>
      </c>
      <c r="B57" s="4">
        <v>45401</v>
      </c>
      <c r="C57" s="3" t="s">
        <v>41</v>
      </c>
      <c r="D57" s="3" t="s">
        <v>42</v>
      </c>
      <c r="E57" s="3">
        <v>18</v>
      </c>
      <c r="F57" s="3">
        <v>5000</v>
      </c>
      <c r="G57" s="5">
        <f t="shared" si="0"/>
        <v>90000</v>
      </c>
    </row>
    <row r="58" spans="1:7" x14ac:dyDescent="0.25">
      <c r="A58">
        <v>56</v>
      </c>
      <c r="B58" s="4">
        <v>45402</v>
      </c>
      <c r="C58" s="3" t="s">
        <v>37</v>
      </c>
      <c r="D58" s="3" t="s">
        <v>43</v>
      </c>
      <c r="E58" s="3">
        <v>27</v>
      </c>
      <c r="F58" s="3">
        <v>6000</v>
      </c>
      <c r="G58" s="5">
        <f t="shared" si="0"/>
        <v>162000</v>
      </c>
    </row>
    <row r="59" spans="1:7" x14ac:dyDescent="0.25">
      <c r="A59">
        <v>57</v>
      </c>
      <c r="B59" s="4">
        <v>45403</v>
      </c>
      <c r="C59" s="3" t="s">
        <v>38</v>
      </c>
      <c r="D59" s="3" t="s">
        <v>44</v>
      </c>
      <c r="E59" s="3">
        <v>17</v>
      </c>
      <c r="F59" s="3">
        <v>6500</v>
      </c>
      <c r="G59" s="5">
        <f t="shared" si="0"/>
        <v>110500</v>
      </c>
    </row>
    <row r="60" spans="1:7" x14ac:dyDescent="0.25">
      <c r="A60">
        <v>58</v>
      </c>
      <c r="B60" s="4">
        <v>45404</v>
      </c>
      <c r="C60" s="3" t="s">
        <v>39</v>
      </c>
      <c r="D60" s="3" t="s">
        <v>42</v>
      </c>
      <c r="E60" s="3">
        <v>32</v>
      </c>
      <c r="F60" s="3">
        <v>5000</v>
      </c>
      <c r="G60" s="5">
        <f t="shared" si="0"/>
        <v>160000</v>
      </c>
    </row>
    <row r="61" spans="1:7" x14ac:dyDescent="0.25">
      <c r="A61">
        <v>59</v>
      </c>
      <c r="B61" s="4">
        <v>45405</v>
      </c>
      <c r="C61" s="3" t="s">
        <v>40</v>
      </c>
      <c r="D61" s="3" t="s">
        <v>43</v>
      </c>
      <c r="E61" s="3">
        <v>6</v>
      </c>
      <c r="F61" s="3">
        <v>6000</v>
      </c>
      <c r="G61" s="5">
        <f t="shared" si="0"/>
        <v>36000</v>
      </c>
    </row>
    <row r="62" spans="1:7" x14ac:dyDescent="0.25">
      <c r="A62">
        <v>60</v>
      </c>
      <c r="B62" s="4">
        <v>45406</v>
      </c>
      <c r="C62" s="3" t="s">
        <v>41</v>
      </c>
      <c r="D62" s="3" t="s">
        <v>44</v>
      </c>
      <c r="E62" s="3">
        <v>26</v>
      </c>
      <c r="F62" s="3">
        <v>6500</v>
      </c>
      <c r="G62" s="5">
        <f t="shared" si="0"/>
        <v>169000</v>
      </c>
    </row>
    <row r="63" spans="1:7" x14ac:dyDescent="0.25">
      <c r="A63">
        <v>61</v>
      </c>
      <c r="B63" s="4">
        <v>45407</v>
      </c>
      <c r="C63" s="3" t="s">
        <v>37</v>
      </c>
      <c r="D63" s="3" t="s">
        <v>42</v>
      </c>
      <c r="E63" s="3">
        <v>28</v>
      </c>
      <c r="F63" s="3">
        <v>5000</v>
      </c>
      <c r="G63" s="5">
        <f t="shared" si="0"/>
        <v>140000</v>
      </c>
    </row>
    <row r="64" spans="1:7" x14ac:dyDescent="0.25">
      <c r="A64">
        <v>62</v>
      </c>
      <c r="B64" s="4">
        <v>45408</v>
      </c>
      <c r="C64" s="3" t="s">
        <v>38</v>
      </c>
      <c r="D64" s="3" t="s">
        <v>43</v>
      </c>
      <c r="E64" s="3">
        <v>2</v>
      </c>
      <c r="F64" s="3">
        <v>6000</v>
      </c>
      <c r="G64" s="5">
        <f t="shared" si="0"/>
        <v>12000</v>
      </c>
    </row>
    <row r="65" spans="1:7" x14ac:dyDescent="0.25">
      <c r="A65">
        <v>63</v>
      </c>
      <c r="B65" s="4">
        <v>45409</v>
      </c>
      <c r="C65" s="3" t="s">
        <v>39</v>
      </c>
      <c r="D65" s="3" t="s">
        <v>44</v>
      </c>
      <c r="E65" s="3">
        <v>24</v>
      </c>
      <c r="F65" s="3">
        <v>6500</v>
      </c>
      <c r="G65" s="5">
        <f t="shared" si="0"/>
        <v>156000</v>
      </c>
    </row>
    <row r="66" spans="1:7" x14ac:dyDescent="0.25">
      <c r="A66">
        <v>64</v>
      </c>
      <c r="B66" s="4">
        <v>45410</v>
      </c>
      <c r="C66" s="3" t="s">
        <v>40</v>
      </c>
      <c r="D66" s="3" t="s">
        <v>42</v>
      </c>
      <c r="E66" s="3">
        <v>34</v>
      </c>
      <c r="F66" s="3">
        <v>5000</v>
      </c>
      <c r="G66" s="5">
        <f t="shared" si="0"/>
        <v>170000</v>
      </c>
    </row>
    <row r="67" spans="1:7" x14ac:dyDescent="0.25">
      <c r="A67">
        <v>65</v>
      </c>
      <c r="B67" s="4">
        <v>45411</v>
      </c>
      <c r="C67" s="3" t="s">
        <v>41</v>
      </c>
      <c r="D67" s="3" t="s">
        <v>43</v>
      </c>
      <c r="E67" s="3">
        <v>19</v>
      </c>
      <c r="F67" s="3">
        <v>6000</v>
      </c>
      <c r="G67" s="5">
        <f t="shared" si="0"/>
        <v>114000</v>
      </c>
    </row>
    <row r="68" spans="1:7" x14ac:dyDescent="0.25">
      <c r="A68">
        <v>66</v>
      </c>
      <c r="B68" s="4">
        <v>45412</v>
      </c>
      <c r="C68" s="3" t="s">
        <v>37</v>
      </c>
      <c r="D68" s="3" t="s">
        <v>44</v>
      </c>
      <c r="E68" s="3">
        <v>22</v>
      </c>
      <c r="F68" s="3">
        <v>6500</v>
      </c>
      <c r="G68" s="5">
        <f t="shared" ref="G68:G131" si="1">E68*F68</f>
        <v>143000</v>
      </c>
    </row>
    <row r="69" spans="1:7" x14ac:dyDescent="0.25">
      <c r="A69">
        <v>67</v>
      </c>
      <c r="B69" s="4">
        <v>45413</v>
      </c>
      <c r="C69" s="3" t="s">
        <v>38</v>
      </c>
      <c r="D69" s="3" t="s">
        <v>42</v>
      </c>
      <c r="E69" s="3">
        <v>24</v>
      </c>
      <c r="F69" s="3">
        <v>5000</v>
      </c>
      <c r="G69" s="5">
        <f t="shared" si="1"/>
        <v>120000</v>
      </c>
    </row>
    <row r="70" spans="1:7" x14ac:dyDescent="0.25">
      <c r="A70">
        <v>68</v>
      </c>
      <c r="B70" s="4">
        <v>45414</v>
      </c>
      <c r="C70" s="3" t="s">
        <v>39</v>
      </c>
      <c r="D70" s="3" t="s">
        <v>43</v>
      </c>
      <c r="E70" s="3">
        <v>20</v>
      </c>
      <c r="F70" s="3">
        <v>6000</v>
      </c>
      <c r="G70" s="5">
        <f t="shared" si="1"/>
        <v>120000</v>
      </c>
    </row>
    <row r="71" spans="1:7" x14ac:dyDescent="0.25">
      <c r="A71">
        <v>69</v>
      </c>
      <c r="B71" s="4">
        <v>45415</v>
      </c>
      <c r="C71" s="3" t="s">
        <v>40</v>
      </c>
      <c r="D71" s="3" t="s">
        <v>44</v>
      </c>
      <c r="E71" s="3">
        <v>33</v>
      </c>
      <c r="F71" s="3">
        <v>6500</v>
      </c>
      <c r="G71" s="5">
        <f t="shared" si="1"/>
        <v>214500</v>
      </c>
    </row>
    <row r="72" spans="1:7" x14ac:dyDescent="0.25">
      <c r="A72">
        <v>70</v>
      </c>
      <c r="B72" s="4">
        <v>45416</v>
      </c>
      <c r="C72" s="3" t="s">
        <v>41</v>
      </c>
      <c r="D72" s="3" t="s">
        <v>42</v>
      </c>
      <c r="E72" s="3">
        <v>35</v>
      </c>
      <c r="F72" s="3">
        <v>5000</v>
      </c>
      <c r="G72" s="5">
        <f t="shared" si="1"/>
        <v>175000</v>
      </c>
    </row>
    <row r="73" spans="1:7" x14ac:dyDescent="0.25">
      <c r="A73">
        <v>71</v>
      </c>
      <c r="B73" s="4">
        <v>45417</v>
      </c>
      <c r="C73" s="3" t="s">
        <v>37</v>
      </c>
      <c r="D73" s="3" t="s">
        <v>43</v>
      </c>
      <c r="E73" s="3">
        <v>11</v>
      </c>
      <c r="F73" s="3">
        <v>6000</v>
      </c>
      <c r="G73" s="5">
        <f t="shared" si="1"/>
        <v>66000</v>
      </c>
    </row>
    <row r="74" spans="1:7" x14ac:dyDescent="0.25">
      <c r="A74">
        <v>72</v>
      </c>
      <c r="B74" s="4">
        <v>45418</v>
      </c>
      <c r="C74" s="3" t="s">
        <v>38</v>
      </c>
      <c r="D74" s="3" t="s">
        <v>44</v>
      </c>
      <c r="E74" s="3">
        <v>30</v>
      </c>
      <c r="F74" s="3">
        <v>6500</v>
      </c>
      <c r="G74" s="5">
        <f t="shared" si="1"/>
        <v>195000</v>
      </c>
    </row>
    <row r="75" spans="1:7" x14ac:dyDescent="0.25">
      <c r="A75">
        <v>73</v>
      </c>
      <c r="B75" s="4">
        <v>45419</v>
      </c>
      <c r="C75" s="3" t="s">
        <v>39</v>
      </c>
      <c r="D75" s="3" t="s">
        <v>42</v>
      </c>
      <c r="E75" s="3">
        <v>12</v>
      </c>
      <c r="F75" s="3">
        <v>5000</v>
      </c>
      <c r="G75" s="5">
        <f t="shared" si="1"/>
        <v>60000</v>
      </c>
    </row>
    <row r="76" spans="1:7" x14ac:dyDescent="0.25">
      <c r="A76">
        <v>74</v>
      </c>
      <c r="B76" s="4">
        <v>45420</v>
      </c>
      <c r="C76" s="3" t="s">
        <v>40</v>
      </c>
      <c r="D76" s="3" t="s">
        <v>43</v>
      </c>
      <c r="E76" s="3">
        <v>10</v>
      </c>
      <c r="F76" s="3">
        <v>6000</v>
      </c>
      <c r="G76" s="5">
        <f t="shared" si="1"/>
        <v>60000</v>
      </c>
    </row>
    <row r="77" spans="1:7" x14ac:dyDescent="0.25">
      <c r="A77">
        <v>75</v>
      </c>
      <c r="B77" s="4">
        <v>45421</v>
      </c>
      <c r="C77" s="3" t="s">
        <v>41</v>
      </c>
      <c r="D77" s="3" t="s">
        <v>44</v>
      </c>
      <c r="E77" s="3">
        <v>28</v>
      </c>
      <c r="F77" s="3">
        <v>6500</v>
      </c>
      <c r="G77" s="5">
        <f t="shared" si="1"/>
        <v>182000</v>
      </c>
    </row>
    <row r="78" spans="1:7" x14ac:dyDescent="0.25">
      <c r="A78">
        <v>76</v>
      </c>
      <c r="B78" s="4">
        <v>45422</v>
      </c>
      <c r="C78" s="3" t="s">
        <v>37</v>
      </c>
      <c r="D78" s="3" t="s">
        <v>42</v>
      </c>
      <c r="E78" s="3">
        <v>33</v>
      </c>
      <c r="F78" s="3">
        <v>5000</v>
      </c>
      <c r="G78" s="5">
        <f t="shared" si="1"/>
        <v>165000</v>
      </c>
    </row>
    <row r="79" spans="1:7" x14ac:dyDescent="0.25">
      <c r="A79">
        <v>77</v>
      </c>
      <c r="B79" s="4">
        <v>45423</v>
      </c>
      <c r="C79" s="3" t="s">
        <v>38</v>
      </c>
      <c r="D79" s="3" t="s">
        <v>43</v>
      </c>
      <c r="E79" s="3">
        <v>24</v>
      </c>
      <c r="F79" s="3">
        <v>6000</v>
      </c>
      <c r="G79" s="5">
        <f t="shared" si="1"/>
        <v>144000</v>
      </c>
    </row>
    <row r="80" spans="1:7" x14ac:dyDescent="0.25">
      <c r="A80">
        <v>78</v>
      </c>
      <c r="B80" s="4">
        <v>45424</v>
      </c>
      <c r="C80" s="3" t="s">
        <v>39</v>
      </c>
      <c r="D80" s="3" t="s">
        <v>44</v>
      </c>
      <c r="E80" s="3">
        <v>9</v>
      </c>
      <c r="F80" s="3">
        <v>6500</v>
      </c>
      <c r="G80" s="5">
        <f t="shared" si="1"/>
        <v>58500</v>
      </c>
    </row>
    <row r="81" spans="1:7" x14ac:dyDescent="0.25">
      <c r="A81">
        <v>79</v>
      </c>
      <c r="B81" s="4">
        <v>45425</v>
      </c>
      <c r="C81" s="3" t="s">
        <v>40</v>
      </c>
      <c r="D81" s="3" t="s">
        <v>42</v>
      </c>
      <c r="E81" s="3">
        <v>21</v>
      </c>
      <c r="F81" s="3">
        <v>5000</v>
      </c>
      <c r="G81" s="5">
        <f t="shared" si="1"/>
        <v>105000</v>
      </c>
    </row>
    <row r="82" spans="1:7" x14ac:dyDescent="0.25">
      <c r="A82">
        <v>80</v>
      </c>
      <c r="B82" s="4">
        <v>45426</v>
      </c>
      <c r="C82" s="3" t="s">
        <v>41</v>
      </c>
      <c r="D82" s="3" t="s">
        <v>43</v>
      </c>
      <c r="E82" s="3">
        <v>2</v>
      </c>
      <c r="F82" s="3">
        <v>6000</v>
      </c>
      <c r="G82" s="5">
        <f t="shared" si="1"/>
        <v>12000</v>
      </c>
    </row>
    <row r="83" spans="1:7" x14ac:dyDescent="0.25">
      <c r="A83">
        <v>81</v>
      </c>
      <c r="B83" s="4">
        <v>45427</v>
      </c>
      <c r="C83" s="3" t="s">
        <v>37</v>
      </c>
      <c r="D83" s="3" t="s">
        <v>44</v>
      </c>
      <c r="E83" s="3">
        <v>28</v>
      </c>
      <c r="F83" s="3">
        <v>6500</v>
      </c>
      <c r="G83" s="5">
        <f t="shared" si="1"/>
        <v>182000</v>
      </c>
    </row>
    <row r="84" spans="1:7" x14ac:dyDescent="0.25">
      <c r="A84">
        <v>82</v>
      </c>
      <c r="B84" s="4">
        <v>45428</v>
      </c>
      <c r="C84" s="3" t="s">
        <v>38</v>
      </c>
      <c r="D84" s="3" t="s">
        <v>42</v>
      </c>
      <c r="E84" s="3">
        <v>23</v>
      </c>
      <c r="F84" s="3">
        <v>5000</v>
      </c>
      <c r="G84" s="5">
        <f t="shared" si="1"/>
        <v>115000</v>
      </c>
    </row>
    <row r="85" spans="1:7" x14ac:dyDescent="0.25">
      <c r="A85">
        <v>83</v>
      </c>
      <c r="B85" s="4">
        <v>45429</v>
      </c>
      <c r="C85" s="3" t="s">
        <v>39</v>
      </c>
      <c r="D85" s="3" t="s">
        <v>43</v>
      </c>
      <c r="E85" s="3">
        <v>35</v>
      </c>
      <c r="F85" s="3">
        <v>6000</v>
      </c>
      <c r="G85" s="5">
        <f t="shared" si="1"/>
        <v>210000</v>
      </c>
    </row>
    <row r="86" spans="1:7" x14ac:dyDescent="0.25">
      <c r="A86">
        <v>84</v>
      </c>
      <c r="B86" s="4">
        <v>45430</v>
      </c>
      <c r="C86" s="3" t="s">
        <v>40</v>
      </c>
      <c r="D86" s="3" t="s">
        <v>44</v>
      </c>
      <c r="E86" s="3">
        <v>28</v>
      </c>
      <c r="F86" s="3">
        <v>6500</v>
      </c>
      <c r="G86" s="5">
        <f t="shared" si="1"/>
        <v>182000</v>
      </c>
    </row>
    <row r="87" spans="1:7" x14ac:dyDescent="0.25">
      <c r="A87">
        <v>85</v>
      </c>
      <c r="B87" s="4">
        <v>45431</v>
      </c>
      <c r="C87" s="3" t="s">
        <v>41</v>
      </c>
      <c r="D87" s="3" t="s">
        <v>42</v>
      </c>
      <c r="E87" s="3">
        <v>24</v>
      </c>
      <c r="F87" s="3">
        <v>5000</v>
      </c>
      <c r="G87" s="5">
        <f t="shared" si="1"/>
        <v>120000</v>
      </c>
    </row>
    <row r="88" spans="1:7" x14ac:dyDescent="0.25">
      <c r="A88">
        <v>86</v>
      </c>
      <c r="B88" s="4">
        <v>45432</v>
      </c>
      <c r="C88" s="3" t="s">
        <v>37</v>
      </c>
      <c r="D88" s="3" t="s">
        <v>43</v>
      </c>
      <c r="E88" s="3">
        <v>23</v>
      </c>
      <c r="F88" s="3">
        <v>6000</v>
      </c>
      <c r="G88" s="5">
        <f t="shared" si="1"/>
        <v>138000</v>
      </c>
    </row>
    <row r="89" spans="1:7" x14ac:dyDescent="0.25">
      <c r="A89">
        <v>87</v>
      </c>
      <c r="B89" s="4">
        <v>45433</v>
      </c>
      <c r="C89" s="3" t="s">
        <v>38</v>
      </c>
      <c r="D89" s="3" t="s">
        <v>44</v>
      </c>
      <c r="E89" s="3">
        <v>34</v>
      </c>
      <c r="F89" s="3">
        <v>6500</v>
      </c>
      <c r="G89" s="5">
        <f t="shared" si="1"/>
        <v>221000</v>
      </c>
    </row>
    <row r="90" spans="1:7" x14ac:dyDescent="0.25">
      <c r="A90">
        <v>88</v>
      </c>
      <c r="B90" s="4">
        <v>45434</v>
      </c>
      <c r="C90" s="3" t="s">
        <v>39</v>
      </c>
      <c r="D90" s="3" t="s">
        <v>42</v>
      </c>
      <c r="E90" s="3">
        <v>28</v>
      </c>
      <c r="F90" s="3">
        <v>5000</v>
      </c>
      <c r="G90" s="5">
        <f t="shared" si="1"/>
        <v>140000</v>
      </c>
    </row>
    <row r="91" spans="1:7" x14ac:dyDescent="0.25">
      <c r="A91">
        <v>89</v>
      </c>
      <c r="B91" s="4">
        <v>45435</v>
      </c>
      <c r="C91" s="3" t="s">
        <v>40</v>
      </c>
      <c r="D91" s="3" t="s">
        <v>43</v>
      </c>
      <c r="E91" s="3">
        <v>26</v>
      </c>
      <c r="F91" s="3">
        <v>6000</v>
      </c>
      <c r="G91" s="5">
        <f t="shared" si="1"/>
        <v>156000</v>
      </c>
    </row>
    <row r="92" spans="1:7" x14ac:dyDescent="0.25">
      <c r="A92">
        <v>90</v>
      </c>
      <c r="B92" s="4">
        <v>45436</v>
      </c>
      <c r="C92" s="3" t="s">
        <v>41</v>
      </c>
      <c r="D92" s="3" t="s">
        <v>44</v>
      </c>
      <c r="E92" s="3">
        <v>1</v>
      </c>
      <c r="F92" s="3">
        <v>6500</v>
      </c>
      <c r="G92" s="5">
        <f t="shared" si="1"/>
        <v>6500</v>
      </c>
    </row>
    <row r="93" spans="1:7" x14ac:dyDescent="0.25">
      <c r="A93">
        <v>91</v>
      </c>
      <c r="B93" s="4">
        <v>45437</v>
      </c>
      <c r="C93" s="3" t="s">
        <v>37</v>
      </c>
      <c r="D93" s="3" t="s">
        <v>42</v>
      </c>
      <c r="E93" s="3">
        <v>33</v>
      </c>
      <c r="F93" s="3">
        <v>5000</v>
      </c>
      <c r="G93" s="5">
        <f t="shared" si="1"/>
        <v>165000</v>
      </c>
    </row>
    <row r="94" spans="1:7" x14ac:dyDescent="0.25">
      <c r="A94">
        <v>92</v>
      </c>
      <c r="B94" s="4">
        <v>45438</v>
      </c>
      <c r="C94" s="3" t="s">
        <v>38</v>
      </c>
      <c r="D94" s="3" t="s">
        <v>43</v>
      </c>
      <c r="E94" s="3">
        <v>16</v>
      </c>
      <c r="F94" s="3">
        <v>6000</v>
      </c>
      <c r="G94" s="5">
        <f t="shared" si="1"/>
        <v>96000</v>
      </c>
    </row>
    <row r="95" spans="1:7" x14ac:dyDescent="0.25">
      <c r="A95">
        <v>93</v>
      </c>
      <c r="B95" s="4">
        <v>45439</v>
      </c>
      <c r="C95" s="3" t="s">
        <v>39</v>
      </c>
      <c r="D95" s="3" t="s">
        <v>44</v>
      </c>
      <c r="E95" s="3">
        <v>16</v>
      </c>
      <c r="F95" s="3">
        <v>6500</v>
      </c>
      <c r="G95" s="5">
        <f t="shared" si="1"/>
        <v>104000</v>
      </c>
    </row>
    <row r="96" spans="1:7" x14ac:dyDescent="0.25">
      <c r="A96">
        <v>94</v>
      </c>
      <c r="B96" s="4">
        <v>45440</v>
      </c>
      <c r="C96" s="3" t="s">
        <v>40</v>
      </c>
      <c r="D96" s="3" t="s">
        <v>42</v>
      </c>
      <c r="E96" s="3">
        <v>31</v>
      </c>
      <c r="F96" s="3">
        <v>5000</v>
      </c>
      <c r="G96" s="5">
        <f t="shared" si="1"/>
        <v>155000</v>
      </c>
    </row>
    <row r="97" spans="1:7" x14ac:dyDescent="0.25">
      <c r="A97">
        <v>95</v>
      </c>
      <c r="B97" s="4">
        <v>45441</v>
      </c>
      <c r="C97" s="3" t="s">
        <v>41</v>
      </c>
      <c r="D97" s="3" t="s">
        <v>43</v>
      </c>
      <c r="E97" s="3">
        <v>15</v>
      </c>
      <c r="F97" s="3">
        <v>6000</v>
      </c>
      <c r="G97" s="5">
        <f t="shared" si="1"/>
        <v>90000</v>
      </c>
    </row>
    <row r="98" spans="1:7" x14ac:dyDescent="0.25">
      <c r="A98">
        <v>96</v>
      </c>
      <c r="B98" s="4">
        <v>45442</v>
      </c>
      <c r="C98" s="3" t="s">
        <v>37</v>
      </c>
      <c r="D98" s="3" t="s">
        <v>44</v>
      </c>
      <c r="E98" s="3">
        <v>21</v>
      </c>
      <c r="F98" s="3">
        <v>6500</v>
      </c>
      <c r="G98" s="5">
        <f t="shared" si="1"/>
        <v>136500</v>
      </c>
    </row>
    <row r="99" spans="1:7" x14ac:dyDescent="0.25">
      <c r="A99">
        <v>97</v>
      </c>
      <c r="B99" s="4">
        <v>45443</v>
      </c>
      <c r="C99" s="3" t="s">
        <v>38</v>
      </c>
      <c r="D99" s="3" t="s">
        <v>42</v>
      </c>
      <c r="E99" s="3">
        <v>13</v>
      </c>
      <c r="F99" s="3">
        <v>5000</v>
      </c>
      <c r="G99" s="5">
        <f t="shared" si="1"/>
        <v>65000</v>
      </c>
    </row>
    <row r="100" spans="1:7" x14ac:dyDescent="0.25">
      <c r="A100">
        <v>98</v>
      </c>
      <c r="B100" s="4">
        <v>45444</v>
      </c>
      <c r="C100" s="3" t="s">
        <v>39</v>
      </c>
      <c r="D100" s="3" t="s">
        <v>43</v>
      </c>
      <c r="E100" s="3">
        <v>11</v>
      </c>
      <c r="F100" s="3">
        <v>6000</v>
      </c>
      <c r="G100" s="5">
        <f t="shared" si="1"/>
        <v>66000</v>
      </c>
    </row>
    <row r="101" spans="1:7" x14ac:dyDescent="0.25">
      <c r="A101">
        <v>99</v>
      </c>
      <c r="B101" s="4">
        <v>45445</v>
      </c>
      <c r="C101" s="3" t="s">
        <v>40</v>
      </c>
      <c r="D101" s="3" t="s">
        <v>44</v>
      </c>
      <c r="E101" s="3">
        <v>11</v>
      </c>
      <c r="F101" s="3">
        <v>6500</v>
      </c>
      <c r="G101" s="5">
        <f t="shared" si="1"/>
        <v>71500</v>
      </c>
    </row>
    <row r="102" spans="1:7" x14ac:dyDescent="0.25">
      <c r="A102">
        <v>100</v>
      </c>
      <c r="B102" s="4">
        <v>45446</v>
      </c>
      <c r="C102" s="3" t="s">
        <v>41</v>
      </c>
      <c r="D102" s="3" t="s">
        <v>42</v>
      </c>
      <c r="E102" s="3">
        <v>33</v>
      </c>
      <c r="F102" s="3">
        <v>5000</v>
      </c>
      <c r="G102" s="5">
        <f t="shared" si="1"/>
        <v>165000</v>
      </c>
    </row>
    <row r="103" spans="1:7" x14ac:dyDescent="0.25">
      <c r="A103">
        <v>101</v>
      </c>
      <c r="B103" s="4">
        <v>45447</v>
      </c>
      <c r="C103" s="3" t="s">
        <v>37</v>
      </c>
      <c r="D103" s="3" t="s">
        <v>43</v>
      </c>
      <c r="E103" s="3">
        <v>27</v>
      </c>
      <c r="F103" s="3">
        <v>6000</v>
      </c>
      <c r="G103" s="5">
        <f t="shared" si="1"/>
        <v>162000</v>
      </c>
    </row>
    <row r="104" spans="1:7" x14ac:dyDescent="0.25">
      <c r="A104">
        <v>102</v>
      </c>
      <c r="B104" s="4">
        <v>45448</v>
      </c>
      <c r="C104" s="3" t="s">
        <v>38</v>
      </c>
      <c r="D104" s="3" t="s">
        <v>44</v>
      </c>
      <c r="E104" s="3">
        <v>13</v>
      </c>
      <c r="F104" s="3">
        <v>6500</v>
      </c>
      <c r="G104" s="5">
        <f t="shared" si="1"/>
        <v>84500</v>
      </c>
    </row>
    <row r="105" spans="1:7" x14ac:dyDescent="0.25">
      <c r="A105">
        <v>103</v>
      </c>
      <c r="B105" s="4">
        <v>45449</v>
      </c>
      <c r="C105" s="3" t="s">
        <v>39</v>
      </c>
      <c r="D105" s="3" t="s">
        <v>42</v>
      </c>
      <c r="E105" s="3">
        <v>35</v>
      </c>
      <c r="F105" s="3">
        <v>5000</v>
      </c>
      <c r="G105" s="5">
        <f t="shared" si="1"/>
        <v>175000</v>
      </c>
    </row>
    <row r="106" spans="1:7" x14ac:dyDescent="0.25">
      <c r="A106">
        <v>104</v>
      </c>
      <c r="B106" s="4">
        <v>45450</v>
      </c>
      <c r="C106" s="3" t="s">
        <v>40</v>
      </c>
      <c r="D106" s="3" t="s">
        <v>43</v>
      </c>
      <c r="E106" s="3">
        <v>34</v>
      </c>
      <c r="F106" s="3">
        <v>6000</v>
      </c>
      <c r="G106" s="5">
        <f t="shared" si="1"/>
        <v>204000</v>
      </c>
    </row>
    <row r="107" spans="1:7" x14ac:dyDescent="0.25">
      <c r="A107">
        <v>105</v>
      </c>
      <c r="B107" s="4">
        <v>45451</v>
      </c>
      <c r="C107" s="3" t="s">
        <v>41</v>
      </c>
      <c r="D107" s="3" t="s">
        <v>44</v>
      </c>
      <c r="E107" s="3">
        <v>18</v>
      </c>
      <c r="F107" s="3">
        <v>6500</v>
      </c>
      <c r="G107" s="5">
        <f t="shared" si="1"/>
        <v>117000</v>
      </c>
    </row>
    <row r="108" spans="1:7" x14ac:dyDescent="0.25">
      <c r="A108">
        <v>106</v>
      </c>
      <c r="B108" s="4">
        <v>45452</v>
      </c>
      <c r="C108" s="3" t="s">
        <v>37</v>
      </c>
      <c r="D108" s="3" t="s">
        <v>42</v>
      </c>
      <c r="E108" s="3">
        <v>26</v>
      </c>
      <c r="F108" s="3">
        <v>5000</v>
      </c>
      <c r="G108" s="5">
        <f t="shared" si="1"/>
        <v>130000</v>
      </c>
    </row>
    <row r="109" spans="1:7" x14ac:dyDescent="0.25">
      <c r="A109">
        <v>107</v>
      </c>
      <c r="B109" s="4">
        <v>45453</v>
      </c>
      <c r="C109" s="3" t="s">
        <v>38</v>
      </c>
      <c r="D109" s="3" t="s">
        <v>43</v>
      </c>
      <c r="E109" s="3">
        <v>26</v>
      </c>
      <c r="F109" s="3">
        <v>6000</v>
      </c>
      <c r="G109" s="5">
        <f t="shared" si="1"/>
        <v>156000</v>
      </c>
    </row>
    <row r="110" spans="1:7" x14ac:dyDescent="0.25">
      <c r="A110">
        <v>108</v>
      </c>
      <c r="B110" s="4">
        <v>45454</v>
      </c>
      <c r="C110" s="3" t="s">
        <v>39</v>
      </c>
      <c r="D110" s="3" t="s">
        <v>44</v>
      </c>
      <c r="E110" s="3">
        <v>1</v>
      </c>
      <c r="F110" s="3">
        <v>6500</v>
      </c>
      <c r="G110" s="5">
        <f t="shared" si="1"/>
        <v>6500</v>
      </c>
    </row>
    <row r="111" spans="1:7" x14ac:dyDescent="0.25">
      <c r="A111">
        <v>109</v>
      </c>
      <c r="B111" s="4">
        <v>45455</v>
      </c>
      <c r="C111" s="3" t="s">
        <v>40</v>
      </c>
      <c r="D111" s="3" t="s">
        <v>42</v>
      </c>
      <c r="E111" s="3">
        <v>23</v>
      </c>
      <c r="F111" s="3">
        <v>5000</v>
      </c>
      <c r="G111" s="5">
        <f t="shared" si="1"/>
        <v>115000</v>
      </c>
    </row>
    <row r="112" spans="1:7" x14ac:dyDescent="0.25">
      <c r="A112">
        <v>110</v>
      </c>
      <c r="B112" s="4">
        <v>45456</v>
      </c>
      <c r="C112" s="3" t="s">
        <v>41</v>
      </c>
      <c r="D112" s="3" t="s">
        <v>43</v>
      </c>
      <c r="E112" s="3">
        <v>30</v>
      </c>
      <c r="F112" s="3">
        <v>6000</v>
      </c>
      <c r="G112" s="5">
        <f t="shared" si="1"/>
        <v>180000</v>
      </c>
    </row>
    <row r="113" spans="1:7" x14ac:dyDescent="0.25">
      <c r="A113">
        <v>111</v>
      </c>
      <c r="B113" s="4">
        <v>45457</v>
      </c>
      <c r="C113" s="3" t="s">
        <v>37</v>
      </c>
      <c r="D113" s="3" t="s">
        <v>44</v>
      </c>
      <c r="E113" s="3">
        <v>31</v>
      </c>
      <c r="F113" s="3">
        <v>6500</v>
      </c>
      <c r="G113" s="5">
        <f t="shared" si="1"/>
        <v>201500</v>
      </c>
    </row>
    <row r="114" spans="1:7" x14ac:dyDescent="0.25">
      <c r="A114">
        <v>112</v>
      </c>
      <c r="B114" s="4">
        <v>45458</v>
      </c>
      <c r="C114" s="3" t="s">
        <v>38</v>
      </c>
      <c r="D114" s="3" t="s">
        <v>42</v>
      </c>
      <c r="E114" s="3">
        <v>34</v>
      </c>
      <c r="F114" s="3">
        <v>5000</v>
      </c>
      <c r="G114" s="5">
        <f t="shared" si="1"/>
        <v>170000</v>
      </c>
    </row>
    <row r="115" spans="1:7" x14ac:dyDescent="0.25">
      <c r="A115">
        <v>113</v>
      </c>
      <c r="B115" s="4">
        <v>45459</v>
      </c>
      <c r="C115" s="3" t="s">
        <v>39</v>
      </c>
      <c r="D115" s="3" t="s">
        <v>43</v>
      </c>
      <c r="E115" s="3">
        <v>32</v>
      </c>
      <c r="F115" s="3">
        <v>6000</v>
      </c>
      <c r="G115" s="5">
        <f t="shared" si="1"/>
        <v>192000</v>
      </c>
    </row>
    <row r="116" spans="1:7" x14ac:dyDescent="0.25">
      <c r="A116">
        <v>114</v>
      </c>
      <c r="B116" s="4">
        <v>45460</v>
      </c>
      <c r="C116" s="3" t="s">
        <v>40</v>
      </c>
      <c r="D116" s="3" t="s">
        <v>44</v>
      </c>
      <c r="E116" s="3">
        <v>24</v>
      </c>
      <c r="F116" s="3">
        <v>6500</v>
      </c>
      <c r="G116" s="5">
        <f t="shared" si="1"/>
        <v>156000</v>
      </c>
    </row>
    <row r="117" spans="1:7" x14ac:dyDescent="0.25">
      <c r="A117">
        <v>115</v>
      </c>
      <c r="B117" s="4">
        <v>45461</v>
      </c>
      <c r="C117" s="3" t="s">
        <v>41</v>
      </c>
      <c r="D117" s="3" t="s">
        <v>42</v>
      </c>
      <c r="E117" s="3">
        <v>18</v>
      </c>
      <c r="F117" s="3">
        <v>5000</v>
      </c>
      <c r="G117" s="5">
        <f t="shared" si="1"/>
        <v>90000</v>
      </c>
    </row>
    <row r="118" spans="1:7" x14ac:dyDescent="0.25">
      <c r="A118">
        <v>116</v>
      </c>
      <c r="B118" s="4">
        <v>45462</v>
      </c>
      <c r="C118" s="3" t="s">
        <v>37</v>
      </c>
      <c r="D118" s="3" t="s">
        <v>43</v>
      </c>
      <c r="E118" s="3">
        <v>15</v>
      </c>
      <c r="F118" s="3">
        <v>6000</v>
      </c>
      <c r="G118" s="5">
        <f t="shared" si="1"/>
        <v>90000</v>
      </c>
    </row>
    <row r="119" spans="1:7" x14ac:dyDescent="0.25">
      <c r="A119">
        <v>117</v>
      </c>
      <c r="B119" s="4">
        <v>45463</v>
      </c>
      <c r="C119" s="3" t="s">
        <v>38</v>
      </c>
      <c r="D119" s="3" t="s">
        <v>44</v>
      </c>
      <c r="E119" s="3">
        <v>15</v>
      </c>
      <c r="F119" s="3">
        <v>6500</v>
      </c>
      <c r="G119" s="5">
        <f t="shared" si="1"/>
        <v>97500</v>
      </c>
    </row>
    <row r="120" spans="1:7" x14ac:dyDescent="0.25">
      <c r="A120">
        <v>118</v>
      </c>
      <c r="B120" s="4">
        <v>45464</v>
      </c>
      <c r="C120" s="3" t="s">
        <v>39</v>
      </c>
      <c r="D120" s="3" t="s">
        <v>42</v>
      </c>
      <c r="E120" s="3">
        <v>4</v>
      </c>
      <c r="F120" s="3">
        <v>5000</v>
      </c>
      <c r="G120" s="5">
        <f t="shared" si="1"/>
        <v>20000</v>
      </c>
    </row>
    <row r="121" spans="1:7" x14ac:dyDescent="0.25">
      <c r="A121">
        <v>119</v>
      </c>
      <c r="B121" s="4">
        <v>45465</v>
      </c>
      <c r="C121" s="3" t="s">
        <v>40</v>
      </c>
      <c r="D121" s="3" t="s">
        <v>43</v>
      </c>
      <c r="E121" s="3">
        <v>26</v>
      </c>
      <c r="F121" s="3">
        <v>6000</v>
      </c>
      <c r="G121" s="5">
        <f t="shared" si="1"/>
        <v>156000</v>
      </c>
    </row>
    <row r="122" spans="1:7" x14ac:dyDescent="0.25">
      <c r="A122">
        <v>120</v>
      </c>
      <c r="B122" s="4">
        <v>45466</v>
      </c>
      <c r="C122" s="3" t="s">
        <v>41</v>
      </c>
      <c r="D122" s="3" t="s">
        <v>44</v>
      </c>
      <c r="E122" s="3">
        <v>19</v>
      </c>
      <c r="F122" s="3">
        <v>6500</v>
      </c>
      <c r="G122" s="5">
        <f t="shared" si="1"/>
        <v>123500</v>
      </c>
    </row>
    <row r="123" spans="1:7" x14ac:dyDescent="0.25">
      <c r="A123">
        <v>121</v>
      </c>
      <c r="B123" s="4">
        <v>45467</v>
      </c>
      <c r="C123" s="3" t="s">
        <v>37</v>
      </c>
      <c r="D123" s="3" t="s">
        <v>42</v>
      </c>
      <c r="E123" s="3">
        <v>30</v>
      </c>
      <c r="F123" s="3">
        <v>5000</v>
      </c>
      <c r="G123" s="5">
        <f t="shared" si="1"/>
        <v>150000</v>
      </c>
    </row>
    <row r="124" spans="1:7" x14ac:dyDescent="0.25">
      <c r="A124">
        <v>122</v>
      </c>
      <c r="B124" s="4">
        <v>45468</v>
      </c>
      <c r="C124" s="3" t="s">
        <v>38</v>
      </c>
      <c r="D124" s="3" t="s">
        <v>43</v>
      </c>
      <c r="E124" s="3">
        <v>6</v>
      </c>
      <c r="F124" s="3">
        <v>6000</v>
      </c>
      <c r="G124" s="5">
        <f t="shared" si="1"/>
        <v>36000</v>
      </c>
    </row>
    <row r="125" spans="1:7" x14ac:dyDescent="0.25">
      <c r="A125">
        <v>123</v>
      </c>
      <c r="B125" s="4">
        <v>45469</v>
      </c>
      <c r="C125" s="3" t="s">
        <v>39</v>
      </c>
      <c r="D125" s="3" t="s">
        <v>44</v>
      </c>
      <c r="E125" s="3">
        <v>30</v>
      </c>
      <c r="F125" s="3">
        <v>6500</v>
      </c>
      <c r="G125" s="5">
        <f t="shared" si="1"/>
        <v>195000</v>
      </c>
    </row>
    <row r="126" spans="1:7" x14ac:dyDescent="0.25">
      <c r="A126">
        <v>124</v>
      </c>
      <c r="B126" s="4">
        <v>45470</v>
      </c>
      <c r="C126" s="3" t="s">
        <v>40</v>
      </c>
      <c r="D126" s="3" t="s">
        <v>42</v>
      </c>
      <c r="E126" s="3">
        <v>26</v>
      </c>
      <c r="F126" s="3">
        <v>5000</v>
      </c>
      <c r="G126" s="5">
        <f t="shared" si="1"/>
        <v>130000</v>
      </c>
    </row>
    <row r="127" spans="1:7" x14ac:dyDescent="0.25">
      <c r="A127">
        <v>125</v>
      </c>
      <c r="B127" s="4">
        <v>45471</v>
      </c>
      <c r="C127" s="3" t="s">
        <v>41</v>
      </c>
      <c r="D127" s="3" t="s">
        <v>43</v>
      </c>
      <c r="E127" s="3">
        <v>19</v>
      </c>
      <c r="F127" s="3">
        <v>6000</v>
      </c>
      <c r="G127" s="5">
        <f t="shared" si="1"/>
        <v>114000</v>
      </c>
    </row>
    <row r="128" spans="1:7" x14ac:dyDescent="0.25">
      <c r="A128">
        <v>126</v>
      </c>
      <c r="B128" s="4">
        <v>45472</v>
      </c>
      <c r="C128" s="3" t="s">
        <v>37</v>
      </c>
      <c r="D128" s="3" t="s">
        <v>44</v>
      </c>
      <c r="E128" s="3">
        <v>12</v>
      </c>
      <c r="F128" s="3">
        <v>6500</v>
      </c>
      <c r="G128" s="5">
        <f t="shared" si="1"/>
        <v>78000</v>
      </c>
    </row>
    <row r="129" spans="1:7" x14ac:dyDescent="0.25">
      <c r="A129">
        <v>127</v>
      </c>
      <c r="B129" s="4">
        <v>45473</v>
      </c>
      <c r="C129" s="3" t="s">
        <v>38</v>
      </c>
      <c r="D129" s="3" t="s">
        <v>42</v>
      </c>
      <c r="E129" s="3">
        <v>28</v>
      </c>
      <c r="F129" s="3">
        <v>5000</v>
      </c>
      <c r="G129" s="5">
        <f t="shared" si="1"/>
        <v>140000</v>
      </c>
    </row>
    <row r="130" spans="1:7" x14ac:dyDescent="0.25">
      <c r="A130">
        <v>128</v>
      </c>
      <c r="B130" s="4">
        <v>45474</v>
      </c>
      <c r="C130" s="3" t="s">
        <v>39</v>
      </c>
      <c r="D130" s="3" t="s">
        <v>43</v>
      </c>
      <c r="E130" s="3">
        <v>3</v>
      </c>
      <c r="F130" s="3">
        <v>6000</v>
      </c>
      <c r="G130" s="5">
        <f t="shared" si="1"/>
        <v>18000</v>
      </c>
    </row>
    <row r="131" spans="1:7" x14ac:dyDescent="0.25">
      <c r="A131">
        <v>129</v>
      </c>
      <c r="B131" s="4">
        <v>45475</v>
      </c>
      <c r="C131" s="3" t="s">
        <v>40</v>
      </c>
      <c r="D131" s="3" t="s">
        <v>44</v>
      </c>
      <c r="E131" s="3">
        <v>15</v>
      </c>
      <c r="F131" s="3">
        <v>6500</v>
      </c>
      <c r="G131" s="5">
        <f t="shared" si="1"/>
        <v>97500</v>
      </c>
    </row>
    <row r="132" spans="1:7" x14ac:dyDescent="0.25">
      <c r="A132">
        <v>130</v>
      </c>
      <c r="B132" s="4">
        <v>45476</v>
      </c>
      <c r="C132" s="3" t="s">
        <v>41</v>
      </c>
      <c r="D132" s="3" t="s">
        <v>42</v>
      </c>
      <c r="E132" s="3">
        <v>9</v>
      </c>
      <c r="F132" s="3">
        <v>5000</v>
      </c>
      <c r="G132" s="5">
        <f t="shared" ref="G132:G160" si="2">E132*F132</f>
        <v>45000</v>
      </c>
    </row>
    <row r="133" spans="1:7" x14ac:dyDescent="0.25">
      <c r="A133">
        <v>131</v>
      </c>
      <c r="B133" s="4">
        <v>45477</v>
      </c>
      <c r="C133" s="3" t="s">
        <v>37</v>
      </c>
      <c r="D133" s="3" t="s">
        <v>43</v>
      </c>
      <c r="E133" s="3">
        <v>24</v>
      </c>
      <c r="F133" s="3">
        <v>6000</v>
      </c>
      <c r="G133" s="5">
        <f t="shared" si="2"/>
        <v>144000</v>
      </c>
    </row>
    <row r="134" spans="1:7" x14ac:dyDescent="0.25">
      <c r="A134">
        <v>132</v>
      </c>
      <c r="B134" s="4">
        <v>45478</v>
      </c>
      <c r="C134" s="3" t="s">
        <v>38</v>
      </c>
      <c r="D134" s="3" t="s">
        <v>44</v>
      </c>
      <c r="E134" s="3">
        <v>25</v>
      </c>
      <c r="F134" s="3">
        <v>6500</v>
      </c>
      <c r="G134" s="5">
        <f t="shared" si="2"/>
        <v>162500</v>
      </c>
    </row>
    <row r="135" spans="1:7" x14ac:dyDescent="0.25">
      <c r="A135">
        <v>133</v>
      </c>
      <c r="B135" s="4">
        <v>45479</v>
      </c>
      <c r="C135" s="3" t="s">
        <v>39</v>
      </c>
      <c r="D135" s="3" t="s">
        <v>42</v>
      </c>
      <c r="E135" s="3">
        <v>24</v>
      </c>
      <c r="F135" s="3">
        <v>5000</v>
      </c>
      <c r="G135" s="5">
        <f t="shared" si="2"/>
        <v>120000</v>
      </c>
    </row>
    <row r="136" spans="1:7" x14ac:dyDescent="0.25">
      <c r="A136">
        <v>134</v>
      </c>
      <c r="B136" s="4">
        <v>45480</v>
      </c>
      <c r="C136" s="3" t="s">
        <v>40</v>
      </c>
      <c r="D136" s="3" t="s">
        <v>43</v>
      </c>
      <c r="E136" s="3">
        <v>21</v>
      </c>
      <c r="F136" s="3">
        <v>6000</v>
      </c>
      <c r="G136" s="5">
        <f t="shared" si="2"/>
        <v>126000</v>
      </c>
    </row>
    <row r="137" spans="1:7" x14ac:dyDescent="0.25">
      <c r="A137">
        <v>135</v>
      </c>
      <c r="B137" s="4">
        <v>45481</v>
      </c>
      <c r="C137" s="3" t="s">
        <v>41</v>
      </c>
      <c r="D137" s="3" t="s">
        <v>44</v>
      </c>
      <c r="E137" s="3">
        <v>35</v>
      </c>
      <c r="F137" s="3">
        <v>6500</v>
      </c>
      <c r="G137" s="5">
        <f t="shared" si="2"/>
        <v>227500</v>
      </c>
    </row>
    <row r="138" spans="1:7" x14ac:dyDescent="0.25">
      <c r="A138">
        <v>136</v>
      </c>
      <c r="B138" s="4">
        <v>45482</v>
      </c>
      <c r="C138" s="3" t="s">
        <v>37</v>
      </c>
      <c r="D138" s="3" t="s">
        <v>42</v>
      </c>
      <c r="E138" s="3">
        <v>5</v>
      </c>
      <c r="F138" s="3">
        <v>5000</v>
      </c>
      <c r="G138" s="5">
        <f t="shared" si="2"/>
        <v>25000</v>
      </c>
    </row>
    <row r="139" spans="1:7" x14ac:dyDescent="0.25">
      <c r="A139">
        <v>137</v>
      </c>
      <c r="B139" s="4">
        <v>45483</v>
      </c>
      <c r="C139" s="3" t="s">
        <v>38</v>
      </c>
      <c r="D139" s="3" t="s">
        <v>43</v>
      </c>
      <c r="E139" s="3">
        <v>6</v>
      </c>
      <c r="F139" s="3">
        <v>6000</v>
      </c>
      <c r="G139" s="5">
        <f t="shared" si="2"/>
        <v>36000</v>
      </c>
    </row>
    <row r="140" spans="1:7" x14ac:dyDescent="0.25">
      <c r="A140">
        <v>138</v>
      </c>
      <c r="B140" s="4">
        <v>45484</v>
      </c>
      <c r="C140" s="3" t="s">
        <v>39</v>
      </c>
      <c r="D140" s="3" t="s">
        <v>44</v>
      </c>
      <c r="E140" s="3">
        <v>13</v>
      </c>
      <c r="F140" s="3">
        <v>6500</v>
      </c>
      <c r="G140" s="5">
        <f t="shared" si="2"/>
        <v>84500</v>
      </c>
    </row>
    <row r="141" spans="1:7" x14ac:dyDescent="0.25">
      <c r="A141">
        <v>139</v>
      </c>
      <c r="B141" s="4">
        <v>45485</v>
      </c>
      <c r="C141" s="3" t="s">
        <v>40</v>
      </c>
      <c r="D141" s="3" t="s">
        <v>42</v>
      </c>
      <c r="E141" s="3">
        <v>3</v>
      </c>
      <c r="F141" s="3">
        <v>5000</v>
      </c>
      <c r="G141" s="5">
        <f t="shared" si="2"/>
        <v>15000</v>
      </c>
    </row>
    <row r="142" spans="1:7" x14ac:dyDescent="0.25">
      <c r="A142">
        <v>140</v>
      </c>
      <c r="B142" s="4">
        <v>45486</v>
      </c>
      <c r="C142" s="3" t="s">
        <v>41</v>
      </c>
      <c r="D142" s="3" t="s">
        <v>43</v>
      </c>
      <c r="E142" s="3">
        <v>29</v>
      </c>
      <c r="F142" s="3">
        <v>6000</v>
      </c>
      <c r="G142" s="5">
        <f t="shared" si="2"/>
        <v>174000</v>
      </c>
    </row>
    <row r="143" spans="1:7" x14ac:dyDescent="0.25">
      <c r="A143">
        <v>141</v>
      </c>
      <c r="B143" s="4">
        <v>45487</v>
      </c>
      <c r="C143" s="3" t="s">
        <v>37</v>
      </c>
      <c r="D143" s="3" t="s">
        <v>44</v>
      </c>
      <c r="E143" s="3">
        <v>26</v>
      </c>
      <c r="F143" s="3">
        <v>6500</v>
      </c>
      <c r="G143" s="5">
        <f t="shared" si="2"/>
        <v>169000</v>
      </c>
    </row>
    <row r="144" spans="1:7" x14ac:dyDescent="0.25">
      <c r="A144">
        <v>142</v>
      </c>
      <c r="B144" s="4">
        <v>45488</v>
      </c>
      <c r="C144" s="3" t="s">
        <v>38</v>
      </c>
      <c r="D144" s="3" t="s">
        <v>42</v>
      </c>
      <c r="E144" s="3">
        <v>27</v>
      </c>
      <c r="F144" s="3">
        <v>5000</v>
      </c>
      <c r="G144" s="5">
        <f t="shared" si="2"/>
        <v>135000</v>
      </c>
    </row>
    <row r="145" spans="1:7" x14ac:dyDescent="0.25">
      <c r="A145">
        <v>143</v>
      </c>
      <c r="B145" s="4">
        <v>45489</v>
      </c>
      <c r="C145" s="3" t="s">
        <v>39</v>
      </c>
      <c r="D145" s="3" t="s">
        <v>43</v>
      </c>
      <c r="E145" s="3">
        <v>25</v>
      </c>
      <c r="F145" s="3">
        <v>6000</v>
      </c>
      <c r="G145" s="5">
        <f t="shared" si="2"/>
        <v>150000</v>
      </c>
    </row>
    <row r="146" spans="1:7" x14ac:dyDescent="0.25">
      <c r="A146">
        <v>144</v>
      </c>
      <c r="B146" s="4">
        <v>45490</v>
      </c>
      <c r="C146" s="3" t="s">
        <v>40</v>
      </c>
      <c r="D146" s="3" t="s">
        <v>44</v>
      </c>
      <c r="E146" s="3">
        <v>26</v>
      </c>
      <c r="F146" s="3">
        <v>6500</v>
      </c>
      <c r="G146" s="5">
        <f t="shared" si="2"/>
        <v>169000</v>
      </c>
    </row>
    <row r="147" spans="1:7" x14ac:dyDescent="0.25">
      <c r="A147">
        <v>145</v>
      </c>
      <c r="B147" s="4">
        <v>45491</v>
      </c>
      <c r="C147" s="3" t="s">
        <v>41</v>
      </c>
      <c r="D147" s="3" t="s">
        <v>42</v>
      </c>
      <c r="E147" s="3">
        <v>25</v>
      </c>
      <c r="F147" s="3">
        <v>5000</v>
      </c>
      <c r="G147" s="5">
        <f t="shared" si="2"/>
        <v>125000</v>
      </c>
    </row>
    <row r="148" spans="1:7" x14ac:dyDescent="0.25">
      <c r="A148">
        <v>146</v>
      </c>
      <c r="B148" s="4">
        <v>45492</v>
      </c>
      <c r="C148" s="3" t="s">
        <v>37</v>
      </c>
      <c r="D148" s="3" t="s">
        <v>43</v>
      </c>
      <c r="E148" s="3">
        <v>29</v>
      </c>
      <c r="F148" s="3">
        <v>6000</v>
      </c>
      <c r="G148" s="5">
        <f t="shared" si="2"/>
        <v>174000</v>
      </c>
    </row>
    <row r="149" spans="1:7" x14ac:dyDescent="0.25">
      <c r="A149">
        <v>147</v>
      </c>
      <c r="B149" s="4">
        <v>45493</v>
      </c>
      <c r="C149" s="3" t="s">
        <v>38</v>
      </c>
      <c r="D149" s="3" t="s">
        <v>44</v>
      </c>
      <c r="E149" s="3">
        <v>23</v>
      </c>
      <c r="F149" s="3">
        <v>6500</v>
      </c>
      <c r="G149" s="5">
        <f t="shared" si="2"/>
        <v>149500</v>
      </c>
    </row>
    <row r="150" spans="1:7" x14ac:dyDescent="0.25">
      <c r="A150">
        <v>148</v>
      </c>
      <c r="B150" s="4">
        <v>45494</v>
      </c>
      <c r="C150" s="3" t="s">
        <v>39</v>
      </c>
      <c r="D150" s="3" t="s">
        <v>42</v>
      </c>
      <c r="E150" s="3">
        <v>14</v>
      </c>
      <c r="F150" s="3">
        <v>5000</v>
      </c>
      <c r="G150" s="5">
        <f t="shared" si="2"/>
        <v>70000</v>
      </c>
    </row>
    <row r="151" spans="1:7" x14ac:dyDescent="0.25">
      <c r="A151">
        <v>149</v>
      </c>
      <c r="B151" s="4">
        <v>45495</v>
      </c>
      <c r="C151" s="3" t="s">
        <v>40</v>
      </c>
      <c r="D151" s="3" t="s">
        <v>43</v>
      </c>
      <c r="E151" s="3">
        <v>17</v>
      </c>
      <c r="F151" s="3">
        <v>6000</v>
      </c>
      <c r="G151" s="5">
        <f t="shared" si="2"/>
        <v>102000</v>
      </c>
    </row>
    <row r="152" spans="1:7" x14ac:dyDescent="0.25">
      <c r="A152">
        <v>150</v>
      </c>
      <c r="B152" s="4">
        <v>45496</v>
      </c>
      <c r="C152" s="3" t="s">
        <v>41</v>
      </c>
      <c r="D152" s="3" t="s">
        <v>44</v>
      </c>
      <c r="E152" s="3">
        <v>23</v>
      </c>
      <c r="F152" s="3">
        <v>6500</v>
      </c>
      <c r="G152" s="5">
        <f t="shared" si="2"/>
        <v>149500</v>
      </c>
    </row>
    <row r="153" spans="1:7" x14ac:dyDescent="0.25">
      <c r="A153">
        <v>151</v>
      </c>
      <c r="B153" s="4">
        <v>45497</v>
      </c>
      <c r="C153" s="3" t="s">
        <v>37</v>
      </c>
      <c r="D153" s="3" t="s">
        <v>42</v>
      </c>
      <c r="E153" s="3">
        <v>5</v>
      </c>
      <c r="F153" s="3">
        <v>5000</v>
      </c>
      <c r="G153" s="5">
        <f t="shared" si="2"/>
        <v>25000</v>
      </c>
    </row>
    <row r="154" spans="1:7" x14ac:dyDescent="0.25">
      <c r="A154">
        <v>152</v>
      </c>
      <c r="B154" s="4">
        <v>45498</v>
      </c>
      <c r="C154" s="3" t="s">
        <v>38</v>
      </c>
      <c r="D154" s="3" t="s">
        <v>43</v>
      </c>
      <c r="E154" s="3">
        <v>2</v>
      </c>
      <c r="F154" s="3">
        <v>6000</v>
      </c>
      <c r="G154" s="5">
        <f t="shared" si="2"/>
        <v>12000</v>
      </c>
    </row>
    <row r="155" spans="1:7" x14ac:dyDescent="0.25">
      <c r="A155">
        <v>153</v>
      </c>
      <c r="B155" s="4">
        <v>45499</v>
      </c>
      <c r="C155" s="3" t="s">
        <v>39</v>
      </c>
      <c r="D155" s="3" t="s">
        <v>44</v>
      </c>
      <c r="E155" s="3">
        <v>25</v>
      </c>
      <c r="F155" s="3">
        <v>6500</v>
      </c>
      <c r="G155" s="5">
        <f t="shared" si="2"/>
        <v>162500</v>
      </c>
    </row>
    <row r="156" spans="1:7" x14ac:dyDescent="0.25">
      <c r="A156">
        <v>154</v>
      </c>
      <c r="B156" s="4">
        <v>45500</v>
      </c>
      <c r="C156" s="3" t="s">
        <v>40</v>
      </c>
      <c r="D156" s="3" t="s">
        <v>42</v>
      </c>
      <c r="E156" s="3">
        <v>20</v>
      </c>
      <c r="F156" s="3">
        <v>5000</v>
      </c>
      <c r="G156" s="5">
        <f t="shared" si="2"/>
        <v>100000</v>
      </c>
    </row>
    <row r="157" spans="1:7" x14ac:dyDescent="0.25">
      <c r="A157">
        <v>155</v>
      </c>
      <c r="B157" s="4">
        <v>45501</v>
      </c>
      <c r="C157" s="3" t="s">
        <v>41</v>
      </c>
      <c r="D157" s="3" t="s">
        <v>43</v>
      </c>
      <c r="E157" s="3">
        <v>32</v>
      </c>
      <c r="F157" s="3">
        <v>6000</v>
      </c>
      <c r="G157" s="5">
        <f t="shared" si="2"/>
        <v>192000</v>
      </c>
    </row>
    <row r="158" spans="1:7" x14ac:dyDescent="0.25">
      <c r="A158">
        <v>156</v>
      </c>
      <c r="B158" s="4">
        <v>45502</v>
      </c>
      <c r="C158" s="3" t="s">
        <v>37</v>
      </c>
      <c r="D158" s="3" t="s">
        <v>44</v>
      </c>
      <c r="E158" s="3">
        <v>19</v>
      </c>
      <c r="F158" s="3">
        <v>6500</v>
      </c>
      <c r="G158" s="5">
        <f t="shared" si="2"/>
        <v>123500</v>
      </c>
    </row>
    <row r="159" spans="1:7" x14ac:dyDescent="0.25">
      <c r="A159">
        <v>157</v>
      </c>
      <c r="B159" s="4">
        <v>45503</v>
      </c>
      <c r="C159" s="3" t="s">
        <v>38</v>
      </c>
      <c r="D159" s="3" t="s">
        <v>42</v>
      </c>
      <c r="E159" s="3">
        <v>22</v>
      </c>
      <c r="F159" s="3">
        <v>5000</v>
      </c>
      <c r="G159" s="5">
        <f t="shared" si="2"/>
        <v>110000</v>
      </c>
    </row>
    <row r="160" spans="1:7" ht="15.75" thickBot="1" x14ac:dyDescent="0.3">
      <c r="A160">
        <v>158</v>
      </c>
      <c r="B160" s="6">
        <v>45504</v>
      </c>
      <c r="C160" s="7" t="s">
        <v>39</v>
      </c>
      <c r="D160" s="7" t="s">
        <v>43</v>
      </c>
      <c r="E160" s="7">
        <v>20</v>
      </c>
      <c r="F160" s="7">
        <v>6000</v>
      </c>
      <c r="G160" s="8">
        <f t="shared" si="2"/>
        <v>120000</v>
      </c>
    </row>
  </sheetData>
  <pageMargins left="0.7" right="0.7" top="0.75" bottom="0.75" header="0.3" footer="0.3"/>
  <pageSetup orientation="portrait" r:id="rId1"/>
  <ignoredErrors>
    <ignoredError sqref="I7"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Q112"/>
  <sheetViews>
    <sheetView zoomScale="85" zoomScaleNormal="85" workbookViewId="0">
      <selection activeCell="D18" sqref="D18"/>
    </sheetView>
  </sheetViews>
  <sheetFormatPr defaultRowHeight="15" x14ac:dyDescent="0.25"/>
  <cols>
    <col min="1" max="1" width="10" bestFit="1" customWidth="1"/>
    <col min="3" max="5" width="15.5703125" customWidth="1"/>
    <col min="6" max="6" width="11.7109375" customWidth="1"/>
    <col min="7" max="7" width="13.42578125" bestFit="1" customWidth="1"/>
    <col min="8" max="8" width="12.42578125" customWidth="1"/>
    <col min="9" max="9" width="17" customWidth="1"/>
    <col min="11" max="11" width="13.85546875" customWidth="1"/>
    <col min="12" max="12" width="14.7109375" customWidth="1"/>
    <col min="13" max="13" width="13.42578125" customWidth="1"/>
    <col min="14" max="14" width="11.140625" customWidth="1"/>
    <col min="15" max="17" width="15.85546875" customWidth="1"/>
  </cols>
  <sheetData>
    <row r="2" spans="1:15" ht="26.25" x14ac:dyDescent="0.4">
      <c r="F2" s="42" t="s">
        <v>16</v>
      </c>
      <c r="G2" s="42"/>
      <c r="H2" s="42"/>
      <c r="I2" s="42"/>
      <c r="J2" s="42"/>
      <c r="K2" s="42"/>
      <c r="L2" s="42"/>
    </row>
    <row r="4" spans="1:15" x14ac:dyDescent="0.25">
      <c r="B4" t="s">
        <v>0</v>
      </c>
      <c r="C4" t="s">
        <v>1</v>
      </c>
      <c r="D4" t="s">
        <v>2</v>
      </c>
      <c r="E4" t="s">
        <v>3</v>
      </c>
      <c r="F4" t="s">
        <v>4</v>
      </c>
      <c r="G4" t="s">
        <v>5</v>
      </c>
      <c r="H4" t="s">
        <v>17</v>
      </c>
      <c r="I4" t="s">
        <v>18</v>
      </c>
      <c r="J4" t="s">
        <v>6</v>
      </c>
      <c r="K4" t="s">
        <v>7</v>
      </c>
      <c r="L4" t="s">
        <v>8</v>
      </c>
      <c r="M4" t="s">
        <v>9</v>
      </c>
      <c r="N4" t="s">
        <v>10</v>
      </c>
      <c r="O4" t="s">
        <v>50</v>
      </c>
    </row>
    <row r="5" spans="1:15" x14ac:dyDescent="0.25">
      <c r="B5">
        <v>1</v>
      </c>
      <c r="C5" t="s">
        <v>13</v>
      </c>
      <c r="D5">
        <v>67</v>
      </c>
      <c r="E5">
        <v>76</v>
      </c>
      <c r="F5">
        <v>88</v>
      </c>
      <c r="G5">
        <v>91</v>
      </c>
      <c r="H5">
        <v>67</v>
      </c>
      <c r="I5">
        <v>93</v>
      </c>
      <c r="J5">
        <f>SUM(D5:I5)</f>
        <v>482</v>
      </c>
      <c r="K5">
        <f>MIN(D5:I5)</f>
        <v>67</v>
      </c>
      <c r="L5">
        <f>MAX(D5:I5)</f>
        <v>93</v>
      </c>
      <c r="M5" s="1">
        <f>AVERAGE(D5:I5)</f>
        <v>80.333333333333329</v>
      </c>
      <c r="N5" s="2">
        <f t="shared" ref="N5:N9" si="0">(J5*100/600)</f>
        <v>80.333333333333329</v>
      </c>
      <c r="O5" t="str">
        <f t="shared" ref="O5:O9" si="1">IF(N5&gt;35,"PASS","FAIL")</f>
        <v>PASS</v>
      </c>
    </row>
    <row r="6" spans="1:15" x14ac:dyDescent="0.25">
      <c r="B6">
        <v>2</v>
      </c>
      <c r="C6" t="s">
        <v>14</v>
      </c>
      <c r="D6">
        <v>88</v>
      </c>
      <c r="E6">
        <v>65</v>
      </c>
      <c r="F6">
        <v>78</v>
      </c>
      <c r="G6">
        <v>83</v>
      </c>
      <c r="H6">
        <v>76</v>
      </c>
      <c r="I6">
        <v>86</v>
      </c>
      <c r="J6">
        <f>SUM(D6:I6)</f>
        <v>476</v>
      </c>
      <c r="K6">
        <f>MIN(D6:I6)</f>
        <v>65</v>
      </c>
      <c r="L6">
        <f>MAX(D6:I6)</f>
        <v>88</v>
      </c>
      <c r="M6" s="1">
        <f>AVERAGE(D6:I6)</f>
        <v>79.333333333333329</v>
      </c>
      <c r="N6" s="2">
        <f t="shared" si="0"/>
        <v>79.333333333333329</v>
      </c>
      <c r="O6" t="str">
        <f t="shared" si="1"/>
        <v>PASS</v>
      </c>
    </row>
    <row r="7" spans="1:15" x14ac:dyDescent="0.25">
      <c r="B7">
        <v>3</v>
      </c>
      <c r="C7" t="s">
        <v>15</v>
      </c>
      <c r="D7">
        <v>78</v>
      </c>
      <c r="E7">
        <v>87</v>
      </c>
      <c r="F7">
        <v>72</v>
      </c>
      <c r="G7">
        <v>84</v>
      </c>
      <c r="H7">
        <v>77</v>
      </c>
      <c r="I7">
        <v>87</v>
      </c>
      <c r="J7">
        <f>SUM(D7:I7)</f>
        <v>485</v>
      </c>
      <c r="K7">
        <f>MIN(D7:I7)</f>
        <v>72</v>
      </c>
      <c r="L7">
        <f>MAX(D7:I7)</f>
        <v>87</v>
      </c>
      <c r="M7" s="1">
        <f>AVERAGE(D7:I7)</f>
        <v>80.833333333333329</v>
      </c>
      <c r="N7" s="2">
        <f t="shared" si="0"/>
        <v>80.833333333333329</v>
      </c>
      <c r="O7" t="str">
        <f t="shared" si="1"/>
        <v>PASS</v>
      </c>
    </row>
    <row r="8" spans="1:15" x14ac:dyDescent="0.25">
      <c r="B8">
        <v>4</v>
      </c>
      <c r="C8" t="s">
        <v>11</v>
      </c>
      <c r="D8">
        <v>34</v>
      </c>
      <c r="E8">
        <v>76</v>
      </c>
      <c r="F8">
        <v>78</v>
      </c>
      <c r="G8">
        <v>83</v>
      </c>
      <c r="H8">
        <v>84</v>
      </c>
      <c r="I8">
        <v>87</v>
      </c>
      <c r="J8">
        <f>SUM(D8:I8)</f>
        <v>442</v>
      </c>
      <c r="K8">
        <f>MIN(D8:I8)</f>
        <v>34</v>
      </c>
      <c r="L8">
        <f>MAX(D8:I8)</f>
        <v>87</v>
      </c>
      <c r="M8" s="1">
        <f>AVERAGE(D8:I8)</f>
        <v>73.666666666666671</v>
      </c>
      <c r="N8" s="2">
        <f t="shared" si="0"/>
        <v>73.666666666666671</v>
      </c>
      <c r="O8" t="str">
        <f t="shared" si="1"/>
        <v>PASS</v>
      </c>
    </row>
    <row r="9" spans="1:15" x14ac:dyDescent="0.25">
      <c r="B9">
        <v>5</v>
      </c>
      <c r="C9" t="s">
        <v>12</v>
      </c>
      <c r="D9">
        <v>55</v>
      </c>
      <c r="E9">
        <v>67</v>
      </c>
      <c r="F9">
        <v>76</v>
      </c>
      <c r="G9">
        <v>92</v>
      </c>
      <c r="H9">
        <v>54</v>
      </c>
      <c r="I9">
        <v>76</v>
      </c>
      <c r="J9">
        <f>SUM(D9:I9)</f>
        <v>420</v>
      </c>
      <c r="K9">
        <f>MIN(D9:I9)</f>
        <v>54</v>
      </c>
      <c r="L9">
        <f>MAX(D9:I9)</f>
        <v>92</v>
      </c>
      <c r="M9" s="1">
        <f>AVERAGE(D9:I9)</f>
        <v>70</v>
      </c>
      <c r="N9" s="2">
        <f t="shared" si="0"/>
        <v>70</v>
      </c>
      <c r="O9" t="str">
        <f t="shared" si="1"/>
        <v>PASS</v>
      </c>
    </row>
    <row r="10" spans="1:15" x14ac:dyDescent="0.25">
      <c r="N10" s="2"/>
    </row>
    <row r="11" spans="1:15" x14ac:dyDescent="0.25">
      <c r="A11" t="s">
        <v>13</v>
      </c>
      <c r="B11">
        <f>MATCH(A11,C5:C9,0)</f>
        <v>1</v>
      </c>
      <c r="D11" t="s">
        <v>19</v>
      </c>
      <c r="F11" t="s">
        <v>21</v>
      </c>
      <c r="L11" t="s">
        <v>29</v>
      </c>
    </row>
    <row r="12" spans="1:15" x14ac:dyDescent="0.25">
      <c r="D12">
        <f>ROW(C9)</f>
        <v>9</v>
      </c>
      <c r="F12">
        <f>COLUMN(J9)</f>
        <v>10</v>
      </c>
    </row>
    <row r="13" spans="1:15" x14ac:dyDescent="0.25">
      <c r="D13" t="s">
        <v>20</v>
      </c>
      <c r="F13" t="s">
        <v>22</v>
      </c>
      <c r="H13" t="s">
        <v>23</v>
      </c>
      <c r="M13" t="s">
        <v>8</v>
      </c>
      <c r="N13">
        <f>MATCH(M13,C4:N4,0)</f>
        <v>10</v>
      </c>
    </row>
    <row r="14" spans="1:15" x14ac:dyDescent="0.25">
      <c r="D14">
        <f>ROWS(C4:C9)</f>
        <v>6</v>
      </c>
      <c r="F14">
        <f>COLUMNS(B4:O4)</f>
        <v>14</v>
      </c>
      <c r="H14">
        <f>D14*F14</f>
        <v>84</v>
      </c>
      <c r="M14" t="s">
        <v>30</v>
      </c>
      <c r="N14">
        <f>VLOOKUP(C21,C4:N9,N13,0)</f>
        <v>87</v>
      </c>
    </row>
    <row r="16" spans="1:15" x14ac:dyDescent="0.25">
      <c r="D16" t="s">
        <v>24</v>
      </c>
    </row>
    <row r="17" spans="3:15" x14ac:dyDescent="0.25">
      <c r="C17" t="s">
        <v>12</v>
      </c>
      <c r="D17">
        <f>MATCH(C17,C4:C9,0)</f>
        <v>6</v>
      </c>
      <c r="E17">
        <f>MATCH(C17,C5:C9,0)</f>
        <v>5</v>
      </c>
    </row>
    <row r="19" spans="3:15" x14ac:dyDescent="0.25">
      <c r="C19" t="s">
        <v>6</v>
      </c>
      <c r="E19" s="43" t="s">
        <v>25</v>
      </c>
      <c r="F19" s="43"/>
      <c r="H19" s="43" t="s">
        <v>27</v>
      </c>
      <c r="I19" s="43"/>
      <c r="K19" s="43" t="s">
        <v>26</v>
      </c>
      <c r="L19" s="43"/>
      <c r="N19" s="43" t="s">
        <v>28</v>
      </c>
      <c r="O19" s="43"/>
    </row>
    <row r="20" spans="3:15" x14ac:dyDescent="0.25">
      <c r="C20">
        <f>MATCH(C19,C4:O4,0)</f>
        <v>8</v>
      </c>
      <c r="E20" s="43"/>
      <c r="F20" s="43"/>
      <c r="H20" s="43"/>
      <c r="I20" s="43"/>
      <c r="K20" s="43"/>
      <c r="L20" s="43"/>
      <c r="N20" s="43"/>
      <c r="O20" s="43"/>
    </row>
    <row r="21" spans="3:15" x14ac:dyDescent="0.25">
      <c r="C21" t="s">
        <v>11</v>
      </c>
      <c r="E21">
        <f>LOOKUP(C21,C5:C9,J5:J9)</f>
        <v>442</v>
      </c>
      <c r="H21">
        <f>HLOOKUP(C19,C4:O9,C22,0)</f>
        <v>442</v>
      </c>
      <c r="K21">
        <f>VLOOKUP(C21,C4:O9,C20,0)</f>
        <v>442</v>
      </c>
      <c r="N21" cm="1">
        <f t="array" ref="N21">INDEX(C4:O9,C22,C20)</f>
        <v>442</v>
      </c>
    </row>
    <row r="22" spans="3:15" x14ac:dyDescent="0.25">
      <c r="C22">
        <f>MATCH(C21,C4:C9,0)</f>
        <v>5</v>
      </c>
    </row>
    <row r="23" spans="3:15" x14ac:dyDescent="0.25">
      <c r="H23">
        <f>_xlfn.IFNA(HLOOKUP(C19,C4:O9,C22,0),"TYPE ONLY LOOKUP VALUE")</f>
        <v>442</v>
      </c>
      <c r="K23" t="str">
        <f>IFERROR(VLOOKUP(C21,C4:O9,C19,0),"TYPE ONLY NO.")</f>
        <v>TYPE ONLY NO.</v>
      </c>
    </row>
    <row r="25" spans="3:15" x14ac:dyDescent="0.25">
      <c r="C25" t="s">
        <v>1</v>
      </c>
      <c r="D25" t="s">
        <v>2</v>
      </c>
      <c r="E25" t="s">
        <v>3</v>
      </c>
      <c r="F25" t="s">
        <v>4</v>
      </c>
      <c r="G25" t="s">
        <v>5</v>
      </c>
      <c r="H25" t="s">
        <v>17</v>
      </c>
      <c r="I25" t="s">
        <v>18</v>
      </c>
      <c r="J25" t="s">
        <v>6</v>
      </c>
    </row>
    <row r="26" spans="3:15" x14ac:dyDescent="0.25">
      <c r="C26" t="s">
        <v>13</v>
      </c>
      <c r="D26">
        <v>67</v>
      </c>
      <c r="E26">
        <v>76</v>
      </c>
      <c r="F26">
        <v>88</v>
      </c>
      <c r="G26">
        <v>91</v>
      </c>
      <c r="H26">
        <v>67</v>
      </c>
      <c r="I26">
        <v>93</v>
      </c>
      <c r="J26">
        <f>SUM(D26:I26)</f>
        <v>482</v>
      </c>
      <c r="M26" s="1"/>
      <c r="N26" s="2"/>
    </row>
    <row r="27" spans="3:15" x14ac:dyDescent="0.25">
      <c r="C27" t="s">
        <v>14</v>
      </c>
      <c r="D27">
        <v>88</v>
      </c>
      <c r="E27">
        <v>65</v>
      </c>
      <c r="F27">
        <v>78</v>
      </c>
      <c r="G27">
        <v>83</v>
      </c>
      <c r="H27">
        <v>76</v>
      </c>
      <c r="I27">
        <v>86</v>
      </c>
      <c r="J27">
        <f>SUM(D27:I27)</f>
        <v>476</v>
      </c>
      <c r="M27" s="1"/>
      <c r="N27" s="2"/>
    </row>
    <row r="28" spans="3:15" x14ac:dyDescent="0.25">
      <c r="C28" t="s">
        <v>15</v>
      </c>
      <c r="D28">
        <v>78</v>
      </c>
      <c r="E28">
        <v>87</v>
      </c>
      <c r="F28">
        <v>72</v>
      </c>
      <c r="G28">
        <v>84</v>
      </c>
      <c r="H28">
        <v>77</v>
      </c>
      <c r="I28">
        <v>87</v>
      </c>
      <c r="J28">
        <f>SUM(D28:I28)</f>
        <v>485</v>
      </c>
      <c r="M28" s="1"/>
      <c r="N28" s="2"/>
    </row>
    <row r="29" spans="3:15" x14ac:dyDescent="0.25">
      <c r="C29" t="s">
        <v>11</v>
      </c>
      <c r="D29">
        <v>34</v>
      </c>
      <c r="E29">
        <v>76</v>
      </c>
      <c r="F29">
        <v>78</v>
      </c>
      <c r="G29">
        <v>83</v>
      </c>
      <c r="H29">
        <v>84</v>
      </c>
      <c r="I29">
        <v>87</v>
      </c>
      <c r="J29">
        <f>SUM(D29:I29)</f>
        <v>442</v>
      </c>
      <c r="M29" s="1"/>
      <c r="N29" s="2"/>
    </row>
    <row r="30" spans="3:15" x14ac:dyDescent="0.25">
      <c r="C30" t="s">
        <v>12</v>
      </c>
      <c r="D30">
        <v>55</v>
      </c>
      <c r="E30">
        <v>67</v>
      </c>
      <c r="F30">
        <v>76</v>
      </c>
      <c r="G30">
        <v>92</v>
      </c>
      <c r="H30">
        <v>54</v>
      </c>
      <c r="I30">
        <v>76</v>
      </c>
      <c r="J30">
        <f>SUM(D30:I30)</f>
        <v>420</v>
      </c>
      <c r="M30" s="1"/>
      <c r="N30" s="2"/>
    </row>
    <row r="32" spans="3:15" x14ac:dyDescent="0.25">
      <c r="C32" t="s">
        <v>13</v>
      </c>
      <c r="E32" t="str">
        <f>VLOOKUP(VLOOKUP(HLOOKUP(C34,C25:J30,C33,0),J32:M37,4,0),M39:N44,2,F32)</f>
        <v>PASS</v>
      </c>
      <c r="J32" t="s">
        <v>6</v>
      </c>
      <c r="K32" t="s">
        <v>7</v>
      </c>
      <c r="L32" t="s">
        <v>8</v>
      </c>
      <c r="M32" t="s">
        <v>9</v>
      </c>
    </row>
    <row r="33" spans="3:14" x14ac:dyDescent="0.25">
      <c r="C33">
        <f>MATCH(C32,C25:C30,0)</f>
        <v>2</v>
      </c>
      <c r="E33" t="e" vm="1">
        <f>VLOOKUP(VLOOKUP(VLOOKUP(C32,C25:J30,C35,0),J32:M37,4,0),M39:N44,2,0)</f>
        <v>#VALUE!</v>
      </c>
      <c r="J33">
        <v>482</v>
      </c>
      <c r="K33">
        <v>67</v>
      </c>
      <c r="L33">
        <v>93</v>
      </c>
      <c r="M33" s="1">
        <v>80.333333333333329</v>
      </c>
      <c r="N33" s="2"/>
    </row>
    <row r="34" spans="3:14" x14ac:dyDescent="0.25">
      <c r="C34" t="s">
        <v>6</v>
      </c>
      <c r="J34">
        <v>476</v>
      </c>
      <c r="K34">
        <v>65</v>
      </c>
      <c r="L34">
        <v>88</v>
      </c>
      <c r="M34" s="1">
        <v>79.333333333333329</v>
      </c>
      <c r="N34" s="2"/>
    </row>
    <row r="35" spans="3:14" x14ac:dyDescent="0.25">
      <c r="D35" s="14" t="s">
        <v>1</v>
      </c>
      <c r="E35" s="14" t="s">
        <v>51</v>
      </c>
      <c r="F35" s="14" t="s">
        <v>50</v>
      </c>
      <c r="G35" s="14" t="s">
        <v>6</v>
      </c>
      <c r="H35" s="14" t="s">
        <v>8</v>
      </c>
      <c r="I35" s="14" t="s">
        <v>9</v>
      </c>
      <c r="J35">
        <v>485</v>
      </c>
      <c r="K35">
        <v>72</v>
      </c>
      <c r="L35">
        <v>87</v>
      </c>
      <c r="M35" s="1">
        <v>80.833333333333329</v>
      </c>
      <c r="N35" s="2"/>
    </row>
    <row r="36" spans="3:14" x14ac:dyDescent="0.25">
      <c r="D36" s="14" t="s">
        <v>14</v>
      </c>
      <c r="E36" s="14">
        <f>MATCH(D36,C26:C30,0)</f>
        <v>2</v>
      </c>
      <c r="F36" s="14" t="str">
        <f>VLOOKUP(VLOOKUP(VLOOKUP(D36,C25:J30,8,0),J32:M37,4,0),M39:N44,2,0)</f>
        <v>PASS</v>
      </c>
      <c r="G36" s="14">
        <f>VLOOKUP(D36,C25:J30,8,0)</f>
        <v>476</v>
      </c>
      <c r="H36" s="14">
        <f>VLOOKUP(VLOOKUP(D36,C25:J30,8,0),J32:M37,3,0)</f>
        <v>88</v>
      </c>
      <c r="I36" s="14">
        <f>VLOOKUP(VLOOKUP(D36,C25:J30,8,0),J32:M37,4,0)</f>
        <v>79.333333333333329</v>
      </c>
      <c r="J36">
        <v>442</v>
      </c>
      <c r="K36">
        <v>34</v>
      </c>
      <c r="L36">
        <v>87</v>
      </c>
      <c r="M36" s="1">
        <v>73.666666666666671</v>
      </c>
      <c r="N36" s="2"/>
    </row>
    <row r="37" spans="3:14" x14ac:dyDescent="0.25">
      <c r="D37" s="15"/>
      <c r="E37" s="15"/>
      <c r="F37" s="15"/>
      <c r="G37" s="15"/>
      <c r="H37" s="15"/>
      <c r="I37" s="15"/>
      <c r="J37">
        <v>420</v>
      </c>
      <c r="K37">
        <v>54</v>
      </c>
      <c r="L37">
        <v>92</v>
      </c>
      <c r="M37" s="1">
        <v>70</v>
      </c>
      <c r="N37" s="2"/>
    </row>
    <row r="39" spans="3:14" x14ac:dyDescent="0.25">
      <c r="M39" t="s">
        <v>9</v>
      </c>
      <c r="N39" t="s">
        <v>50</v>
      </c>
    </row>
    <row r="40" spans="3:14" x14ac:dyDescent="0.25">
      <c r="C40" t="s">
        <v>11</v>
      </c>
      <c r="E40">
        <f>MATCH(C40,C26:C30)</f>
        <v>4</v>
      </c>
      <c r="M40" s="1">
        <v>80.333333333333329</v>
      </c>
      <c r="N40" t="str">
        <f>IF(M40&gt;35,"PASS","FAIL")</f>
        <v>PASS</v>
      </c>
    </row>
    <row r="41" spans="3:14" x14ac:dyDescent="0.25">
      <c r="M41" s="1">
        <v>79.333333333333329</v>
      </c>
      <c r="N41" t="str">
        <f t="shared" ref="N41:N44" si="2">IF(M41&gt;35,"PASS","FAIL")</f>
        <v>PASS</v>
      </c>
    </row>
    <row r="42" spans="3:14" x14ac:dyDescent="0.25">
      <c r="M42" s="1">
        <v>80.833333333333329</v>
      </c>
      <c r="N42" t="str">
        <f t="shared" si="2"/>
        <v>PASS</v>
      </c>
    </row>
    <row r="43" spans="3:14" x14ac:dyDescent="0.25">
      <c r="M43" s="1">
        <v>73.666666666666671</v>
      </c>
      <c r="N43" t="str">
        <f t="shared" si="2"/>
        <v>PASS</v>
      </c>
    </row>
    <row r="44" spans="3:14" x14ac:dyDescent="0.25">
      <c r="C44" t="s">
        <v>1</v>
      </c>
      <c r="M44" s="1">
        <v>70</v>
      </c>
      <c r="N44" t="str">
        <f t="shared" si="2"/>
        <v>PASS</v>
      </c>
    </row>
    <row r="45" spans="3:14" x14ac:dyDescent="0.25">
      <c r="C45" t="s">
        <v>15</v>
      </c>
      <c r="F45" s="41" t="s">
        <v>61</v>
      </c>
      <c r="G45" s="41"/>
    </row>
    <row r="46" spans="3:14" x14ac:dyDescent="0.25">
      <c r="F46" s="41"/>
      <c r="G46" s="41"/>
      <c r="N46" t="s">
        <v>65</v>
      </c>
    </row>
    <row r="47" spans="3:14" x14ac:dyDescent="0.25">
      <c r="F47" s="41"/>
      <c r="G47" s="41"/>
    </row>
    <row r="50" spans="3:17" ht="15.75" thickBot="1" x14ac:dyDescent="0.3"/>
    <row r="51" spans="3:17" x14ac:dyDescent="0.25">
      <c r="C51" s="35" t="s">
        <v>60</v>
      </c>
      <c r="D51" s="36"/>
      <c r="E51" s="37"/>
      <c r="G51" s="35" t="s">
        <v>62</v>
      </c>
      <c r="H51" s="36"/>
      <c r="I51" s="37"/>
      <c r="K51" s="35" t="s">
        <v>63</v>
      </c>
      <c r="L51" s="36"/>
      <c r="M51" s="37"/>
      <c r="O51" s="35" t="s">
        <v>64</v>
      </c>
      <c r="P51" s="36"/>
      <c r="Q51" s="37"/>
    </row>
    <row r="52" spans="3:17" x14ac:dyDescent="0.25">
      <c r="C52" s="38"/>
      <c r="D52" s="39"/>
      <c r="E52" s="40"/>
      <c r="G52" s="38"/>
      <c r="H52" s="39"/>
      <c r="I52" s="40"/>
      <c r="K52" s="38"/>
      <c r="L52" s="39"/>
      <c r="M52" s="40"/>
      <c r="O52" s="38"/>
      <c r="P52" s="39"/>
      <c r="Q52" s="40"/>
    </row>
    <row r="53" spans="3:17" x14ac:dyDescent="0.25">
      <c r="C53" s="19" t="s">
        <v>58</v>
      </c>
      <c r="D53" s="18" t="s">
        <v>59</v>
      </c>
      <c r="E53" s="20" t="s">
        <v>50</v>
      </c>
      <c r="G53" s="19" t="s">
        <v>58</v>
      </c>
      <c r="H53" s="18" t="s">
        <v>59</v>
      </c>
      <c r="I53" s="20" t="s">
        <v>50</v>
      </c>
      <c r="K53" s="19" t="s">
        <v>58</v>
      </c>
      <c r="L53" s="18" t="s">
        <v>59</v>
      </c>
      <c r="M53" s="20" t="s">
        <v>50</v>
      </c>
      <c r="O53" s="19" t="s">
        <v>58</v>
      </c>
      <c r="P53" s="18" t="s">
        <v>59</v>
      </c>
      <c r="Q53" s="20" t="s">
        <v>50</v>
      </c>
    </row>
    <row r="54" spans="3:17" x14ac:dyDescent="0.25">
      <c r="C54" s="12">
        <v>75</v>
      </c>
      <c r="D54" s="3">
        <v>20</v>
      </c>
      <c r="E54" s="5" t="b">
        <f>AND(C54&gt;=45,D54&lt;=80)</f>
        <v>1</v>
      </c>
      <c r="G54" s="12">
        <v>75</v>
      </c>
      <c r="H54" s="3">
        <v>20</v>
      </c>
      <c r="I54" s="5" t="b">
        <f>OR(G54&gt;=45,H54&lt;=80)</f>
        <v>1</v>
      </c>
      <c r="K54" s="12">
        <v>75</v>
      </c>
      <c r="L54" s="3">
        <v>20</v>
      </c>
      <c r="M54" s="5" t="b">
        <f>_xlfn.XOR(K54&gt;=45,L54&lt;=80)</f>
        <v>0</v>
      </c>
      <c r="O54" s="12">
        <v>75</v>
      </c>
      <c r="P54" s="3">
        <v>20</v>
      </c>
      <c r="Q54" s="5" t="b">
        <f>NOT(AND(O54&gt;=45,P54&lt;=80))</f>
        <v>0</v>
      </c>
    </row>
    <row r="55" spans="3:17" x14ac:dyDescent="0.25">
      <c r="C55" s="12">
        <v>31</v>
      </c>
      <c r="D55" s="3">
        <v>64</v>
      </c>
      <c r="E55" s="5" t="b">
        <f t="shared" ref="E55:E65" si="3">AND(C55&gt;=45,D55&lt;=80)</f>
        <v>0</v>
      </c>
      <c r="G55" s="12">
        <v>31</v>
      </c>
      <c r="H55" s="3">
        <v>64</v>
      </c>
      <c r="I55" s="5" t="b">
        <f t="shared" ref="I55:I65" si="4">OR(G55&gt;=45,H55&lt;=80)</f>
        <v>1</v>
      </c>
      <c r="K55" s="12">
        <v>31</v>
      </c>
      <c r="L55" s="3">
        <v>64</v>
      </c>
      <c r="M55" s="5" t="b">
        <f t="shared" ref="M55:M65" si="5">_xlfn.XOR(K55&gt;=45,L55&lt;=80)</f>
        <v>1</v>
      </c>
      <c r="O55" s="12">
        <v>31</v>
      </c>
      <c r="P55" s="3">
        <v>64</v>
      </c>
      <c r="Q55" s="5" t="b">
        <f t="shared" ref="Q55:Q65" si="6">NOT(AND(O55&gt;=45,P55&lt;=80))</f>
        <v>1</v>
      </c>
    </row>
    <row r="56" spans="3:17" x14ac:dyDescent="0.25">
      <c r="C56" s="12">
        <v>22</v>
      </c>
      <c r="D56" s="3">
        <v>98</v>
      </c>
      <c r="E56" s="5" t="b">
        <f t="shared" si="3"/>
        <v>0</v>
      </c>
      <c r="G56" s="12">
        <v>22</v>
      </c>
      <c r="H56" s="3">
        <v>98</v>
      </c>
      <c r="I56" s="5" t="b">
        <f t="shared" si="4"/>
        <v>0</v>
      </c>
      <c r="K56" s="12">
        <v>22</v>
      </c>
      <c r="L56" s="3">
        <v>98</v>
      </c>
      <c r="M56" s="5" t="b">
        <f t="shared" si="5"/>
        <v>0</v>
      </c>
      <c r="O56" s="12">
        <v>22</v>
      </c>
      <c r="P56" s="3">
        <v>98</v>
      </c>
      <c r="Q56" s="5" t="b">
        <f t="shared" si="6"/>
        <v>1</v>
      </c>
    </row>
    <row r="57" spans="3:17" x14ac:dyDescent="0.25">
      <c r="C57" s="12">
        <v>57</v>
      </c>
      <c r="D57" s="3">
        <v>77</v>
      </c>
      <c r="E57" s="5" t="b">
        <f t="shared" si="3"/>
        <v>1</v>
      </c>
      <c r="G57" s="12">
        <v>57</v>
      </c>
      <c r="H57" s="3">
        <v>77</v>
      </c>
      <c r="I57" s="5" t="b">
        <f t="shared" si="4"/>
        <v>1</v>
      </c>
      <c r="K57" s="12">
        <v>57</v>
      </c>
      <c r="L57" s="3">
        <v>77</v>
      </c>
      <c r="M57" s="5" t="b">
        <f t="shared" si="5"/>
        <v>0</v>
      </c>
      <c r="O57" s="12">
        <v>57</v>
      </c>
      <c r="P57" s="3">
        <v>77</v>
      </c>
      <c r="Q57" s="5" t="b">
        <f t="shared" si="6"/>
        <v>0</v>
      </c>
    </row>
    <row r="58" spans="3:17" x14ac:dyDescent="0.25">
      <c r="C58" s="12">
        <v>86</v>
      </c>
      <c r="D58" s="3">
        <v>66</v>
      </c>
      <c r="E58" s="5" t="b">
        <f t="shared" si="3"/>
        <v>1</v>
      </c>
      <c r="G58" s="12">
        <v>86</v>
      </c>
      <c r="H58" s="3">
        <v>66</v>
      </c>
      <c r="I58" s="5" t="b">
        <f t="shared" si="4"/>
        <v>1</v>
      </c>
      <c r="K58" s="12">
        <v>86</v>
      </c>
      <c r="L58" s="3">
        <v>66</v>
      </c>
      <c r="M58" s="5" t="b">
        <f t="shared" si="5"/>
        <v>0</v>
      </c>
      <c r="O58" s="12">
        <v>86</v>
      </c>
      <c r="P58" s="3">
        <v>66</v>
      </c>
      <c r="Q58" s="5" t="b">
        <f t="shared" si="6"/>
        <v>0</v>
      </c>
    </row>
    <row r="59" spans="3:17" x14ac:dyDescent="0.25">
      <c r="C59" s="12">
        <v>47</v>
      </c>
      <c r="D59" s="3">
        <v>82</v>
      </c>
      <c r="E59" s="5" t="b">
        <f t="shared" si="3"/>
        <v>0</v>
      </c>
      <c r="G59" s="12">
        <v>47</v>
      </c>
      <c r="H59" s="3">
        <v>82</v>
      </c>
      <c r="I59" s="5" t="b">
        <f t="shared" si="4"/>
        <v>1</v>
      </c>
      <c r="K59" s="12">
        <v>47</v>
      </c>
      <c r="L59" s="3">
        <v>82</v>
      </c>
      <c r="M59" s="5" t="b">
        <f t="shared" si="5"/>
        <v>1</v>
      </c>
      <c r="O59" s="12">
        <v>47</v>
      </c>
      <c r="P59" s="3">
        <v>82</v>
      </c>
      <c r="Q59" s="5" t="b">
        <f t="shared" si="6"/>
        <v>1</v>
      </c>
    </row>
    <row r="60" spans="3:17" x14ac:dyDescent="0.25">
      <c r="C60" s="12">
        <v>36</v>
      </c>
      <c r="D60" s="3">
        <v>44</v>
      </c>
      <c r="E60" s="5" t="b">
        <f t="shared" si="3"/>
        <v>0</v>
      </c>
      <c r="G60" s="12">
        <v>36</v>
      </c>
      <c r="H60" s="3">
        <v>44</v>
      </c>
      <c r="I60" s="5" t="b">
        <f t="shared" si="4"/>
        <v>1</v>
      </c>
      <c r="K60" s="12">
        <v>36</v>
      </c>
      <c r="L60" s="3">
        <v>44</v>
      </c>
      <c r="M60" s="5" t="b">
        <f t="shared" si="5"/>
        <v>1</v>
      </c>
      <c r="O60" s="12">
        <v>36</v>
      </c>
      <c r="P60" s="3">
        <v>44</v>
      </c>
      <c r="Q60" s="5" t="b">
        <f t="shared" si="6"/>
        <v>1</v>
      </c>
    </row>
    <row r="61" spans="3:17" x14ac:dyDescent="0.25">
      <c r="C61" s="12">
        <v>71</v>
      </c>
      <c r="D61" s="3">
        <v>17</v>
      </c>
      <c r="E61" s="5" t="b">
        <f t="shared" si="3"/>
        <v>1</v>
      </c>
      <c r="G61" s="12">
        <v>71</v>
      </c>
      <c r="H61" s="3">
        <v>17</v>
      </c>
      <c r="I61" s="5" t="b">
        <f t="shared" si="4"/>
        <v>1</v>
      </c>
      <c r="K61" s="12">
        <v>71</v>
      </c>
      <c r="L61" s="3">
        <v>17</v>
      </c>
      <c r="M61" s="5" t="b">
        <f t="shared" si="5"/>
        <v>0</v>
      </c>
      <c r="O61" s="12">
        <v>71</v>
      </c>
      <c r="P61" s="3">
        <v>17</v>
      </c>
      <c r="Q61" s="5" t="b">
        <f t="shared" si="6"/>
        <v>0</v>
      </c>
    </row>
    <row r="62" spans="3:17" x14ac:dyDescent="0.25">
      <c r="C62" s="12">
        <v>38</v>
      </c>
      <c r="D62" s="3">
        <v>76</v>
      </c>
      <c r="E62" s="5" t="b">
        <f t="shared" si="3"/>
        <v>0</v>
      </c>
      <c r="G62" s="12">
        <v>38</v>
      </c>
      <c r="H62" s="3">
        <v>76</v>
      </c>
      <c r="I62" s="5" t="b">
        <f t="shared" si="4"/>
        <v>1</v>
      </c>
      <c r="K62" s="12">
        <v>38</v>
      </c>
      <c r="L62" s="3">
        <v>76</v>
      </c>
      <c r="M62" s="5" t="b">
        <f t="shared" si="5"/>
        <v>1</v>
      </c>
      <c r="O62" s="12">
        <v>38</v>
      </c>
      <c r="P62" s="3">
        <v>76</v>
      </c>
      <c r="Q62" s="5" t="b">
        <f t="shared" si="6"/>
        <v>1</v>
      </c>
    </row>
    <row r="63" spans="3:17" x14ac:dyDescent="0.25">
      <c r="C63" s="12">
        <v>93</v>
      </c>
      <c r="D63" s="3">
        <v>50</v>
      </c>
      <c r="E63" s="5" t="b">
        <f t="shared" si="3"/>
        <v>1</v>
      </c>
      <c r="G63" s="12">
        <v>93</v>
      </c>
      <c r="H63" s="3">
        <v>50</v>
      </c>
      <c r="I63" s="5" t="b">
        <f t="shared" si="4"/>
        <v>1</v>
      </c>
      <c r="K63" s="12">
        <v>93</v>
      </c>
      <c r="L63" s="3">
        <v>50</v>
      </c>
      <c r="M63" s="5" t="b">
        <f t="shared" si="5"/>
        <v>0</v>
      </c>
      <c r="O63" s="12">
        <v>93</v>
      </c>
      <c r="P63" s="3">
        <v>50</v>
      </c>
      <c r="Q63" s="5" t="b">
        <f t="shared" si="6"/>
        <v>0</v>
      </c>
    </row>
    <row r="64" spans="3:17" x14ac:dyDescent="0.25">
      <c r="C64" s="12">
        <v>59</v>
      </c>
      <c r="D64" s="3">
        <v>20</v>
      </c>
      <c r="E64" s="5" t="b">
        <f t="shared" si="3"/>
        <v>1</v>
      </c>
      <c r="G64" s="12">
        <v>59</v>
      </c>
      <c r="H64" s="3">
        <v>20</v>
      </c>
      <c r="I64" s="5" t="b">
        <f t="shared" si="4"/>
        <v>1</v>
      </c>
      <c r="K64" s="12">
        <v>59</v>
      </c>
      <c r="L64" s="3">
        <v>20</v>
      </c>
      <c r="M64" s="5" t="b">
        <f t="shared" si="5"/>
        <v>0</v>
      </c>
      <c r="O64" s="12">
        <v>59</v>
      </c>
      <c r="P64" s="3">
        <v>20</v>
      </c>
      <c r="Q64" s="5" t="b">
        <f t="shared" si="6"/>
        <v>0</v>
      </c>
    </row>
    <row r="65" spans="3:17" ht="15.75" thickBot="1" x14ac:dyDescent="0.3">
      <c r="C65" s="21">
        <v>74</v>
      </c>
      <c r="D65" s="7">
        <v>53</v>
      </c>
      <c r="E65" s="5" t="b">
        <f t="shared" si="3"/>
        <v>1</v>
      </c>
      <c r="G65" s="21">
        <v>74</v>
      </c>
      <c r="H65" s="7">
        <v>53</v>
      </c>
      <c r="I65" s="5" t="b">
        <f t="shared" si="4"/>
        <v>1</v>
      </c>
      <c r="K65" s="21">
        <v>74</v>
      </c>
      <c r="L65" s="7">
        <v>53</v>
      </c>
      <c r="M65" s="5" t="b">
        <f t="shared" si="5"/>
        <v>0</v>
      </c>
      <c r="O65" s="21">
        <v>74</v>
      </c>
      <c r="P65" s="7">
        <v>53</v>
      </c>
      <c r="Q65" s="5" t="b">
        <f t="shared" si="6"/>
        <v>0</v>
      </c>
    </row>
    <row r="68" spans="3:17" x14ac:dyDescent="0.25">
      <c r="L68">
        <v>2022</v>
      </c>
      <c r="M68">
        <v>2023</v>
      </c>
      <c r="N68">
        <v>2024</v>
      </c>
    </row>
    <row r="69" spans="3:17" x14ac:dyDescent="0.25">
      <c r="K69" t="s">
        <v>66</v>
      </c>
      <c r="L69" t="s">
        <v>67</v>
      </c>
      <c r="M69" t="s">
        <v>68</v>
      </c>
      <c r="N69" t="str">
        <f>IF(_xlfn.XOR(L69="YES",M69="YES"),"YES","NO")</f>
        <v>YES</v>
      </c>
    </row>
    <row r="70" spans="3:17" x14ac:dyDescent="0.25">
      <c r="C70" t="s">
        <v>1</v>
      </c>
      <c r="D70" t="s">
        <v>13</v>
      </c>
      <c r="E70" t="s">
        <v>14</v>
      </c>
      <c r="F70" t="s">
        <v>15</v>
      </c>
      <c r="G70" t="s">
        <v>11</v>
      </c>
      <c r="H70" t="s">
        <v>12</v>
      </c>
      <c r="K70" t="s">
        <v>69</v>
      </c>
      <c r="L70" t="s">
        <v>67</v>
      </c>
      <c r="M70" t="s">
        <v>67</v>
      </c>
      <c r="N70" t="str">
        <f t="shared" ref="N70:N71" si="7">IF(_xlfn.XOR(L70="YES",M70="YES"),"YES","NO")</f>
        <v>NO</v>
      </c>
    </row>
    <row r="71" spans="3:17" x14ac:dyDescent="0.25">
      <c r="C71" t="s">
        <v>2</v>
      </c>
      <c r="D71">
        <v>67</v>
      </c>
      <c r="E71">
        <v>88</v>
      </c>
      <c r="F71">
        <v>78</v>
      </c>
      <c r="G71">
        <v>34</v>
      </c>
      <c r="H71">
        <v>55</v>
      </c>
      <c r="I71">
        <v>45</v>
      </c>
      <c r="K71" t="s">
        <v>70</v>
      </c>
      <c r="L71" t="s">
        <v>68</v>
      </c>
      <c r="M71" t="s">
        <v>68</v>
      </c>
      <c r="N71" t="str">
        <f t="shared" si="7"/>
        <v>NO</v>
      </c>
    </row>
    <row r="72" spans="3:17" x14ac:dyDescent="0.25">
      <c r="C72" t="s">
        <v>3</v>
      </c>
      <c r="D72">
        <v>76</v>
      </c>
      <c r="E72">
        <v>65</v>
      </c>
      <c r="F72">
        <v>87</v>
      </c>
      <c r="G72">
        <v>76</v>
      </c>
      <c r="H72">
        <v>67</v>
      </c>
      <c r="I72">
        <v>44</v>
      </c>
    </row>
    <row r="73" spans="3:17" x14ac:dyDescent="0.25">
      <c r="C73" t="s">
        <v>4</v>
      </c>
      <c r="D73">
        <v>88</v>
      </c>
      <c r="E73">
        <v>78</v>
      </c>
      <c r="F73">
        <v>72</v>
      </c>
      <c r="G73">
        <v>78</v>
      </c>
      <c r="H73">
        <v>76</v>
      </c>
      <c r="I73">
        <v>46</v>
      </c>
    </row>
    <row r="74" spans="3:17" x14ac:dyDescent="0.25">
      <c r="C74" t="s">
        <v>5</v>
      </c>
      <c r="D74">
        <v>91</v>
      </c>
      <c r="E74">
        <v>83</v>
      </c>
      <c r="F74">
        <v>84</v>
      </c>
      <c r="G74">
        <v>83</v>
      </c>
      <c r="H74">
        <v>92</v>
      </c>
      <c r="I74">
        <v>50</v>
      </c>
    </row>
    <row r="75" spans="3:17" x14ac:dyDescent="0.25">
      <c r="C75" t="s">
        <v>17</v>
      </c>
      <c r="D75">
        <v>67</v>
      </c>
      <c r="E75">
        <v>76</v>
      </c>
      <c r="F75">
        <v>77</v>
      </c>
      <c r="G75">
        <v>84</v>
      </c>
      <c r="H75">
        <v>54</v>
      </c>
    </row>
    <row r="76" spans="3:17" x14ac:dyDescent="0.25">
      <c r="C76" t="s">
        <v>18</v>
      </c>
      <c r="D76">
        <v>93</v>
      </c>
      <c r="E76">
        <v>86</v>
      </c>
      <c r="F76">
        <v>87</v>
      </c>
      <c r="G76">
        <v>87</v>
      </c>
      <c r="H76">
        <v>76</v>
      </c>
    </row>
    <row r="77" spans="3:17" x14ac:dyDescent="0.25">
      <c r="C77" t="s">
        <v>6</v>
      </c>
      <c r="D77">
        <f>SUM(D71:D76)</f>
        <v>482</v>
      </c>
      <c r="E77">
        <f>SUM(E71:E76)</f>
        <v>476</v>
      </c>
      <c r="F77">
        <f>SUM(F71:F76)</f>
        <v>485</v>
      </c>
      <c r="G77">
        <f>SUM(G71:G76)</f>
        <v>442</v>
      </c>
      <c r="H77">
        <f>SUM(H71:H76)</f>
        <v>420</v>
      </c>
    </row>
    <row r="80" spans="3:17" x14ac:dyDescent="0.25">
      <c r="C80" t="s">
        <v>87</v>
      </c>
      <c r="D80" t="s">
        <v>90</v>
      </c>
    </row>
    <row r="81" spans="3:9" x14ac:dyDescent="0.25">
      <c r="C81" t="s">
        <v>88</v>
      </c>
      <c r="D81" t="s">
        <v>91</v>
      </c>
    </row>
    <row r="82" spans="3:9" x14ac:dyDescent="0.25">
      <c r="C82" t="s">
        <v>89</v>
      </c>
      <c r="D82" t="s">
        <v>92</v>
      </c>
    </row>
    <row r="84" spans="3:9" x14ac:dyDescent="0.25">
      <c r="C84" t="str">
        <f>CONCATENATE(C80," ",D80)</f>
        <v>KRUSHNALI BANGADE</v>
      </c>
      <c r="G84" t="s">
        <v>93</v>
      </c>
    </row>
    <row r="86" spans="3:9" x14ac:dyDescent="0.25">
      <c r="H86" t="str">
        <f>RIGHT(G84,10)</f>
        <v>8561892140</v>
      </c>
      <c r="I86" s="1" t="s">
        <v>94</v>
      </c>
    </row>
    <row r="88" spans="3:9" x14ac:dyDescent="0.25">
      <c r="I88" t="str">
        <f>REPLACE(I86,1,9,C80)</f>
        <v>KRUSHNALI0</v>
      </c>
    </row>
    <row r="94" spans="3:9" x14ac:dyDescent="0.25">
      <c r="E94">
        <v>1.5</v>
      </c>
      <c r="F94" t="s">
        <v>95</v>
      </c>
      <c r="G94" t="s">
        <v>96</v>
      </c>
      <c r="H94">
        <f>CONVERT(E94,F94,G94)</f>
        <v>1500</v>
      </c>
    </row>
    <row r="96" spans="3:9" x14ac:dyDescent="0.25">
      <c r="C96" t="s">
        <v>1</v>
      </c>
      <c r="D96" t="s">
        <v>2</v>
      </c>
    </row>
    <row r="97" spans="3:6" x14ac:dyDescent="0.25">
      <c r="C97" t="s">
        <v>13</v>
      </c>
      <c r="D97">
        <v>67</v>
      </c>
    </row>
    <row r="98" spans="3:6" x14ac:dyDescent="0.25">
      <c r="C98" t="s">
        <v>14</v>
      </c>
      <c r="D98">
        <v>88</v>
      </c>
    </row>
    <row r="99" spans="3:6" x14ac:dyDescent="0.25">
      <c r="C99" t="s">
        <v>15</v>
      </c>
      <c r="D99">
        <v>78</v>
      </c>
    </row>
    <row r="100" spans="3:6" x14ac:dyDescent="0.25">
      <c r="C100" t="s">
        <v>11</v>
      </c>
      <c r="D100">
        <v>34</v>
      </c>
    </row>
    <row r="101" spans="3:6" x14ac:dyDescent="0.25">
      <c r="C101" t="s">
        <v>12</v>
      </c>
      <c r="D101">
        <v>55</v>
      </c>
    </row>
    <row r="104" spans="3:6" x14ac:dyDescent="0.25">
      <c r="C104" t="s">
        <v>15</v>
      </c>
      <c r="D104">
        <f>LOOKUP(C104,C97:D101)</f>
        <v>78</v>
      </c>
    </row>
    <row r="106" spans="3:6" x14ac:dyDescent="0.25">
      <c r="C106">
        <f>MATCH(C104,C96:C101,0)</f>
        <v>4</v>
      </c>
    </row>
    <row r="109" spans="3:6" x14ac:dyDescent="0.25">
      <c r="C109" s="34" t="s">
        <v>265</v>
      </c>
      <c r="D109" s="34"/>
      <c r="E109" s="34"/>
      <c r="F109" s="34"/>
    </row>
    <row r="110" spans="3:6" x14ac:dyDescent="0.25">
      <c r="C110" s="34"/>
      <c r="D110" s="34"/>
      <c r="E110" s="34"/>
      <c r="F110" s="34"/>
    </row>
    <row r="111" spans="3:6" x14ac:dyDescent="0.25">
      <c r="C111" s="33" t="s">
        <v>20</v>
      </c>
      <c r="D111" s="33" t="s">
        <v>22</v>
      </c>
      <c r="E111" s="33" t="s">
        <v>23</v>
      </c>
      <c r="F111" s="33" t="s">
        <v>29</v>
      </c>
    </row>
    <row r="112" spans="3:6" x14ac:dyDescent="0.25">
      <c r="F112">
        <v>256</v>
      </c>
    </row>
  </sheetData>
  <sortState xmlns:xlrd2="http://schemas.microsoft.com/office/spreadsheetml/2017/richdata2" ref="B5:O9">
    <sortCondition ref="C5:C9"/>
  </sortState>
  <mergeCells count="11">
    <mergeCell ref="N19:O20"/>
    <mergeCell ref="F45:G47"/>
    <mergeCell ref="F2:L2"/>
    <mergeCell ref="E19:F20"/>
    <mergeCell ref="H19:I20"/>
    <mergeCell ref="K19:L20"/>
    <mergeCell ref="C109:F110"/>
    <mergeCell ref="C51:E52"/>
    <mergeCell ref="G51:I52"/>
    <mergeCell ref="K51:M52"/>
    <mergeCell ref="O51:Q52"/>
  </mergeCells>
  <dataValidations count="5">
    <dataValidation type="list" allowBlank="1" showInputMessage="1" showErrorMessage="1" sqref="C21 C17 A11" xr:uid="{00000000-0002-0000-0000-000000000000}">
      <formula1>$C$5:$C$9</formula1>
    </dataValidation>
    <dataValidation type="list" allowBlank="1" showInputMessage="1" showErrorMessage="1" sqref="C19" xr:uid="{00000000-0002-0000-0000-000001000000}">
      <formula1>$B$4:$N$4</formula1>
    </dataValidation>
    <dataValidation type="list" allowBlank="1" showInputMessage="1" showErrorMessage="1" sqref="M13" xr:uid="{99C14420-D4AA-4D0A-A5E2-EE9BA1E74EDC}">
      <formula1>$C$4:$N$4</formula1>
    </dataValidation>
    <dataValidation type="list" allowBlank="1" showInputMessage="1" showErrorMessage="1" sqref="C32 C40 C45 D36" xr:uid="{64CFBD61-2D61-49C2-8005-F648E711599D}">
      <formula1>$C$26:$C$30</formula1>
    </dataValidation>
    <dataValidation type="list" allowBlank="1" showInputMessage="1" showErrorMessage="1" sqref="C34 D44" xr:uid="{FD742997-1E42-4543-9379-F68A4957C5F0}">
      <formula1>$C$25:$J$25</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EAD15-E0B6-4EA4-B18A-7FB2720EB161}">
  <dimension ref="B1:Q24"/>
  <sheetViews>
    <sheetView tabSelected="1" topLeftCell="G4" zoomScale="115" zoomScaleNormal="115" workbookViewId="0">
      <selection activeCell="K14" sqref="K14"/>
    </sheetView>
  </sheetViews>
  <sheetFormatPr defaultRowHeight="15" x14ac:dyDescent="0.25"/>
  <cols>
    <col min="2" max="2" width="10.42578125" bestFit="1" customWidth="1"/>
    <col min="3" max="3" width="10.85546875" bestFit="1" customWidth="1"/>
    <col min="4" max="4" width="9.5703125" bestFit="1" customWidth="1"/>
    <col min="11" max="11" width="13.42578125" bestFit="1" customWidth="1"/>
    <col min="12" max="12" width="9.42578125" bestFit="1" customWidth="1"/>
    <col min="13" max="13" width="13.5703125" bestFit="1" customWidth="1"/>
    <col min="14" max="14" width="10.85546875" bestFit="1" customWidth="1"/>
    <col min="15" max="15" width="10" bestFit="1" customWidth="1"/>
  </cols>
  <sheetData>
    <row r="1" spans="2:17" ht="15.75" thickBot="1" x14ac:dyDescent="0.3"/>
    <row r="2" spans="2:17" x14ac:dyDescent="0.25">
      <c r="B2" s="9" t="s">
        <v>0</v>
      </c>
      <c r="C2" s="10" t="s">
        <v>32</v>
      </c>
      <c r="D2" s="10" t="s">
        <v>33</v>
      </c>
      <c r="E2" s="10" t="s">
        <v>34</v>
      </c>
      <c r="F2" s="10" t="s">
        <v>35</v>
      </c>
      <c r="G2" s="11" t="s">
        <v>36</v>
      </c>
      <c r="I2" s="13" t="s">
        <v>45</v>
      </c>
      <c r="J2" s="13" t="s">
        <v>46</v>
      </c>
      <c r="K2" s="13" t="s">
        <v>47</v>
      </c>
      <c r="L2" t="s">
        <v>42</v>
      </c>
      <c r="M2" s="13" t="s">
        <v>48</v>
      </c>
      <c r="N2" t="s">
        <v>37</v>
      </c>
      <c r="O2" s="13" t="s">
        <v>49</v>
      </c>
    </row>
    <row r="3" spans="2:17" x14ac:dyDescent="0.25">
      <c r="B3" s="12">
        <v>1</v>
      </c>
      <c r="C3" s="3" t="s">
        <v>37</v>
      </c>
      <c r="D3" s="3" t="s">
        <v>42</v>
      </c>
      <c r="E3" s="3">
        <v>9</v>
      </c>
      <c r="F3" s="3">
        <v>5000</v>
      </c>
      <c r="G3" s="5">
        <f>E3*F3</f>
        <v>45000</v>
      </c>
      <c r="I3">
        <f>COUNT(B3:B23)</f>
        <v>11</v>
      </c>
      <c r="J3">
        <f>COUNTA(B3:B23)</f>
        <v>13</v>
      </c>
      <c r="K3">
        <f>COUNTBLANK(B3:B23)</f>
        <v>8</v>
      </c>
      <c r="M3">
        <f>COUNTIF(D3:D23,L2)</f>
        <v>10</v>
      </c>
      <c r="O3">
        <f>COUNTIFS(D3:D23,L2,C3:C23,N2)</f>
        <v>3</v>
      </c>
    </row>
    <row r="4" spans="2:17" x14ac:dyDescent="0.25">
      <c r="B4" s="12">
        <v>2</v>
      </c>
      <c r="C4" s="3" t="s">
        <v>38</v>
      </c>
      <c r="D4" s="3" t="s">
        <v>43</v>
      </c>
      <c r="E4" s="3">
        <v>5</v>
      </c>
      <c r="F4" s="3">
        <v>6000</v>
      </c>
      <c r="G4" s="5">
        <f t="shared" ref="G4:G23" si="0">E4*F4</f>
        <v>30000</v>
      </c>
    </row>
    <row r="5" spans="2:17" x14ac:dyDescent="0.25">
      <c r="B5" s="12" t="s">
        <v>52</v>
      </c>
      <c r="C5" s="3" t="s">
        <v>39</v>
      </c>
      <c r="D5" s="3" t="s">
        <v>44</v>
      </c>
      <c r="E5" s="3">
        <v>29</v>
      </c>
      <c r="F5" s="3">
        <v>6500</v>
      </c>
      <c r="G5" s="5">
        <f t="shared" si="0"/>
        <v>188500</v>
      </c>
      <c r="I5" t="s">
        <v>54</v>
      </c>
      <c r="J5" t="s">
        <v>55</v>
      </c>
      <c r="K5" t="s">
        <v>56</v>
      </c>
      <c r="L5" t="s">
        <v>33</v>
      </c>
      <c r="M5" t="s">
        <v>57</v>
      </c>
      <c r="N5" t="s">
        <v>79</v>
      </c>
      <c r="O5" t="s">
        <v>80</v>
      </c>
      <c r="P5" t="s">
        <v>81</v>
      </c>
      <c r="Q5" t="s">
        <v>82</v>
      </c>
    </row>
    <row r="6" spans="2:17" x14ac:dyDescent="0.25">
      <c r="B6" s="12" t="s">
        <v>53</v>
      </c>
      <c r="C6" s="3" t="s">
        <v>40</v>
      </c>
      <c r="D6" s="3" t="s">
        <v>42</v>
      </c>
      <c r="E6" s="3">
        <v>30</v>
      </c>
      <c r="F6" s="3">
        <v>5000</v>
      </c>
      <c r="G6" s="5">
        <f t="shared" si="0"/>
        <v>150000</v>
      </c>
      <c r="I6">
        <f>SUM(E3:E23)</f>
        <v>436</v>
      </c>
      <c r="J6">
        <f>SUMIF(D3:D23,L2,E3:E23)</f>
        <v>211</v>
      </c>
      <c r="K6">
        <f>SUMIFS(E3:E23,D3:D23,L2,C3:C23,N2)</f>
        <v>48</v>
      </c>
      <c r="L6">
        <f>PRODUCT(E3,F3)</f>
        <v>45000</v>
      </c>
      <c r="M6">
        <f>SUMPRODUCT(E3:E23,F3:F23)</f>
        <v>2558500</v>
      </c>
      <c r="N6" t="str">
        <f>UPPER(K8)</f>
        <v>ASHWIN</v>
      </c>
      <c r="O6" t="str">
        <f>LOWER(K8)</f>
        <v>ashwin</v>
      </c>
      <c r="P6">
        <f>LEN(K8)</f>
        <v>6</v>
      </c>
      <c r="Q6" t="str">
        <f>PROPER(K8)</f>
        <v>Ashwin</v>
      </c>
    </row>
    <row r="7" spans="2:17" x14ac:dyDescent="0.25">
      <c r="B7" s="12">
        <v>5</v>
      </c>
      <c r="C7" s="3" t="s">
        <v>41</v>
      </c>
      <c r="D7" s="3" t="s">
        <v>43</v>
      </c>
      <c r="E7" s="3">
        <v>27</v>
      </c>
      <c r="F7" s="3">
        <v>6000</v>
      </c>
      <c r="G7" s="5">
        <f t="shared" si="0"/>
        <v>162000</v>
      </c>
      <c r="H7" s="16"/>
    </row>
    <row r="8" spans="2:17" x14ac:dyDescent="0.25">
      <c r="B8" s="12"/>
      <c r="C8" s="3" t="s">
        <v>37</v>
      </c>
      <c r="D8" s="3" t="s">
        <v>42</v>
      </c>
      <c r="E8" s="3">
        <v>20</v>
      </c>
      <c r="F8" s="3">
        <v>6500</v>
      </c>
      <c r="G8" s="5">
        <f t="shared" si="0"/>
        <v>130000</v>
      </c>
      <c r="K8" t="s">
        <v>66</v>
      </c>
    </row>
    <row r="9" spans="2:17" x14ac:dyDescent="0.25">
      <c r="B9" s="12"/>
      <c r="C9" s="3" t="s">
        <v>38</v>
      </c>
      <c r="D9" s="3" t="s">
        <v>42</v>
      </c>
      <c r="E9" s="3">
        <v>31</v>
      </c>
      <c r="F9" s="3">
        <v>5000</v>
      </c>
      <c r="G9" s="5">
        <f t="shared" si="0"/>
        <v>155000</v>
      </c>
    </row>
    <row r="10" spans="2:17" x14ac:dyDescent="0.25">
      <c r="B10" s="12"/>
      <c r="C10" s="3" t="s">
        <v>39</v>
      </c>
      <c r="D10" s="3" t="s">
        <v>43</v>
      </c>
      <c r="E10" s="3">
        <v>35</v>
      </c>
      <c r="F10" s="3">
        <v>6000</v>
      </c>
      <c r="G10" s="5">
        <f t="shared" si="0"/>
        <v>210000</v>
      </c>
    </row>
    <row r="11" spans="2:17" x14ac:dyDescent="0.25">
      <c r="B11" s="12">
        <v>9</v>
      </c>
      <c r="C11" s="3" t="s">
        <v>40</v>
      </c>
      <c r="D11" s="3" t="s">
        <v>44</v>
      </c>
      <c r="E11" s="3">
        <v>34</v>
      </c>
      <c r="F11" s="3">
        <v>6500</v>
      </c>
      <c r="G11" s="5">
        <f t="shared" si="0"/>
        <v>221000</v>
      </c>
    </row>
    <row r="12" spans="2:17" x14ac:dyDescent="0.25">
      <c r="B12" s="12">
        <v>10</v>
      </c>
      <c r="C12" s="3" t="s">
        <v>41</v>
      </c>
      <c r="D12" s="3" t="s">
        <v>42</v>
      </c>
      <c r="E12" s="3">
        <v>4</v>
      </c>
      <c r="F12" s="3">
        <v>5000</v>
      </c>
      <c r="G12" s="5">
        <f t="shared" si="0"/>
        <v>20000</v>
      </c>
    </row>
    <row r="13" spans="2:17" x14ac:dyDescent="0.25">
      <c r="B13" s="12">
        <v>11</v>
      </c>
      <c r="C13" s="3" t="s">
        <v>37</v>
      </c>
      <c r="D13" s="3" t="s">
        <v>43</v>
      </c>
      <c r="E13" s="3">
        <v>9</v>
      </c>
      <c r="F13" s="3">
        <v>6000</v>
      </c>
      <c r="G13" s="5">
        <f t="shared" si="0"/>
        <v>54000</v>
      </c>
    </row>
    <row r="14" spans="2:17" x14ac:dyDescent="0.25">
      <c r="B14" s="12"/>
      <c r="C14" s="3" t="s">
        <v>38</v>
      </c>
      <c r="D14" s="3" t="s">
        <v>44</v>
      </c>
      <c r="E14" s="3">
        <v>5</v>
      </c>
      <c r="F14" s="3">
        <v>6500</v>
      </c>
      <c r="G14" s="5">
        <f t="shared" si="0"/>
        <v>32500</v>
      </c>
    </row>
    <row r="15" spans="2:17" x14ac:dyDescent="0.25">
      <c r="B15" s="12">
        <v>13</v>
      </c>
      <c r="C15" s="3" t="s">
        <v>39</v>
      </c>
      <c r="D15" s="3" t="s">
        <v>42</v>
      </c>
      <c r="E15" s="3">
        <v>24</v>
      </c>
      <c r="F15" s="3">
        <v>5000</v>
      </c>
      <c r="G15" s="5">
        <f t="shared" si="0"/>
        <v>120000</v>
      </c>
    </row>
    <row r="16" spans="2:17" x14ac:dyDescent="0.25">
      <c r="B16" s="12"/>
      <c r="C16" s="3" t="s">
        <v>40</v>
      </c>
      <c r="D16" s="3" t="s">
        <v>43</v>
      </c>
      <c r="E16" s="3">
        <v>8</v>
      </c>
      <c r="F16" s="3">
        <v>6000</v>
      </c>
      <c r="G16" s="5">
        <f t="shared" si="0"/>
        <v>48000</v>
      </c>
    </row>
    <row r="17" spans="2:7" x14ac:dyDescent="0.25">
      <c r="B17" s="12">
        <v>15</v>
      </c>
      <c r="C17" s="3" t="s">
        <v>41</v>
      </c>
      <c r="D17" s="3" t="s">
        <v>44</v>
      </c>
      <c r="E17" s="3">
        <v>21</v>
      </c>
      <c r="F17" s="3">
        <v>6500</v>
      </c>
      <c r="G17" s="5">
        <f t="shared" si="0"/>
        <v>136500</v>
      </c>
    </row>
    <row r="18" spans="2:7" x14ac:dyDescent="0.25">
      <c r="B18" s="12"/>
      <c r="C18" s="3" t="s">
        <v>37</v>
      </c>
      <c r="D18" s="3" t="s">
        <v>42</v>
      </c>
      <c r="E18" s="3">
        <v>19</v>
      </c>
      <c r="F18" s="3">
        <v>5000</v>
      </c>
      <c r="G18" s="5">
        <f t="shared" si="0"/>
        <v>95000</v>
      </c>
    </row>
    <row r="19" spans="2:7" x14ac:dyDescent="0.25">
      <c r="B19" s="12"/>
      <c r="C19" s="3" t="s">
        <v>38</v>
      </c>
      <c r="D19" s="3" t="s">
        <v>42</v>
      </c>
      <c r="E19" s="3">
        <v>21</v>
      </c>
      <c r="F19" s="3">
        <v>6000</v>
      </c>
      <c r="G19" s="5">
        <f t="shared" si="0"/>
        <v>126000</v>
      </c>
    </row>
    <row r="20" spans="2:7" x14ac:dyDescent="0.25">
      <c r="B20" s="12">
        <v>18</v>
      </c>
      <c r="C20" s="3" t="s">
        <v>39</v>
      </c>
      <c r="D20" s="3" t="s">
        <v>44</v>
      </c>
      <c r="E20" s="3">
        <v>35</v>
      </c>
      <c r="F20" s="3">
        <v>6500</v>
      </c>
      <c r="G20" s="5">
        <f t="shared" si="0"/>
        <v>227500</v>
      </c>
    </row>
    <row r="21" spans="2:7" x14ac:dyDescent="0.25">
      <c r="B21" s="12">
        <v>19</v>
      </c>
      <c r="C21" s="3" t="s">
        <v>40</v>
      </c>
      <c r="D21" s="3" t="s">
        <v>42</v>
      </c>
      <c r="E21" s="3">
        <v>21</v>
      </c>
      <c r="F21" s="3">
        <v>5000</v>
      </c>
      <c r="G21" s="5">
        <f t="shared" si="0"/>
        <v>105000</v>
      </c>
    </row>
    <row r="22" spans="2:7" x14ac:dyDescent="0.25">
      <c r="B22" s="12"/>
      <c r="C22" s="3" t="s">
        <v>41</v>
      </c>
      <c r="D22" s="3" t="s">
        <v>42</v>
      </c>
      <c r="E22" s="3">
        <v>32</v>
      </c>
      <c r="F22" s="3">
        <v>6000</v>
      </c>
      <c r="G22" s="5">
        <f t="shared" si="0"/>
        <v>192000</v>
      </c>
    </row>
    <row r="23" spans="2:7" x14ac:dyDescent="0.25">
      <c r="B23" s="12">
        <v>21</v>
      </c>
      <c r="C23" s="3" t="s">
        <v>37</v>
      </c>
      <c r="D23" s="3" t="s">
        <v>44</v>
      </c>
      <c r="E23" s="3">
        <v>17</v>
      </c>
      <c r="F23" s="3">
        <v>6500</v>
      </c>
      <c r="G23" s="5">
        <f t="shared" si="0"/>
        <v>110500</v>
      </c>
    </row>
    <row r="24" spans="2:7" x14ac:dyDescent="0.25">
      <c r="G24" s="17">
        <f>SUM(G3:G23)</f>
        <v>2558500</v>
      </c>
    </row>
  </sheetData>
  <dataValidations disablePrompts="1" count="2">
    <dataValidation type="list" allowBlank="1" showInputMessage="1" showErrorMessage="1" sqref="P2 L2" xr:uid="{A9597EF4-CB14-4B1E-99E8-54E5365A39D5}">
      <formula1>$D$3:$D$5</formula1>
    </dataValidation>
    <dataValidation type="list" allowBlank="1" showInputMessage="1" showErrorMessage="1" sqref="N2" xr:uid="{E59CDCCA-D937-4663-B68A-0BFB308E82E9}">
      <formula1>$C$3:$C$7</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C67C2-C9B8-4D5A-9114-BE6224A9D049}">
  <dimension ref="B1:J6"/>
  <sheetViews>
    <sheetView showGridLines="0" workbookViewId="0">
      <selection activeCell="J6" sqref="J6"/>
    </sheetView>
  </sheetViews>
  <sheetFormatPr defaultRowHeight="15" x14ac:dyDescent="0.25"/>
  <cols>
    <col min="3" max="3" width="13.7109375" bestFit="1" customWidth="1"/>
  </cols>
  <sheetData>
    <row r="1" spans="2:10" ht="15.75" thickBot="1" x14ac:dyDescent="0.3"/>
    <row r="2" spans="2:10" x14ac:dyDescent="0.25">
      <c r="B2" s="23" t="s">
        <v>71</v>
      </c>
      <c r="C2" s="24" t="s">
        <v>76</v>
      </c>
      <c r="D2" t="s">
        <v>77</v>
      </c>
      <c r="E2" s="22">
        <v>1.1000000000000001</v>
      </c>
    </row>
    <row r="3" spans="2:10" x14ac:dyDescent="0.25">
      <c r="B3" s="12" t="s">
        <v>72</v>
      </c>
      <c r="C3" s="25">
        <v>0.95</v>
      </c>
      <c r="D3" s="22">
        <f>C3+10%</f>
        <v>1.05</v>
      </c>
      <c r="E3" s="22">
        <v>1.1000000000000001</v>
      </c>
    </row>
    <row r="4" spans="2:10" x14ac:dyDescent="0.25">
      <c r="B4" s="12" t="s">
        <v>73</v>
      </c>
      <c r="C4" s="25">
        <v>0.3</v>
      </c>
      <c r="D4" s="22">
        <f t="shared" ref="D4:D6" si="0">C4+10%</f>
        <v>0.4</v>
      </c>
      <c r="E4" s="22">
        <v>1.1000000000000001</v>
      </c>
    </row>
    <row r="5" spans="2:10" x14ac:dyDescent="0.25">
      <c r="B5" s="12" t="s">
        <v>74</v>
      </c>
      <c r="C5" s="25">
        <v>0.74</v>
      </c>
      <c r="D5" s="22">
        <f t="shared" si="0"/>
        <v>0.84</v>
      </c>
      <c r="E5" s="22">
        <v>1.1000000000000001</v>
      </c>
    </row>
    <row r="6" spans="2:10" ht="15.75" thickBot="1" x14ac:dyDescent="0.3">
      <c r="B6" s="21" t="s">
        <v>75</v>
      </c>
      <c r="C6" s="26">
        <v>0.89</v>
      </c>
      <c r="D6" s="22">
        <f t="shared" si="0"/>
        <v>0.99</v>
      </c>
      <c r="E6" s="22">
        <v>1.1000000000000001</v>
      </c>
      <c r="J6" t="s">
        <v>78</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5EF7-0734-4C76-A442-B828F63B274E}">
  <dimension ref="B1:D7"/>
  <sheetViews>
    <sheetView showGridLines="0" topLeftCell="B1" zoomScale="70" zoomScaleNormal="70" workbookViewId="0">
      <selection activeCell="S24" sqref="S24"/>
    </sheetView>
  </sheetViews>
  <sheetFormatPr defaultRowHeight="15" x14ac:dyDescent="0.25"/>
  <cols>
    <col min="2" max="2" width="17.85546875" bestFit="1" customWidth="1"/>
    <col min="3" max="3" width="15" bestFit="1" customWidth="1"/>
  </cols>
  <sheetData>
    <row r="1" spans="2:4" x14ac:dyDescent="0.25">
      <c r="B1" s="27" t="s">
        <v>32</v>
      </c>
      <c r="C1" t="s">
        <v>86</v>
      </c>
      <c r="D1" t="str">
        <f>"SALES OF:-"&amp;C1</f>
        <v>SALES OF:-(All)</v>
      </c>
    </row>
    <row r="3" spans="2:4" x14ac:dyDescent="0.25">
      <c r="B3" s="27" t="s">
        <v>83</v>
      </c>
      <c r="C3" t="s">
        <v>85</v>
      </c>
    </row>
    <row r="4" spans="2:4" x14ac:dyDescent="0.25">
      <c r="B4" s="28" t="s">
        <v>42</v>
      </c>
      <c r="C4" s="29">
        <v>0.29322305229455708</v>
      </c>
      <c r="D4" s="29">
        <f>1-C4</f>
        <v>0.70677694770544286</v>
      </c>
    </row>
    <row r="5" spans="2:4" x14ac:dyDescent="0.25">
      <c r="B5" s="28" t="s">
        <v>43</v>
      </c>
      <c r="C5" s="29">
        <v>0.35090715048025611</v>
      </c>
      <c r="D5" s="29">
        <f t="shared" ref="D5:D6" si="0">1-C5</f>
        <v>0.64909284951974389</v>
      </c>
    </row>
    <row r="6" spans="2:4" x14ac:dyDescent="0.25">
      <c r="B6" s="28" t="s">
        <v>44</v>
      </c>
      <c r="C6" s="29">
        <v>0.35586979722518675</v>
      </c>
      <c r="D6" s="29">
        <f t="shared" si="0"/>
        <v>0.64413020277481325</v>
      </c>
    </row>
    <row r="7" spans="2:4" x14ac:dyDescent="0.25">
      <c r="B7" s="28" t="s">
        <v>84</v>
      </c>
      <c r="C7" s="29">
        <v>1</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AC7BB-0B0E-44E6-AAB6-AA9E613E622F}">
  <dimension ref="A1:C7"/>
  <sheetViews>
    <sheetView showGridLines="0" zoomScale="85" zoomScaleNormal="85" workbookViewId="0">
      <selection activeCell="A19" sqref="A19"/>
    </sheetView>
  </sheetViews>
  <sheetFormatPr defaultRowHeight="15" x14ac:dyDescent="0.25"/>
  <cols>
    <col min="1" max="1" width="13.28515625" bestFit="1" customWidth="1"/>
    <col min="2" max="2" width="11.7109375" bestFit="1" customWidth="1"/>
    <col min="3" max="3" width="14.7109375" bestFit="1" customWidth="1"/>
  </cols>
  <sheetData>
    <row r="1" spans="1:3" x14ac:dyDescent="0.25">
      <c r="A1" s="27" t="s">
        <v>32</v>
      </c>
      <c r="B1" t="s">
        <v>86</v>
      </c>
      <c r="C1" t="str">
        <f>"SALES OF :-"&amp;B1</f>
        <v>SALES OF :-(All)</v>
      </c>
    </row>
    <row r="3" spans="1:3" x14ac:dyDescent="0.25">
      <c r="A3" s="27" t="s">
        <v>83</v>
      </c>
      <c r="B3" t="s">
        <v>85</v>
      </c>
    </row>
    <row r="4" spans="1:3" x14ac:dyDescent="0.25">
      <c r="A4" s="28" t="s">
        <v>42</v>
      </c>
      <c r="B4" s="29">
        <v>0.29322305229455708</v>
      </c>
      <c r="C4" s="29">
        <f>1-B4</f>
        <v>0.70677694770544286</v>
      </c>
    </row>
    <row r="5" spans="1:3" x14ac:dyDescent="0.25">
      <c r="A5" s="28" t="s">
        <v>43</v>
      </c>
      <c r="B5" s="29">
        <v>0.35090715048025611</v>
      </c>
      <c r="C5" s="29">
        <f t="shared" ref="C5:C6" si="0">1-B5</f>
        <v>0.64909284951974389</v>
      </c>
    </row>
    <row r="6" spans="1:3" x14ac:dyDescent="0.25">
      <c r="A6" s="28" t="s">
        <v>44</v>
      </c>
      <c r="B6" s="29">
        <v>0.35586979722518675</v>
      </c>
      <c r="C6" s="29">
        <f t="shared" si="0"/>
        <v>0.64413020277481325</v>
      </c>
    </row>
    <row r="7" spans="1:3" x14ac:dyDescent="0.25">
      <c r="A7" s="28" t="s">
        <v>84</v>
      </c>
      <c r="B7" s="29">
        <v>1</v>
      </c>
      <c r="C7" s="29"/>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E7C14-ABE9-4944-9911-A9D88A08929E}">
  <dimension ref="A3:B162"/>
  <sheetViews>
    <sheetView workbookViewId="0">
      <selection activeCell="F2" sqref="F2"/>
    </sheetView>
  </sheetViews>
  <sheetFormatPr defaultRowHeight="15" x14ac:dyDescent="0.25"/>
  <cols>
    <col min="1" max="1" width="13.140625" bestFit="1" customWidth="1"/>
    <col min="2" max="2" width="11.7109375" bestFit="1" customWidth="1"/>
  </cols>
  <sheetData>
    <row r="3" spans="1:2" x14ac:dyDescent="0.25">
      <c r="A3" s="27" t="s">
        <v>83</v>
      </c>
      <c r="B3" t="s">
        <v>85</v>
      </c>
    </row>
    <row r="4" spans="1:2" x14ac:dyDescent="0.25">
      <c r="A4" s="30" t="s">
        <v>97</v>
      </c>
      <c r="B4" s="31">
        <v>45000</v>
      </c>
    </row>
    <row r="5" spans="1:2" x14ac:dyDescent="0.25">
      <c r="A5" s="30" t="s">
        <v>163</v>
      </c>
      <c r="B5" s="31">
        <v>30000</v>
      </c>
    </row>
    <row r="6" spans="1:2" x14ac:dyDescent="0.25">
      <c r="A6" s="30" t="s">
        <v>98</v>
      </c>
      <c r="B6" s="31">
        <v>188500</v>
      </c>
    </row>
    <row r="7" spans="1:2" x14ac:dyDescent="0.25">
      <c r="A7" s="30" t="s">
        <v>164</v>
      </c>
      <c r="B7" s="31">
        <v>150000</v>
      </c>
    </row>
    <row r="8" spans="1:2" x14ac:dyDescent="0.25">
      <c r="A8" s="30" t="s">
        <v>165</v>
      </c>
      <c r="B8" s="31">
        <v>162000</v>
      </c>
    </row>
    <row r="9" spans="1:2" x14ac:dyDescent="0.25">
      <c r="A9" s="30" t="s">
        <v>99</v>
      </c>
      <c r="B9" s="31">
        <v>130000</v>
      </c>
    </row>
    <row r="10" spans="1:2" x14ac:dyDescent="0.25">
      <c r="A10" s="30" t="s">
        <v>166</v>
      </c>
      <c r="B10" s="31">
        <v>155000</v>
      </c>
    </row>
    <row r="11" spans="1:2" x14ac:dyDescent="0.25">
      <c r="A11" s="30" t="s">
        <v>100</v>
      </c>
      <c r="B11" s="31">
        <v>210000</v>
      </c>
    </row>
    <row r="12" spans="1:2" x14ac:dyDescent="0.25">
      <c r="A12" s="30" t="s">
        <v>167</v>
      </c>
      <c r="B12" s="31">
        <v>221000</v>
      </c>
    </row>
    <row r="13" spans="1:2" x14ac:dyDescent="0.25">
      <c r="A13" s="30" t="s">
        <v>168</v>
      </c>
      <c r="B13" s="31">
        <v>20000</v>
      </c>
    </row>
    <row r="14" spans="1:2" x14ac:dyDescent="0.25">
      <c r="A14" s="30" t="s">
        <v>101</v>
      </c>
      <c r="B14" s="31">
        <v>54000</v>
      </c>
    </row>
    <row r="15" spans="1:2" x14ac:dyDescent="0.25">
      <c r="A15" s="30" t="s">
        <v>169</v>
      </c>
      <c r="B15" s="31">
        <v>32500</v>
      </c>
    </row>
    <row r="16" spans="1:2" x14ac:dyDescent="0.25">
      <c r="A16" s="30" t="s">
        <v>102</v>
      </c>
      <c r="B16" s="31">
        <v>120000</v>
      </c>
    </row>
    <row r="17" spans="1:2" x14ac:dyDescent="0.25">
      <c r="A17" s="30" t="s">
        <v>170</v>
      </c>
      <c r="B17" s="31">
        <v>48000</v>
      </c>
    </row>
    <row r="18" spans="1:2" x14ac:dyDescent="0.25">
      <c r="A18" s="30" t="s">
        <v>171</v>
      </c>
      <c r="B18" s="31">
        <v>136500</v>
      </c>
    </row>
    <row r="19" spans="1:2" x14ac:dyDescent="0.25">
      <c r="A19" s="30" t="s">
        <v>103</v>
      </c>
      <c r="B19" s="31">
        <v>95000</v>
      </c>
    </row>
    <row r="20" spans="1:2" x14ac:dyDescent="0.25">
      <c r="A20" s="30" t="s">
        <v>172</v>
      </c>
      <c r="B20" s="31">
        <v>126000</v>
      </c>
    </row>
    <row r="21" spans="1:2" x14ac:dyDescent="0.25">
      <c r="A21" s="30" t="s">
        <v>104</v>
      </c>
      <c r="B21" s="31">
        <v>227500</v>
      </c>
    </row>
    <row r="22" spans="1:2" x14ac:dyDescent="0.25">
      <c r="A22" s="30" t="s">
        <v>173</v>
      </c>
      <c r="B22" s="31">
        <v>105000</v>
      </c>
    </row>
    <row r="23" spans="1:2" x14ac:dyDescent="0.25">
      <c r="A23" s="30" t="s">
        <v>174</v>
      </c>
      <c r="B23" s="31">
        <v>192000</v>
      </c>
    </row>
    <row r="24" spans="1:2" x14ac:dyDescent="0.25">
      <c r="A24" s="30" t="s">
        <v>105</v>
      </c>
      <c r="B24" s="31">
        <v>110500</v>
      </c>
    </row>
    <row r="25" spans="1:2" x14ac:dyDescent="0.25">
      <c r="A25" s="30" t="s">
        <v>175</v>
      </c>
      <c r="B25" s="31">
        <v>100000</v>
      </c>
    </row>
    <row r="26" spans="1:2" x14ac:dyDescent="0.25">
      <c r="A26" s="30" t="s">
        <v>106</v>
      </c>
      <c r="B26" s="31">
        <v>90000</v>
      </c>
    </row>
    <row r="27" spans="1:2" x14ac:dyDescent="0.25">
      <c r="A27" s="30" t="s">
        <v>176</v>
      </c>
      <c r="B27" s="31">
        <v>227500</v>
      </c>
    </row>
    <row r="28" spans="1:2" x14ac:dyDescent="0.25">
      <c r="A28" s="30" t="s">
        <v>177</v>
      </c>
      <c r="B28" s="31">
        <v>80000</v>
      </c>
    </row>
    <row r="29" spans="1:2" x14ac:dyDescent="0.25">
      <c r="A29" s="30" t="s">
        <v>107</v>
      </c>
      <c r="B29" s="31">
        <v>210000</v>
      </c>
    </row>
    <row r="30" spans="1:2" x14ac:dyDescent="0.25">
      <c r="A30" s="30" t="s">
        <v>178</v>
      </c>
      <c r="B30" s="31">
        <v>13000</v>
      </c>
    </row>
    <row r="31" spans="1:2" x14ac:dyDescent="0.25">
      <c r="A31" s="30" t="s">
        <v>108</v>
      </c>
      <c r="B31" s="31">
        <v>45000</v>
      </c>
    </row>
    <row r="32" spans="1:2" x14ac:dyDescent="0.25">
      <c r="A32" s="30" t="s">
        <v>179</v>
      </c>
      <c r="B32" s="31">
        <v>210000</v>
      </c>
    </row>
    <row r="33" spans="1:2" x14ac:dyDescent="0.25">
      <c r="A33" s="30" t="s">
        <v>180</v>
      </c>
      <c r="B33" s="31">
        <v>45500</v>
      </c>
    </row>
    <row r="34" spans="1:2" x14ac:dyDescent="0.25">
      <c r="A34" s="30" t="s">
        <v>109</v>
      </c>
      <c r="B34" s="31">
        <v>90000</v>
      </c>
    </row>
    <row r="35" spans="1:2" x14ac:dyDescent="0.25">
      <c r="A35" s="30" t="s">
        <v>181</v>
      </c>
      <c r="B35" s="31">
        <v>162000</v>
      </c>
    </row>
    <row r="36" spans="1:2" x14ac:dyDescent="0.25">
      <c r="A36" s="30" t="s">
        <v>110</v>
      </c>
      <c r="B36" s="31">
        <v>71500</v>
      </c>
    </row>
    <row r="37" spans="1:2" x14ac:dyDescent="0.25">
      <c r="A37" s="30" t="s">
        <v>182</v>
      </c>
      <c r="B37" s="31">
        <v>20000</v>
      </c>
    </row>
    <row r="38" spans="1:2" x14ac:dyDescent="0.25">
      <c r="A38" s="30" t="s">
        <v>183</v>
      </c>
      <c r="B38" s="31">
        <v>72000</v>
      </c>
    </row>
    <row r="39" spans="1:2" x14ac:dyDescent="0.25">
      <c r="A39" s="30" t="s">
        <v>111</v>
      </c>
      <c r="B39" s="31">
        <v>45500</v>
      </c>
    </row>
    <row r="40" spans="1:2" x14ac:dyDescent="0.25">
      <c r="A40" s="30" t="s">
        <v>184</v>
      </c>
      <c r="B40" s="31">
        <v>30000</v>
      </c>
    </row>
    <row r="41" spans="1:2" x14ac:dyDescent="0.25">
      <c r="A41" s="30" t="s">
        <v>112</v>
      </c>
      <c r="B41" s="31">
        <v>180000</v>
      </c>
    </row>
    <row r="42" spans="1:2" x14ac:dyDescent="0.25">
      <c r="A42" s="30" t="s">
        <v>185</v>
      </c>
      <c r="B42" s="31">
        <v>13000</v>
      </c>
    </row>
    <row r="43" spans="1:2" x14ac:dyDescent="0.25">
      <c r="A43" s="30" t="s">
        <v>186</v>
      </c>
      <c r="B43" s="31">
        <v>70000</v>
      </c>
    </row>
    <row r="44" spans="1:2" x14ac:dyDescent="0.25">
      <c r="A44" s="30" t="s">
        <v>113</v>
      </c>
      <c r="B44" s="31">
        <v>126000</v>
      </c>
    </row>
    <row r="45" spans="1:2" x14ac:dyDescent="0.25">
      <c r="A45" s="30" t="s">
        <v>187</v>
      </c>
      <c r="B45" s="31">
        <v>117000</v>
      </c>
    </row>
    <row r="46" spans="1:2" x14ac:dyDescent="0.25">
      <c r="A46" s="30" t="s">
        <v>114</v>
      </c>
      <c r="B46" s="31">
        <v>20000</v>
      </c>
    </row>
    <row r="47" spans="1:2" x14ac:dyDescent="0.25">
      <c r="A47" s="30" t="s">
        <v>188</v>
      </c>
      <c r="B47" s="31">
        <v>210000</v>
      </c>
    </row>
    <row r="48" spans="1:2" x14ac:dyDescent="0.25">
      <c r="A48" s="30" t="s">
        <v>189</v>
      </c>
      <c r="B48" s="31">
        <v>32500</v>
      </c>
    </row>
    <row r="49" spans="1:2" x14ac:dyDescent="0.25">
      <c r="A49" s="30" t="s">
        <v>115</v>
      </c>
      <c r="B49" s="31">
        <v>85000</v>
      </c>
    </row>
    <row r="50" spans="1:2" x14ac:dyDescent="0.25">
      <c r="A50" s="30" t="s">
        <v>190</v>
      </c>
      <c r="B50" s="31">
        <v>168000</v>
      </c>
    </row>
    <row r="51" spans="1:2" x14ac:dyDescent="0.25">
      <c r="A51" s="30" t="s">
        <v>116</v>
      </c>
      <c r="B51" s="31">
        <v>221000</v>
      </c>
    </row>
    <row r="52" spans="1:2" x14ac:dyDescent="0.25">
      <c r="A52" s="30" t="s">
        <v>191</v>
      </c>
      <c r="B52" s="31">
        <v>100000</v>
      </c>
    </row>
    <row r="53" spans="1:2" x14ac:dyDescent="0.25">
      <c r="A53" s="30" t="s">
        <v>192</v>
      </c>
      <c r="B53" s="31">
        <v>156000</v>
      </c>
    </row>
    <row r="54" spans="1:2" x14ac:dyDescent="0.25">
      <c r="A54" s="30" t="s">
        <v>117</v>
      </c>
      <c r="B54" s="31">
        <v>97500</v>
      </c>
    </row>
    <row r="55" spans="1:2" x14ac:dyDescent="0.25">
      <c r="A55" s="30" t="s">
        <v>193</v>
      </c>
      <c r="B55" s="31">
        <v>165000</v>
      </c>
    </row>
    <row r="56" spans="1:2" x14ac:dyDescent="0.25">
      <c r="A56" s="30" t="s">
        <v>118</v>
      </c>
      <c r="B56" s="31">
        <v>150000</v>
      </c>
    </row>
    <row r="57" spans="1:2" x14ac:dyDescent="0.25">
      <c r="A57" s="30" t="s">
        <v>194</v>
      </c>
      <c r="B57" s="31">
        <v>52000</v>
      </c>
    </row>
    <row r="58" spans="1:2" x14ac:dyDescent="0.25">
      <c r="A58" s="30" t="s">
        <v>195</v>
      </c>
      <c r="B58" s="31">
        <v>90000</v>
      </c>
    </row>
    <row r="59" spans="1:2" x14ac:dyDescent="0.25">
      <c r="A59" s="30" t="s">
        <v>119</v>
      </c>
      <c r="B59" s="31">
        <v>162000</v>
      </c>
    </row>
    <row r="60" spans="1:2" x14ac:dyDescent="0.25">
      <c r="A60" s="30" t="s">
        <v>196</v>
      </c>
      <c r="B60" s="31">
        <v>110500</v>
      </c>
    </row>
    <row r="61" spans="1:2" x14ac:dyDescent="0.25">
      <c r="A61" s="30" t="s">
        <v>120</v>
      </c>
      <c r="B61" s="31">
        <v>160000</v>
      </c>
    </row>
    <row r="62" spans="1:2" x14ac:dyDescent="0.25">
      <c r="A62" s="30" t="s">
        <v>197</v>
      </c>
      <c r="B62" s="31">
        <v>36000</v>
      </c>
    </row>
    <row r="63" spans="1:2" x14ac:dyDescent="0.25">
      <c r="A63" s="30" t="s">
        <v>198</v>
      </c>
      <c r="B63" s="31">
        <v>169000</v>
      </c>
    </row>
    <row r="64" spans="1:2" x14ac:dyDescent="0.25">
      <c r="A64" s="30" t="s">
        <v>121</v>
      </c>
      <c r="B64" s="31">
        <v>140000</v>
      </c>
    </row>
    <row r="65" spans="1:2" x14ac:dyDescent="0.25">
      <c r="A65" s="30" t="s">
        <v>199</v>
      </c>
      <c r="B65" s="31">
        <v>12000</v>
      </c>
    </row>
    <row r="66" spans="1:2" x14ac:dyDescent="0.25">
      <c r="A66" s="30" t="s">
        <v>122</v>
      </c>
      <c r="B66" s="31">
        <v>156000</v>
      </c>
    </row>
    <row r="67" spans="1:2" x14ac:dyDescent="0.25">
      <c r="A67" s="30" t="s">
        <v>200</v>
      </c>
      <c r="B67" s="31">
        <v>170000</v>
      </c>
    </row>
    <row r="68" spans="1:2" x14ac:dyDescent="0.25">
      <c r="A68" s="30" t="s">
        <v>201</v>
      </c>
      <c r="B68" s="31">
        <v>114000</v>
      </c>
    </row>
    <row r="69" spans="1:2" x14ac:dyDescent="0.25">
      <c r="A69" s="30" t="s">
        <v>123</v>
      </c>
      <c r="B69" s="31">
        <v>143000</v>
      </c>
    </row>
    <row r="70" spans="1:2" x14ac:dyDescent="0.25">
      <c r="A70" s="30" t="s">
        <v>202</v>
      </c>
      <c r="B70" s="31">
        <v>120000</v>
      </c>
    </row>
    <row r="71" spans="1:2" x14ac:dyDescent="0.25">
      <c r="A71" s="30" t="s">
        <v>124</v>
      </c>
      <c r="B71" s="31">
        <v>120000</v>
      </c>
    </row>
    <row r="72" spans="1:2" x14ac:dyDescent="0.25">
      <c r="A72" s="30" t="s">
        <v>203</v>
      </c>
      <c r="B72" s="31">
        <v>214500</v>
      </c>
    </row>
    <row r="73" spans="1:2" x14ac:dyDescent="0.25">
      <c r="A73" s="30" t="s">
        <v>204</v>
      </c>
      <c r="B73" s="31">
        <v>175000</v>
      </c>
    </row>
    <row r="74" spans="1:2" x14ac:dyDescent="0.25">
      <c r="A74" s="30" t="s">
        <v>125</v>
      </c>
      <c r="B74" s="31">
        <v>66000</v>
      </c>
    </row>
    <row r="75" spans="1:2" x14ac:dyDescent="0.25">
      <c r="A75" s="30" t="s">
        <v>205</v>
      </c>
      <c r="B75" s="31">
        <v>195000</v>
      </c>
    </row>
    <row r="76" spans="1:2" x14ac:dyDescent="0.25">
      <c r="A76" s="30" t="s">
        <v>126</v>
      </c>
      <c r="B76" s="31">
        <v>60000</v>
      </c>
    </row>
    <row r="77" spans="1:2" x14ac:dyDescent="0.25">
      <c r="A77" s="30" t="s">
        <v>206</v>
      </c>
      <c r="B77" s="31">
        <v>60000</v>
      </c>
    </row>
    <row r="78" spans="1:2" x14ac:dyDescent="0.25">
      <c r="A78" s="30" t="s">
        <v>207</v>
      </c>
      <c r="B78" s="31">
        <v>182000</v>
      </c>
    </row>
    <row r="79" spans="1:2" x14ac:dyDescent="0.25">
      <c r="A79" s="30" t="s">
        <v>127</v>
      </c>
      <c r="B79" s="31">
        <v>165000</v>
      </c>
    </row>
    <row r="80" spans="1:2" x14ac:dyDescent="0.25">
      <c r="A80" s="30" t="s">
        <v>208</v>
      </c>
      <c r="B80" s="31">
        <v>144000</v>
      </c>
    </row>
    <row r="81" spans="1:2" x14ac:dyDescent="0.25">
      <c r="A81" s="30" t="s">
        <v>128</v>
      </c>
      <c r="B81" s="31">
        <v>58500</v>
      </c>
    </row>
    <row r="82" spans="1:2" x14ac:dyDescent="0.25">
      <c r="A82" s="30" t="s">
        <v>209</v>
      </c>
      <c r="B82" s="31">
        <v>105000</v>
      </c>
    </row>
    <row r="83" spans="1:2" x14ac:dyDescent="0.25">
      <c r="A83" s="30" t="s">
        <v>210</v>
      </c>
      <c r="B83" s="31">
        <v>12000</v>
      </c>
    </row>
    <row r="84" spans="1:2" x14ac:dyDescent="0.25">
      <c r="A84" s="30" t="s">
        <v>129</v>
      </c>
      <c r="B84" s="31">
        <v>182000</v>
      </c>
    </row>
    <row r="85" spans="1:2" x14ac:dyDescent="0.25">
      <c r="A85" s="30" t="s">
        <v>211</v>
      </c>
      <c r="B85" s="31">
        <v>115000</v>
      </c>
    </row>
    <row r="86" spans="1:2" x14ac:dyDescent="0.25">
      <c r="A86" s="30" t="s">
        <v>130</v>
      </c>
      <c r="B86" s="31">
        <v>210000</v>
      </c>
    </row>
    <row r="87" spans="1:2" x14ac:dyDescent="0.25">
      <c r="A87" s="30" t="s">
        <v>212</v>
      </c>
      <c r="B87" s="31">
        <v>182000</v>
      </c>
    </row>
    <row r="88" spans="1:2" x14ac:dyDescent="0.25">
      <c r="A88" s="30" t="s">
        <v>213</v>
      </c>
      <c r="B88" s="31">
        <v>120000</v>
      </c>
    </row>
    <row r="89" spans="1:2" x14ac:dyDescent="0.25">
      <c r="A89" s="30" t="s">
        <v>131</v>
      </c>
      <c r="B89" s="31">
        <v>138000</v>
      </c>
    </row>
    <row r="90" spans="1:2" x14ac:dyDescent="0.25">
      <c r="A90" s="30" t="s">
        <v>214</v>
      </c>
      <c r="B90" s="31">
        <v>221000</v>
      </c>
    </row>
    <row r="91" spans="1:2" x14ac:dyDescent="0.25">
      <c r="A91" s="30" t="s">
        <v>132</v>
      </c>
      <c r="B91" s="31">
        <v>140000</v>
      </c>
    </row>
    <row r="92" spans="1:2" x14ac:dyDescent="0.25">
      <c r="A92" s="30" t="s">
        <v>215</v>
      </c>
      <c r="B92" s="31">
        <v>156000</v>
      </c>
    </row>
    <row r="93" spans="1:2" x14ac:dyDescent="0.25">
      <c r="A93" s="30" t="s">
        <v>216</v>
      </c>
      <c r="B93" s="31">
        <v>6500</v>
      </c>
    </row>
    <row r="94" spans="1:2" x14ac:dyDescent="0.25">
      <c r="A94" s="30" t="s">
        <v>133</v>
      </c>
      <c r="B94" s="31">
        <v>165000</v>
      </c>
    </row>
    <row r="95" spans="1:2" x14ac:dyDescent="0.25">
      <c r="A95" s="30" t="s">
        <v>217</v>
      </c>
      <c r="B95" s="31">
        <v>96000</v>
      </c>
    </row>
    <row r="96" spans="1:2" x14ac:dyDescent="0.25">
      <c r="A96" s="30" t="s">
        <v>134</v>
      </c>
      <c r="B96" s="31">
        <v>104000</v>
      </c>
    </row>
    <row r="97" spans="1:2" x14ac:dyDescent="0.25">
      <c r="A97" s="30" t="s">
        <v>218</v>
      </c>
      <c r="B97" s="31">
        <v>155000</v>
      </c>
    </row>
    <row r="98" spans="1:2" x14ac:dyDescent="0.25">
      <c r="A98" s="30" t="s">
        <v>219</v>
      </c>
      <c r="B98" s="31">
        <v>90000</v>
      </c>
    </row>
    <row r="99" spans="1:2" x14ac:dyDescent="0.25">
      <c r="A99" s="30" t="s">
        <v>135</v>
      </c>
      <c r="B99" s="31">
        <v>136500</v>
      </c>
    </row>
    <row r="100" spans="1:2" x14ac:dyDescent="0.25">
      <c r="A100" s="30" t="s">
        <v>220</v>
      </c>
      <c r="B100" s="31">
        <v>65000</v>
      </c>
    </row>
    <row r="101" spans="1:2" x14ac:dyDescent="0.25">
      <c r="A101" s="30" t="s">
        <v>136</v>
      </c>
      <c r="B101" s="31">
        <v>66000</v>
      </c>
    </row>
    <row r="102" spans="1:2" x14ac:dyDescent="0.25">
      <c r="A102" s="30" t="s">
        <v>221</v>
      </c>
      <c r="B102" s="31">
        <v>71500</v>
      </c>
    </row>
    <row r="103" spans="1:2" x14ac:dyDescent="0.25">
      <c r="A103" s="30" t="s">
        <v>222</v>
      </c>
      <c r="B103" s="31">
        <v>165000</v>
      </c>
    </row>
    <row r="104" spans="1:2" x14ac:dyDescent="0.25">
      <c r="A104" s="30" t="s">
        <v>137</v>
      </c>
      <c r="B104" s="31">
        <v>162000</v>
      </c>
    </row>
    <row r="105" spans="1:2" x14ac:dyDescent="0.25">
      <c r="A105" s="30" t="s">
        <v>223</v>
      </c>
      <c r="B105" s="31">
        <v>84500</v>
      </c>
    </row>
    <row r="106" spans="1:2" x14ac:dyDescent="0.25">
      <c r="A106" s="30" t="s">
        <v>138</v>
      </c>
      <c r="B106" s="31">
        <v>175000</v>
      </c>
    </row>
    <row r="107" spans="1:2" x14ac:dyDescent="0.25">
      <c r="A107" s="30" t="s">
        <v>224</v>
      </c>
      <c r="B107" s="31">
        <v>204000</v>
      </c>
    </row>
    <row r="108" spans="1:2" x14ac:dyDescent="0.25">
      <c r="A108" s="30" t="s">
        <v>225</v>
      </c>
      <c r="B108" s="31">
        <v>117000</v>
      </c>
    </row>
    <row r="109" spans="1:2" x14ac:dyDescent="0.25">
      <c r="A109" s="30" t="s">
        <v>139</v>
      </c>
      <c r="B109" s="31">
        <v>130000</v>
      </c>
    </row>
    <row r="110" spans="1:2" x14ac:dyDescent="0.25">
      <c r="A110" s="30" t="s">
        <v>226</v>
      </c>
      <c r="B110" s="31">
        <v>156000</v>
      </c>
    </row>
    <row r="111" spans="1:2" x14ac:dyDescent="0.25">
      <c r="A111" s="30" t="s">
        <v>140</v>
      </c>
      <c r="B111" s="31">
        <v>6500</v>
      </c>
    </row>
    <row r="112" spans="1:2" x14ac:dyDescent="0.25">
      <c r="A112" s="30" t="s">
        <v>227</v>
      </c>
      <c r="B112" s="31">
        <v>115000</v>
      </c>
    </row>
    <row r="113" spans="1:2" x14ac:dyDescent="0.25">
      <c r="A113" s="30" t="s">
        <v>228</v>
      </c>
      <c r="B113" s="31">
        <v>180000</v>
      </c>
    </row>
    <row r="114" spans="1:2" x14ac:dyDescent="0.25">
      <c r="A114" s="30" t="s">
        <v>141</v>
      </c>
      <c r="B114" s="31">
        <v>201500</v>
      </c>
    </row>
    <row r="115" spans="1:2" x14ac:dyDescent="0.25">
      <c r="A115" s="30" t="s">
        <v>229</v>
      </c>
      <c r="B115" s="31">
        <v>170000</v>
      </c>
    </row>
    <row r="116" spans="1:2" x14ac:dyDescent="0.25">
      <c r="A116" s="30" t="s">
        <v>142</v>
      </c>
      <c r="B116" s="31">
        <v>192000</v>
      </c>
    </row>
    <row r="117" spans="1:2" x14ac:dyDescent="0.25">
      <c r="A117" s="30" t="s">
        <v>230</v>
      </c>
      <c r="B117" s="31">
        <v>156000</v>
      </c>
    </row>
    <row r="118" spans="1:2" x14ac:dyDescent="0.25">
      <c r="A118" s="30" t="s">
        <v>231</v>
      </c>
      <c r="B118" s="31">
        <v>90000</v>
      </c>
    </row>
    <row r="119" spans="1:2" x14ac:dyDescent="0.25">
      <c r="A119" s="30" t="s">
        <v>143</v>
      </c>
      <c r="B119" s="31">
        <v>90000</v>
      </c>
    </row>
    <row r="120" spans="1:2" x14ac:dyDescent="0.25">
      <c r="A120" s="30" t="s">
        <v>232</v>
      </c>
      <c r="B120" s="31">
        <v>97500</v>
      </c>
    </row>
    <row r="121" spans="1:2" x14ac:dyDescent="0.25">
      <c r="A121" s="30" t="s">
        <v>144</v>
      </c>
      <c r="B121" s="31">
        <v>20000</v>
      </c>
    </row>
    <row r="122" spans="1:2" x14ac:dyDescent="0.25">
      <c r="A122" s="30" t="s">
        <v>233</v>
      </c>
      <c r="B122" s="31">
        <v>156000</v>
      </c>
    </row>
    <row r="123" spans="1:2" x14ac:dyDescent="0.25">
      <c r="A123" s="30" t="s">
        <v>234</v>
      </c>
      <c r="B123" s="31">
        <v>123500</v>
      </c>
    </row>
    <row r="124" spans="1:2" x14ac:dyDescent="0.25">
      <c r="A124" s="30" t="s">
        <v>145</v>
      </c>
      <c r="B124" s="31">
        <v>150000</v>
      </c>
    </row>
    <row r="125" spans="1:2" x14ac:dyDescent="0.25">
      <c r="A125" s="30" t="s">
        <v>235</v>
      </c>
      <c r="B125" s="31">
        <v>36000</v>
      </c>
    </row>
    <row r="126" spans="1:2" x14ac:dyDescent="0.25">
      <c r="A126" s="30" t="s">
        <v>146</v>
      </c>
      <c r="B126" s="31">
        <v>195000</v>
      </c>
    </row>
    <row r="127" spans="1:2" x14ac:dyDescent="0.25">
      <c r="A127" s="30" t="s">
        <v>236</v>
      </c>
      <c r="B127" s="31">
        <v>130000</v>
      </c>
    </row>
    <row r="128" spans="1:2" x14ac:dyDescent="0.25">
      <c r="A128" s="30" t="s">
        <v>237</v>
      </c>
      <c r="B128" s="31">
        <v>114000</v>
      </c>
    </row>
    <row r="129" spans="1:2" x14ac:dyDescent="0.25">
      <c r="A129" s="30" t="s">
        <v>147</v>
      </c>
      <c r="B129" s="31">
        <v>78000</v>
      </c>
    </row>
    <row r="130" spans="1:2" x14ac:dyDescent="0.25">
      <c r="A130" s="30" t="s">
        <v>238</v>
      </c>
      <c r="B130" s="31">
        <v>140000</v>
      </c>
    </row>
    <row r="131" spans="1:2" x14ac:dyDescent="0.25">
      <c r="A131" s="30" t="s">
        <v>148</v>
      </c>
      <c r="B131" s="31">
        <v>18000</v>
      </c>
    </row>
    <row r="132" spans="1:2" x14ac:dyDescent="0.25">
      <c r="A132" s="30" t="s">
        <v>239</v>
      </c>
      <c r="B132" s="31">
        <v>97500</v>
      </c>
    </row>
    <row r="133" spans="1:2" x14ac:dyDescent="0.25">
      <c r="A133" s="30" t="s">
        <v>240</v>
      </c>
      <c r="B133" s="31">
        <v>45000</v>
      </c>
    </row>
    <row r="134" spans="1:2" x14ac:dyDescent="0.25">
      <c r="A134" s="30" t="s">
        <v>149</v>
      </c>
      <c r="B134" s="31">
        <v>144000</v>
      </c>
    </row>
    <row r="135" spans="1:2" x14ac:dyDescent="0.25">
      <c r="A135" s="30" t="s">
        <v>241</v>
      </c>
      <c r="B135" s="31">
        <v>162500</v>
      </c>
    </row>
    <row r="136" spans="1:2" x14ac:dyDescent="0.25">
      <c r="A136" s="30" t="s">
        <v>150</v>
      </c>
      <c r="B136" s="31">
        <v>120000</v>
      </c>
    </row>
    <row r="137" spans="1:2" x14ac:dyDescent="0.25">
      <c r="A137" s="30" t="s">
        <v>242</v>
      </c>
      <c r="B137" s="31">
        <v>126000</v>
      </c>
    </row>
    <row r="138" spans="1:2" x14ac:dyDescent="0.25">
      <c r="A138" s="30" t="s">
        <v>243</v>
      </c>
      <c r="B138" s="31">
        <v>227500</v>
      </c>
    </row>
    <row r="139" spans="1:2" x14ac:dyDescent="0.25">
      <c r="A139" s="30" t="s">
        <v>151</v>
      </c>
      <c r="B139" s="31">
        <v>25000</v>
      </c>
    </row>
    <row r="140" spans="1:2" x14ac:dyDescent="0.25">
      <c r="A140" s="30" t="s">
        <v>244</v>
      </c>
      <c r="B140" s="31">
        <v>36000</v>
      </c>
    </row>
    <row r="141" spans="1:2" x14ac:dyDescent="0.25">
      <c r="A141" s="30" t="s">
        <v>152</v>
      </c>
      <c r="B141" s="31">
        <v>84500</v>
      </c>
    </row>
    <row r="142" spans="1:2" x14ac:dyDescent="0.25">
      <c r="A142" s="30" t="s">
        <v>245</v>
      </c>
      <c r="B142" s="31">
        <v>15000</v>
      </c>
    </row>
    <row r="143" spans="1:2" x14ac:dyDescent="0.25">
      <c r="A143" s="30" t="s">
        <v>246</v>
      </c>
      <c r="B143" s="31">
        <v>174000</v>
      </c>
    </row>
    <row r="144" spans="1:2" x14ac:dyDescent="0.25">
      <c r="A144" s="30" t="s">
        <v>153</v>
      </c>
      <c r="B144" s="31">
        <v>169000</v>
      </c>
    </row>
    <row r="145" spans="1:2" x14ac:dyDescent="0.25">
      <c r="A145" s="30" t="s">
        <v>247</v>
      </c>
      <c r="B145" s="31">
        <v>135000</v>
      </c>
    </row>
    <row r="146" spans="1:2" x14ac:dyDescent="0.25">
      <c r="A146" s="30" t="s">
        <v>154</v>
      </c>
      <c r="B146" s="31">
        <v>150000</v>
      </c>
    </row>
    <row r="147" spans="1:2" x14ac:dyDescent="0.25">
      <c r="A147" s="30" t="s">
        <v>248</v>
      </c>
      <c r="B147" s="31">
        <v>169000</v>
      </c>
    </row>
    <row r="148" spans="1:2" x14ac:dyDescent="0.25">
      <c r="A148" s="30" t="s">
        <v>249</v>
      </c>
      <c r="B148" s="31">
        <v>125000</v>
      </c>
    </row>
    <row r="149" spans="1:2" x14ac:dyDescent="0.25">
      <c r="A149" s="30" t="s">
        <v>155</v>
      </c>
      <c r="B149" s="31">
        <v>174000</v>
      </c>
    </row>
    <row r="150" spans="1:2" x14ac:dyDescent="0.25">
      <c r="A150" s="30" t="s">
        <v>250</v>
      </c>
      <c r="B150" s="31">
        <v>149500</v>
      </c>
    </row>
    <row r="151" spans="1:2" x14ac:dyDescent="0.25">
      <c r="A151" s="30" t="s">
        <v>156</v>
      </c>
      <c r="B151" s="31">
        <v>70000</v>
      </c>
    </row>
    <row r="152" spans="1:2" x14ac:dyDescent="0.25">
      <c r="A152" s="30" t="s">
        <v>251</v>
      </c>
      <c r="B152" s="31">
        <v>102000</v>
      </c>
    </row>
    <row r="153" spans="1:2" x14ac:dyDescent="0.25">
      <c r="A153" s="30" t="s">
        <v>252</v>
      </c>
      <c r="B153" s="31">
        <v>149500</v>
      </c>
    </row>
    <row r="154" spans="1:2" x14ac:dyDescent="0.25">
      <c r="A154" s="30" t="s">
        <v>157</v>
      </c>
      <c r="B154" s="31">
        <v>25000</v>
      </c>
    </row>
    <row r="155" spans="1:2" x14ac:dyDescent="0.25">
      <c r="A155" s="30" t="s">
        <v>253</v>
      </c>
      <c r="B155" s="31">
        <v>12000</v>
      </c>
    </row>
    <row r="156" spans="1:2" x14ac:dyDescent="0.25">
      <c r="A156" s="30" t="s">
        <v>158</v>
      </c>
      <c r="B156" s="31">
        <v>162500</v>
      </c>
    </row>
    <row r="157" spans="1:2" x14ac:dyDescent="0.25">
      <c r="A157" s="30" t="s">
        <v>254</v>
      </c>
      <c r="B157" s="31">
        <v>100000</v>
      </c>
    </row>
    <row r="158" spans="1:2" x14ac:dyDescent="0.25">
      <c r="A158" s="30" t="s">
        <v>255</v>
      </c>
      <c r="B158" s="31">
        <v>192000</v>
      </c>
    </row>
    <row r="159" spans="1:2" x14ac:dyDescent="0.25">
      <c r="A159" s="30" t="s">
        <v>159</v>
      </c>
      <c r="B159" s="31">
        <v>123500</v>
      </c>
    </row>
    <row r="160" spans="1:2" x14ac:dyDescent="0.25">
      <c r="A160" s="30" t="s">
        <v>256</v>
      </c>
      <c r="B160" s="31">
        <v>110000</v>
      </c>
    </row>
    <row r="161" spans="1:2" x14ac:dyDescent="0.25">
      <c r="A161" s="30" t="s">
        <v>160</v>
      </c>
      <c r="B161" s="31">
        <v>120000</v>
      </c>
    </row>
    <row r="162" spans="1:2" x14ac:dyDescent="0.25">
      <c r="A162" s="30" t="s">
        <v>84</v>
      </c>
      <c r="B162" s="31">
        <v>18740000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A2541-189A-4F7C-8CE3-2BA515923CBA}">
  <dimension ref="A3:B9"/>
  <sheetViews>
    <sheetView workbookViewId="0">
      <selection activeCell="C21" sqref="C21"/>
    </sheetView>
  </sheetViews>
  <sheetFormatPr defaultRowHeight="15" x14ac:dyDescent="0.25"/>
  <cols>
    <col min="1" max="1" width="13.140625" bestFit="1" customWidth="1"/>
    <col min="2" max="2" width="11.140625" bestFit="1" customWidth="1"/>
  </cols>
  <sheetData>
    <row r="3" spans="1:2" x14ac:dyDescent="0.25">
      <c r="A3" s="27" t="s">
        <v>83</v>
      </c>
      <c r="B3" t="s">
        <v>161</v>
      </c>
    </row>
    <row r="4" spans="1:2" x14ac:dyDescent="0.25">
      <c r="A4" s="28" t="s">
        <v>39</v>
      </c>
      <c r="B4" s="29">
        <v>0.20614715926730828</v>
      </c>
    </row>
    <row r="5" spans="1:2" x14ac:dyDescent="0.25">
      <c r="A5" s="28" t="s">
        <v>40</v>
      </c>
      <c r="B5" s="29">
        <v>0.20707854703508227</v>
      </c>
    </row>
    <row r="6" spans="1:2" x14ac:dyDescent="0.25">
      <c r="A6" s="28" t="s">
        <v>38</v>
      </c>
      <c r="B6" s="29">
        <v>0.18814032909034462</v>
      </c>
    </row>
    <row r="7" spans="1:2" x14ac:dyDescent="0.25">
      <c r="A7" s="28" t="s">
        <v>37</v>
      </c>
      <c r="B7" s="29">
        <v>0.20552623408879231</v>
      </c>
    </row>
    <row r="8" spans="1:2" x14ac:dyDescent="0.25">
      <c r="A8" s="28" t="s">
        <v>41</v>
      </c>
      <c r="B8" s="29">
        <v>0.19310773051847252</v>
      </c>
    </row>
    <row r="9" spans="1:2" x14ac:dyDescent="0.25">
      <c r="A9" s="28" t="s">
        <v>84</v>
      </c>
      <c r="B9" s="29">
        <v>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31D0F-1EF8-4572-8C78-C0BE1C12A1CB}">
  <dimension ref="A3:B7"/>
  <sheetViews>
    <sheetView workbookViewId="0">
      <selection activeCell="W12" sqref="W12"/>
    </sheetView>
  </sheetViews>
  <sheetFormatPr defaultRowHeight="15" x14ac:dyDescent="0.25"/>
  <cols>
    <col min="1" max="1" width="13.140625" bestFit="1" customWidth="1"/>
    <col min="2" max="2" width="12" bestFit="1" customWidth="1"/>
  </cols>
  <sheetData>
    <row r="3" spans="1:2" x14ac:dyDescent="0.25">
      <c r="A3" s="27" t="s">
        <v>83</v>
      </c>
      <c r="B3" t="s">
        <v>162</v>
      </c>
    </row>
    <row r="4" spans="1:2" x14ac:dyDescent="0.25">
      <c r="A4" s="28" t="s">
        <v>42</v>
      </c>
      <c r="B4" s="29">
        <v>0.28773072747014117</v>
      </c>
    </row>
    <row r="5" spans="1:2" x14ac:dyDescent="0.25">
      <c r="A5" s="28" t="s">
        <v>43</v>
      </c>
      <c r="B5" s="29">
        <v>0.34527687296416937</v>
      </c>
    </row>
    <row r="6" spans="1:2" x14ac:dyDescent="0.25">
      <c r="A6" s="28" t="s">
        <v>44</v>
      </c>
      <c r="B6" s="29">
        <v>0.36699239956568946</v>
      </c>
    </row>
    <row r="7" spans="1:2" x14ac:dyDescent="0.25">
      <c r="A7" s="28" t="s">
        <v>84</v>
      </c>
      <c r="B7" s="29">
        <v>1</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95A6C-E834-46FD-8EE1-ADF5496A7908}">
  <dimension ref="A1"/>
  <sheetViews>
    <sheetView zoomScale="70" zoomScaleNormal="70" workbookViewId="0">
      <selection activeCell="P45" sqref="P45"/>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40D4D-5218-4D2F-BA2F-167A43F397F2}">
  <dimension ref="A1"/>
  <sheetViews>
    <sheetView topLeftCell="A4" zoomScale="70" zoomScaleNormal="70" workbookViewId="0">
      <selection activeCell="A18" sqref="A18"/>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1ST DAY</vt:lpstr>
      <vt:lpstr>2END DAY</vt:lpstr>
      <vt:lpstr>4TH DAY</vt:lpstr>
      <vt:lpstr>5TH DAY</vt:lpstr>
      <vt:lpstr>dashboard</vt:lpstr>
      <vt:lpstr>DATE WITH AMT</vt:lpstr>
      <vt:lpstr>SALESMAN WITH QTY</vt:lpstr>
      <vt:lpstr>PRODUCT WITH RATE</vt:lpstr>
      <vt:lpstr>MIS REPORT</vt:lpstr>
      <vt:lpstr>MIS REPORTS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Administrator</cp:lastModifiedBy>
  <cp:lastPrinted>2024-09-03T12:53:24Z</cp:lastPrinted>
  <dcterms:created xsi:type="dcterms:W3CDTF">2024-04-22T07:35:58Z</dcterms:created>
  <dcterms:modified xsi:type="dcterms:W3CDTF">2024-09-06T13:48:14Z</dcterms:modified>
</cp:coreProperties>
</file>