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6690" tabRatio="592"/>
  </bookViews>
  <sheets>
    <sheet name="fin efficiency" sheetId="9" r:id="rId1"/>
  </sheets>
  <calcPr calcId="124519"/>
</workbook>
</file>

<file path=xl/calcChain.xml><?xml version="1.0" encoding="utf-8"?>
<calcChain xmlns="http://schemas.openxmlformats.org/spreadsheetml/2006/main">
  <c r="E44" i="9"/>
  <c r="E45"/>
  <c r="E46"/>
  <c r="E47"/>
  <c r="E48"/>
  <c r="E49"/>
  <c r="E50"/>
  <c r="F90"/>
  <c r="F91"/>
  <c r="F92"/>
  <c r="F93"/>
  <c r="F94"/>
  <c r="F95"/>
  <c r="F89"/>
  <c r="E35"/>
  <c r="E36"/>
  <c r="E37"/>
  <c r="E38"/>
  <c r="E39"/>
  <c r="E34"/>
  <c r="F73"/>
  <c r="F74"/>
  <c r="F75"/>
  <c r="F76"/>
  <c r="F77"/>
  <c r="F78"/>
  <c r="F72"/>
  <c r="E24"/>
  <c r="E25"/>
  <c r="E26"/>
  <c r="E27"/>
  <c r="E28"/>
  <c r="E29"/>
  <c r="E23"/>
  <c r="D56"/>
  <c r="D57"/>
  <c r="D58"/>
  <c r="D59"/>
  <c r="D60"/>
  <c r="D61"/>
  <c r="D55"/>
  <c r="F56"/>
  <c r="F57"/>
  <c r="F58"/>
  <c r="F59"/>
  <c r="F60"/>
  <c r="F61"/>
  <c r="F55"/>
  <c r="F45"/>
  <c r="F46"/>
  <c r="F47"/>
  <c r="F48"/>
  <c r="F49"/>
  <c r="F50"/>
  <c r="F44"/>
  <c r="C47"/>
  <c r="C50"/>
  <c r="C49"/>
  <c r="C48"/>
  <c r="C46"/>
  <c r="C45"/>
  <c r="C44"/>
  <c r="F34"/>
  <c r="F35"/>
  <c r="F36"/>
  <c r="F37"/>
  <c r="F38"/>
  <c r="F39"/>
  <c r="F33"/>
  <c r="C39"/>
  <c r="C38"/>
  <c r="C37"/>
  <c r="C36"/>
  <c r="C35"/>
  <c r="C34"/>
  <c r="C33"/>
  <c r="F24"/>
  <c r="F25"/>
  <c r="F26"/>
  <c r="F27"/>
  <c r="F28"/>
  <c r="F29"/>
  <c r="F23"/>
  <c r="C29"/>
  <c r="C28"/>
  <c r="C27"/>
  <c r="C26"/>
  <c r="C25"/>
  <c r="C24"/>
  <c r="C23"/>
  <c r="I17"/>
  <c r="I18"/>
  <c r="I16"/>
  <c r="G17"/>
  <c r="G18"/>
  <c r="F17"/>
  <c r="F18"/>
  <c r="F16"/>
  <c r="C18"/>
  <c r="C17"/>
  <c r="C16"/>
  <c r="E33" l="1"/>
  <c r="D17"/>
  <c r="D18"/>
  <c r="D16"/>
  <c r="G16" s="1"/>
  <c r="E18"/>
  <c r="E17"/>
  <c r="E16"/>
  <c r="H18" l="1"/>
  <c r="H17"/>
  <c r="H16"/>
</calcChain>
</file>

<file path=xl/sharedStrings.xml><?xml version="1.0" encoding="utf-8"?>
<sst xmlns="http://schemas.openxmlformats.org/spreadsheetml/2006/main" count="56" uniqueCount="34">
  <si>
    <t>h</t>
  </si>
  <si>
    <t>sr.no</t>
  </si>
  <si>
    <t>u (m/s)</t>
  </si>
  <si>
    <t>pr no</t>
  </si>
  <si>
    <t>Re no</t>
  </si>
  <si>
    <t>Gz no</t>
  </si>
  <si>
    <t>Nu</t>
  </si>
  <si>
    <t>m</t>
  </si>
  <si>
    <t xml:space="preserve">% calculated η </t>
  </si>
  <si>
    <t xml:space="preserve">theoritical m </t>
  </si>
  <si>
    <t>Graphical m</t>
  </si>
  <si>
    <t>Distance from last thermocouple (cm)</t>
  </si>
  <si>
    <t>Temp (deg.cel)</t>
  </si>
  <si>
    <t>Distance (cm)</t>
  </si>
  <si>
    <t>Observation Table</t>
  </si>
  <si>
    <t xml:space="preserve"> Calculation Table: </t>
  </si>
  <si>
    <t>Fin Effeciency</t>
  </si>
  <si>
    <t>0.7 lps</t>
  </si>
  <si>
    <t>1 lps</t>
  </si>
  <si>
    <t>Q (m3/s)</t>
  </si>
  <si>
    <t>flow rate of air = 0.001 m3/s</t>
  </si>
  <si>
    <t>T</t>
  </si>
  <si>
    <t>x (cm)</t>
  </si>
  <si>
    <r>
      <t xml:space="preserve">% Graphical    </t>
    </r>
    <r>
      <rPr>
        <sz val="11"/>
        <color theme="1"/>
        <rFont val="Calibri"/>
        <family val="2"/>
      </rPr>
      <t>η</t>
    </r>
  </si>
  <si>
    <t>Flow rate of air = 0.0013 m3/s</t>
  </si>
  <si>
    <t>Flow rate of air=0.0007 m3/s</t>
  </si>
  <si>
    <t>Flow rate of air=0.001 m3/s</t>
  </si>
  <si>
    <t>Flow rate of air=0.0013 m3/s</t>
  </si>
  <si>
    <t>1.2lps</t>
  </si>
  <si>
    <t>Flow rate of air = 0.0004636 m3/s</t>
  </si>
  <si>
    <t>d2T/dx2  ('C/m)</t>
  </si>
  <si>
    <t>T-T00</t>
  </si>
  <si>
    <t>d2T/dx 2 ('C/m)</t>
  </si>
  <si>
    <t xml:space="preserve">y = 7E-05x + 0.001
R² = 0.957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</si>
</sst>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9" fontId="0" fillId="0" borderId="0" xfId="0" applyNumberFormat="1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9" fontId="0" fillId="2" borderId="1" xfId="0" applyNumberForma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9" fontId="0" fillId="0" borderId="0" xfId="0" applyNumberForma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710629921259839E-2"/>
          <c:y val="3.75116652085156E-2"/>
          <c:w val="0.58990748031496065"/>
          <c:h val="0.79822506561679785"/>
        </c:manualLayout>
      </c:layout>
      <c:scatterChart>
        <c:scatterStyle val="smoothMarker"/>
        <c:ser>
          <c:idx val="0"/>
          <c:order val="0"/>
          <c:trendline>
            <c:trendlineType val="exp"/>
            <c:dispEq val="1"/>
            <c:trendlineLbl>
              <c:layout/>
              <c:numFmt formatCode="General" sourceLinked="0"/>
            </c:trendlineLbl>
          </c:trendline>
          <c:xVal>
            <c:numRef>
              <c:f>'fin efficiency'!$B$5:$B$11</c:f>
              <c:numCache>
                <c:formatCode>General</c:formatCode>
                <c:ptCount val="7"/>
                <c:pt idx="0">
                  <c:v>0</c:v>
                </c:pt>
                <c:pt idx="1">
                  <c:v>3.4</c:v>
                </c:pt>
                <c:pt idx="2">
                  <c:v>8.3000000000000007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</c:numCache>
            </c:numRef>
          </c:xVal>
          <c:yVal>
            <c:numRef>
              <c:f>'fin efficiency'!$C$5:$C$11</c:f>
              <c:numCache>
                <c:formatCode>General</c:formatCode>
                <c:ptCount val="7"/>
                <c:pt idx="0">
                  <c:v>68</c:v>
                </c:pt>
                <c:pt idx="1">
                  <c:v>63</c:v>
                </c:pt>
                <c:pt idx="2">
                  <c:v>56</c:v>
                </c:pt>
                <c:pt idx="3">
                  <c:v>50</c:v>
                </c:pt>
                <c:pt idx="4">
                  <c:v>44</c:v>
                </c:pt>
                <c:pt idx="5">
                  <c:v>38</c:v>
                </c:pt>
                <c:pt idx="6">
                  <c:v>35</c:v>
                </c:pt>
              </c:numCache>
            </c:numRef>
          </c:yVal>
          <c:smooth val="1"/>
        </c:ser>
        <c:axId val="77695616"/>
        <c:axId val="42212352"/>
      </c:scatterChart>
      <c:valAx>
        <c:axId val="77695616"/>
        <c:scaling>
          <c:orientation val="minMax"/>
        </c:scaling>
        <c:axPos val="b"/>
        <c:numFmt formatCode="General" sourceLinked="1"/>
        <c:tickLblPos val="nextTo"/>
        <c:crossAx val="42212352"/>
        <c:crosses val="autoZero"/>
        <c:crossBetween val="midCat"/>
      </c:valAx>
      <c:valAx>
        <c:axId val="42212352"/>
        <c:scaling>
          <c:orientation val="minMax"/>
        </c:scaling>
        <c:axPos val="l"/>
        <c:majorGridlines/>
        <c:numFmt formatCode="General" sourceLinked="1"/>
        <c:tickLblPos val="nextTo"/>
        <c:crossAx val="77695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exp"/>
            <c:dispEq val="1"/>
            <c:trendlineLbl>
              <c:layout/>
              <c:numFmt formatCode="General" sourceLinked="0"/>
            </c:trendlineLbl>
          </c:trendline>
          <c:xVal>
            <c:numRef>
              <c:f>'fin efficiency'!$B$5:$B$11</c:f>
              <c:numCache>
                <c:formatCode>General</c:formatCode>
                <c:ptCount val="7"/>
                <c:pt idx="0">
                  <c:v>0</c:v>
                </c:pt>
                <c:pt idx="1">
                  <c:v>3.4</c:v>
                </c:pt>
                <c:pt idx="2">
                  <c:v>8.3000000000000007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</c:numCache>
            </c:numRef>
          </c:xVal>
          <c:yVal>
            <c:numRef>
              <c:f>'fin efficiency'!$D$5:$D$11</c:f>
              <c:numCache>
                <c:formatCode>General</c:formatCode>
                <c:ptCount val="7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  <c:pt idx="6">
                  <c:v>37</c:v>
                </c:pt>
              </c:numCache>
            </c:numRef>
          </c:yVal>
          <c:smooth val="1"/>
        </c:ser>
        <c:axId val="60512128"/>
        <c:axId val="60510592"/>
      </c:scatterChart>
      <c:valAx>
        <c:axId val="60512128"/>
        <c:scaling>
          <c:orientation val="minMax"/>
        </c:scaling>
        <c:axPos val="b"/>
        <c:numFmt formatCode="General" sourceLinked="1"/>
        <c:tickLblPos val="nextTo"/>
        <c:crossAx val="60510592"/>
        <c:crosses val="autoZero"/>
        <c:crossBetween val="midCat"/>
      </c:valAx>
      <c:valAx>
        <c:axId val="60510592"/>
        <c:scaling>
          <c:orientation val="minMax"/>
        </c:scaling>
        <c:axPos val="l"/>
        <c:majorGridlines/>
        <c:numFmt formatCode="General" sourceLinked="1"/>
        <c:tickLblPos val="nextTo"/>
        <c:crossAx val="60512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exp"/>
            <c:dispEq val="1"/>
            <c:trendlineLbl>
              <c:layout/>
              <c:numFmt formatCode="General" sourceLinked="0"/>
            </c:trendlineLbl>
          </c:trendline>
          <c:xVal>
            <c:numRef>
              <c:f>'fin efficiency'!$B$5:$B$11</c:f>
              <c:numCache>
                <c:formatCode>General</c:formatCode>
                <c:ptCount val="7"/>
                <c:pt idx="0">
                  <c:v>0</c:v>
                </c:pt>
                <c:pt idx="1">
                  <c:v>3.4</c:v>
                </c:pt>
                <c:pt idx="2">
                  <c:v>8.3000000000000007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</c:numCache>
            </c:numRef>
          </c:xVal>
          <c:yVal>
            <c:numRef>
              <c:f>'fin efficiency'!$E$5:$E$11</c:f>
              <c:numCache>
                <c:formatCode>General</c:formatCode>
                <c:ptCount val="7"/>
                <c:pt idx="0">
                  <c:v>66</c:v>
                </c:pt>
                <c:pt idx="1">
                  <c:v>61</c:v>
                </c:pt>
                <c:pt idx="2">
                  <c:v>55</c:v>
                </c:pt>
                <c:pt idx="3">
                  <c:v>49</c:v>
                </c:pt>
                <c:pt idx="4">
                  <c:v>44</c:v>
                </c:pt>
                <c:pt idx="5">
                  <c:v>40</c:v>
                </c:pt>
                <c:pt idx="6">
                  <c:v>38</c:v>
                </c:pt>
              </c:numCache>
            </c:numRef>
          </c:yVal>
          <c:smooth val="1"/>
        </c:ser>
        <c:axId val="88767872"/>
        <c:axId val="88765952"/>
      </c:scatterChart>
      <c:valAx>
        <c:axId val="88767872"/>
        <c:scaling>
          <c:orientation val="minMax"/>
        </c:scaling>
        <c:axPos val="b"/>
        <c:numFmt formatCode="General" sourceLinked="1"/>
        <c:tickLblPos val="nextTo"/>
        <c:crossAx val="88765952"/>
        <c:crosses val="autoZero"/>
        <c:crossBetween val="midCat"/>
      </c:valAx>
      <c:valAx>
        <c:axId val="88765952"/>
        <c:scaling>
          <c:orientation val="minMax"/>
        </c:scaling>
        <c:axPos val="l"/>
        <c:majorGridlines/>
        <c:numFmt formatCode="General" sourceLinked="1"/>
        <c:tickLblPos val="nextTo"/>
        <c:crossAx val="8876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'fin efficiency'!$F$54</c:f>
              <c:strCache>
                <c:ptCount val="1"/>
                <c:pt idx="0">
                  <c:v>d2T/dx2  ('C/m)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'fin efficiency'!$C$55:$C$61</c:f>
              <c:numCache>
                <c:formatCode>General</c:formatCode>
                <c:ptCount val="7"/>
                <c:pt idx="0">
                  <c:v>68</c:v>
                </c:pt>
                <c:pt idx="1">
                  <c:v>63</c:v>
                </c:pt>
                <c:pt idx="2">
                  <c:v>56</c:v>
                </c:pt>
                <c:pt idx="3">
                  <c:v>50</c:v>
                </c:pt>
                <c:pt idx="4">
                  <c:v>44</c:v>
                </c:pt>
                <c:pt idx="5">
                  <c:v>38</c:v>
                </c:pt>
                <c:pt idx="6">
                  <c:v>35</c:v>
                </c:pt>
              </c:numCache>
            </c:numRef>
          </c:xVal>
          <c:yVal>
            <c:numRef>
              <c:f>'fin efficiency'!$F$55:$F$61</c:f>
              <c:numCache>
                <c:formatCode>General</c:formatCode>
                <c:ptCount val="7"/>
                <c:pt idx="0">
                  <c:v>6.4349999999999997E-3</c:v>
                </c:pt>
                <c:pt idx="1">
                  <c:v>6.219887632342355E-3</c:v>
                </c:pt>
                <c:pt idx="2">
                  <c:v>5.9224596323615023E-3</c:v>
                </c:pt>
                <c:pt idx="3">
                  <c:v>5.5386558282952466E-3</c:v>
                </c:pt>
                <c:pt idx="4">
                  <c:v>5.0619502859632712E-3</c:v>
                </c:pt>
                <c:pt idx="5">
                  <c:v>4.5346678573399204E-3</c:v>
                </c:pt>
                <c:pt idx="6">
                  <c:v>3.9818711262725164E-3</c:v>
                </c:pt>
              </c:numCache>
            </c:numRef>
          </c:yVal>
          <c:smooth val="1"/>
        </c:ser>
        <c:axId val="88676224"/>
        <c:axId val="88674688"/>
      </c:scatterChart>
      <c:valAx>
        <c:axId val="88676224"/>
        <c:scaling>
          <c:orientation val="minMax"/>
        </c:scaling>
        <c:axPos val="b"/>
        <c:numFmt formatCode="General" sourceLinked="1"/>
        <c:tickLblPos val="nextTo"/>
        <c:crossAx val="88674688"/>
        <c:crosses val="autoZero"/>
        <c:crossBetween val="midCat"/>
      </c:valAx>
      <c:valAx>
        <c:axId val="88674688"/>
        <c:scaling>
          <c:orientation val="minMax"/>
        </c:scaling>
        <c:axPos val="l"/>
        <c:majorGridlines/>
        <c:numFmt formatCode="General" sourceLinked="1"/>
        <c:tickLblPos val="nextTo"/>
        <c:crossAx val="8867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'fin efficiency'!$F$71</c:f>
              <c:strCache>
                <c:ptCount val="1"/>
                <c:pt idx="0">
                  <c:v>d2T/dx 2 ('C/m)</c:v>
                </c:pt>
              </c:strCache>
            </c:strRef>
          </c:tx>
          <c:trendline>
            <c:trendlineType val="linear"/>
            <c:intercept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'fin efficiency'!$C$72:$C$78</c:f>
              <c:numCache>
                <c:formatCode>General</c:formatCode>
                <c:ptCount val="7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  <c:pt idx="6">
                  <c:v>37</c:v>
                </c:pt>
              </c:numCache>
            </c:numRef>
          </c:xVal>
          <c:yVal>
            <c:numRef>
              <c:f>'fin efficiency'!$F$72:$F$78</c:f>
              <c:numCache>
                <c:formatCode>General</c:formatCode>
                <c:ptCount val="7"/>
                <c:pt idx="0">
                  <c:v>6.3210000000000002E-3</c:v>
                </c:pt>
                <c:pt idx="1">
                  <c:v>6.1096984808136799E-3</c:v>
                </c:pt>
                <c:pt idx="2">
                  <c:v>5.8175396015784087E-3</c:v>
                </c:pt>
                <c:pt idx="3">
                  <c:v>5.4405351189827904E-3</c:v>
                </c:pt>
                <c:pt idx="4">
                  <c:v>4.9722747098016849E-3</c:v>
                </c:pt>
                <c:pt idx="5">
                  <c:v>4.4543334151119877E-3</c:v>
                </c:pt>
                <c:pt idx="6">
                  <c:v>3.9113298196066168E-3</c:v>
                </c:pt>
              </c:numCache>
            </c:numRef>
          </c:yVal>
          <c:smooth val="1"/>
        </c:ser>
        <c:axId val="66364160"/>
        <c:axId val="66138496"/>
      </c:scatterChart>
      <c:valAx>
        <c:axId val="66364160"/>
        <c:scaling>
          <c:orientation val="minMax"/>
        </c:scaling>
        <c:axPos val="b"/>
        <c:numFmt formatCode="General" sourceLinked="1"/>
        <c:tickLblPos val="nextTo"/>
        <c:crossAx val="66138496"/>
        <c:crosses val="autoZero"/>
        <c:crossBetween val="midCat"/>
      </c:valAx>
      <c:valAx>
        <c:axId val="66138496"/>
        <c:scaling>
          <c:orientation val="minMax"/>
        </c:scaling>
        <c:axPos val="l"/>
        <c:majorGridlines/>
        <c:numFmt formatCode="General" sourceLinked="1"/>
        <c:tickLblPos val="nextTo"/>
        <c:crossAx val="6636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'fin efficiency'!$F$88</c:f>
              <c:strCache>
                <c:ptCount val="1"/>
                <c:pt idx="0">
                  <c:v>d2T/dx2  ('C/m)</c:v>
                </c:pt>
              </c:strCache>
            </c:strRef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'fin efficiency'!$C$89:$C$95</c:f>
              <c:numCache>
                <c:formatCode>General</c:formatCode>
                <c:ptCount val="7"/>
                <c:pt idx="0">
                  <c:v>66</c:v>
                </c:pt>
                <c:pt idx="1">
                  <c:v>61</c:v>
                </c:pt>
                <c:pt idx="2">
                  <c:v>55</c:v>
                </c:pt>
                <c:pt idx="3">
                  <c:v>49</c:v>
                </c:pt>
                <c:pt idx="4">
                  <c:v>44</c:v>
                </c:pt>
                <c:pt idx="5">
                  <c:v>40</c:v>
                </c:pt>
                <c:pt idx="6">
                  <c:v>38</c:v>
                </c:pt>
              </c:numCache>
            </c:numRef>
          </c:xVal>
          <c:yVal>
            <c:numRef>
              <c:f>'fin efficiency'!$F$89:$F$95</c:f>
              <c:numCache>
                <c:formatCode>General</c:formatCode>
                <c:ptCount val="7"/>
                <c:pt idx="0">
                  <c:v>6.1700000000000001E-3</c:v>
                </c:pt>
                <c:pt idx="1">
                  <c:v>5.9637461836134159E-3</c:v>
                </c:pt>
                <c:pt idx="2">
                  <c:v>5.6785665783481692E-3</c:v>
                </c:pt>
                <c:pt idx="3">
                  <c:v>5.3105682145426067E-3</c:v>
                </c:pt>
                <c:pt idx="4">
                  <c:v>4.8534939027806354E-3</c:v>
                </c:pt>
                <c:pt idx="5">
                  <c:v>4.3479255135644617E-3</c:v>
                </c:pt>
                <c:pt idx="6">
                  <c:v>3.8178935274438891E-3</c:v>
                </c:pt>
              </c:numCache>
            </c:numRef>
          </c:yVal>
          <c:smooth val="1"/>
        </c:ser>
        <c:axId val="91337472"/>
        <c:axId val="91331584"/>
      </c:scatterChart>
      <c:valAx>
        <c:axId val="91337472"/>
        <c:scaling>
          <c:orientation val="minMax"/>
        </c:scaling>
        <c:axPos val="b"/>
        <c:numFmt formatCode="General" sourceLinked="1"/>
        <c:tickLblPos val="nextTo"/>
        <c:crossAx val="91331584"/>
        <c:crosses val="autoZero"/>
        <c:crossBetween val="midCat"/>
      </c:valAx>
      <c:valAx>
        <c:axId val="91331584"/>
        <c:scaling>
          <c:orientation val="minMax"/>
        </c:scaling>
        <c:axPos val="l"/>
        <c:majorGridlines/>
        <c:numFmt formatCode="General" sourceLinked="1"/>
        <c:tickLblPos val="nextTo"/>
        <c:crossAx val="9133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85725</xdr:rowOff>
    </xdr:from>
    <xdr:to>
      <xdr:col>16</xdr:col>
      <xdr:colOff>533400</xdr:colOff>
      <xdr:row>14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16</xdr:row>
      <xdr:rowOff>47625</xdr:rowOff>
    </xdr:from>
    <xdr:to>
      <xdr:col>23</xdr:col>
      <xdr:colOff>9525</xdr:colOff>
      <xdr:row>27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17</xdr:row>
      <xdr:rowOff>180975</xdr:rowOff>
    </xdr:from>
    <xdr:to>
      <xdr:col>14</xdr:col>
      <xdr:colOff>533400</xdr:colOff>
      <xdr:row>29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52</xdr:row>
      <xdr:rowOff>57150</xdr:rowOff>
    </xdr:from>
    <xdr:to>
      <xdr:col>17</xdr:col>
      <xdr:colOff>238125</xdr:colOff>
      <xdr:row>66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68</xdr:row>
      <xdr:rowOff>47625</xdr:rowOff>
    </xdr:from>
    <xdr:to>
      <xdr:col>17</xdr:col>
      <xdr:colOff>333375</xdr:colOff>
      <xdr:row>82</xdr:row>
      <xdr:rowOff>123825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84</xdr:row>
      <xdr:rowOff>28575</xdr:rowOff>
    </xdr:from>
    <xdr:to>
      <xdr:col>15</xdr:col>
      <xdr:colOff>390525</xdr:colOff>
      <xdr:row>98</xdr:row>
      <xdr:rowOff>104775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5"/>
  <sheetViews>
    <sheetView tabSelected="1" topLeftCell="A77" workbookViewId="0">
      <selection activeCell="E45" sqref="E44:E50"/>
    </sheetView>
  </sheetViews>
  <sheetFormatPr defaultRowHeight="15"/>
  <cols>
    <col min="1" max="1" width="5.7109375" customWidth="1"/>
    <col min="2" max="2" width="13.5703125" customWidth="1"/>
    <col min="3" max="3" width="10.28515625" customWidth="1"/>
    <col min="5" max="5" width="12.140625" customWidth="1"/>
    <col min="6" max="6" width="10.85546875" customWidth="1"/>
    <col min="8" max="8" width="7.42578125" customWidth="1"/>
    <col min="10" max="10" width="8.42578125" customWidth="1"/>
  </cols>
  <sheetData>
    <row r="1" spans="1:31" ht="18.75">
      <c r="F1" s="6" t="s">
        <v>16</v>
      </c>
    </row>
    <row r="2" spans="1:31" ht="15.75">
      <c r="A2" s="4" t="s">
        <v>14</v>
      </c>
      <c r="B2" s="4"/>
    </row>
    <row r="3" spans="1:31">
      <c r="A3" s="5"/>
      <c r="B3" s="5"/>
      <c r="C3" s="5"/>
      <c r="D3" s="5" t="s">
        <v>12</v>
      </c>
      <c r="E3" s="5"/>
      <c r="F3" s="11"/>
      <c r="Y3" s="2"/>
      <c r="AB3" s="2"/>
      <c r="AE3" s="2"/>
    </row>
    <row r="4" spans="1:31">
      <c r="A4" s="5" t="s">
        <v>1</v>
      </c>
      <c r="B4" s="1" t="s">
        <v>13</v>
      </c>
      <c r="C4" s="7" t="s">
        <v>17</v>
      </c>
      <c r="D4" s="7" t="s">
        <v>18</v>
      </c>
      <c r="E4" s="7" t="s">
        <v>28</v>
      </c>
      <c r="F4" s="13"/>
    </row>
    <row r="5" spans="1:31">
      <c r="A5" s="3">
        <v>1</v>
      </c>
      <c r="B5" s="3">
        <v>0</v>
      </c>
      <c r="C5" s="3">
        <v>68</v>
      </c>
      <c r="D5" s="3">
        <v>67</v>
      </c>
      <c r="E5" s="3">
        <v>66</v>
      </c>
      <c r="F5" s="8"/>
    </row>
    <row r="6" spans="1:31">
      <c r="A6" s="3">
        <v>2</v>
      </c>
      <c r="B6" s="3">
        <v>3.4</v>
      </c>
      <c r="C6" s="3">
        <v>63</v>
      </c>
      <c r="D6" s="3">
        <v>63</v>
      </c>
      <c r="E6" s="3">
        <v>61</v>
      </c>
      <c r="F6" s="8"/>
    </row>
    <row r="7" spans="1:31">
      <c r="A7" s="3">
        <v>3</v>
      </c>
      <c r="B7" s="3">
        <v>8.3000000000000007</v>
      </c>
      <c r="C7" s="3">
        <v>56</v>
      </c>
      <c r="D7" s="3">
        <v>56</v>
      </c>
      <c r="E7" s="3">
        <v>55</v>
      </c>
      <c r="F7" s="8"/>
    </row>
    <row r="8" spans="1:31">
      <c r="A8" s="3">
        <v>4</v>
      </c>
      <c r="B8" s="3">
        <v>15</v>
      </c>
      <c r="C8" s="3">
        <v>50</v>
      </c>
      <c r="D8" s="3">
        <v>49</v>
      </c>
      <c r="E8" s="3">
        <v>49</v>
      </c>
      <c r="F8" s="8"/>
    </row>
    <row r="9" spans="1:31">
      <c r="A9" s="3">
        <v>5</v>
      </c>
      <c r="B9" s="3">
        <v>24</v>
      </c>
      <c r="C9" s="3">
        <v>44</v>
      </c>
      <c r="D9" s="3">
        <v>44</v>
      </c>
      <c r="E9" s="3">
        <v>44</v>
      </c>
      <c r="F9" s="8"/>
    </row>
    <row r="10" spans="1:31">
      <c r="A10" s="3">
        <v>6</v>
      </c>
      <c r="B10" s="3">
        <v>35</v>
      </c>
      <c r="C10" s="3">
        <v>38</v>
      </c>
      <c r="D10" s="3">
        <v>39</v>
      </c>
      <c r="E10" s="3">
        <v>40</v>
      </c>
      <c r="F10" s="8"/>
    </row>
    <row r="11" spans="1:31">
      <c r="A11" s="3">
        <v>7</v>
      </c>
      <c r="B11" s="3">
        <v>48</v>
      </c>
      <c r="C11" s="3">
        <v>35</v>
      </c>
      <c r="D11" s="3">
        <v>37</v>
      </c>
      <c r="E11" s="3">
        <v>38</v>
      </c>
      <c r="F11" s="8"/>
    </row>
    <row r="14" spans="1:31" ht="15.75">
      <c r="A14" s="4" t="s">
        <v>15</v>
      </c>
      <c r="B14" s="4"/>
    </row>
    <row r="15" spans="1:31">
      <c r="A15" s="5" t="s">
        <v>1</v>
      </c>
      <c r="B15" s="5" t="s">
        <v>19</v>
      </c>
      <c r="C15" s="5" t="s">
        <v>2</v>
      </c>
      <c r="D15" s="5" t="s">
        <v>4</v>
      </c>
      <c r="E15" s="5" t="s">
        <v>3</v>
      </c>
      <c r="F15" s="5" t="s">
        <v>5</v>
      </c>
      <c r="G15" s="5" t="s">
        <v>6</v>
      </c>
      <c r="H15" s="5" t="s">
        <v>0</v>
      </c>
      <c r="I15" s="5" t="s">
        <v>7</v>
      </c>
    </row>
    <row r="16" spans="1:31">
      <c r="A16" s="3">
        <v>1</v>
      </c>
      <c r="B16" s="3">
        <v>4.6359999999999999E-4</v>
      </c>
      <c r="C16" s="3">
        <f>(4*B16)/(3.14*(5.639^2-2.54^2)*10^-4)</f>
        <v>0.23299788892127038</v>
      </c>
      <c r="D16" s="3">
        <f>(3.099*0.01*C16*1.165)/(0.185*10^-4)</f>
        <v>454.70293691814851</v>
      </c>
      <c r="E16" s="3">
        <f>(1007*0.185*10^-4)/0.0263</f>
        <v>0.70834600760456279</v>
      </c>
      <c r="F16" s="3">
        <f>(D16*E16*3.099*10^-2)/0.48</f>
        <v>20.794742583902327</v>
      </c>
      <c r="G16" s="3">
        <f>3.66+((0.085*F16)/(1+0.047*F16^0.66)*((0.185*0.0001)/(0.00095))^0.14)</f>
        <v>4.4152840230313704</v>
      </c>
      <c r="H16" s="3">
        <f>G16*0.0263/(3.099*0.01)</f>
        <v>3.7470787288068741</v>
      </c>
      <c r="I16" s="3">
        <f>((H16*3.14*2.54*0.01)/(50*3.14*0.25*(2.54^2)*10^-4))^0.5</f>
        <v>3.4353781113431556</v>
      </c>
    </row>
    <row r="17" spans="1:10">
      <c r="A17" s="3">
        <v>2</v>
      </c>
      <c r="B17" s="3">
        <v>7.27E-4</v>
      </c>
      <c r="C17" s="3">
        <f t="shared" ref="C17:C18" si="0">(4*B17)/(3.14*(5.639^2-2.54^2)*10^-4)</f>
        <v>0.36537848413667723</v>
      </c>
      <c r="D17" s="3">
        <f t="shared" ref="D17:D18" si="1">(3.099*0.01*C17*1.165)/(0.185*10^-4)</f>
        <v>713.04796190572472</v>
      </c>
      <c r="E17" s="3">
        <f t="shared" ref="E17:E18" si="2">(1007*0.185*10^-4)/0.0263</f>
        <v>0.70834600760456279</v>
      </c>
      <c r="F17" s="3">
        <f t="shared" ref="F17:F18" si="3">(D17*E17*3.099*10^-2)/0.48</f>
        <v>32.609529461814049</v>
      </c>
      <c r="G17" s="3">
        <f t="shared" ref="G17:G18" si="4">3.66+((0.085*F17)/(1+0.047*F17^0.66)*((0.185*0.0001)/(0.00095))^0.14)</f>
        <v>4.7473010680815708</v>
      </c>
      <c r="H17" s="3">
        <f t="shared" ref="H17:H18" si="5">G17*0.0263/(3.099*0.01)</f>
        <v>4.0288485992431529</v>
      </c>
      <c r="I17" s="3">
        <f t="shared" ref="I17:I18" si="6">((H17*3.14*2.54*0.01)/(50*3.14*0.25*(2.54^2)*10^-4))^0.5</f>
        <v>3.5622025387041214</v>
      </c>
    </row>
    <row r="18" spans="1:10">
      <c r="A18" s="3">
        <v>3</v>
      </c>
      <c r="B18" s="3">
        <v>9.0260000000000004E-4</v>
      </c>
      <c r="C18" s="3">
        <f t="shared" si="0"/>
        <v>0.45363221428028183</v>
      </c>
      <c r="D18" s="3">
        <f t="shared" si="1"/>
        <v>885.27797856410893</v>
      </c>
      <c r="E18" s="3">
        <f t="shared" si="2"/>
        <v>0.70834600760456279</v>
      </c>
      <c r="F18" s="3">
        <f t="shared" si="3"/>
        <v>40.48605404708853</v>
      </c>
      <c r="G18" s="3">
        <f t="shared" si="4"/>
        <v>4.9468916572808883</v>
      </c>
      <c r="H18" s="3">
        <f t="shared" si="5"/>
        <v>4.1982333199899111</v>
      </c>
      <c r="I18" s="3">
        <f t="shared" si="6"/>
        <v>3.6363143580010302</v>
      </c>
    </row>
    <row r="19" spans="1:10">
      <c r="A19" s="8"/>
      <c r="B19" s="8"/>
      <c r="C19" s="8"/>
      <c r="D19" s="8"/>
      <c r="E19" s="8"/>
      <c r="F19" s="8"/>
      <c r="G19" s="8"/>
      <c r="H19" s="8"/>
      <c r="I19" s="8"/>
    </row>
    <row r="21" spans="1:10">
      <c r="A21" t="s">
        <v>29</v>
      </c>
    </row>
    <row r="22" spans="1:10" ht="60">
      <c r="A22" s="5" t="s">
        <v>1</v>
      </c>
      <c r="B22" s="1" t="s">
        <v>11</v>
      </c>
      <c r="C22" s="1" t="s">
        <v>9</v>
      </c>
      <c r="D22" s="1" t="s">
        <v>10</v>
      </c>
      <c r="E22" s="1" t="s">
        <v>23</v>
      </c>
      <c r="F22" s="1" t="s">
        <v>8</v>
      </c>
    </row>
    <row r="23" spans="1:10">
      <c r="A23" s="3">
        <v>1</v>
      </c>
      <c r="B23" s="3">
        <v>0</v>
      </c>
      <c r="C23" s="3">
        <f>I16</f>
        <v>3.4353781113431556</v>
      </c>
      <c r="D23" s="3">
        <v>8.3660000000000002E-3</v>
      </c>
      <c r="E23" s="3" t="e">
        <f>(TANH(0.008366*B23*0.01))/(0.008366*B23*0.01)*100</f>
        <v>#DIV/0!</v>
      </c>
      <c r="F23" s="3" t="e">
        <f>(TANH(3.4353781*B23*0.01))/(3.4353781*B23*0.01)*100</f>
        <v>#DIV/0!</v>
      </c>
      <c r="J23" s="8"/>
    </row>
    <row r="24" spans="1:10">
      <c r="A24" s="3">
        <v>2</v>
      </c>
      <c r="B24" s="3">
        <v>3.4</v>
      </c>
      <c r="C24" s="3">
        <f>I16</f>
        <v>3.4353781113431556</v>
      </c>
      <c r="D24" s="3">
        <v>8.3660000000000002E-3</v>
      </c>
      <c r="E24" s="3">
        <f t="shared" ref="E24:E29" si="7">(TANH(0.008366*B24*0.01))/(0.008366*B24*0.01)*100</f>
        <v>99.999997303053021</v>
      </c>
      <c r="F24" s="3">
        <f t="shared" ref="F24:F29" si="8">(TANH(3.4353781*B24*0.01))/(3.4353781*B24*0.01)*100</f>
        <v>99.547704522152898</v>
      </c>
      <c r="J24" s="8"/>
    </row>
    <row r="25" spans="1:10">
      <c r="A25" s="3">
        <v>3</v>
      </c>
      <c r="B25" s="3">
        <v>8.3000000000000007</v>
      </c>
      <c r="C25" s="3">
        <f>I16</f>
        <v>3.4353781113431556</v>
      </c>
      <c r="D25" s="3">
        <v>8.3660000000000002E-3</v>
      </c>
      <c r="E25" s="3">
        <f t="shared" si="7"/>
        <v>99.999983927975265</v>
      </c>
      <c r="F25" s="3">
        <f t="shared" si="8"/>
        <v>97.375235425558472</v>
      </c>
      <c r="I25" s="8"/>
      <c r="J25" s="8"/>
    </row>
    <row r="26" spans="1:10">
      <c r="A26" s="3">
        <v>4</v>
      </c>
      <c r="B26" s="3">
        <v>15</v>
      </c>
      <c r="C26" s="3">
        <f>I16</f>
        <v>3.4353781113431556</v>
      </c>
      <c r="D26" s="3">
        <v>8.3660000000000002E-3</v>
      </c>
      <c r="E26" s="3">
        <f t="shared" si="7"/>
        <v>99.999947507568393</v>
      </c>
      <c r="F26" s="3">
        <f t="shared" si="8"/>
        <v>91.997561005627446</v>
      </c>
      <c r="I26" s="8"/>
      <c r="J26" s="8"/>
    </row>
    <row r="27" spans="1:10">
      <c r="A27" s="3">
        <v>5</v>
      </c>
      <c r="B27" s="3">
        <v>24</v>
      </c>
      <c r="C27" s="3">
        <f>I16</f>
        <v>3.4353781113431556</v>
      </c>
      <c r="D27" s="3">
        <v>8.3660000000000002E-3</v>
      </c>
      <c r="E27" s="3">
        <f t="shared" si="7"/>
        <v>99.999865619501989</v>
      </c>
      <c r="F27" s="3">
        <f t="shared" si="8"/>
        <v>82.172747375254701</v>
      </c>
      <c r="I27" s="8"/>
      <c r="J27" s="8"/>
    </row>
    <row r="28" spans="1:10">
      <c r="A28" s="3">
        <v>6</v>
      </c>
      <c r="B28" s="3">
        <v>35</v>
      </c>
      <c r="C28" s="3">
        <f>I16</f>
        <v>3.4353781113431556</v>
      </c>
      <c r="D28" s="3">
        <v>8.3660000000000002E-3</v>
      </c>
      <c r="E28" s="3">
        <f t="shared" si="7"/>
        <v>99.999714208661075</v>
      </c>
      <c r="F28" s="3">
        <f t="shared" si="8"/>
        <v>69.393885858886989</v>
      </c>
      <c r="I28" s="8"/>
      <c r="J28" s="8"/>
    </row>
    <row r="29" spans="1:10">
      <c r="A29" s="3">
        <v>7</v>
      </c>
      <c r="B29" s="3">
        <v>48</v>
      </c>
      <c r="C29" s="3">
        <f>I16</f>
        <v>3.4353781113431556</v>
      </c>
      <c r="D29" s="3">
        <v>8.3660000000000002E-3</v>
      </c>
      <c r="E29" s="3">
        <f t="shared" si="7"/>
        <v>99.999462480604592</v>
      </c>
      <c r="F29" s="3">
        <f t="shared" si="8"/>
        <v>56.320688383202544</v>
      </c>
      <c r="I29" s="8"/>
      <c r="J29" s="8"/>
    </row>
    <row r="30" spans="1:10">
      <c r="I30" s="8"/>
    </row>
    <row r="31" spans="1:10">
      <c r="A31" t="s">
        <v>20</v>
      </c>
      <c r="I31" s="8"/>
    </row>
    <row r="32" spans="1:10" ht="60">
      <c r="A32" s="5" t="s">
        <v>1</v>
      </c>
      <c r="B32" s="1" t="s">
        <v>11</v>
      </c>
      <c r="C32" s="1" t="s">
        <v>9</v>
      </c>
      <c r="D32" s="1" t="s">
        <v>10</v>
      </c>
      <c r="E32" s="1" t="s">
        <v>23</v>
      </c>
      <c r="F32" s="1" t="s">
        <v>8</v>
      </c>
    </row>
    <row r="33" spans="1:6">
      <c r="A33" s="3">
        <v>1</v>
      </c>
      <c r="B33" s="3">
        <v>0</v>
      </c>
      <c r="C33" s="3">
        <f>I17</f>
        <v>3.5622025387041214</v>
      </c>
      <c r="D33" s="3">
        <v>4.8</v>
      </c>
      <c r="E33" s="3" t="e">
        <f>(TANH(4.8*B33*0.01))/(4.8*B33*0.01)*100</f>
        <v>#DIV/0!</v>
      </c>
      <c r="F33" s="3" t="e">
        <f>(TANH(3.5622025*B33*0.01))/(3.5622025*B33*0.01)*100</f>
        <v>#DIV/0!</v>
      </c>
    </row>
    <row r="34" spans="1:6">
      <c r="A34" s="3">
        <v>2</v>
      </c>
      <c r="B34" s="3">
        <v>3.4</v>
      </c>
      <c r="C34" s="3">
        <f>I17</f>
        <v>3.5622025387041214</v>
      </c>
      <c r="D34" s="3">
        <v>4.8</v>
      </c>
      <c r="E34" s="3">
        <f>(TANH(0.008366*B34*0.01))/(0.008366*B34*0.01)*100</f>
        <v>99.999997303053021</v>
      </c>
      <c r="F34" s="3">
        <f t="shared" ref="F34:F39" si="9">(TANH(3.5622025*B34*0.01))/(3.5622025*B34*0.01)*100</f>
        <v>99.513891542693813</v>
      </c>
    </row>
    <row r="35" spans="1:6">
      <c r="A35" s="3">
        <v>3</v>
      </c>
      <c r="B35" s="3">
        <v>8.3000000000000007</v>
      </c>
      <c r="C35" s="3">
        <f>I17</f>
        <v>3.5622025387041214</v>
      </c>
      <c r="D35" s="3">
        <v>4.8</v>
      </c>
      <c r="E35" s="3">
        <f t="shared" ref="E35:E39" si="10">(TANH(0.008366*B35*0.01))/(0.008366*B35*0.01)*100</f>
        <v>99.999983927975265</v>
      </c>
      <c r="F35" s="3">
        <f t="shared" si="9"/>
        <v>97.184523618211287</v>
      </c>
    </row>
    <row r="36" spans="1:6">
      <c r="A36" s="3">
        <v>4</v>
      </c>
      <c r="B36" s="3">
        <v>15</v>
      </c>
      <c r="C36" s="3">
        <f>I17</f>
        <v>3.5622025387041214</v>
      </c>
      <c r="D36" s="3">
        <v>4.8</v>
      </c>
      <c r="E36" s="3">
        <f t="shared" si="10"/>
        <v>99.999947507568393</v>
      </c>
      <c r="F36" s="3">
        <f t="shared" si="9"/>
        <v>91.457328844632883</v>
      </c>
    </row>
    <row r="37" spans="1:6">
      <c r="A37" s="3">
        <v>5</v>
      </c>
      <c r="B37" s="3">
        <v>24</v>
      </c>
      <c r="C37" s="3">
        <f>I17</f>
        <v>3.5622025387041214</v>
      </c>
      <c r="D37" s="3">
        <v>4.8</v>
      </c>
      <c r="E37" s="3">
        <f t="shared" si="10"/>
        <v>99.999865619501989</v>
      </c>
      <c r="F37" s="3">
        <f t="shared" si="9"/>
        <v>81.133737133561439</v>
      </c>
    </row>
    <row r="38" spans="1:6">
      <c r="A38" s="3">
        <v>6</v>
      </c>
      <c r="B38" s="3">
        <v>35</v>
      </c>
      <c r="C38" s="3">
        <f>I17</f>
        <v>3.5622025387041214</v>
      </c>
      <c r="D38" s="3">
        <v>4.8</v>
      </c>
      <c r="E38" s="3">
        <f t="shared" si="10"/>
        <v>99.999714208661075</v>
      </c>
      <c r="F38" s="3">
        <f t="shared" si="9"/>
        <v>67.965628513011609</v>
      </c>
    </row>
    <row r="39" spans="1:6">
      <c r="A39" s="3">
        <v>7</v>
      </c>
      <c r="B39" s="3">
        <v>48</v>
      </c>
      <c r="C39" s="3">
        <f>I17</f>
        <v>3.5622025387041214</v>
      </c>
      <c r="D39" s="3">
        <v>4.8</v>
      </c>
      <c r="E39" s="3">
        <f t="shared" si="10"/>
        <v>99.999462480604592</v>
      </c>
      <c r="F39" s="3">
        <f t="shared" si="9"/>
        <v>54.778259878618208</v>
      </c>
    </row>
    <row r="42" spans="1:6">
      <c r="A42" t="s">
        <v>24</v>
      </c>
    </row>
    <row r="43" spans="1:6" ht="60">
      <c r="A43" s="5" t="s">
        <v>1</v>
      </c>
      <c r="B43" s="1" t="s">
        <v>11</v>
      </c>
      <c r="C43" s="1" t="s">
        <v>9</v>
      </c>
      <c r="D43" s="1" t="s">
        <v>10</v>
      </c>
      <c r="E43" s="1" t="s">
        <v>23</v>
      </c>
      <c r="F43" s="1" t="s">
        <v>8</v>
      </c>
    </row>
    <row r="44" spans="1:6">
      <c r="A44" s="3">
        <v>1</v>
      </c>
      <c r="B44" s="3">
        <v>0</v>
      </c>
      <c r="C44" s="3">
        <f>I18</f>
        <v>3.6363143580010302</v>
      </c>
      <c r="D44" s="3">
        <v>8.3660000000000002E-3</v>
      </c>
      <c r="E44" s="3" t="e">
        <f>(TANH(0.008944*B44*0.01))/(0.008944*B44*0.01)*100</f>
        <v>#DIV/0!</v>
      </c>
      <c r="F44" s="3" t="e">
        <f>(TANH(3.6363144*B44*0.01))/(3.6363144*B44*0.01)*100</f>
        <v>#DIV/0!</v>
      </c>
    </row>
    <row r="45" spans="1:6">
      <c r="A45" s="3">
        <v>2</v>
      </c>
      <c r="B45" s="3">
        <v>3.4</v>
      </c>
      <c r="C45" s="3">
        <f>I18</f>
        <v>3.6363143580010302</v>
      </c>
      <c r="D45" s="3">
        <v>8.3660000000000002E-3</v>
      </c>
      <c r="E45" s="3">
        <f t="shared" ref="E45:E50" si="11">(TANH(0.008944*B45*0.01))/(0.008944*B45*0.01)*100</f>
        <v>99.999996917535796</v>
      </c>
      <c r="F45" s="3">
        <f t="shared" ref="F45:F50" si="12">(TANH(7.557*B45*0.01))/(7.557*B45*0.01)*100</f>
        <v>97.856026651092918</v>
      </c>
    </row>
    <row r="46" spans="1:6">
      <c r="A46" s="3">
        <v>3</v>
      </c>
      <c r="B46" s="3">
        <v>8.3000000000000007</v>
      </c>
      <c r="C46" s="3">
        <f>I18</f>
        <v>3.6363143580010302</v>
      </c>
      <c r="D46" s="3">
        <v>8.3660000000000002E-3</v>
      </c>
      <c r="E46" s="3">
        <f t="shared" si="11"/>
        <v>99.999981630452638</v>
      </c>
      <c r="F46" s="3">
        <f t="shared" si="12"/>
        <v>88.666312393726827</v>
      </c>
    </row>
    <row r="47" spans="1:6">
      <c r="A47" s="3">
        <v>4</v>
      </c>
      <c r="B47" s="3">
        <v>15</v>
      </c>
      <c r="C47" s="3">
        <f>I18</f>
        <v>3.6363143580010302</v>
      </c>
      <c r="D47" s="3">
        <v>8.3660000000000002E-3</v>
      </c>
      <c r="E47" s="3">
        <f t="shared" si="11"/>
        <v>99.999940003695443</v>
      </c>
      <c r="F47" s="3">
        <f t="shared" si="12"/>
        <v>71.653720482833705</v>
      </c>
    </row>
    <row r="48" spans="1:6">
      <c r="A48" s="3">
        <v>5</v>
      </c>
      <c r="B48" s="3">
        <v>24</v>
      </c>
      <c r="C48" s="3">
        <f>I18</f>
        <v>3.6363143580010302</v>
      </c>
      <c r="D48" s="3">
        <v>8.3660000000000002E-3</v>
      </c>
      <c r="E48" s="3">
        <f t="shared" si="11"/>
        <v>99.999846409621725</v>
      </c>
      <c r="F48" s="3">
        <f t="shared" si="12"/>
        <v>52.280693984230254</v>
      </c>
    </row>
    <row r="49" spans="1:9">
      <c r="A49" s="3">
        <v>6</v>
      </c>
      <c r="B49" s="3">
        <v>35</v>
      </c>
      <c r="C49" s="3">
        <f>I18</f>
        <v>3.6363143580010302</v>
      </c>
      <c r="D49" s="3">
        <v>8.3660000000000002E-3</v>
      </c>
      <c r="E49" s="3">
        <f t="shared" si="11"/>
        <v>99.999673354475405</v>
      </c>
      <c r="F49" s="3">
        <f t="shared" si="12"/>
        <v>37.428536071866894</v>
      </c>
    </row>
    <row r="50" spans="1:9">
      <c r="A50" s="3">
        <v>7</v>
      </c>
      <c r="B50" s="3">
        <v>48</v>
      </c>
      <c r="C50" s="3">
        <f>I18</f>
        <v>3.6363143580010302</v>
      </c>
      <c r="D50" s="3">
        <v>8.3660000000000002E-3</v>
      </c>
      <c r="E50" s="3">
        <f t="shared" si="11"/>
        <v>99.999385641884828</v>
      </c>
      <c r="F50" s="3">
        <f t="shared" si="12"/>
        <v>27.529314376960805</v>
      </c>
    </row>
    <row r="52" spans="1:9">
      <c r="A52" t="s">
        <v>25</v>
      </c>
    </row>
    <row r="53" spans="1:9">
      <c r="A53" s="9"/>
      <c r="B53" s="10"/>
      <c r="C53" s="10"/>
      <c r="D53" s="10"/>
      <c r="E53" s="12"/>
    </row>
    <row r="54" spans="1:9">
      <c r="A54" s="8"/>
      <c r="B54" t="s">
        <v>22</v>
      </c>
      <c r="C54" t="s">
        <v>21</v>
      </c>
      <c r="D54" s="8" t="s">
        <v>31</v>
      </c>
      <c r="E54" s="8" t="s">
        <v>22</v>
      </c>
      <c r="F54" s="8" t="s">
        <v>30</v>
      </c>
      <c r="H54" s="8"/>
      <c r="I54" s="8"/>
    </row>
    <row r="55" spans="1:9">
      <c r="B55" s="3">
        <v>0</v>
      </c>
      <c r="C55" s="3">
        <v>68</v>
      </c>
      <c r="D55" s="8">
        <f>C55-30</f>
        <v>38</v>
      </c>
      <c r="E55" s="3">
        <v>0</v>
      </c>
      <c r="F55" s="11">
        <f>6.435*10^-3*(EXP(-0.01*E55))</f>
        <v>6.4349999999999997E-3</v>
      </c>
      <c r="H55" s="8"/>
      <c r="I55" s="8"/>
    </row>
    <row r="56" spans="1:9">
      <c r="B56" s="3">
        <v>3.4</v>
      </c>
      <c r="C56" s="3">
        <v>63</v>
      </c>
      <c r="D56" s="8">
        <f t="shared" ref="D56:D61" si="13">C56-30</f>
        <v>33</v>
      </c>
      <c r="E56" s="3">
        <v>3.4</v>
      </c>
      <c r="F56" s="11">
        <f t="shared" ref="F56:F61" si="14">6.435*10^-3*(EXP(-0.01*E56))</f>
        <v>6.219887632342355E-3</v>
      </c>
      <c r="H56" s="8"/>
      <c r="I56" s="8"/>
    </row>
    <row r="57" spans="1:9">
      <c r="B57" s="3">
        <v>8.3000000000000007</v>
      </c>
      <c r="C57" s="3">
        <v>56</v>
      </c>
      <c r="D57" s="8">
        <f t="shared" si="13"/>
        <v>26</v>
      </c>
      <c r="E57" s="3">
        <v>8.3000000000000007</v>
      </c>
      <c r="F57" s="11">
        <f t="shared" si="14"/>
        <v>5.9224596323615023E-3</v>
      </c>
      <c r="H57" s="8"/>
      <c r="I57" s="8"/>
    </row>
    <row r="58" spans="1:9">
      <c r="B58" s="3">
        <v>15</v>
      </c>
      <c r="C58" s="3">
        <v>50</v>
      </c>
      <c r="D58" s="8">
        <f t="shared" si="13"/>
        <v>20</v>
      </c>
      <c r="E58" s="3">
        <v>15</v>
      </c>
      <c r="F58" s="11">
        <f t="shared" si="14"/>
        <v>5.5386558282952466E-3</v>
      </c>
      <c r="H58" s="8"/>
      <c r="I58" s="8"/>
    </row>
    <row r="59" spans="1:9">
      <c r="B59" s="3">
        <v>24</v>
      </c>
      <c r="C59" s="3">
        <v>44</v>
      </c>
      <c r="D59" s="8">
        <f t="shared" si="13"/>
        <v>14</v>
      </c>
      <c r="E59" s="3">
        <v>24</v>
      </c>
      <c r="F59" s="11">
        <f t="shared" si="14"/>
        <v>5.0619502859632712E-3</v>
      </c>
      <c r="H59" s="8"/>
      <c r="I59" s="8"/>
    </row>
    <row r="60" spans="1:9">
      <c r="B60" s="3">
        <v>35</v>
      </c>
      <c r="C60" s="3">
        <v>38</v>
      </c>
      <c r="D60" s="8">
        <f t="shared" si="13"/>
        <v>8</v>
      </c>
      <c r="E60" s="3">
        <v>35</v>
      </c>
      <c r="F60" s="11">
        <f t="shared" si="14"/>
        <v>4.5346678573399204E-3</v>
      </c>
    </row>
    <row r="61" spans="1:9">
      <c r="B61" s="3">
        <v>48</v>
      </c>
      <c r="C61" s="3">
        <v>35</v>
      </c>
      <c r="D61" s="8">
        <f t="shared" si="13"/>
        <v>5</v>
      </c>
      <c r="E61" s="3">
        <v>48</v>
      </c>
      <c r="F61" s="11">
        <f t="shared" si="14"/>
        <v>3.9818711262725164E-3</v>
      </c>
    </row>
    <row r="62" spans="1:9" ht="90">
      <c r="F62" s="8"/>
      <c r="I62" s="14" t="s">
        <v>33</v>
      </c>
    </row>
    <row r="63" spans="1:9">
      <c r="F63" s="8"/>
    </row>
    <row r="64" spans="1:9">
      <c r="F64" s="8"/>
    </row>
    <row r="65" spans="1:9">
      <c r="A65" s="8"/>
      <c r="B65" s="8"/>
      <c r="C65" s="8"/>
      <c r="D65" s="8"/>
      <c r="E65" s="8"/>
      <c r="F65" s="8"/>
    </row>
    <row r="69" spans="1:9">
      <c r="A69" t="s">
        <v>26</v>
      </c>
    </row>
    <row r="70" spans="1:9">
      <c r="A70" s="9"/>
      <c r="B70" s="10"/>
      <c r="C70" s="10"/>
    </row>
    <row r="71" spans="1:9">
      <c r="A71" s="8"/>
      <c r="B71" t="s">
        <v>22</v>
      </c>
      <c r="C71" t="s">
        <v>21</v>
      </c>
      <c r="D71" s="8"/>
      <c r="E71" s="8" t="s">
        <v>22</v>
      </c>
      <c r="F71" s="8" t="s">
        <v>32</v>
      </c>
      <c r="H71" s="8"/>
      <c r="I71" s="8"/>
    </row>
    <row r="72" spans="1:9">
      <c r="B72" s="3">
        <v>0</v>
      </c>
      <c r="C72" s="3">
        <v>67</v>
      </c>
      <c r="E72" s="3">
        <v>0</v>
      </c>
      <c r="F72">
        <f>6.321*10^-3*(EXP(-0.01*B55))</f>
        <v>6.3210000000000002E-3</v>
      </c>
    </row>
    <row r="73" spans="1:9">
      <c r="B73" s="3">
        <v>3.4</v>
      </c>
      <c r="C73" s="3">
        <v>63</v>
      </c>
      <c r="E73" s="3">
        <v>3.4</v>
      </c>
      <c r="F73">
        <f t="shared" ref="F73:F78" si="15">6.321*10^-3*(EXP(-0.01*B56))</f>
        <v>6.1096984808136799E-3</v>
      </c>
    </row>
    <row r="74" spans="1:9">
      <c r="B74" s="3">
        <v>8.3000000000000007</v>
      </c>
      <c r="C74" s="3">
        <v>56</v>
      </c>
      <c r="E74" s="3">
        <v>8.3000000000000007</v>
      </c>
      <c r="F74">
        <f t="shared" si="15"/>
        <v>5.8175396015784087E-3</v>
      </c>
    </row>
    <row r="75" spans="1:9">
      <c r="B75" s="3">
        <v>15</v>
      </c>
      <c r="C75" s="3">
        <v>49</v>
      </c>
      <c r="E75" s="3">
        <v>15</v>
      </c>
      <c r="F75">
        <f t="shared" si="15"/>
        <v>5.4405351189827904E-3</v>
      </c>
    </row>
    <row r="76" spans="1:9">
      <c r="B76" s="3">
        <v>24</v>
      </c>
      <c r="C76" s="3">
        <v>44</v>
      </c>
      <c r="E76" s="3">
        <v>24</v>
      </c>
      <c r="F76">
        <f t="shared" si="15"/>
        <v>4.9722747098016849E-3</v>
      </c>
    </row>
    <row r="77" spans="1:9">
      <c r="B77" s="3">
        <v>35</v>
      </c>
      <c r="C77" s="3">
        <v>39</v>
      </c>
      <c r="E77" s="3">
        <v>35</v>
      </c>
      <c r="F77">
        <f t="shared" si="15"/>
        <v>4.4543334151119877E-3</v>
      </c>
    </row>
    <row r="78" spans="1:9">
      <c r="B78" s="3">
        <v>48</v>
      </c>
      <c r="C78" s="3">
        <v>37</v>
      </c>
      <c r="E78" s="3">
        <v>48</v>
      </c>
      <c r="F78">
        <f t="shared" si="15"/>
        <v>3.9113298196066168E-3</v>
      </c>
    </row>
    <row r="86" spans="1:9">
      <c r="A86" t="s">
        <v>27</v>
      </c>
    </row>
    <row r="87" spans="1:9">
      <c r="A87" s="9"/>
      <c r="B87" s="10"/>
      <c r="C87" s="10"/>
    </row>
    <row r="88" spans="1:9">
      <c r="A88" s="8"/>
      <c r="B88" t="s">
        <v>22</v>
      </c>
      <c r="C88" t="s">
        <v>21</v>
      </c>
      <c r="D88" s="8"/>
      <c r="E88" s="8" t="s">
        <v>22</v>
      </c>
      <c r="F88" s="8" t="s">
        <v>30</v>
      </c>
      <c r="H88" s="8"/>
      <c r="I88" s="8"/>
    </row>
    <row r="89" spans="1:9">
      <c r="B89" s="3">
        <v>0</v>
      </c>
      <c r="C89" s="3">
        <v>66</v>
      </c>
      <c r="E89" s="3">
        <v>0</v>
      </c>
      <c r="F89">
        <f>6.17*10^-3*(EXP(-0.01*B89))</f>
        <v>6.1700000000000001E-3</v>
      </c>
    </row>
    <row r="90" spans="1:9">
      <c r="B90" s="3">
        <v>3.4</v>
      </c>
      <c r="C90" s="3">
        <v>61</v>
      </c>
      <c r="E90" s="3">
        <v>3.4</v>
      </c>
      <c r="F90">
        <f t="shared" ref="F90:F95" si="16">6.17*10^-3*(EXP(-0.01*B90))</f>
        <v>5.9637461836134159E-3</v>
      </c>
    </row>
    <row r="91" spans="1:9">
      <c r="B91" s="3">
        <v>8.3000000000000007</v>
      </c>
      <c r="C91" s="3">
        <v>55</v>
      </c>
      <c r="E91" s="3">
        <v>8.3000000000000007</v>
      </c>
      <c r="F91">
        <f t="shared" si="16"/>
        <v>5.6785665783481692E-3</v>
      </c>
    </row>
    <row r="92" spans="1:9">
      <c r="B92" s="3">
        <v>15</v>
      </c>
      <c r="C92" s="3">
        <v>49</v>
      </c>
      <c r="E92" s="3">
        <v>15</v>
      </c>
      <c r="F92">
        <f t="shared" si="16"/>
        <v>5.3105682145426067E-3</v>
      </c>
    </row>
    <row r="93" spans="1:9">
      <c r="B93" s="3">
        <v>24</v>
      </c>
      <c r="C93" s="3">
        <v>44</v>
      </c>
      <c r="E93" s="3">
        <v>24</v>
      </c>
      <c r="F93">
        <f t="shared" si="16"/>
        <v>4.8534939027806354E-3</v>
      </c>
    </row>
    <row r="94" spans="1:9">
      <c r="B94" s="3">
        <v>35</v>
      </c>
      <c r="C94" s="3">
        <v>40</v>
      </c>
      <c r="E94" s="3">
        <v>35</v>
      </c>
      <c r="F94">
        <f t="shared" si="16"/>
        <v>4.3479255135644617E-3</v>
      </c>
    </row>
    <row r="95" spans="1:9">
      <c r="B95" s="3">
        <v>48</v>
      </c>
      <c r="C95" s="3">
        <v>38</v>
      </c>
      <c r="E95" s="3">
        <v>48</v>
      </c>
      <c r="F95">
        <f t="shared" si="16"/>
        <v>3.8178935274438891E-3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 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2016-01-06T07:34:39Z</dcterms:modified>
</cp:coreProperties>
</file>