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GENIAL\S2 England\ICT and Environment\Report\"/>
    </mc:Choice>
  </mc:AlternateContent>
  <xr:revisionPtr revIDLastSave="0" documentId="13_ncr:1_{59B60EDD-BD49-4542-9756-EFE018BE21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8" i="1" l="1"/>
  <c r="AD98" i="1" s="1"/>
  <c r="AA99" i="1"/>
  <c r="AA100" i="1"/>
  <c r="AB100" i="1" s="1"/>
  <c r="AA101" i="1"/>
  <c r="AA102" i="1"/>
  <c r="AE102" i="1" s="1"/>
  <c r="AA103" i="1"/>
  <c r="AB103" i="1" s="1"/>
  <c r="AA104" i="1"/>
  <c r="AE104" i="1" s="1"/>
  <c r="AA105" i="1"/>
  <c r="AA106" i="1"/>
  <c r="AE106" i="1" s="1"/>
  <c r="AD106" i="1"/>
  <c r="AB106" i="1"/>
  <c r="AC106" i="1"/>
  <c r="AC105" i="1"/>
  <c r="AD105" i="1"/>
  <c r="AD104" i="1"/>
  <c r="AC104" i="1"/>
  <c r="AB104" i="1"/>
  <c r="AE101" i="1"/>
  <c r="AD101" i="1"/>
  <c r="AE100" i="1"/>
  <c r="AD100" i="1"/>
  <c r="AC100" i="1"/>
  <c r="AD99" i="1"/>
  <c r="AC99" i="1"/>
  <c r="AB99" i="1"/>
  <c r="AE98" i="1"/>
  <c r="AC98" i="1"/>
  <c r="AJ65" i="1"/>
  <c r="AJ66" i="1"/>
  <c r="AJ67" i="1"/>
  <c r="AJ68" i="1"/>
  <c r="AJ69" i="1"/>
  <c r="AJ70" i="1"/>
  <c r="AJ71" i="1"/>
  <c r="AJ72" i="1"/>
  <c r="AJ73" i="1"/>
  <c r="AG87" i="1"/>
  <c r="AG86" i="1"/>
  <c r="AG85" i="1"/>
  <c r="AG84" i="1"/>
  <c r="AG83" i="1"/>
  <c r="AG82" i="1"/>
  <c r="AG81" i="1"/>
  <c r="AG80" i="1"/>
  <c r="AG79" i="1"/>
  <c r="X12" i="1"/>
  <c r="X11" i="1"/>
  <c r="X10" i="1"/>
  <c r="X9" i="1"/>
  <c r="X8" i="1"/>
  <c r="X7" i="1"/>
  <c r="W12" i="1"/>
  <c r="W38" i="1" s="1"/>
  <c r="W11" i="1"/>
  <c r="W37" i="1" s="1"/>
  <c r="W10" i="1"/>
  <c r="W36" i="1" s="1"/>
  <c r="W9" i="1"/>
  <c r="W35" i="1" s="1"/>
  <c r="W8" i="1"/>
  <c r="W34" i="1" s="1"/>
  <c r="W7" i="1"/>
  <c r="W33" i="1" s="1"/>
  <c r="U12" i="1"/>
  <c r="U38" i="1" s="1"/>
  <c r="U11" i="1"/>
  <c r="U37" i="1" s="1"/>
  <c r="U10" i="1"/>
  <c r="U36" i="1" s="1"/>
  <c r="U9" i="1"/>
  <c r="U35" i="1" s="1"/>
  <c r="U8" i="1"/>
  <c r="U34" i="1" s="1"/>
  <c r="U7" i="1"/>
  <c r="U33" i="1" s="1"/>
  <c r="X6" i="1"/>
  <c r="W6" i="1"/>
  <c r="T10" i="1"/>
  <c r="T36" i="1" s="1"/>
  <c r="T7" i="1"/>
  <c r="T6" i="1"/>
  <c r="U6" i="1"/>
  <c r="T11" i="1"/>
  <c r="T12" i="1"/>
  <c r="T9" i="1"/>
  <c r="T8" i="1"/>
  <c r="T34" i="1" s="1"/>
  <c r="X5" i="1"/>
  <c r="W5" i="1"/>
  <c r="W31" i="1" s="1"/>
  <c r="U5" i="1"/>
  <c r="U31" i="1" s="1"/>
  <c r="T5" i="1"/>
  <c r="T31" i="1" s="1"/>
  <c r="S12" i="1"/>
  <c r="S10" i="1"/>
  <c r="S11" i="1"/>
  <c r="S9" i="1"/>
  <c r="S8" i="1"/>
  <c r="S34" i="1" s="1"/>
  <c r="S7" i="1"/>
  <c r="S6" i="1"/>
  <c r="S5" i="1"/>
  <c r="S31" i="1" s="1"/>
  <c r="R12" i="1"/>
  <c r="S4" i="1"/>
  <c r="T4" i="1"/>
  <c r="U4" i="1"/>
  <c r="R11" i="1"/>
  <c r="R10" i="1"/>
  <c r="R9" i="1"/>
  <c r="R8" i="1"/>
  <c r="R34" i="1" s="1"/>
  <c r="R7" i="1"/>
  <c r="R6" i="1"/>
  <c r="R5" i="1"/>
  <c r="R31" i="1" s="1"/>
  <c r="X4" i="1"/>
  <c r="W4" i="1"/>
  <c r="R4" i="1"/>
  <c r="H79" i="1"/>
  <c r="J79" i="1" s="1"/>
  <c r="L79" i="1" s="1"/>
  <c r="M79" i="1" s="1"/>
  <c r="H80" i="1"/>
  <c r="J80" i="1" s="1"/>
  <c r="L80" i="1" s="1"/>
  <c r="M80" i="1" s="1"/>
  <c r="H81" i="1"/>
  <c r="J81" i="1" s="1"/>
  <c r="L81" i="1" s="1"/>
  <c r="M81" i="1" s="1"/>
  <c r="H82" i="1"/>
  <c r="J82" i="1" s="1"/>
  <c r="L82" i="1" s="1"/>
  <c r="M82" i="1" s="1"/>
  <c r="H83" i="1"/>
  <c r="J83" i="1" s="1"/>
  <c r="L83" i="1" s="1"/>
  <c r="M83" i="1" s="1"/>
  <c r="H84" i="1"/>
  <c r="J84" i="1" s="1"/>
  <c r="L84" i="1" s="1"/>
  <c r="H85" i="1"/>
  <c r="J85" i="1" s="1"/>
  <c r="L85" i="1" s="1"/>
  <c r="M85" i="1" s="1"/>
  <c r="H86" i="1"/>
  <c r="J86" i="1" s="1"/>
  <c r="L86" i="1" s="1"/>
  <c r="M86" i="1" s="1"/>
  <c r="H87" i="1"/>
  <c r="J87" i="1" s="1"/>
  <c r="L87" i="1" s="1"/>
  <c r="M87" i="1" s="1"/>
  <c r="H88" i="1"/>
  <c r="J88" i="1" s="1"/>
  <c r="L88" i="1" s="1"/>
  <c r="M88" i="1" s="1"/>
  <c r="H89" i="1"/>
  <c r="J89" i="1" s="1"/>
  <c r="L89" i="1" s="1"/>
  <c r="M89" i="1" s="1"/>
  <c r="H90" i="1"/>
  <c r="J90" i="1" s="1"/>
  <c r="L90" i="1" s="1"/>
  <c r="M90" i="1" s="1"/>
  <c r="H91" i="1"/>
  <c r="J91" i="1" s="1"/>
  <c r="L91" i="1" s="1"/>
  <c r="M91" i="1" s="1"/>
  <c r="H92" i="1"/>
  <c r="J92" i="1" s="1"/>
  <c r="L92" i="1" s="1"/>
  <c r="M92" i="1" s="1"/>
  <c r="H93" i="1"/>
  <c r="J93" i="1" s="1"/>
  <c r="L93" i="1" s="1"/>
  <c r="M93" i="1" s="1"/>
  <c r="H19" i="1"/>
  <c r="J19" i="1" s="1"/>
  <c r="L19" i="1" s="1"/>
  <c r="M19" i="1" s="1"/>
  <c r="H20" i="1"/>
  <c r="J20" i="1" s="1"/>
  <c r="L20" i="1" s="1"/>
  <c r="M20" i="1" s="1"/>
  <c r="H21" i="1"/>
  <c r="J21" i="1" s="1"/>
  <c r="L21" i="1" s="1"/>
  <c r="M21" i="1" s="1"/>
  <c r="H24" i="1"/>
  <c r="J24" i="1" s="1"/>
  <c r="L24" i="1" s="1"/>
  <c r="H25" i="1"/>
  <c r="J25" i="1" s="1"/>
  <c r="L25" i="1" s="1"/>
  <c r="M25" i="1" s="1"/>
  <c r="H26" i="1"/>
  <c r="J26" i="1" s="1"/>
  <c r="L26" i="1" s="1"/>
  <c r="M26" i="1" s="1"/>
  <c r="H27" i="1"/>
  <c r="J27" i="1" s="1"/>
  <c r="L27" i="1" s="1"/>
  <c r="M27" i="1" s="1"/>
  <c r="H28" i="1"/>
  <c r="J28" i="1" s="1"/>
  <c r="L28" i="1" s="1"/>
  <c r="M28" i="1" s="1"/>
  <c r="H29" i="1"/>
  <c r="J29" i="1" s="1"/>
  <c r="L29" i="1" s="1"/>
  <c r="M29" i="1" s="1"/>
  <c r="H30" i="1"/>
  <c r="J30" i="1" s="1"/>
  <c r="L30" i="1" s="1"/>
  <c r="M30" i="1" s="1"/>
  <c r="H31" i="1"/>
  <c r="J31" i="1" s="1"/>
  <c r="L31" i="1" s="1"/>
  <c r="M31" i="1" s="1"/>
  <c r="H32" i="1"/>
  <c r="J32" i="1" s="1"/>
  <c r="L32" i="1" s="1"/>
  <c r="M32" i="1" s="1"/>
  <c r="H33" i="1"/>
  <c r="J33" i="1" s="1"/>
  <c r="L33" i="1" s="1"/>
  <c r="M33" i="1" s="1"/>
  <c r="H34" i="1"/>
  <c r="J34" i="1" s="1"/>
  <c r="L34" i="1" s="1"/>
  <c r="H35" i="1"/>
  <c r="J35" i="1" s="1"/>
  <c r="L35" i="1" s="1"/>
  <c r="M35" i="1" s="1"/>
  <c r="H36" i="1"/>
  <c r="J36" i="1" s="1"/>
  <c r="L36" i="1" s="1"/>
  <c r="M36" i="1" s="1"/>
  <c r="H37" i="1"/>
  <c r="J37" i="1" s="1"/>
  <c r="L37" i="1" s="1"/>
  <c r="M37" i="1" s="1"/>
  <c r="H38" i="1"/>
  <c r="J38" i="1" s="1"/>
  <c r="L38" i="1" s="1"/>
  <c r="M38" i="1" s="1"/>
  <c r="H39" i="1"/>
  <c r="J39" i="1" s="1"/>
  <c r="L39" i="1" s="1"/>
  <c r="M39" i="1" s="1"/>
  <c r="H40" i="1"/>
  <c r="J40" i="1" s="1"/>
  <c r="L40" i="1" s="1"/>
  <c r="M40" i="1" s="1"/>
  <c r="H41" i="1"/>
  <c r="J41" i="1" s="1"/>
  <c r="L41" i="1" s="1"/>
  <c r="M41" i="1" s="1"/>
  <c r="H42" i="1"/>
  <c r="J42" i="1" s="1"/>
  <c r="L42" i="1" s="1"/>
  <c r="M42" i="1" s="1"/>
  <c r="H43" i="1"/>
  <c r="J43" i="1" s="1"/>
  <c r="L43" i="1" s="1"/>
  <c r="M43" i="1" s="1"/>
  <c r="H44" i="1"/>
  <c r="J44" i="1" s="1"/>
  <c r="L44" i="1" s="1"/>
  <c r="O10" i="1" s="1"/>
  <c r="H45" i="1"/>
  <c r="J45" i="1" s="1"/>
  <c r="L45" i="1" s="1"/>
  <c r="M45" i="1" s="1"/>
  <c r="H46" i="1"/>
  <c r="J46" i="1" s="1"/>
  <c r="L46" i="1" s="1"/>
  <c r="M46" i="1" s="1"/>
  <c r="H47" i="1"/>
  <c r="J47" i="1" s="1"/>
  <c r="L47" i="1" s="1"/>
  <c r="M47" i="1" s="1"/>
  <c r="H48" i="1"/>
  <c r="J48" i="1" s="1"/>
  <c r="L48" i="1" s="1"/>
  <c r="M48" i="1" s="1"/>
  <c r="H49" i="1"/>
  <c r="J49" i="1" s="1"/>
  <c r="L49" i="1" s="1"/>
  <c r="M49" i="1" s="1"/>
  <c r="H50" i="1"/>
  <c r="J50" i="1" s="1"/>
  <c r="L50" i="1" s="1"/>
  <c r="M50" i="1" s="1"/>
  <c r="H51" i="1"/>
  <c r="J51" i="1" s="1"/>
  <c r="L51" i="1" s="1"/>
  <c r="M51" i="1" s="1"/>
  <c r="H52" i="1"/>
  <c r="J52" i="1" s="1"/>
  <c r="L52" i="1" s="1"/>
  <c r="M52" i="1" s="1"/>
  <c r="H54" i="1"/>
  <c r="J54" i="1" s="1"/>
  <c r="L54" i="1" s="1"/>
  <c r="H55" i="1"/>
  <c r="J55" i="1" s="1"/>
  <c r="L55" i="1" s="1"/>
  <c r="M55" i="1" s="1"/>
  <c r="H56" i="1"/>
  <c r="J56" i="1" s="1"/>
  <c r="L56" i="1" s="1"/>
  <c r="M56" i="1" s="1"/>
  <c r="H57" i="1"/>
  <c r="J57" i="1" s="1"/>
  <c r="L57" i="1" s="1"/>
  <c r="M57" i="1" s="1"/>
  <c r="H58" i="1"/>
  <c r="J58" i="1" s="1"/>
  <c r="L58" i="1" s="1"/>
  <c r="M58" i="1" s="1"/>
  <c r="H59" i="1"/>
  <c r="J59" i="1" s="1"/>
  <c r="L59" i="1" s="1"/>
  <c r="M59" i="1" s="1"/>
  <c r="H60" i="1"/>
  <c r="J60" i="1" s="1"/>
  <c r="L60" i="1" s="1"/>
  <c r="M60" i="1" s="1"/>
  <c r="H61" i="1"/>
  <c r="J61" i="1" s="1"/>
  <c r="L61" i="1" s="1"/>
  <c r="M61" i="1" s="1"/>
  <c r="H62" i="1"/>
  <c r="J62" i="1" s="1"/>
  <c r="L62" i="1" s="1"/>
  <c r="M62" i="1" s="1"/>
  <c r="H63" i="1"/>
  <c r="J63" i="1" s="1"/>
  <c r="L63" i="1" s="1"/>
  <c r="M63" i="1" s="1"/>
  <c r="H64" i="1"/>
  <c r="J64" i="1" s="1"/>
  <c r="L64" i="1" s="1"/>
  <c r="H65" i="1"/>
  <c r="J65" i="1" s="1"/>
  <c r="L65" i="1" s="1"/>
  <c r="M65" i="1" s="1"/>
  <c r="H66" i="1"/>
  <c r="J66" i="1" s="1"/>
  <c r="L66" i="1" s="1"/>
  <c r="M66" i="1" s="1"/>
  <c r="H67" i="1"/>
  <c r="J67" i="1" s="1"/>
  <c r="L67" i="1" s="1"/>
  <c r="M67" i="1" s="1"/>
  <c r="H68" i="1"/>
  <c r="J68" i="1" s="1"/>
  <c r="L68" i="1" s="1"/>
  <c r="M68" i="1" s="1"/>
  <c r="H69" i="1"/>
  <c r="J69" i="1" s="1"/>
  <c r="L69" i="1" s="1"/>
  <c r="M69" i="1" s="1"/>
  <c r="H70" i="1"/>
  <c r="J70" i="1" s="1"/>
  <c r="L70" i="1" s="1"/>
  <c r="M70" i="1" s="1"/>
  <c r="H71" i="1"/>
  <c r="J71" i="1" s="1"/>
  <c r="L71" i="1" s="1"/>
  <c r="M71" i="1" s="1"/>
  <c r="H72" i="1"/>
  <c r="J72" i="1" s="1"/>
  <c r="L72" i="1" s="1"/>
  <c r="M72" i="1" s="1"/>
  <c r="H73" i="1"/>
  <c r="J73" i="1" s="1"/>
  <c r="L73" i="1" s="1"/>
  <c r="M73" i="1" s="1"/>
  <c r="H74" i="1"/>
  <c r="J74" i="1" s="1"/>
  <c r="L74" i="1" s="1"/>
  <c r="H75" i="1"/>
  <c r="J75" i="1" s="1"/>
  <c r="L75" i="1" s="1"/>
  <c r="M75" i="1" s="1"/>
  <c r="H76" i="1"/>
  <c r="J76" i="1" s="1"/>
  <c r="L76" i="1" s="1"/>
  <c r="M76" i="1" s="1"/>
  <c r="H77" i="1"/>
  <c r="J77" i="1" s="1"/>
  <c r="L77" i="1" s="1"/>
  <c r="M77" i="1" s="1"/>
  <c r="H78" i="1"/>
  <c r="J78" i="1" s="1"/>
  <c r="L78" i="1" s="1"/>
  <c r="M78" i="1" s="1"/>
  <c r="H9" i="1"/>
  <c r="J9" i="1" s="1"/>
  <c r="L9" i="1" s="1"/>
  <c r="M9" i="1" s="1"/>
  <c r="H10" i="1"/>
  <c r="J10" i="1" s="1"/>
  <c r="L10" i="1" s="1"/>
  <c r="M10" i="1" s="1"/>
  <c r="H11" i="1"/>
  <c r="J11" i="1" s="1"/>
  <c r="L11" i="1" s="1"/>
  <c r="M11" i="1" s="1"/>
  <c r="H12" i="1"/>
  <c r="J12" i="1" s="1"/>
  <c r="L12" i="1" s="1"/>
  <c r="M12" i="1" s="1"/>
  <c r="H13" i="1"/>
  <c r="J13" i="1" s="1"/>
  <c r="L13" i="1" s="1"/>
  <c r="M13" i="1" s="1"/>
  <c r="H14" i="1"/>
  <c r="J14" i="1" s="1"/>
  <c r="L14" i="1" s="1"/>
  <c r="H15" i="1"/>
  <c r="J15" i="1" s="1"/>
  <c r="L15" i="1" s="1"/>
  <c r="M15" i="1" s="1"/>
  <c r="H16" i="1"/>
  <c r="J16" i="1" s="1"/>
  <c r="L16" i="1" s="1"/>
  <c r="M16" i="1" s="1"/>
  <c r="H17" i="1"/>
  <c r="J17" i="1" s="1"/>
  <c r="L17" i="1" s="1"/>
  <c r="M17" i="1" s="1"/>
  <c r="H18" i="1"/>
  <c r="J18" i="1" s="1"/>
  <c r="L18" i="1" s="1"/>
  <c r="M18" i="1" s="1"/>
  <c r="H5" i="1"/>
  <c r="J5" i="1" s="1"/>
  <c r="L5" i="1" s="1"/>
  <c r="M5" i="1" s="1"/>
  <c r="H6" i="1"/>
  <c r="J6" i="1" s="1"/>
  <c r="L6" i="1" s="1"/>
  <c r="M6" i="1" s="1"/>
  <c r="H7" i="1"/>
  <c r="J7" i="1" s="1"/>
  <c r="L7" i="1" s="1"/>
  <c r="M7" i="1" s="1"/>
  <c r="H8" i="1"/>
  <c r="J8" i="1" s="1"/>
  <c r="L8" i="1" s="1"/>
  <c r="M8" i="1" s="1"/>
  <c r="H4" i="1"/>
  <c r="J4" i="1" s="1"/>
  <c r="L4" i="1" s="1"/>
  <c r="M4" i="1" s="1"/>
  <c r="AB98" i="1" l="1"/>
  <c r="AE99" i="1"/>
  <c r="AB102" i="1"/>
  <c r="AC103" i="1"/>
  <c r="AE105" i="1"/>
  <c r="AB101" i="1"/>
  <c r="AC102" i="1"/>
  <c r="AD103" i="1"/>
  <c r="AC101" i="1"/>
  <c r="AD102" i="1"/>
  <c r="AE103" i="1"/>
  <c r="AB105" i="1"/>
  <c r="O9" i="1"/>
  <c r="R36" i="1"/>
  <c r="S36" i="1"/>
  <c r="R32" i="1"/>
  <c r="T38" i="1"/>
  <c r="W32" i="1"/>
  <c r="V4" i="1"/>
  <c r="Y4" i="1" s="1"/>
  <c r="Z4" i="1" s="1"/>
  <c r="U32" i="1"/>
  <c r="R38" i="1"/>
  <c r="S37" i="1"/>
  <c r="T32" i="1"/>
  <c r="T33" i="1"/>
  <c r="S35" i="1"/>
  <c r="R37" i="1"/>
  <c r="S32" i="1"/>
  <c r="S38" i="1"/>
  <c r="R30" i="1"/>
  <c r="U30" i="1"/>
  <c r="S33" i="1"/>
  <c r="T35" i="1"/>
  <c r="V12" i="1"/>
  <c r="Y12" i="1" s="1"/>
  <c r="Z12" i="1" s="1"/>
  <c r="R33" i="1"/>
  <c r="T30" i="1"/>
  <c r="T37" i="1"/>
  <c r="V11" i="1"/>
  <c r="Y11" i="1" s="1"/>
  <c r="Z11" i="1" s="1"/>
  <c r="V9" i="1"/>
  <c r="V35" i="1" s="1"/>
  <c r="X35" i="1" s="1"/>
  <c r="W30" i="1"/>
  <c r="R35" i="1"/>
  <c r="M34" i="1"/>
  <c r="N34" i="1"/>
  <c r="N64" i="1"/>
  <c r="M64" i="1"/>
  <c r="M84" i="1"/>
  <c r="N84" i="1"/>
  <c r="M44" i="1"/>
  <c r="N44" i="1"/>
  <c r="N74" i="1"/>
  <c r="M74" i="1"/>
  <c r="N54" i="1"/>
  <c r="M54" i="1"/>
  <c r="N14" i="1"/>
  <c r="N24" i="1"/>
  <c r="M24" i="1"/>
  <c r="N4" i="1"/>
  <c r="V6" i="1"/>
  <c r="V5" i="1"/>
  <c r="M14" i="1"/>
  <c r="V7" i="1"/>
  <c r="S30" i="1"/>
  <c r="V10" i="1"/>
  <c r="V8" i="1"/>
  <c r="V30" i="1" l="1"/>
  <c r="X30" i="1" s="1"/>
  <c r="Y9" i="1"/>
  <c r="Z9" i="1" s="1"/>
  <c r="V38" i="1"/>
  <c r="X38" i="1" s="1"/>
  <c r="V37" i="1"/>
  <c r="X37" i="1" s="1"/>
  <c r="Y10" i="1"/>
  <c r="Z10" i="1" s="1"/>
  <c r="V36" i="1"/>
  <c r="X36" i="1" s="1"/>
  <c r="Y7" i="1"/>
  <c r="Z7" i="1" s="1"/>
  <c r="V33" i="1"/>
  <c r="X33" i="1" s="1"/>
  <c r="Y8" i="1"/>
  <c r="Z8" i="1" s="1"/>
  <c r="V34" i="1"/>
  <c r="X34" i="1" s="1"/>
  <c r="Y5" i="1"/>
  <c r="Z5" i="1" s="1"/>
  <c r="V31" i="1"/>
  <c r="X31" i="1" s="1"/>
  <c r="Y6" i="1"/>
  <c r="Z6" i="1" s="1"/>
  <c r="V32" i="1"/>
  <c r="X32" i="1" s="1"/>
</calcChain>
</file>

<file path=xl/sharedStrings.xml><?xml version="1.0" encoding="utf-8"?>
<sst xmlns="http://schemas.openxmlformats.org/spreadsheetml/2006/main" count="172" uniqueCount="48">
  <si>
    <t>Optimizer</t>
  </si>
  <si>
    <t>Experiment No</t>
  </si>
  <si>
    <t>Hardware Power Consumption (W)</t>
  </si>
  <si>
    <t xml:space="preserve"> Application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</si>
  <si>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</si>
  <si>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</si>
  <si>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</si>
  <si>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</si>
  <si>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</si>
  <si>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</si>
  <si>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</si>
  <si>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</si>
  <si>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</si>
  <si>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Total Hardware Power (W)</t>
  </si>
  <si>
    <t>SGD</t>
  </si>
  <si>
    <t>Adam</t>
  </si>
  <si>
    <t>Adabound</t>
  </si>
  <si>
    <t>Ftrl</t>
  </si>
  <si>
    <t>Nadam</t>
  </si>
  <si>
    <t>AdaMax</t>
  </si>
  <si>
    <t>RMSProp</t>
  </si>
  <si>
    <t>Adagrad</t>
  </si>
  <si>
    <t>Adadelta</t>
  </si>
  <si>
    <t>Error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</si>
  <si>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</si>
  <si>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</si>
  <si>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</si>
  <si>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</si>
  <si>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</si>
  <si>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</si>
  <si>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</si>
  <si>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</si>
  <si>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</si>
  <si>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FTRL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</si>
  <si>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</si>
  <si>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</si>
  <si>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</si>
  <si>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</si>
  <si>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</si>
  <si>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</si>
  <si>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</si>
  <si>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</si>
  <si>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</si>
  <si>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Aggregated Total Energy Consumption (KWh)</t>
  </si>
  <si>
    <t>Carbon emission in CO2e(Kg)</t>
  </si>
  <si>
    <t>Carbon emission in CO2(Kg)</t>
  </si>
  <si>
    <t>Carbon emission in CH4(Kg)</t>
  </si>
  <si>
    <t>Carbon emission in N2O(Kg)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</si>
</sst>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8" fillId="33" borderId="15" xfId="0" applyFont="1" applyFill="1" applyBorder="1" applyAlignment="1">
      <alignment horizontal="center" wrapText="1"/>
    </xf>
    <xf numFmtId="0" fontId="18" fillId="33" borderId="16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  <xf numFmtId="0" fontId="19" fillId="33" borderId="15" xfId="0" applyFont="1" applyFill="1" applyBorder="1" applyAlignment="1">
      <alignment horizontal="center" wrapText="1"/>
    </xf>
    <xf numFmtId="0" fontId="19" fillId="33" borderId="16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wrapText="1"/>
    </xf>
    <xf numFmtId="0" fontId="18" fillId="33" borderId="13" xfId="0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Energy consumption comparison of Different Optimizers at t=1s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Sheet1!$V$28</c:f>
              <c:strCache>
                <c:ptCount val="1"/>
                <c:pt idx="0">
                  <c:v>Aggregated Hardware Energy (J)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Sheet1!$V$29:$V$38</c:f>
              <c:numCache>
                <c:formatCode>General</c:formatCode>
                <c:ptCount val="10"/>
                <c:pt idx="1">
                  <c:v>11650.375566201472</c:v>
                </c:pt>
                <c:pt idx="2">
                  <c:v>15710.240492951218</c:v>
                </c:pt>
                <c:pt idx="3">
                  <c:v>12126.40978439609</c:v>
                </c:pt>
                <c:pt idx="4">
                  <c:v>12478.850281652636</c:v>
                </c:pt>
                <c:pt idx="5">
                  <c:v>11955.965428736166</c:v>
                </c:pt>
                <c:pt idx="6">
                  <c:v>13386.207353692203</c:v>
                </c:pt>
                <c:pt idx="7">
                  <c:v>19583.06581314751</c:v>
                </c:pt>
                <c:pt idx="8">
                  <c:v>16209.254261040125</c:v>
                </c:pt>
                <c:pt idx="9">
                  <c:v>13584.781408814169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B-4C21-A49E-5C11AAC0F8C8}"/>
            </c:ext>
          </c:extLst>
        </c:ser>
        <c:ser>
          <c:idx val="1"/>
          <c:order val="1"/>
          <c:tx>
            <c:strRef>
              <c:f>Sheet1!$W$28</c:f>
              <c:strCache>
                <c:ptCount val="1"/>
                <c:pt idx="0">
                  <c:v>Aggregated Application (J)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Sheet1!$W$29:$W$38</c:f>
              <c:numCache>
                <c:formatCode>General</c:formatCode>
                <c:ptCount val="10"/>
                <c:pt idx="1">
                  <c:v>5555.1020932009615</c:v>
                </c:pt>
                <c:pt idx="2">
                  <c:v>6532.5850223832467</c:v>
                </c:pt>
                <c:pt idx="3">
                  <c:v>5716.4987832402485</c:v>
                </c:pt>
                <c:pt idx="4">
                  <c:v>5877.207405971295</c:v>
                </c:pt>
                <c:pt idx="5">
                  <c:v>5500.5486640391127</c:v>
                </c:pt>
                <c:pt idx="6">
                  <c:v>6167.6838423568788</c:v>
                </c:pt>
                <c:pt idx="7">
                  <c:v>7398.3246122155952</c:v>
                </c:pt>
                <c:pt idx="8">
                  <c:v>6385.6779707420783</c:v>
                </c:pt>
                <c:pt idx="9">
                  <c:v>6416.2603974378853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B-4C21-A49E-5C11AAC0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988562032"/>
        <c:axId val="1988562448"/>
      </c:barChart>
      <c:lineChart>
        <c:grouping val="standard"/>
        <c:varyColors val="0"/>
        <c:ser>
          <c:idx val="2"/>
          <c:order val="2"/>
          <c:tx>
            <c:strRef>
              <c:f>Sheet1!$X$28</c:f>
              <c:strCache>
                <c:ptCount val="1"/>
                <c:pt idx="0">
                  <c:v>Aggregated Total Energy Consumption (J)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Sheet1!$X$29:$X$38</c:f>
              <c:numCache>
                <c:formatCode>General</c:formatCode>
                <c:ptCount val="10"/>
                <c:pt idx="1">
                  <c:v>17205.477659402433</c:v>
                </c:pt>
                <c:pt idx="2">
                  <c:v>22242.825515334465</c:v>
                </c:pt>
                <c:pt idx="3">
                  <c:v>17842.908567636339</c:v>
                </c:pt>
                <c:pt idx="4">
                  <c:v>18356.057687623932</c:v>
                </c:pt>
                <c:pt idx="5">
                  <c:v>17456.51409277528</c:v>
                </c:pt>
                <c:pt idx="6">
                  <c:v>19553.89119604908</c:v>
                </c:pt>
                <c:pt idx="7">
                  <c:v>26981.390425363104</c:v>
                </c:pt>
                <c:pt idx="8">
                  <c:v>22594.932231782204</c:v>
                </c:pt>
                <c:pt idx="9">
                  <c:v>20001.041806252055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B-4C21-A49E-5C11AAC0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562032"/>
        <c:axId val="1988562448"/>
      </c:lineChart>
      <c:catAx>
        <c:axId val="19885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8562448"/>
        <c:crosses val="autoZero"/>
        <c:auto val="1"/>
        <c:lblAlgn val="ctr"/>
        <c:lblOffset val="100"/>
        <c:noMultiLvlLbl val="0"/>
      </c:catAx>
      <c:valAx>
        <c:axId val="19885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8562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of Hardware Energy Consumption (t=1s)</a:t>
            </a:r>
            <a:endParaRPr lang="en-AS"/>
          </a:p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Sheet1!$R$28</c:f>
              <c:strCache>
                <c:ptCount val="1"/>
                <c:pt idx="0">
                  <c:v>Aggregated CPU (J)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Sheet1!$R$29:$R$38</c:f>
              <c:numCache>
                <c:formatCode>General</c:formatCode>
                <c:ptCount val="10"/>
                <c:pt idx="1">
                  <c:v>6478.3192206992135</c:v>
                </c:pt>
                <c:pt idx="2">
                  <c:v>7721.3687422049152</c:v>
                </c:pt>
                <c:pt idx="3">
                  <c:v>6736.6492591354172</c:v>
                </c:pt>
                <c:pt idx="4">
                  <c:v>7018.8910554624181</c:v>
                </c:pt>
                <c:pt idx="5">
                  <c:v>6622.2669756648511</c:v>
                </c:pt>
                <c:pt idx="6">
                  <c:v>7145.2286202342175</c:v>
                </c:pt>
                <c:pt idx="7">
                  <c:v>8584.2552458451173</c:v>
                </c:pt>
                <c:pt idx="8">
                  <c:v>7957.5409346604583</c:v>
                </c:pt>
                <c:pt idx="9">
                  <c:v>7364.448989400099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3-4765-8E1A-4082369A0150}"/>
            </c:ext>
          </c:extLst>
        </c:ser>
        <c:ser>
          <c:idx val="1"/>
          <c:order val="1"/>
          <c:tx>
            <c:strRef>
              <c:f>Sheet1!$S$28</c:f>
              <c:strCache>
                <c:ptCount val="1"/>
                <c:pt idx="0">
                  <c:v>Aggregated Monitor (J)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Sheet1!$S$29:$S$38</c:f>
              <c:numCache>
                <c:formatCode>General</c:formatCode>
                <c:ptCount val="10"/>
                <c:pt idx="1">
                  <c:v>737.5900881422599</c:v>
                </c:pt>
                <c:pt idx="2">
                  <c:v>1102.9912544831141</c:v>
                </c:pt>
                <c:pt idx="3">
                  <c:v>768.00895445795504</c:v>
                </c:pt>
                <c:pt idx="4">
                  <c:v>748.28053606466494</c:v>
                </c:pt>
                <c:pt idx="5">
                  <c:v>757.62226259211582</c:v>
                </c:pt>
                <c:pt idx="6">
                  <c:v>888.32890054850873</c:v>
                </c:pt>
                <c:pt idx="7">
                  <c:v>1568.1672119481711</c:v>
                </c:pt>
                <c:pt idx="8">
                  <c:v>1175.9617898308866</c:v>
                </c:pt>
                <c:pt idx="9">
                  <c:v>885.42949790631985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3-4765-8E1A-4082369A0150}"/>
            </c:ext>
          </c:extLst>
        </c:ser>
        <c:ser>
          <c:idx val="2"/>
          <c:order val="2"/>
          <c:tx>
            <c:strRef>
              <c:f>Sheet1!$T$28</c:f>
              <c:strCache>
                <c:ptCount val="1"/>
                <c:pt idx="0">
                  <c:v>Aggregated Disk (J)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Sheet1!$T$29:$T$38</c:f>
              <c:numCache>
                <c:formatCode>General</c:formatCode>
                <c:ptCount val="10"/>
                <c:pt idx="1">
                  <c:v>8.9257285064388778</c:v>
                </c:pt>
                <c:pt idx="2">
                  <c:v>19.675536034298254</c:v>
                </c:pt>
                <c:pt idx="3">
                  <c:v>13.697844054986962</c:v>
                </c:pt>
                <c:pt idx="4">
                  <c:v>20.091441568149556</c:v>
                </c:pt>
                <c:pt idx="5">
                  <c:v>30.342614926504851</c:v>
                </c:pt>
                <c:pt idx="6">
                  <c:v>22.676429618426589</c:v>
                </c:pt>
                <c:pt idx="7">
                  <c:v>21.640083665194737</c:v>
                </c:pt>
                <c:pt idx="8">
                  <c:v>19.980797563462069</c:v>
                </c:pt>
                <c:pt idx="9">
                  <c:v>22.325934069830897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3-4765-8E1A-4082369A0150}"/>
            </c:ext>
          </c:extLst>
        </c:ser>
        <c:ser>
          <c:idx val="3"/>
          <c:order val="3"/>
          <c:tx>
            <c:strRef>
              <c:f>Sheet1!$U$28</c:f>
              <c:strCache>
                <c:ptCount val="1"/>
                <c:pt idx="0">
                  <c:v> Aggregated Base (J)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Sheet1!$U$29:$U$38</c:f>
              <c:numCache>
                <c:formatCode>General</c:formatCode>
                <c:ptCount val="10"/>
                <c:pt idx="1">
                  <c:v>4425.5405288535594</c:v>
                </c:pt>
                <c:pt idx="2">
                  <c:v>6866.2049602288926</c:v>
                </c:pt>
                <c:pt idx="3">
                  <c:v>4608.0537267477303</c:v>
                </c:pt>
                <c:pt idx="4">
                  <c:v>4691.5872485574046</c:v>
                </c:pt>
                <c:pt idx="5">
                  <c:v>4545.7335755526947</c:v>
                </c:pt>
                <c:pt idx="6">
                  <c:v>5329.973403291051</c:v>
                </c:pt>
                <c:pt idx="7">
                  <c:v>9409.0032716890255</c:v>
                </c:pt>
                <c:pt idx="8">
                  <c:v>7055.7707389853194</c:v>
                </c:pt>
                <c:pt idx="9">
                  <c:v>5312.5769874379193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3-4765-8E1A-4082369A0150}"/>
            </c:ext>
          </c:extLst>
        </c:ser>
        <c:ser>
          <c:idx val="4"/>
          <c:order val="4"/>
          <c:tx>
            <c:strRef>
              <c:f>Sheet1!$V$28</c:f>
              <c:strCache>
                <c:ptCount val="1"/>
                <c:pt idx="0">
                  <c:v>Aggregated Hardware Energy (J)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Sheet1!$Q$29:$Q$38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Sheet1!$V$29:$V$38</c:f>
              <c:numCache>
                <c:formatCode>General</c:formatCode>
                <c:ptCount val="10"/>
                <c:pt idx="1">
                  <c:v>11650.375566201472</c:v>
                </c:pt>
                <c:pt idx="2">
                  <c:v>15710.240492951218</c:v>
                </c:pt>
                <c:pt idx="3">
                  <c:v>12126.40978439609</c:v>
                </c:pt>
                <c:pt idx="4">
                  <c:v>12478.850281652636</c:v>
                </c:pt>
                <c:pt idx="5">
                  <c:v>11955.965428736166</c:v>
                </c:pt>
                <c:pt idx="6">
                  <c:v>13386.207353692203</c:v>
                </c:pt>
                <c:pt idx="7">
                  <c:v>19583.06581314751</c:v>
                </c:pt>
                <c:pt idx="8">
                  <c:v>16209.254261040125</c:v>
                </c:pt>
                <c:pt idx="9">
                  <c:v>13584.781408814169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3-4765-8E1A-4082369A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73280"/>
        <c:axId val="1863874944"/>
      </c:lineChart>
      <c:catAx>
        <c:axId val="18638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3874944"/>
        <c:crosses val="autoZero"/>
        <c:auto val="1"/>
        <c:lblAlgn val="ctr"/>
        <c:lblOffset val="100"/>
        <c:noMultiLvlLbl val="0"/>
      </c:catAx>
      <c:valAx>
        <c:axId val="186387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Consumption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38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Aggregated Monitor (J)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multiLvlStrRef>
              <c:f>Sheet1!$Q$29:$R$38</c:f>
              <c:multiLvlStrCache>
                <c:ptCount val="10"/>
                <c:lvl>
                  <c:pt idx="1">
                    <c:v>6478.319221</c:v>
                  </c:pt>
                  <c:pt idx="2">
                    <c:v>7721.368742</c:v>
                  </c:pt>
                  <c:pt idx="3">
                    <c:v>6736.649259</c:v>
                  </c:pt>
                  <c:pt idx="4">
                    <c:v>7018.891055</c:v>
                  </c:pt>
                  <c:pt idx="5">
                    <c:v>6622.266976</c:v>
                  </c:pt>
                  <c:pt idx="6">
                    <c:v>7145.22862</c:v>
                  </c:pt>
                  <c:pt idx="7">
                    <c:v>8584.255246</c:v>
                  </c:pt>
                  <c:pt idx="8">
                    <c:v>7957.540935</c:v>
                  </c:pt>
                  <c:pt idx="9">
                    <c:v>7364.448989</c:v>
                  </c:pt>
                </c:lvl>
                <c:lvl>
                  <c:pt idx="1">
                    <c:v>SGD</c:v>
                  </c:pt>
                  <c:pt idx="2">
                    <c:v>Adabound</c:v>
                  </c:pt>
                  <c:pt idx="3">
                    <c:v>Adagrad</c:v>
                  </c:pt>
                  <c:pt idx="4">
                    <c:v>Adam</c:v>
                  </c:pt>
                  <c:pt idx="5">
                    <c:v>AdaMax</c:v>
                  </c:pt>
                  <c:pt idx="6">
                    <c:v>FTRL</c:v>
                  </c:pt>
                  <c:pt idx="7">
                    <c:v>Nadam</c:v>
                  </c:pt>
                  <c:pt idx="8">
                    <c:v>RMSProp</c:v>
                  </c:pt>
                  <c:pt idx="9">
                    <c:v>Adadelta</c:v>
                  </c:pt>
                </c:lvl>
              </c:multiLvlStrCache>
            </c:multiLvlStrRef>
          </c:xVal>
          <c:yVal>
            <c:numRef>
              <c:f>Sheet1!$S$29:$S$38</c:f>
              <c:numCache>
                <c:formatCode>General</c:formatCode>
                <c:ptCount val="10"/>
                <c:pt idx="1">
                  <c:v>737.5900881422599</c:v>
                </c:pt>
                <c:pt idx="2">
                  <c:v>1102.9912544831141</c:v>
                </c:pt>
                <c:pt idx="3">
                  <c:v>768.00895445795504</c:v>
                </c:pt>
                <c:pt idx="4">
                  <c:v>748.28053606466494</c:v>
                </c:pt>
                <c:pt idx="5">
                  <c:v>757.62226259211582</c:v>
                </c:pt>
                <c:pt idx="6">
                  <c:v>888.32890054850873</c:v>
                </c:pt>
                <c:pt idx="7">
                  <c:v>1568.1672119481711</c:v>
                </c:pt>
                <c:pt idx="8">
                  <c:v>1175.9617898308866</c:v>
                </c:pt>
                <c:pt idx="9">
                  <c:v>885.42949790631985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5-4DCD-8011-A24F52F8E453}"/>
            </c:ext>
          </c:extLst>
        </c:ser>
        <c:ser>
          <c:idx val="1"/>
          <c:order val="1"/>
          <c:tx>
            <c:strRef>
              <c:f>Sheet1!$T$28</c:f>
              <c:strCache>
                <c:ptCount val="1"/>
                <c:pt idx="0">
                  <c:v>Aggregated Disk (J)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multiLvlStrRef>
              <c:f>Sheet1!$Q$29:$R$38</c:f>
              <c:multiLvlStrCache>
                <c:ptCount val="10"/>
                <c:lvl>
                  <c:pt idx="1">
                    <c:v>6478.319221</c:v>
                  </c:pt>
                  <c:pt idx="2">
                    <c:v>7721.368742</c:v>
                  </c:pt>
                  <c:pt idx="3">
                    <c:v>6736.649259</c:v>
                  </c:pt>
                  <c:pt idx="4">
                    <c:v>7018.891055</c:v>
                  </c:pt>
                  <c:pt idx="5">
                    <c:v>6622.266976</c:v>
                  </c:pt>
                  <c:pt idx="6">
                    <c:v>7145.22862</c:v>
                  </c:pt>
                  <c:pt idx="7">
                    <c:v>8584.255246</c:v>
                  </c:pt>
                  <c:pt idx="8">
                    <c:v>7957.540935</c:v>
                  </c:pt>
                  <c:pt idx="9">
                    <c:v>7364.448989</c:v>
                  </c:pt>
                </c:lvl>
                <c:lvl>
                  <c:pt idx="1">
                    <c:v>SGD</c:v>
                  </c:pt>
                  <c:pt idx="2">
                    <c:v>Adabound</c:v>
                  </c:pt>
                  <c:pt idx="3">
                    <c:v>Adagrad</c:v>
                  </c:pt>
                  <c:pt idx="4">
                    <c:v>Adam</c:v>
                  </c:pt>
                  <c:pt idx="5">
                    <c:v>AdaMax</c:v>
                  </c:pt>
                  <c:pt idx="6">
                    <c:v>FTRL</c:v>
                  </c:pt>
                  <c:pt idx="7">
                    <c:v>Nadam</c:v>
                  </c:pt>
                  <c:pt idx="8">
                    <c:v>RMSProp</c:v>
                  </c:pt>
                  <c:pt idx="9">
                    <c:v>Adadelta</c:v>
                  </c:pt>
                </c:lvl>
              </c:multiLvlStrCache>
            </c:multiLvlStrRef>
          </c:xVal>
          <c:yVal>
            <c:numRef>
              <c:f>Sheet1!$T$29:$T$38</c:f>
              <c:numCache>
                <c:formatCode>General</c:formatCode>
                <c:ptCount val="10"/>
                <c:pt idx="1">
                  <c:v>8.9257285064388778</c:v>
                </c:pt>
                <c:pt idx="2">
                  <c:v>19.675536034298254</c:v>
                </c:pt>
                <c:pt idx="3">
                  <c:v>13.697844054986962</c:v>
                </c:pt>
                <c:pt idx="4">
                  <c:v>20.091441568149556</c:v>
                </c:pt>
                <c:pt idx="5">
                  <c:v>30.342614926504851</c:v>
                </c:pt>
                <c:pt idx="6">
                  <c:v>22.676429618426589</c:v>
                </c:pt>
                <c:pt idx="7">
                  <c:v>21.640083665194737</c:v>
                </c:pt>
                <c:pt idx="8">
                  <c:v>19.980797563462069</c:v>
                </c:pt>
                <c:pt idx="9">
                  <c:v>22.325934069830897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5-4DCD-8011-A24F52F8E453}"/>
            </c:ext>
          </c:extLst>
        </c:ser>
        <c:ser>
          <c:idx val="2"/>
          <c:order val="2"/>
          <c:tx>
            <c:strRef>
              <c:f>Sheet1!$U$28</c:f>
              <c:strCache>
                <c:ptCount val="1"/>
                <c:pt idx="0">
                  <c:v> Aggregated Base (J)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multiLvlStrRef>
              <c:f>Sheet1!$Q$29:$R$38</c:f>
              <c:multiLvlStrCache>
                <c:ptCount val="10"/>
                <c:lvl>
                  <c:pt idx="1">
                    <c:v>6478.319221</c:v>
                  </c:pt>
                  <c:pt idx="2">
                    <c:v>7721.368742</c:v>
                  </c:pt>
                  <c:pt idx="3">
                    <c:v>6736.649259</c:v>
                  </c:pt>
                  <c:pt idx="4">
                    <c:v>7018.891055</c:v>
                  </c:pt>
                  <c:pt idx="5">
                    <c:v>6622.266976</c:v>
                  </c:pt>
                  <c:pt idx="6">
                    <c:v>7145.22862</c:v>
                  </c:pt>
                  <c:pt idx="7">
                    <c:v>8584.255246</c:v>
                  </c:pt>
                  <c:pt idx="8">
                    <c:v>7957.540935</c:v>
                  </c:pt>
                  <c:pt idx="9">
                    <c:v>7364.448989</c:v>
                  </c:pt>
                </c:lvl>
                <c:lvl>
                  <c:pt idx="1">
                    <c:v>SGD</c:v>
                  </c:pt>
                  <c:pt idx="2">
                    <c:v>Adabound</c:v>
                  </c:pt>
                  <c:pt idx="3">
                    <c:v>Adagrad</c:v>
                  </c:pt>
                  <c:pt idx="4">
                    <c:v>Adam</c:v>
                  </c:pt>
                  <c:pt idx="5">
                    <c:v>AdaMax</c:v>
                  </c:pt>
                  <c:pt idx="6">
                    <c:v>FTRL</c:v>
                  </c:pt>
                  <c:pt idx="7">
                    <c:v>Nadam</c:v>
                  </c:pt>
                  <c:pt idx="8">
                    <c:v>RMSProp</c:v>
                  </c:pt>
                  <c:pt idx="9">
                    <c:v>Adadelta</c:v>
                  </c:pt>
                </c:lvl>
              </c:multiLvlStrCache>
            </c:multiLvlStrRef>
          </c:xVal>
          <c:yVal>
            <c:numRef>
              <c:f>Sheet1!$U$29:$U$38</c:f>
              <c:numCache>
                <c:formatCode>General</c:formatCode>
                <c:ptCount val="10"/>
                <c:pt idx="1">
                  <c:v>4425.5405288535594</c:v>
                </c:pt>
                <c:pt idx="2">
                  <c:v>6866.2049602288926</c:v>
                </c:pt>
                <c:pt idx="3">
                  <c:v>4608.0537267477303</c:v>
                </c:pt>
                <c:pt idx="4">
                  <c:v>4691.5872485574046</c:v>
                </c:pt>
                <c:pt idx="5">
                  <c:v>4545.7335755526947</c:v>
                </c:pt>
                <c:pt idx="6">
                  <c:v>5329.973403291051</c:v>
                </c:pt>
                <c:pt idx="7">
                  <c:v>9409.0032716890255</c:v>
                </c:pt>
                <c:pt idx="8">
                  <c:v>7055.7707389853194</c:v>
                </c:pt>
                <c:pt idx="9">
                  <c:v>5312.5769874379193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5-4DCD-8011-A24F52F8E453}"/>
            </c:ext>
          </c:extLst>
        </c:ser>
        <c:ser>
          <c:idx val="3"/>
          <c:order val="3"/>
          <c:tx>
            <c:strRef>
              <c:f>Sheet1!$V$28</c:f>
              <c:strCache>
                <c:ptCount val="1"/>
                <c:pt idx="0">
                  <c:v>Aggregated Hardware Energy (J)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multiLvlStrRef>
              <c:f>Sheet1!$Q$29:$R$38</c:f>
              <c:multiLvlStrCache>
                <c:ptCount val="10"/>
                <c:lvl>
                  <c:pt idx="1">
                    <c:v>6478.319221</c:v>
                  </c:pt>
                  <c:pt idx="2">
                    <c:v>7721.368742</c:v>
                  </c:pt>
                  <c:pt idx="3">
                    <c:v>6736.649259</c:v>
                  </c:pt>
                  <c:pt idx="4">
                    <c:v>7018.891055</c:v>
                  </c:pt>
                  <c:pt idx="5">
                    <c:v>6622.266976</c:v>
                  </c:pt>
                  <c:pt idx="6">
                    <c:v>7145.22862</c:v>
                  </c:pt>
                  <c:pt idx="7">
                    <c:v>8584.255246</c:v>
                  </c:pt>
                  <c:pt idx="8">
                    <c:v>7957.540935</c:v>
                  </c:pt>
                  <c:pt idx="9">
                    <c:v>7364.448989</c:v>
                  </c:pt>
                </c:lvl>
                <c:lvl>
                  <c:pt idx="1">
                    <c:v>SGD</c:v>
                  </c:pt>
                  <c:pt idx="2">
                    <c:v>Adabound</c:v>
                  </c:pt>
                  <c:pt idx="3">
                    <c:v>Adagrad</c:v>
                  </c:pt>
                  <c:pt idx="4">
                    <c:v>Adam</c:v>
                  </c:pt>
                  <c:pt idx="5">
                    <c:v>AdaMax</c:v>
                  </c:pt>
                  <c:pt idx="6">
                    <c:v>FTRL</c:v>
                  </c:pt>
                  <c:pt idx="7">
                    <c:v>Nadam</c:v>
                  </c:pt>
                  <c:pt idx="8">
                    <c:v>RMSProp</c:v>
                  </c:pt>
                  <c:pt idx="9">
                    <c:v>Adadelta</c:v>
                  </c:pt>
                </c:lvl>
              </c:multiLvlStrCache>
            </c:multiLvlStrRef>
          </c:xVal>
          <c:yVal>
            <c:numRef>
              <c:f>Sheet1!$V$29:$V$38</c:f>
              <c:numCache>
                <c:formatCode>General</c:formatCode>
                <c:ptCount val="10"/>
                <c:pt idx="1">
                  <c:v>11650.375566201472</c:v>
                </c:pt>
                <c:pt idx="2">
                  <c:v>15710.240492951218</c:v>
                </c:pt>
                <c:pt idx="3">
                  <c:v>12126.40978439609</c:v>
                </c:pt>
                <c:pt idx="4">
                  <c:v>12478.850281652636</c:v>
                </c:pt>
                <c:pt idx="5">
                  <c:v>11955.965428736166</c:v>
                </c:pt>
                <c:pt idx="6">
                  <c:v>13386.207353692203</c:v>
                </c:pt>
                <c:pt idx="7">
                  <c:v>19583.06581314751</c:v>
                </c:pt>
                <c:pt idx="8">
                  <c:v>16209.254261040125</c:v>
                </c:pt>
                <c:pt idx="9">
                  <c:v>13584.781408814169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5-4DCD-8011-A24F52F8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11616"/>
        <c:axId val="1992012032"/>
      </c:scatterChart>
      <c:valAx>
        <c:axId val="19920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12032"/>
        <c:crosses val="autoZero"/>
        <c:crossBetween val="midCat"/>
      </c:valAx>
      <c:valAx>
        <c:axId val="19920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1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Aggregated Average Energy Consumption per second (J/S)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Sheet1!$AC$62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Sheet1!$AD$62</c:f>
              <c:numCache>
                <c:formatCode>General</c:formatCode>
                <c:ptCount val="1"/>
                <c:pt idx="0">
                  <c:v>17205.477659402433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2-4C93-990B-B8A1937C016E}"/>
            </c:ext>
          </c:extLst>
        </c:ser>
        <c:ser>
          <c:idx val="2"/>
          <c:order val="2"/>
          <c:tx>
            <c:strRef>
              <c:f>Sheet1!$AC$63</c:f>
              <c:strCache>
                <c:ptCount val="1"/>
                <c:pt idx="0">
                  <c:v>Adabound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Sheet1!$AD$63</c:f>
              <c:numCache>
                <c:formatCode>General</c:formatCode>
                <c:ptCount val="1"/>
                <c:pt idx="0">
                  <c:v>22242.825515334465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2-4C93-990B-B8A1937C016E}"/>
            </c:ext>
          </c:extLst>
        </c:ser>
        <c:ser>
          <c:idx val="3"/>
          <c:order val="3"/>
          <c:tx>
            <c:strRef>
              <c:f>Sheet1!$AC$64</c:f>
              <c:strCache>
                <c:ptCount val="1"/>
                <c:pt idx="0">
                  <c:v>Adagrad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Sheet1!$AD$64</c:f>
              <c:numCache>
                <c:formatCode>General</c:formatCode>
                <c:ptCount val="1"/>
                <c:pt idx="0">
                  <c:v>17831.718045847581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2-4C93-990B-B8A1937C016E}"/>
            </c:ext>
          </c:extLst>
        </c:ser>
        <c:ser>
          <c:idx val="4"/>
          <c:order val="4"/>
          <c:tx>
            <c:strRef>
              <c:f>Sheet1!$AC$65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Sheet1!$AD$65</c:f>
              <c:numCache>
                <c:formatCode>General</c:formatCode>
                <c:ptCount val="1"/>
                <c:pt idx="0">
                  <c:v>18356.057687623932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2-4C93-990B-B8A1937C016E}"/>
            </c:ext>
          </c:extLst>
        </c:ser>
        <c:ser>
          <c:idx val="5"/>
          <c:order val="5"/>
          <c:tx>
            <c:strRef>
              <c:f>Sheet1!$AC$66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Sheet1!$AD$66</c:f>
              <c:numCache>
                <c:formatCode>General</c:formatCode>
                <c:ptCount val="1"/>
                <c:pt idx="0">
                  <c:v>17456.51409277528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02-4C93-990B-B8A1937C016E}"/>
            </c:ext>
          </c:extLst>
        </c:ser>
        <c:ser>
          <c:idx val="6"/>
          <c:order val="6"/>
          <c:tx>
            <c:strRef>
              <c:f>Sheet1!$AC$67</c:f>
              <c:strCache>
                <c:ptCount val="1"/>
                <c:pt idx="0">
                  <c:v>FTRL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Sheet1!$AD$67</c:f>
              <c:numCache>
                <c:formatCode>General</c:formatCode>
                <c:ptCount val="1"/>
                <c:pt idx="0">
                  <c:v>19553.891196049084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02-4C93-990B-B8A1937C016E}"/>
            </c:ext>
          </c:extLst>
        </c:ser>
        <c:ser>
          <c:idx val="7"/>
          <c:order val="7"/>
          <c:tx>
            <c:strRef>
              <c:f>Sheet1!$AC$68</c:f>
              <c:strCache>
                <c:ptCount val="1"/>
                <c:pt idx="0">
                  <c:v>Nadam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Sheet1!$AD$68</c:f>
              <c:numCache>
                <c:formatCode>General</c:formatCode>
                <c:ptCount val="1"/>
                <c:pt idx="0">
                  <c:v>26981.390425363101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02-4C93-990B-B8A1937C016E}"/>
            </c:ext>
          </c:extLst>
        </c:ser>
        <c:ser>
          <c:idx val="8"/>
          <c:order val="8"/>
          <c:tx>
            <c:strRef>
              <c:f>Sheet1!$AC$69</c:f>
              <c:strCache>
                <c:ptCount val="1"/>
                <c:pt idx="0">
                  <c:v>RMSProp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Sheet1!$AD$69</c:f>
              <c:numCache>
                <c:formatCode>General</c:formatCode>
                <c:ptCount val="1"/>
                <c:pt idx="0">
                  <c:v>22594.932231782204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02-4C93-990B-B8A1937C016E}"/>
            </c:ext>
          </c:extLst>
        </c:ser>
        <c:ser>
          <c:idx val="9"/>
          <c:order val="9"/>
          <c:tx>
            <c:strRef>
              <c:f>Sheet1!$AC$70</c:f>
              <c:strCache>
                <c:ptCount val="1"/>
                <c:pt idx="0">
                  <c:v>Adadelta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Sheet1!$AD$60</c:f>
              <c:strCache>
                <c:ptCount val="1"/>
                <c:pt idx="0">
                  <c:v>Aggregated Average Energy Consumption per second (J/s)</c:v>
                </c:pt>
              </c:strCache>
            </c:strRef>
          </c:cat>
          <c:val>
            <c:numRef>
              <c:f>Sheet1!$AD$70</c:f>
              <c:numCache>
                <c:formatCode>General</c:formatCode>
                <c:ptCount val="1"/>
                <c:pt idx="0">
                  <c:v>20001.041806252055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02-4C93-990B-B8A1937C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472799"/>
        <c:axId val="17274786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Sheet1!$AD$60</c15:sqref>
                        </c15:formulaRef>
                      </c:ext>
                    </c:extLst>
                    <c:strCache>
                      <c:ptCount val="1"/>
                      <c:pt idx="0">
                        <c:v>Aggregated Average Energy Consumption per second (J/s)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Sheet1!$AD$61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02-4C93-990B-B8A1937C016E}"/>
                  </c:ext>
                </c:extLst>
              </c15:ser>
            </c15:filteredBarSeries>
          </c:ext>
        </c:extLst>
      </c:barChart>
      <c:catAx>
        <c:axId val="1727472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7478623"/>
        <c:crosses val="autoZero"/>
        <c:auto val="1"/>
        <c:lblAlgn val="ctr"/>
        <c:lblOffset val="100"/>
        <c:noMultiLvlLbl val="0"/>
      </c:catAx>
      <c:valAx>
        <c:axId val="17274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4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Carbon emission of optimizers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Sheet1!$AL$63</c:f>
              <c:strCache>
                <c:ptCount val="1"/>
                <c:pt idx="0">
                  <c:v>Carbon emission in CO2e(Kg)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Sheet1!$AK$64:$AK$73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Sheet1!$AL$64:$AL$73</c:f>
              <c:numCache>
                <c:formatCode>General</c:formatCode>
                <c:ptCount val="10"/>
                <c:pt idx="1">
                  <c:v>3.4262917419952021</c:v>
                </c:pt>
                <c:pt idx="2">
                  <c:v>6.2782872724722223</c:v>
                </c:pt>
                <c:pt idx="3">
                  <c:v>3.6558633281728694</c:v>
                </c:pt>
                <c:pt idx="4">
                  <c:v>3.7526278793844741</c:v>
                </c:pt>
                <c:pt idx="5">
                  <c:v>3.6209419341388882</c:v>
                </c:pt>
                <c:pt idx="6">
                  <c:v>4.4533271059463262</c:v>
                </c:pt>
                <c:pt idx="7">
                  <c:v>9.8687423274028045</c:v>
                </c:pt>
                <c:pt idx="8">
                  <c:v>6.5454463493552044</c:v>
                </c:pt>
                <c:pt idx="9">
                  <c:v>4.3912048700421265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B14-AF17-9DFAF9D5B8E5}"/>
            </c:ext>
          </c:extLst>
        </c:ser>
        <c:ser>
          <c:idx val="1"/>
          <c:order val="1"/>
          <c:tx>
            <c:strRef>
              <c:f>Sheet1!$AM$63</c:f>
              <c:strCache>
                <c:ptCount val="1"/>
                <c:pt idx="0">
                  <c:v>Carbon emission in CO2(Kg)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Sheet1!$AK$64:$AK$73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Sheet1!$AM$64:$AM$73</c:f>
              <c:numCache>
                <c:formatCode>General</c:formatCode>
                <c:ptCount val="10"/>
                <c:pt idx="1">
                  <c:v>3.3912752437136144</c:v>
                </c:pt>
                <c:pt idx="2">
                  <c:v>6.214123549111112</c:v>
                </c:pt>
                <c:pt idx="3">
                  <c:v>3.618500621903689</c:v>
                </c:pt>
                <c:pt idx="4">
                  <c:v>3.7142762451440738</c:v>
                </c:pt>
                <c:pt idx="5">
                  <c:v>3.5839361224444444</c:v>
                </c:pt>
                <c:pt idx="6">
                  <c:v>4.4078143671910706</c:v>
                </c:pt>
                <c:pt idx="7">
                  <c:v>9.767884366443619</c:v>
                </c:pt>
                <c:pt idx="8">
                  <c:v>6.4785522760819942</c:v>
                </c:pt>
                <c:pt idx="9">
                  <c:v>4.3463270168513795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5-4B14-AF17-9DFAF9D5B8E5}"/>
            </c:ext>
          </c:extLst>
        </c:ser>
        <c:ser>
          <c:idx val="2"/>
          <c:order val="2"/>
          <c:tx>
            <c:strRef>
              <c:f>Sheet1!$AN$63</c:f>
              <c:strCache>
                <c:ptCount val="1"/>
                <c:pt idx="0">
                  <c:v>Carbon emission in CH4(Kg)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Sheet1!$AK$64:$AK$73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Sheet1!$AN$64:$AN$73</c:f>
              <c:numCache>
                <c:formatCode>General</c:formatCode>
                <c:ptCount val="10"/>
                <c:pt idx="1">
                  <c:v>1.290930812224444E-2</c:v>
                </c:pt>
                <c:pt idx="2">
                  <c:v>2.3654828888888889E-2</c:v>
                </c:pt>
                <c:pt idx="3">
                  <c:v>1.3774269592324664E-2</c:v>
                </c:pt>
                <c:pt idx="4">
                  <c:v>1.4138851332866667E-2</c:v>
                </c:pt>
                <c:pt idx="5">
                  <c:v>1.3642695555555555E-2</c:v>
                </c:pt>
                <c:pt idx="6">
                  <c:v>1.6778889863688886E-2</c:v>
                </c:pt>
                <c:pt idx="7">
                  <c:v>3.7182658418133306E-2</c:v>
                </c:pt>
                <c:pt idx="8">
                  <c:v>2.466140950164444E-2</c:v>
                </c:pt>
                <c:pt idx="9">
                  <c:v>1.6544830669399997E-2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5-4B14-AF17-9DFAF9D5B8E5}"/>
            </c:ext>
          </c:extLst>
        </c:ser>
        <c:ser>
          <c:idx val="3"/>
          <c:order val="3"/>
          <c:tx>
            <c:strRef>
              <c:f>Sheet1!$AO$63</c:f>
              <c:strCache>
                <c:ptCount val="1"/>
                <c:pt idx="0">
                  <c:v>Carbon emission in N2O(Kg)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Sheet1!$AK$64:$AK$73</c:f>
              <c:strCache>
                <c:ptCount val="10"/>
                <c:pt idx="1">
                  <c:v>SGD</c:v>
                </c:pt>
                <c:pt idx="2">
                  <c:v>Adabound</c:v>
                </c:pt>
                <c:pt idx="3">
                  <c:v>Adagrad</c:v>
                </c:pt>
                <c:pt idx="4">
                  <c:v>Adam</c:v>
                </c:pt>
                <c:pt idx="5">
                  <c:v>AdaMax</c:v>
                </c:pt>
                <c:pt idx="6">
                  <c:v>FTRL</c:v>
                </c:pt>
                <c:pt idx="7">
                  <c:v>Nadam</c:v>
                </c:pt>
                <c:pt idx="8">
                  <c:v>RMSProp</c:v>
                </c:pt>
                <c:pt idx="9">
                  <c:v>Adadelta</c:v>
                </c:pt>
              </c:strCache>
            </c:strRef>
          </c:cat>
          <c:val>
            <c:numRef>
              <c:f>Sheet1!$AO$64:$AO$73</c:f>
              <c:numCache>
                <c:formatCode>General</c:formatCode>
                <c:ptCount val="10"/>
                <c:pt idx="1">
                  <c:v>2.2107190159343603E-2</c:v>
                </c:pt>
                <c:pt idx="2">
                  <c:v>4.0508894472222216E-2</c:v>
                </c:pt>
                <c:pt idx="3">
                  <c:v>2.3588436676855985E-2</c:v>
                </c:pt>
                <c:pt idx="4">
                  <c:v>2.4212782907534168E-2</c:v>
                </c:pt>
                <c:pt idx="5">
                  <c:v>2.3363116138888883E-2</c:v>
                </c:pt>
                <c:pt idx="6">
                  <c:v>2.8733848891567215E-2</c:v>
                </c:pt>
                <c:pt idx="7">
                  <c:v>6.3675302541053275E-2</c:v>
                </c:pt>
                <c:pt idx="8">
                  <c:v>4.2232663771566099E-2</c:v>
                </c:pt>
                <c:pt idx="9">
                  <c:v>2.8333022521347492E-2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5-4B14-AF17-9DFAF9D5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6961135"/>
        <c:axId val="636956975"/>
      </c:barChart>
      <c:catAx>
        <c:axId val="6369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6975"/>
        <c:crosses val="autoZero"/>
        <c:auto val="1"/>
        <c:lblAlgn val="ctr"/>
        <c:lblOffset val="100"/>
        <c:noMultiLvlLbl val="0"/>
      </c:catAx>
      <c:valAx>
        <c:axId val="6369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61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38</xdr:row>
      <xdr:rowOff>174170</xdr:rowOff>
    </xdr:from>
    <xdr:to>
      <xdr:col>27</xdr:col>
      <xdr:colOff>175260</xdr:colOff>
      <xdr:row>63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845F7-2CD4-461D-B068-7FE5EBD6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106680</xdr:colOff>
      <xdr:row>16</xdr:row>
      <xdr:rowOff>53340</xdr:rowOff>
    </xdr:from>
    <xdr:to>
      <xdr:col>42</xdr:col>
      <xdr:colOff>7620</xdr:colOff>
      <xdr:row>42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8F3FA5-5F34-49AD-9034-F2627C2F6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45</xdr:row>
      <xdr:rowOff>15240</xdr:rowOff>
    </xdr:from>
    <xdr:to>
      <xdr:col>42</xdr:col>
      <xdr:colOff>304800</xdr:colOff>
      <xdr:row>60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9E0633-CA8C-48E7-8891-8589C0120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67</xdr:row>
      <xdr:rowOff>57150</xdr:rowOff>
    </xdr:from>
    <xdr:to>
      <xdr:col>26</xdr:col>
      <xdr:colOff>228600</xdr:colOff>
      <xdr:row>87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98F0E-EDF0-4D6C-9DAC-D983C9F5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342900</xdr:colOff>
      <xdr:row>76</xdr:row>
      <xdr:rowOff>80010</xdr:rowOff>
    </xdr:from>
    <xdr:to>
      <xdr:col>49</xdr:col>
      <xdr:colOff>297180</xdr:colOff>
      <xdr:row>99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F53B-F90D-4C38-A857-B43BC568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106"/>
  <sheetViews>
    <sheetView tabSelected="1" topLeftCell="AE76" zoomScaleNormal="100" workbookViewId="0">
      <selection activeCell="AZ87" sqref="AZ87"/>
    </sheetView>
  </sheetViews>
  <sheetFormatPr defaultRowHeight="14.4" x14ac:dyDescent="0.3"/>
  <cols>
    <col min="2" max="2" width="8.88671875" style="3"/>
    <col min="3" max="3" width="13.6640625" style="1" customWidth="1"/>
    <col min="11" max="11" width="8.5546875" customWidth="1"/>
    <col min="12" max="12" width="11.33203125" customWidth="1"/>
    <col min="13" max="13" width="11.21875" customWidth="1"/>
    <col min="14" max="14" width="17" style="3" customWidth="1"/>
    <col min="21" max="21" width="11" bestFit="1" customWidth="1"/>
    <col min="23" max="23" width="10.6640625" customWidth="1"/>
    <col min="24" max="24" width="10.88671875" customWidth="1"/>
    <col min="25" max="25" width="11.5546875" customWidth="1"/>
    <col min="26" max="26" width="11.21875" customWidth="1"/>
    <col min="37" max="37" width="8.88671875" style="225"/>
  </cols>
  <sheetData>
    <row r="2" spans="2:37" s="2" customFormat="1" x14ac:dyDescent="0.3">
      <c r="B2" s="242" t="s">
        <v>0</v>
      </c>
      <c r="C2" s="242" t="s">
        <v>1</v>
      </c>
      <c r="D2" s="239" t="s">
        <v>2</v>
      </c>
      <c r="E2" s="239"/>
      <c r="F2" s="239"/>
      <c r="G2" s="239"/>
      <c r="H2" s="239"/>
      <c r="I2" s="239" t="s">
        <v>3</v>
      </c>
      <c r="J2" s="239" t="s">
        <v>4</v>
      </c>
      <c r="K2" s="239" t="s">
        <v>5</v>
      </c>
      <c r="L2" s="239" t="s">
        <v>6</v>
      </c>
      <c r="M2" s="239" t="s">
        <v>7</v>
      </c>
      <c r="N2" s="239" t="s">
        <v>8</v>
      </c>
      <c r="Q2" s="229" t="s">
        <v>0</v>
      </c>
      <c r="R2" s="235" t="s">
        <v>24</v>
      </c>
      <c r="S2" s="236"/>
      <c r="T2" s="236"/>
      <c r="U2" s="236"/>
      <c r="V2" s="237"/>
      <c r="W2" s="230" t="s">
        <v>25</v>
      </c>
      <c r="X2" s="230" t="s">
        <v>26</v>
      </c>
      <c r="Y2" s="230" t="s">
        <v>27</v>
      </c>
      <c r="Z2" s="230" t="s">
        <v>8</v>
      </c>
      <c r="AK2" s="226"/>
    </row>
    <row r="3" spans="2:37" s="2" customFormat="1" ht="55.2" x14ac:dyDescent="0.3">
      <c r="B3" s="242"/>
      <c r="C3" s="242"/>
      <c r="D3" s="77" t="s">
        <v>9</v>
      </c>
      <c r="E3" s="77" t="s">
        <v>10</v>
      </c>
      <c r="F3" s="77" t="s">
        <v>11</v>
      </c>
      <c r="G3" s="77" t="s">
        <v>12</v>
      </c>
      <c r="H3" s="77" t="s">
        <v>13</v>
      </c>
      <c r="I3" s="239"/>
      <c r="J3" s="239"/>
      <c r="K3" s="239"/>
      <c r="L3" s="239"/>
      <c r="M3" s="239"/>
      <c r="N3" s="239"/>
      <c r="Q3" s="229"/>
      <c r="R3" s="224" t="s">
        <v>28</v>
      </c>
      <c r="S3" s="224" t="s">
        <v>29</v>
      </c>
      <c r="T3" s="224" t="s">
        <v>30</v>
      </c>
      <c r="U3" s="224" t="s">
        <v>31</v>
      </c>
      <c r="V3" s="224" t="s">
        <v>32</v>
      </c>
      <c r="W3" s="230"/>
      <c r="X3" s="230"/>
      <c r="Y3" s="230"/>
      <c r="Z3" s="230"/>
      <c r="AK3" s="226"/>
    </row>
    <row r="4" spans="2:37" x14ac:dyDescent="0.3">
      <c r="B4" s="240" t="s">
        <v>14</v>
      </c>
      <c r="C4" s="1">
        <v>1</v>
      </c>
      <c r="D4" s="4">
        <v>6306.4</v>
      </c>
      <c r="E4" s="4">
        <v>690</v>
      </c>
      <c r="F4" s="4">
        <v>8.1999999999999993</v>
      </c>
      <c r="G4" s="4">
        <v>4140</v>
      </c>
      <c r="H4">
        <f>SUM(D4:G4)</f>
        <v>11144.599999999999</v>
      </c>
      <c r="I4" s="5">
        <v>5577.7</v>
      </c>
      <c r="J4">
        <f>SUM(H4:I4)</f>
        <v>16722.3</v>
      </c>
      <c r="K4" s="6">
        <v>318.221</v>
      </c>
      <c r="L4">
        <f>J4*K4/1000</f>
        <v>5321.3870282999997</v>
      </c>
      <c r="M4">
        <f>L4/K4*1000</f>
        <v>16722.299999999996</v>
      </c>
      <c r="N4" s="240">
        <f>SUM(L4:L13)/SUM(K4:K13)*1000</f>
        <v>17205.477659402437</v>
      </c>
      <c r="Q4" t="s">
        <v>14</v>
      </c>
      <c r="R4">
        <f>SUM(D4*K4,D5*K5,D6*K6,D7*K7,D8*K8,D9*K9,D10*K10,D11*K11,D12*K12,D13*K13)/1000</f>
        <v>21873.137883999992</v>
      </c>
      <c r="S4">
        <f>SUM(E4*K4,E5*K5,E6*K6,E7*K7,E8*K8,E9*K9,E10*K10,E11*K11,E12*K12,E13*K13)/1000</f>
        <v>2490.36967</v>
      </c>
      <c r="T4">
        <f>SUM(F4*K4,F5*K5,F6*K6,F7*K7,F8*K8,F9*K9,F10*K10,F11*K11,F12*K12,F13*K13)/1000</f>
        <v>30.136472699999963</v>
      </c>
      <c r="U4">
        <f>SUM(G4*K4,G5*K5,G6*K6,G7*K7,G8*K8,G9*K9,G10*K10,G11*K11,G12*K12,G13*K13)/1000</f>
        <v>14942.21802</v>
      </c>
      <c r="V4" s="223">
        <f>SUM(R4:U4)</f>
        <v>39335.862046699993</v>
      </c>
      <c r="W4">
        <f>SUM(I4*K4,I5*K5,I6*K6,I7*K7,I8*K8,I9*K9,I10*K10,I11*K11,I12*K12,I13*K13)/1000</f>
        <v>18756.024503399993</v>
      </c>
      <c r="X4">
        <f>SUM(K4:K13)</f>
        <v>3376.3599999999992</v>
      </c>
      <c r="Y4">
        <f>SUM(V4:W4)</f>
        <v>58091.886550099982</v>
      </c>
      <c r="Z4">
        <f>Y4/X4*1000</f>
        <v>17205.477659402433</v>
      </c>
    </row>
    <row r="5" spans="2:37" x14ac:dyDescent="0.3">
      <c r="B5" s="241"/>
      <c r="C5" s="1">
        <v>2</v>
      </c>
      <c r="D5" s="4">
        <v>6505.4</v>
      </c>
      <c r="E5" s="4">
        <v>715</v>
      </c>
      <c r="F5" s="4">
        <v>5</v>
      </c>
      <c r="G5" s="4">
        <v>4290</v>
      </c>
      <c r="H5" s="4">
        <f t="shared" ref="H5:H68" si="0">SUM(D5:G5)</f>
        <v>11515.4</v>
      </c>
      <c r="I5" s="5">
        <v>5898.1</v>
      </c>
      <c r="J5" s="5">
        <f t="shared" ref="J5:J68" si="1">SUM(H5:I5)</f>
        <v>17413.5</v>
      </c>
      <c r="K5" s="6">
        <v>317.76</v>
      </c>
      <c r="L5" s="6">
        <f t="shared" ref="L5:L68" si="2">J5*K5/1000</f>
        <v>5533.31376</v>
      </c>
      <c r="M5" s="223">
        <f t="shared" ref="M5:M21" si="3">L5/K5*1000</f>
        <v>17413.5</v>
      </c>
      <c r="N5" s="241"/>
      <c r="Q5" t="s">
        <v>16</v>
      </c>
      <c r="R5" s="223">
        <f>SUM(D14*K14,D15*K15,D16*K16,D17*K17,D18*K18,D19*K19,D20*K20,D21*K21)/1000</f>
        <v>29561.515034699998</v>
      </c>
      <c r="S5" s="223">
        <f>SUM(E14*K14,E15*K15,E16*K16,E17*K17,E18*K18,E19*K19,E20*K20,E21*K21,E22*K22,E23*K23)/1000</f>
        <v>4222.8384164999989</v>
      </c>
      <c r="T5" s="223">
        <f>SUM(F14*K14,F15*K15,F16*K16,F17*K17,F18*K18,F19*K19,F20*K20,F21*K21,F22*K22*F23*K23)/1000</f>
        <v>75.328438999999975</v>
      </c>
      <c r="U5" s="223">
        <f>SUM(G14*K14,G15*K15,G16*K16,G17*K17,G18*K18,G19*K19,G20*K20,G21*K21,G22*K22*G23*K23)/1000</f>
        <v>26287.49227499999</v>
      </c>
      <c r="V5" s="223">
        <f t="shared" ref="V5:V12" si="4">SUM(R5:U5)</f>
        <v>60147.174165199984</v>
      </c>
      <c r="W5" s="223">
        <f>SUM(I14*K14,I15*K15,I16*K16,I17*K17,I18*K18,I19*K19,I20*K20,I21*K21,I22*K22*I23*K23)/1000</f>
        <v>25010.21733349999</v>
      </c>
      <c r="X5" s="223">
        <f>SUM(K14:K23)</f>
        <v>3828.5329999999985</v>
      </c>
      <c r="Y5" s="223">
        <f t="shared" ref="Y5:Y12" si="5">SUM(V5:W5)</f>
        <v>85157.391498699973</v>
      </c>
      <c r="Z5" s="223">
        <f t="shared" ref="Z5:Z12" si="6">Y5/X5*1000</f>
        <v>22242.825515334465</v>
      </c>
    </row>
    <row r="6" spans="2:37" x14ac:dyDescent="0.3">
      <c r="B6" s="241"/>
      <c r="C6" s="1">
        <v>3</v>
      </c>
      <c r="D6" s="4">
        <v>6573.5</v>
      </c>
      <c r="E6" s="4">
        <v>750</v>
      </c>
      <c r="F6" s="4">
        <v>14.2</v>
      </c>
      <c r="G6" s="4">
        <v>4500</v>
      </c>
      <c r="H6" s="4">
        <f t="shared" si="0"/>
        <v>11837.7</v>
      </c>
      <c r="I6" s="5">
        <v>5904.1</v>
      </c>
      <c r="J6" s="5">
        <f t="shared" si="1"/>
        <v>17741.800000000003</v>
      </c>
      <c r="K6" s="6">
        <v>332.53100000000001</v>
      </c>
      <c r="L6" s="6">
        <f t="shared" si="2"/>
        <v>5899.6984958000003</v>
      </c>
      <c r="M6" s="223">
        <f t="shared" si="3"/>
        <v>17741.800000000003</v>
      </c>
      <c r="N6" s="241"/>
      <c r="Q6" t="s">
        <v>21</v>
      </c>
      <c r="R6" s="223">
        <f>SUM(D24*K24,D25*K25,D26*K26,D27*K27,D28*K28,D29*K29,D30*K30,D31*K31,D32*K32,D33*K33)/1000</f>
        <v>23402.345089442428</v>
      </c>
      <c r="S6" s="223">
        <f>SUM(E24*K24,E25*K25,E26*K26,E27*K27,E28*K28,E29*K29,E30*K30,E31*K31,E32*K32,E33*K33)/1000</f>
        <v>2667.974818435719</v>
      </c>
      <c r="T6" s="223">
        <f>SUM(F24*K24,F25*K25,F26*K26,F27*K27,F28*K28,F29*K29,F30*K30,F31*K31,F32*K32,F33*K33)/1000</f>
        <v>47.584735559961935</v>
      </c>
      <c r="U6" s="223">
        <f>SUM(G24*K24,G25*K25,G26*K26,G27*K27,G28*K28,G29*K29,G30*K30,G31*K31,G32*K32,G33*K33)/1000</f>
        <v>16007.848910614313</v>
      </c>
      <c r="V6" s="223">
        <f t="shared" si="4"/>
        <v>42125.753554052426</v>
      </c>
      <c r="W6" s="223">
        <f>SUM(I24*K24,I25*K25,I26*K26,I27*K27,I28*K28,I29*K29,I30*K30,I31*K31,I32*K32,I33*K33)/1000</f>
        <v>19858.459611408554</v>
      </c>
      <c r="X6" s="223">
        <f>SUM(K24:K33)</f>
        <v>3473.8850412476258</v>
      </c>
      <c r="Y6" s="223">
        <f t="shared" si="5"/>
        <v>61984.213165460984</v>
      </c>
      <c r="Z6" s="223">
        <f t="shared" si="6"/>
        <v>17842.908567636339</v>
      </c>
    </row>
    <row r="7" spans="2:37" x14ac:dyDescent="0.3">
      <c r="B7" s="241"/>
      <c r="C7" s="1">
        <v>4</v>
      </c>
      <c r="D7" s="4">
        <v>6624.2</v>
      </c>
      <c r="E7" s="4">
        <v>797.5</v>
      </c>
      <c r="F7" s="4">
        <v>4.9000000000000004</v>
      </c>
      <c r="G7" s="4">
        <v>4785</v>
      </c>
      <c r="H7" s="4">
        <f t="shared" si="0"/>
        <v>12211.599999999999</v>
      </c>
      <c r="I7" s="5">
        <v>5990.7</v>
      </c>
      <c r="J7" s="5">
        <f t="shared" si="1"/>
        <v>18202.3</v>
      </c>
      <c r="K7" s="6">
        <v>352.291</v>
      </c>
      <c r="L7" s="6">
        <f t="shared" si="2"/>
        <v>6412.5064693000004</v>
      </c>
      <c r="M7" s="223">
        <f t="shared" si="3"/>
        <v>18202.3</v>
      </c>
      <c r="N7" s="241"/>
      <c r="Q7" t="s">
        <v>15</v>
      </c>
      <c r="R7" s="223">
        <f>SUM(D34*K34,D35*K35,D36*K36,D37*K37,D38*K38,D39*K39,D40*K40,D41*K41,D42*K42,D43*K43)/1000</f>
        <v>24328.522213000004</v>
      </c>
      <c r="S7" s="223">
        <f>SUM(E34*K34,E35*K35,E36*K36,E37*K37,E38*K38,E39*K39,E40*K40,E41*K41,E42*K42,E43*K43)/1000</f>
        <v>2593.6518318000021</v>
      </c>
      <c r="T7" s="223">
        <f>SUM(F34*K34,F35*K35,F36*K36,F37*K37,F38*K38,F39*K39,F40*K40,F41*K41,F42*K42,F43*K43)/1000</f>
        <v>69.639930100000015</v>
      </c>
      <c r="U7" s="223">
        <f>SUM(G34*K34,G35*K35,G36*K36,G37*K37,G38*K38,G39*K39,G40*K40,G41*K41,G42*K42,G43*K43)/1000</f>
        <v>16261.740449999999</v>
      </c>
      <c r="V7" s="223">
        <f t="shared" si="4"/>
        <v>43253.554424900001</v>
      </c>
      <c r="W7" s="223">
        <f>SUM(I34*K34,I35*K35,I36*K36,I37*K37,I38*K38,I39*K39,I40*K40,I41*K41,I42*K42,I43*K43)/1000</f>
        <v>20371.276572999999</v>
      </c>
      <c r="X7" s="223">
        <f>SUM(K34:K43)</f>
        <v>3466.1489999999999</v>
      </c>
      <c r="Y7" s="223">
        <f t="shared" si="5"/>
        <v>63624.830997900004</v>
      </c>
      <c r="Z7" s="223">
        <f t="shared" si="6"/>
        <v>18356.057687623932</v>
      </c>
    </row>
    <row r="8" spans="2:37" x14ac:dyDescent="0.3">
      <c r="B8" s="241"/>
      <c r="C8" s="1">
        <v>5</v>
      </c>
      <c r="D8" s="4">
        <v>6721.2</v>
      </c>
      <c r="E8" s="4">
        <v>847.5</v>
      </c>
      <c r="F8" s="4">
        <v>7.3</v>
      </c>
      <c r="G8" s="4">
        <v>5085</v>
      </c>
      <c r="H8" s="4">
        <f t="shared" si="0"/>
        <v>12661</v>
      </c>
      <c r="I8" s="5">
        <v>5949.4</v>
      </c>
      <c r="J8" s="5">
        <f t="shared" si="1"/>
        <v>18610.400000000001</v>
      </c>
      <c r="K8" s="6">
        <v>374.76299999999998</v>
      </c>
      <c r="L8" s="6">
        <f t="shared" si="2"/>
        <v>6974.4893352000008</v>
      </c>
      <c r="M8" s="223">
        <f t="shared" si="3"/>
        <v>18610.400000000001</v>
      </c>
      <c r="N8" s="241"/>
      <c r="Q8" t="s">
        <v>19</v>
      </c>
      <c r="R8" s="223">
        <f>SUM(D44*K44,D45*K45,D46*K46,D47*K47,D48*K48,D49*K49,D50*K50,D51*K51,D52*K52)/1000</f>
        <v>20960.63387469999</v>
      </c>
      <c r="S8" s="223">
        <f>SUM(E44*K44,E45*K45,E46*K46,E47*K47,E48*K48,E49*K49,E50*K50,E51*K51,E52*K52,E53*K53)/1000</f>
        <v>2398.0070449999994</v>
      </c>
      <c r="T8" s="223">
        <f>SUM(F44*K44,F45*K45,F46*K46,F47*K47,F48*K48,F49*K49,F50*K50,F51*K51,F52*K52,F53*K53)/1000</f>
        <v>96.039686199999963</v>
      </c>
      <c r="U8" s="223">
        <f>SUM(G44*K44,G45*K45,G46*K46,G47*K47,G48*K48,G49*K49,G50*K50,G51*K51,G52*K52,G53*K53)/1000</f>
        <v>14388.042269999998</v>
      </c>
      <c r="V8" s="223">
        <f t="shared" si="4"/>
        <v>37842.722875899985</v>
      </c>
      <c r="W8" s="223">
        <f>SUM(I44*K44,I45*K45,I46*K46,I47*K47,I48*K48,I49*K49,I50*K50,I51*K51,I52*K52,I53*K53)/1000</f>
        <v>17410.199117699995</v>
      </c>
      <c r="X8" s="223">
        <f>SUM(K44:K53)</f>
        <v>3165.1749999999993</v>
      </c>
      <c r="Y8" s="223">
        <f t="shared" si="5"/>
        <v>55252.921993599979</v>
      </c>
      <c r="Z8" s="223">
        <f t="shared" si="6"/>
        <v>17456.51409277528</v>
      </c>
    </row>
    <row r="9" spans="2:37" x14ac:dyDescent="0.3">
      <c r="B9" s="241"/>
      <c r="C9" s="1">
        <v>6</v>
      </c>
      <c r="D9" s="206">
        <v>6784.2999999999902</v>
      </c>
      <c r="E9" s="206">
        <v>725</v>
      </c>
      <c r="F9" s="206">
        <v>11.899999999999975</v>
      </c>
      <c r="G9" s="206">
        <v>4350</v>
      </c>
      <c r="H9" s="12">
        <f t="shared" si="0"/>
        <v>11871.19999999999</v>
      </c>
      <c r="I9" s="207">
        <v>5038.2999999999984</v>
      </c>
      <c r="J9" s="12">
        <f t="shared" si="1"/>
        <v>16909.499999999989</v>
      </c>
      <c r="K9" s="208">
        <v>353.35199999999986</v>
      </c>
      <c r="L9" s="12">
        <f t="shared" si="2"/>
        <v>5975.0056439999935</v>
      </c>
      <c r="M9" s="223">
        <f t="shared" si="3"/>
        <v>16909.499999999985</v>
      </c>
      <c r="N9" s="241"/>
      <c r="O9">
        <f>SUM(L4:L13)</f>
        <v>58091.886550100004</v>
      </c>
      <c r="Q9" t="s">
        <v>33</v>
      </c>
      <c r="R9" s="223">
        <f>SUM(D54*K54,D55*K55,D56*K56,D57*K57,D58*K58,D59*K59,D60*K60,D61*K61,D62*K62,D63*K63)/1000</f>
        <v>27590.442889599999</v>
      </c>
      <c r="S9" s="223">
        <f>SUM(E54*K54,E55*K55,E56*K56,E57*K57,E58*K58,E59*K59,E60*K60,E61*K61,E62*K62,E63*K63)/1000</f>
        <v>3430.1754499999997</v>
      </c>
      <c r="T9" s="223">
        <f>SUM(F54*K54,F55*K55,F56*K56,F57*K57,F58*K58,F59*K59,F60*K60,F61*K61,F62*K62,F63*K63)/1000</f>
        <v>87.562311800000046</v>
      </c>
      <c r="U9" s="223">
        <f>SUM(G54*K54,G55*K55,G56*K56,G57*K57,G58*K58,G59*K59,G60*K60,G61*K61,G62*K62,G63*K63)/1000</f>
        <v>20581.052699999997</v>
      </c>
      <c r="V9" s="223">
        <f t="shared" si="4"/>
        <v>51689.233351399991</v>
      </c>
      <c r="W9" s="223">
        <f>SUM(I54*K54,I55*K55,I56*K56,I57*K57,I58*K58,I59*K59,I60*K60,I61*K61,I62*K62,I63*K63)/1000</f>
        <v>23815.771035199999</v>
      </c>
      <c r="X9" s="223">
        <f>SUM(K54:K63)</f>
        <v>3861.3799999999992</v>
      </c>
      <c r="Y9" s="223">
        <f t="shared" si="5"/>
        <v>75505.004386599991</v>
      </c>
      <c r="Z9" s="223">
        <f t="shared" si="6"/>
        <v>19553.891196049084</v>
      </c>
    </row>
    <row r="10" spans="2:37" x14ac:dyDescent="0.3">
      <c r="B10" s="241"/>
      <c r="C10" s="1">
        <v>7</v>
      </c>
      <c r="D10" s="209">
        <v>6028.8</v>
      </c>
      <c r="E10" s="209">
        <v>675</v>
      </c>
      <c r="F10" s="209">
        <v>6.7999999999999927</v>
      </c>
      <c r="G10" s="209">
        <v>4050</v>
      </c>
      <c r="H10" s="12">
        <f t="shared" si="0"/>
        <v>10760.6</v>
      </c>
      <c r="I10" s="210">
        <v>5297.3999999999933</v>
      </c>
      <c r="J10" s="12">
        <f t="shared" si="1"/>
        <v>16057.999999999993</v>
      </c>
      <c r="K10" s="211">
        <v>309.01499999999993</v>
      </c>
      <c r="L10" s="12">
        <f t="shared" si="2"/>
        <v>4962.1628699999965</v>
      </c>
      <c r="M10" s="223">
        <f t="shared" si="3"/>
        <v>16057.999999999993</v>
      </c>
      <c r="N10" s="241"/>
      <c r="O10">
        <f>SUM(L44:L52)</f>
        <v>55252.921993599994</v>
      </c>
      <c r="Q10" t="s">
        <v>18</v>
      </c>
      <c r="R10" s="223">
        <f>SUM(D64*K64,D65*K65,D66*K66,D67*K67,D68*K68,D69*K69,D70*K70,D71*K71,D72*K72,D73*K73)/1000</f>
        <v>53234.263133499953</v>
      </c>
      <c r="S10" s="223">
        <f>SUM(E64*K64,E65*K65,E66*K66,E67*K67,E68*K68,E69*K69,E70*K70,E71*K71,E72*K72,E73*K73)/1000</f>
        <v>9724.8070574999929</v>
      </c>
      <c r="T10" s="223">
        <f>SUM(F64*K64,F65*K65,F66*K66,F67*K67,F68*K68,F69*K69,F70*K70,F71*K71,F72*K72,F73*K73)/1000</f>
        <v>134.19846859999993</v>
      </c>
      <c r="U10" s="223">
        <f>SUM(G64*K64,G65*K65,G66*K66,G67*K67,G68*K68,G69*K69,G70*K70,G71*K71,G72*K72,G73*K73)/1000</f>
        <v>58348.842344999946</v>
      </c>
      <c r="V10" s="223">
        <f t="shared" si="4"/>
        <v>121442.11100459989</v>
      </c>
      <c r="W10" s="223">
        <f>SUM(I64*K64,I65*K65,I66*K66,I67*K67,I68*K68,I69*K69,I70*K70,I71*K71,I72*K72,I73*K73)/1000</f>
        <v>45879.851876999972</v>
      </c>
      <c r="X10" s="223">
        <f>SUM(K64:K73)</f>
        <v>6201.3839999999973</v>
      </c>
      <c r="Y10" s="223">
        <f t="shared" si="5"/>
        <v>167321.96288159987</v>
      </c>
      <c r="Z10" s="223">
        <f t="shared" si="6"/>
        <v>26981.390425363101</v>
      </c>
    </row>
    <row r="11" spans="2:37" x14ac:dyDescent="0.3">
      <c r="B11" s="241"/>
      <c r="C11" s="1">
        <v>8</v>
      </c>
      <c r="D11" s="212">
        <v>6131.6999999999962</v>
      </c>
      <c r="E11" s="212">
        <v>695</v>
      </c>
      <c r="F11" s="212">
        <v>7.7999999999999901</v>
      </c>
      <c r="G11" s="212">
        <v>4170</v>
      </c>
      <c r="H11" s="12">
        <f t="shared" si="0"/>
        <v>11004.499999999996</v>
      </c>
      <c r="I11" s="213">
        <v>5377.5000000000027</v>
      </c>
      <c r="J11" s="12">
        <f t="shared" si="1"/>
        <v>16382</v>
      </c>
      <c r="K11" s="214">
        <v>321.00900000000007</v>
      </c>
      <c r="L11" s="12">
        <f t="shared" si="2"/>
        <v>5258.7694380000012</v>
      </c>
      <c r="M11" s="223">
        <f t="shared" si="3"/>
        <v>16382.000000000002</v>
      </c>
      <c r="N11" s="241"/>
      <c r="Q11" t="s">
        <v>20</v>
      </c>
      <c r="R11" s="223">
        <f>SUM(D74*K74,D75*K75,D76*K76,D77*K77,D78*K78,D79*K79,D80*K80,D81*K81,D82*K82,D83*K83)/1000</f>
        <v>39083.931795499986</v>
      </c>
      <c r="S11" s="223">
        <f>SUM(E74*K74,E75*K75,E76*K76,E77*K77,E78*K78,E79*K79,E80*K80,E81*K81,E82*K82,E83*K83)/1000</f>
        <v>5775.8057124999996</v>
      </c>
      <c r="T11" s="223">
        <f>SUM(F74*K74,F75*K75,F76*K76,F77*K77,F78*K78,F79*K79,F80*K80,F81*K81,F82*K82,F83*K83)/1000</f>
        <v>98.136866100000205</v>
      </c>
      <c r="U11" s="223">
        <f>SUM(G74*K74,G75*K75,G76*K76,G77*K77,G78*K78,G79*K79,G80*K80,G81*K81,G82*K82,G83*K83)/1000</f>
        <v>34654.834275000001</v>
      </c>
      <c r="V11" s="223">
        <f t="shared" si="4"/>
        <v>79612.708649099979</v>
      </c>
      <c r="W11" s="223">
        <f>SUM(I74*K74,I75*K75,I76*K76,I77*K77,I78*K78,I79*K79,I80*K80,I81*K81,I82*K82,I83*K83)/1000</f>
        <v>31363.634108299993</v>
      </c>
      <c r="X11" s="223">
        <f>SUM(K74:K83)</f>
        <v>4911.5590000000002</v>
      </c>
      <c r="Y11" s="223">
        <f t="shared" si="5"/>
        <v>110976.34275739998</v>
      </c>
      <c r="Z11" s="223">
        <f t="shared" si="6"/>
        <v>22594.932231782204</v>
      </c>
    </row>
    <row r="12" spans="2:37" x14ac:dyDescent="0.3">
      <c r="B12" s="241"/>
      <c r="C12" s="1">
        <v>9</v>
      </c>
      <c r="D12" s="215">
        <v>6288.4000000000015</v>
      </c>
      <c r="E12" s="215">
        <v>697.5</v>
      </c>
      <c r="F12" s="215">
        <v>9.1999999999999833</v>
      </c>
      <c r="G12" s="215">
        <v>4185</v>
      </c>
      <c r="H12" s="12">
        <f t="shared" si="0"/>
        <v>11180.100000000002</v>
      </c>
      <c r="I12" s="216">
        <v>5180.2000000000007</v>
      </c>
      <c r="J12" s="12">
        <f t="shared" si="1"/>
        <v>16360.300000000003</v>
      </c>
      <c r="K12" s="217">
        <v>342.06499999999994</v>
      </c>
      <c r="L12" s="12">
        <f t="shared" si="2"/>
        <v>5596.2860195000003</v>
      </c>
      <c r="M12" s="223">
        <f t="shared" si="3"/>
        <v>16360.300000000003</v>
      </c>
      <c r="N12" s="241"/>
      <c r="Q12" t="s">
        <v>22</v>
      </c>
      <c r="R12" s="223">
        <f>SUM(D84*K84,D85*K85,D86*K86,D87*K87,D88*K88,D89*K89,D90*K90,D91*K91,D92*K92,D93*K93)/1000</f>
        <v>27413.373367</v>
      </c>
      <c r="S12" s="223">
        <f>SUM(E84*K84,E85*K85,E86*K86,E87*K87,E88*K88,E89*K89,E90*K90,E91*K91,E92*K92,E93*K93)/1000</f>
        <v>3295.9165649999995</v>
      </c>
      <c r="T12" s="223">
        <f>SUM(F84*K84,F85*K85,F86*K86,F87*K87,F88*K88,F89*K89,F90*K90,F91*K91,F92*K92,F93*K93)/1000</f>
        <v>83.105900700000021</v>
      </c>
      <c r="U12" s="223">
        <f>SUM(G84*K84,G85*K85,G86*K86,G87*K87,G88*K88,G89*K89,G90*K90,G91*K91,G92*K92,G93*K93)/1000</f>
        <v>19775.499389999997</v>
      </c>
      <c r="V12" s="223">
        <f t="shared" si="4"/>
        <v>50567.895222699997</v>
      </c>
      <c r="W12" s="223">
        <f>SUM(I84*K84,I85*K85,I86*K86,I87*K87,I88*K88,I89*K89,I90*K90,I91*K91,I92*K92,I93*K93)/1000</f>
        <v>23883.842789599999</v>
      </c>
      <c r="X12" s="223">
        <f>SUM(K84:K93)</f>
        <v>3722.3929999999996</v>
      </c>
      <c r="Y12" s="223">
        <f t="shared" si="5"/>
        <v>74451.738012299989</v>
      </c>
      <c r="Z12" s="223">
        <f t="shared" si="6"/>
        <v>20001.041806252055</v>
      </c>
    </row>
    <row r="13" spans="2:37" x14ac:dyDescent="0.3">
      <c r="B13" s="241"/>
      <c r="C13" s="1">
        <v>10</v>
      </c>
      <c r="D13" s="218">
        <v>6700.7999999999984</v>
      </c>
      <c r="E13" s="218">
        <v>757.5</v>
      </c>
      <c r="F13" s="218">
        <v>13.499999999999977</v>
      </c>
      <c r="G13" s="218">
        <v>4545</v>
      </c>
      <c r="H13" s="12">
        <f t="shared" si="0"/>
        <v>12016.8</v>
      </c>
      <c r="I13" s="219">
        <v>5313.2000000000016</v>
      </c>
      <c r="J13" s="12">
        <f t="shared" si="1"/>
        <v>17330</v>
      </c>
      <c r="K13" s="220">
        <v>355.35299999999978</v>
      </c>
      <c r="L13" s="12">
        <f t="shared" si="2"/>
        <v>6158.2674899999965</v>
      </c>
      <c r="M13" s="223">
        <f t="shared" si="3"/>
        <v>17330.000000000004</v>
      </c>
      <c r="N13" s="241"/>
    </row>
    <row r="14" spans="2:37" x14ac:dyDescent="0.3">
      <c r="B14" s="238" t="s">
        <v>16</v>
      </c>
      <c r="C14" s="1">
        <v>1</v>
      </c>
      <c r="D14" s="6">
        <v>7349.8</v>
      </c>
      <c r="E14" s="6">
        <v>760.2</v>
      </c>
      <c r="F14" s="6">
        <v>12.3</v>
      </c>
      <c r="G14" s="6">
        <v>5430</v>
      </c>
      <c r="H14" s="12">
        <f t="shared" si="0"/>
        <v>13552.3</v>
      </c>
      <c r="I14" s="7">
        <v>6573.2</v>
      </c>
      <c r="J14" s="12">
        <f t="shared" si="1"/>
        <v>20125.5</v>
      </c>
      <c r="K14" s="8">
        <v>385.245</v>
      </c>
      <c r="L14" s="12">
        <f t="shared" si="2"/>
        <v>7753.2482475000006</v>
      </c>
      <c r="M14" s="223">
        <f t="shared" si="3"/>
        <v>20125.500000000004</v>
      </c>
      <c r="N14" s="240">
        <f>SUM(L14:L21)/SUM(K14:K21)*1000</f>
        <v>22242.825515334462</v>
      </c>
    </row>
    <row r="15" spans="2:37" x14ac:dyDescent="0.3">
      <c r="B15" s="238"/>
      <c r="C15" s="1">
        <v>2</v>
      </c>
      <c r="D15" s="8">
        <v>5510.8</v>
      </c>
      <c r="E15" s="8">
        <v>567</v>
      </c>
      <c r="F15" s="8">
        <v>18.5</v>
      </c>
      <c r="G15" s="8">
        <v>4050</v>
      </c>
      <c r="H15" s="12">
        <f t="shared" si="0"/>
        <v>10146.299999999999</v>
      </c>
      <c r="I15" s="8">
        <v>4710.8</v>
      </c>
      <c r="J15" s="12">
        <f t="shared" si="1"/>
        <v>14857.099999999999</v>
      </c>
      <c r="K15" s="9">
        <v>391.68599999999998</v>
      </c>
      <c r="L15" s="12">
        <f t="shared" si="2"/>
        <v>5819.3180705999994</v>
      </c>
      <c r="M15" s="223">
        <f t="shared" si="3"/>
        <v>14857.099999999999</v>
      </c>
      <c r="N15" s="241"/>
      <c r="Q15" s="233"/>
      <c r="R15" s="227" t="s">
        <v>28</v>
      </c>
      <c r="S15" s="227" t="s">
        <v>29</v>
      </c>
      <c r="T15" s="227" t="s">
        <v>30</v>
      </c>
      <c r="U15" s="227" t="s">
        <v>31</v>
      </c>
      <c r="V15" s="227" t="s">
        <v>32</v>
      </c>
      <c r="W15" s="227" t="s">
        <v>25</v>
      </c>
      <c r="X15" s="227" t="s">
        <v>26</v>
      </c>
      <c r="Y15" s="227" t="s">
        <v>27</v>
      </c>
      <c r="Z15" s="227" t="s">
        <v>8</v>
      </c>
    </row>
    <row r="16" spans="2:37" x14ac:dyDescent="0.3">
      <c r="B16" s="238"/>
      <c r="C16" s="1">
        <v>3</v>
      </c>
      <c r="D16" s="132">
        <v>8152.9</v>
      </c>
      <c r="E16" s="132">
        <v>1630</v>
      </c>
      <c r="F16" s="132">
        <v>43.3</v>
      </c>
      <c r="G16" s="132">
        <v>9435</v>
      </c>
      <c r="H16" s="12">
        <f t="shared" si="0"/>
        <v>19261.199999999997</v>
      </c>
      <c r="I16" s="10">
        <v>6719.8</v>
      </c>
      <c r="J16" s="12">
        <f t="shared" si="1"/>
        <v>25980.999999999996</v>
      </c>
      <c r="K16" s="133">
        <v>811.14</v>
      </c>
      <c r="L16" s="12">
        <f t="shared" si="2"/>
        <v>21074.228339999998</v>
      </c>
      <c r="M16" s="223">
        <f t="shared" si="3"/>
        <v>25980.999999999996</v>
      </c>
      <c r="N16" s="241"/>
      <c r="Q16" s="234"/>
      <c r="R16" s="228"/>
      <c r="S16" s="228"/>
      <c r="T16" s="228"/>
      <c r="U16" s="228"/>
      <c r="V16" s="228"/>
      <c r="W16" s="228"/>
      <c r="X16" s="228"/>
      <c r="Y16" s="228"/>
      <c r="Z16" s="228"/>
    </row>
    <row r="17" spans="2:26" x14ac:dyDescent="0.3">
      <c r="B17" s="238"/>
      <c r="C17" s="1">
        <v>4</v>
      </c>
      <c r="D17" s="11">
        <v>7138.7</v>
      </c>
      <c r="E17" s="11">
        <v>728.7</v>
      </c>
      <c r="F17" s="11">
        <v>18.2</v>
      </c>
      <c r="G17" s="11">
        <v>5205</v>
      </c>
      <c r="H17" s="12">
        <f t="shared" si="0"/>
        <v>13090.599999999999</v>
      </c>
      <c r="I17" s="11">
        <v>6270.7</v>
      </c>
      <c r="J17" s="12">
        <f t="shared" si="1"/>
        <v>19361.3</v>
      </c>
      <c r="K17" s="11">
        <v>368.745</v>
      </c>
      <c r="L17" s="12">
        <f t="shared" si="2"/>
        <v>7139.3825685000002</v>
      </c>
      <c r="M17" s="223">
        <f t="shared" si="3"/>
        <v>19361.3</v>
      </c>
      <c r="N17" s="241"/>
      <c r="Q17" t="s">
        <v>14</v>
      </c>
      <c r="R17">
        <v>21873.137883999992</v>
      </c>
      <c r="S17">
        <v>2490.36967</v>
      </c>
      <c r="T17">
        <v>30.136472699999963</v>
      </c>
      <c r="U17">
        <v>14942.21802</v>
      </c>
      <c r="V17">
        <v>39335.862046699993</v>
      </c>
      <c r="W17">
        <v>18756.024503399993</v>
      </c>
      <c r="X17">
        <v>3376.3599999999992</v>
      </c>
      <c r="Y17">
        <v>58091.886550099982</v>
      </c>
      <c r="Z17">
        <v>17205.477659402433</v>
      </c>
    </row>
    <row r="18" spans="2:26" x14ac:dyDescent="0.3">
      <c r="B18" s="238"/>
      <c r="C18" s="1">
        <v>5</v>
      </c>
      <c r="D18" s="11">
        <v>7349.8</v>
      </c>
      <c r="E18" s="11">
        <v>760.2</v>
      </c>
      <c r="F18" s="11">
        <v>12.3</v>
      </c>
      <c r="G18" s="11">
        <v>5430</v>
      </c>
      <c r="H18" s="12">
        <f t="shared" si="0"/>
        <v>13552.3</v>
      </c>
      <c r="I18" s="11">
        <v>6573.2</v>
      </c>
      <c r="J18" s="12">
        <f t="shared" si="1"/>
        <v>20125.5</v>
      </c>
      <c r="K18" s="12">
        <v>385.245</v>
      </c>
      <c r="L18" s="12">
        <f t="shared" si="2"/>
        <v>7753.2482475000006</v>
      </c>
      <c r="M18" s="223">
        <f t="shared" si="3"/>
        <v>20125.500000000004</v>
      </c>
      <c r="N18" s="241"/>
      <c r="Q18" t="s">
        <v>16</v>
      </c>
      <c r="R18">
        <v>29561.515034699998</v>
      </c>
      <c r="S18">
        <v>4222.8384164999989</v>
      </c>
      <c r="T18">
        <v>75.328438999999975</v>
      </c>
      <c r="U18">
        <v>26287.49227499999</v>
      </c>
      <c r="V18">
        <v>60147.174165199984</v>
      </c>
      <c r="W18">
        <v>25010.21733349999</v>
      </c>
      <c r="X18">
        <v>3828.5329999999985</v>
      </c>
      <c r="Y18">
        <v>85157.391498699973</v>
      </c>
      <c r="Z18">
        <v>22242.825515334465</v>
      </c>
    </row>
    <row r="19" spans="2:26" x14ac:dyDescent="0.3">
      <c r="B19" s="238"/>
      <c r="C19" s="1">
        <v>6</v>
      </c>
      <c r="D19" s="123">
        <v>7486.2000000000007</v>
      </c>
      <c r="E19" s="123">
        <v>885</v>
      </c>
      <c r="F19" s="123">
        <v>8.6999999999999975</v>
      </c>
      <c r="G19" s="123">
        <v>5310</v>
      </c>
      <c r="H19" s="76">
        <f t="shared" si="0"/>
        <v>13689.900000000001</v>
      </c>
      <c r="I19" s="124">
        <v>6330.0999999999949</v>
      </c>
      <c r="J19" s="76">
        <f t="shared" si="1"/>
        <v>20019.999999999996</v>
      </c>
      <c r="K19" s="125">
        <v>390.0439999999997</v>
      </c>
      <c r="L19" s="76">
        <f t="shared" si="2"/>
        <v>7808.6808799999926</v>
      </c>
      <c r="M19" s="223">
        <f t="shared" si="3"/>
        <v>20019.999999999996</v>
      </c>
      <c r="N19" s="241"/>
      <c r="Q19" t="s">
        <v>21</v>
      </c>
      <c r="R19">
        <v>23402.345089442428</v>
      </c>
      <c r="S19">
        <v>2667.974818435719</v>
      </c>
      <c r="T19">
        <v>47.584735559961935</v>
      </c>
      <c r="U19">
        <v>16007.848910614313</v>
      </c>
      <c r="V19">
        <v>42125.753554052426</v>
      </c>
      <c r="W19">
        <v>19858.459611408554</v>
      </c>
      <c r="X19">
        <v>3473.8850412476258</v>
      </c>
      <c r="Y19">
        <v>61984.213165460984</v>
      </c>
      <c r="Z19">
        <v>17842.908567636339</v>
      </c>
    </row>
    <row r="20" spans="2:26" x14ac:dyDescent="0.3">
      <c r="B20" s="238"/>
      <c r="C20" s="1">
        <v>7</v>
      </c>
      <c r="D20" s="126">
        <v>7832.2999999999993</v>
      </c>
      <c r="E20" s="126">
        <v>942.5</v>
      </c>
      <c r="F20" s="126">
        <v>12.699999999999982</v>
      </c>
      <c r="G20" s="126">
        <v>5655</v>
      </c>
      <c r="H20" s="76">
        <f t="shared" si="0"/>
        <v>14442.5</v>
      </c>
      <c r="I20" s="127">
        <v>6603.1999999999989</v>
      </c>
      <c r="J20" s="76">
        <f t="shared" si="1"/>
        <v>21045.699999999997</v>
      </c>
      <c r="K20" s="128">
        <v>413.52999999999986</v>
      </c>
      <c r="L20" s="76">
        <f t="shared" si="2"/>
        <v>8703.0283209999961</v>
      </c>
      <c r="M20" s="223">
        <f t="shared" si="3"/>
        <v>21045.699999999997</v>
      </c>
      <c r="N20" s="241"/>
      <c r="Q20" t="s">
        <v>15</v>
      </c>
      <c r="R20">
        <v>24328.522213000004</v>
      </c>
      <c r="S20">
        <v>2593.6518318000021</v>
      </c>
      <c r="T20">
        <v>69.639930100000015</v>
      </c>
      <c r="U20">
        <v>16261.740449999999</v>
      </c>
      <c r="V20">
        <v>43253.554424900001</v>
      </c>
      <c r="W20">
        <v>20371.276572999999</v>
      </c>
      <c r="X20">
        <v>3466.1489999999999</v>
      </c>
      <c r="Y20">
        <v>63624.830997900004</v>
      </c>
      <c r="Z20">
        <v>18356.057687623932</v>
      </c>
    </row>
    <row r="21" spans="2:26" x14ac:dyDescent="0.3">
      <c r="B21" s="238"/>
      <c r="C21" s="1">
        <v>8</v>
      </c>
      <c r="D21" s="129">
        <v>9277.700000000008</v>
      </c>
      <c r="E21" s="129">
        <v>1595</v>
      </c>
      <c r="F21" s="129">
        <v>11.89999999999999</v>
      </c>
      <c r="G21" s="129">
        <v>9570</v>
      </c>
      <c r="H21" s="76">
        <f t="shared" si="0"/>
        <v>20454.600000000006</v>
      </c>
      <c r="I21" s="130">
        <v>7523.6000000000013</v>
      </c>
      <c r="J21" s="76">
        <f t="shared" si="1"/>
        <v>27978.200000000008</v>
      </c>
      <c r="K21" s="131">
        <v>682.89799999999934</v>
      </c>
      <c r="L21" s="76">
        <f t="shared" si="2"/>
        <v>19106.256823599986</v>
      </c>
      <c r="M21" s="223">
        <f t="shared" si="3"/>
        <v>27978.200000000008</v>
      </c>
      <c r="N21" s="241"/>
      <c r="Q21" t="s">
        <v>19</v>
      </c>
      <c r="R21">
        <v>20960.63387469999</v>
      </c>
      <c r="S21">
        <v>2398.0070449999994</v>
      </c>
      <c r="T21">
        <v>96.039686199999963</v>
      </c>
      <c r="U21">
        <v>14388.042269999998</v>
      </c>
      <c r="V21">
        <v>37842.722875899985</v>
      </c>
      <c r="W21">
        <v>17410.199117699995</v>
      </c>
      <c r="X21">
        <v>3165.1749999999993</v>
      </c>
      <c r="Y21">
        <v>55252.921993599979</v>
      </c>
      <c r="Z21">
        <v>17456.51409277528</v>
      </c>
    </row>
    <row r="22" spans="2:26" x14ac:dyDescent="0.3">
      <c r="B22" s="238"/>
      <c r="C22" s="1">
        <v>9</v>
      </c>
      <c r="D22" s="243" t="s">
        <v>23</v>
      </c>
      <c r="E22" s="243"/>
      <c r="F22" s="243"/>
      <c r="G22" s="243"/>
      <c r="H22" s="243"/>
      <c r="I22" s="243"/>
      <c r="J22" s="243"/>
      <c r="K22" s="243"/>
      <c r="L22" s="243"/>
      <c r="M22" s="243"/>
      <c r="N22" s="241"/>
      <c r="Q22" t="s">
        <v>33</v>
      </c>
      <c r="R22">
        <v>27590.442889599999</v>
      </c>
      <c r="S22">
        <v>3430.1754499999997</v>
      </c>
      <c r="T22">
        <v>87.562311800000046</v>
      </c>
      <c r="U22">
        <v>20581.052699999997</v>
      </c>
      <c r="V22">
        <v>51689.233351399991</v>
      </c>
      <c r="W22">
        <v>23815.771035199999</v>
      </c>
      <c r="X22">
        <v>3861.3799999999992</v>
      </c>
      <c r="Y22">
        <v>75505.004386599991</v>
      </c>
      <c r="Z22">
        <v>19553.891196049084</v>
      </c>
    </row>
    <row r="23" spans="2:26" x14ac:dyDescent="0.3">
      <c r="B23" s="238"/>
      <c r="C23" s="1">
        <v>10</v>
      </c>
      <c r="D23" s="243" t="s">
        <v>23</v>
      </c>
      <c r="E23" s="243"/>
      <c r="F23" s="243"/>
      <c r="G23" s="243"/>
      <c r="H23" s="243"/>
      <c r="I23" s="243"/>
      <c r="J23" s="243"/>
      <c r="K23" s="243"/>
      <c r="L23" s="243"/>
      <c r="M23" s="243"/>
      <c r="N23" s="241"/>
      <c r="Q23" t="s">
        <v>18</v>
      </c>
      <c r="R23">
        <v>53234.263133499953</v>
      </c>
      <c r="S23">
        <v>9724.8070574999929</v>
      </c>
      <c r="T23">
        <v>134.19846859999993</v>
      </c>
      <c r="U23">
        <v>58348.842344999946</v>
      </c>
      <c r="V23">
        <v>121442.11100459989</v>
      </c>
      <c r="W23">
        <v>45879.851876999972</v>
      </c>
      <c r="X23">
        <v>6201.3839999999973</v>
      </c>
      <c r="Y23">
        <v>167321.96288159987</v>
      </c>
      <c r="Z23">
        <v>26981.390425363101</v>
      </c>
    </row>
    <row r="24" spans="2:26" x14ac:dyDescent="0.3">
      <c r="B24" s="238" t="s">
        <v>21</v>
      </c>
      <c r="C24" s="1">
        <v>1</v>
      </c>
      <c r="D24" s="13">
        <v>6978.3999999999987</v>
      </c>
      <c r="E24" s="13">
        <v>750</v>
      </c>
      <c r="F24" s="13">
        <v>15.999999999999972</v>
      </c>
      <c r="G24" s="13">
        <v>4500</v>
      </c>
      <c r="H24" s="76">
        <f t="shared" si="0"/>
        <v>12244.399999999998</v>
      </c>
      <c r="I24" s="14">
        <v>5716.9000000000024</v>
      </c>
      <c r="J24" s="76">
        <f t="shared" si="1"/>
        <v>17961.3</v>
      </c>
      <c r="K24" s="15">
        <v>336.29204124762498</v>
      </c>
      <c r="L24" s="76">
        <f t="shared" si="2"/>
        <v>6040.242240460967</v>
      </c>
      <c r="M24" s="76">
        <f>L24/K24*1000</f>
        <v>17961.300000000003</v>
      </c>
      <c r="N24" s="240">
        <f>SUM(L24:L33)/SUM(K24:K33)*1000</f>
        <v>17842.908567636339</v>
      </c>
      <c r="Q24" t="s">
        <v>20</v>
      </c>
      <c r="R24">
        <v>39083.931795499986</v>
      </c>
      <c r="S24">
        <v>5775.8057124999996</v>
      </c>
      <c r="T24">
        <v>98.136866100000205</v>
      </c>
      <c r="U24">
        <v>34654.834275000001</v>
      </c>
      <c r="V24">
        <v>79612.708649099979</v>
      </c>
      <c r="W24">
        <v>31363.634108299993</v>
      </c>
      <c r="X24">
        <v>4911.5590000000002</v>
      </c>
      <c r="Y24">
        <v>110976.34275739998</v>
      </c>
      <c r="Z24">
        <v>22594.932231782204</v>
      </c>
    </row>
    <row r="25" spans="2:26" x14ac:dyDescent="0.3">
      <c r="B25" s="238"/>
      <c r="C25" s="1">
        <v>2</v>
      </c>
      <c r="D25" s="16">
        <v>6927.7000000000016</v>
      </c>
      <c r="E25" s="16">
        <v>747.5</v>
      </c>
      <c r="F25" s="16">
        <v>13.499999999999977</v>
      </c>
      <c r="G25" s="16">
        <v>4485</v>
      </c>
      <c r="H25" s="76">
        <f t="shared" si="0"/>
        <v>12173.7</v>
      </c>
      <c r="I25" s="17">
        <v>5624.9999999999991</v>
      </c>
      <c r="J25" s="76">
        <f t="shared" si="1"/>
        <v>17798.7</v>
      </c>
      <c r="K25" s="18">
        <v>333.79800000000017</v>
      </c>
      <c r="L25" s="76">
        <f t="shared" si="2"/>
        <v>5941.1704626000028</v>
      </c>
      <c r="M25" s="223">
        <f t="shared" ref="M25:M52" si="7">L25/K25*1000</f>
        <v>17798.7</v>
      </c>
      <c r="N25" s="241"/>
      <c r="Q25" t="s">
        <v>22</v>
      </c>
      <c r="R25">
        <v>27413.373367</v>
      </c>
      <c r="S25">
        <v>3295.9165649999995</v>
      </c>
      <c r="T25">
        <v>83.105900700000021</v>
      </c>
      <c r="U25">
        <v>19775.499389999997</v>
      </c>
      <c r="V25">
        <v>50567.895222699997</v>
      </c>
      <c r="W25">
        <v>23883.842789599999</v>
      </c>
      <c r="X25">
        <v>3722.3929999999996</v>
      </c>
      <c r="Y25">
        <v>74451.738012299989</v>
      </c>
      <c r="Z25">
        <v>20001.041806252055</v>
      </c>
    </row>
    <row r="26" spans="2:26" x14ac:dyDescent="0.3">
      <c r="B26" s="238"/>
      <c r="C26" s="1">
        <v>3</v>
      </c>
      <c r="D26" s="19">
        <v>6635.1</v>
      </c>
      <c r="E26" s="19">
        <v>762.5</v>
      </c>
      <c r="F26" s="19">
        <v>11.499999999999998</v>
      </c>
      <c r="G26" s="19">
        <v>4575</v>
      </c>
      <c r="H26" s="76">
        <f t="shared" si="0"/>
        <v>11984.1</v>
      </c>
      <c r="I26" s="20">
        <v>6032.4000000000005</v>
      </c>
      <c r="J26" s="76">
        <f t="shared" si="1"/>
        <v>18016.5</v>
      </c>
      <c r="K26" s="21">
        <v>331.03100000000006</v>
      </c>
      <c r="L26" s="76">
        <f t="shared" si="2"/>
        <v>5964.0200115000007</v>
      </c>
      <c r="M26" s="223">
        <f t="shared" si="7"/>
        <v>18016.499999999996</v>
      </c>
      <c r="N26" s="241"/>
    </row>
    <row r="27" spans="2:26" x14ac:dyDescent="0.3">
      <c r="B27" s="238"/>
      <c r="C27" s="1">
        <v>4</v>
      </c>
      <c r="D27" s="22">
        <v>6613.7000000000025</v>
      </c>
      <c r="E27" s="22">
        <v>777.5</v>
      </c>
      <c r="F27" s="22">
        <v>15.099999999999969</v>
      </c>
      <c r="G27" s="22">
        <v>4665</v>
      </c>
      <c r="H27" s="76">
        <f t="shared" si="0"/>
        <v>12071.300000000003</v>
      </c>
      <c r="I27" s="23">
        <v>5946.7000000000025</v>
      </c>
      <c r="J27" s="76">
        <f t="shared" si="1"/>
        <v>18018.000000000007</v>
      </c>
      <c r="K27" s="24">
        <v>337.5920000000005</v>
      </c>
      <c r="L27" s="76">
        <f t="shared" si="2"/>
        <v>6082.732656000012</v>
      </c>
      <c r="M27" s="223">
        <f t="shared" si="7"/>
        <v>18018.000000000007</v>
      </c>
      <c r="N27" s="241"/>
    </row>
    <row r="28" spans="2:26" x14ac:dyDescent="0.3">
      <c r="B28" s="238"/>
      <c r="C28" s="1">
        <v>5</v>
      </c>
      <c r="D28" s="25">
        <v>6939.8999999999987</v>
      </c>
      <c r="E28" s="25">
        <v>840</v>
      </c>
      <c r="F28" s="25">
        <v>17.999999999999986</v>
      </c>
      <c r="G28" s="25">
        <v>5040</v>
      </c>
      <c r="H28" s="76">
        <f t="shared" si="0"/>
        <v>12837.899999999998</v>
      </c>
      <c r="I28" s="26">
        <v>5922.4999999999991</v>
      </c>
      <c r="J28" s="76">
        <f t="shared" si="1"/>
        <v>18760.399999999998</v>
      </c>
      <c r="K28" s="27">
        <v>370.97400000000005</v>
      </c>
      <c r="L28" s="76">
        <f t="shared" si="2"/>
        <v>6959.6206296</v>
      </c>
      <c r="M28" s="223">
        <f t="shared" si="7"/>
        <v>18760.399999999998</v>
      </c>
      <c r="N28" s="241"/>
      <c r="Q28" s="231" t="s">
        <v>34</v>
      </c>
      <c r="R28" s="231" t="s">
        <v>35</v>
      </c>
      <c r="S28" s="231" t="s">
        <v>36</v>
      </c>
      <c r="T28" s="231" t="s">
        <v>37</v>
      </c>
      <c r="U28" s="231" t="s">
        <v>38</v>
      </c>
      <c r="V28" s="231" t="s">
        <v>39</v>
      </c>
      <c r="W28" s="231" t="s">
        <v>40</v>
      </c>
      <c r="X28" s="231" t="s">
        <v>41</v>
      </c>
      <c r="Y28" s="231" t="s">
        <v>42</v>
      </c>
    </row>
    <row r="29" spans="2:26" x14ac:dyDescent="0.3">
      <c r="B29" s="238"/>
      <c r="C29" s="1">
        <v>6</v>
      </c>
      <c r="D29" s="134">
        <v>6330.3000000000011</v>
      </c>
      <c r="E29" s="134">
        <v>685</v>
      </c>
      <c r="F29" s="134">
        <v>11.199999999999982</v>
      </c>
      <c r="G29" s="134">
        <v>4110</v>
      </c>
      <c r="H29" s="76">
        <f t="shared" si="0"/>
        <v>11136.5</v>
      </c>
      <c r="I29" s="135">
        <v>5301.2999999999975</v>
      </c>
      <c r="J29" s="76">
        <f t="shared" si="1"/>
        <v>16437.799999999996</v>
      </c>
      <c r="K29" s="136">
        <v>333.68900000000002</v>
      </c>
      <c r="L29" s="76">
        <f t="shared" si="2"/>
        <v>5485.1130441999985</v>
      </c>
      <c r="M29" s="223">
        <f t="shared" si="7"/>
        <v>16437.799999999996</v>
      </c>
      <c r="N29" s="241"/>
      <c r="Q29" s="232"/>
      <c r="R29" s="232"/>
      <c r="S29" s="232"/>
      <c r="T29" s="232"/>
      <c r="U29" s="232"/>
      <c r="V29" s="232"/>
      <c r="W29" s="232"/>
      <c r="X29" s="232"/>
      <c r="Y29" s="232"/>
    </row>
    <row r="30" spans="2:26" x14ac:dyDescent="0.3">
      <c r="B30" s="238"/>
      <c r="C30" s="1">
        <v>7</v>
      </c>
      <c r="D30" s="137">
        <v>6560.0000000000018</v>
      </c>
      <c r="E30" s="137">
        <v>725</v>
      </c>
      <c r="F30" s="137">
        <v>13.199999999999974</v>
      </c>
      <c r="G30" s="137">
        <v>4350</v>
      </c>
      <c r="H30" s="76">
        <f t="shared" si="0"/>
        <v>11648.2</v>
      </c>
      <c r="I30" s="138">
        <v>5501.0999999999985</v>
      </c>
      <c r="J30" s="76">
        <f t="shared" si="1"/>
        <v>17149.3</v>
      </c>
      <c r="K30" s="139">
        <v>334.48199999999997</v>
      </c>
      <c r="L30" s="76">
        <f t="shared" si="2"/>
        <v>5736.1321625999999</v>
      </c>
      <c r="M30" s="223">
        <f t="shared" si="7"/>
        <v>17149.3</v>
      </c>
      <c r="N30" s="241"/>
      <c r="Q30" s="225" t="s">
        <v>14</v>
      </c>
      <c r="R30">
        <f>R4*1000/$X$4</f>
        <v>6478.3192206992135</v>
      </c>
      <c r="S30" s="225">
        <f t="shared" ref="S30:W30" si="8">S4*1000/$X$4</f>
        <v>737.5900881422599</v>
      </c>
      <c r="T30" s="225">
        <f t="shared" si="8"/>
        <v>8.9257285064388778</v>
      </c>
      <c r="U30" s="225">
        <f t="shared" si="8"/>
        <v>4425.5405288535594</v>
      </c>
      <c r="V30" s="225">
        <f t="shared" si="8"/>
        <v>11650.375566201472</v>
      </c>
      <c r="W30" s="225">
        <f t="shared" si="8"/>
        <v>5555.1020932009615</v>
      </c>
      <c r="X30">
        <f>SUM(V30:W30)</f>
        <v>17205.477659402433</v>
      </c>
      <c r="Y30">
        <v>1</v>
      </c>
    </row>
    <row r="31" spans="2:26" x14ac:dyDescent="0.3">
      <c r="B31" s="238"/>
      <c r="C31" s="1">
        <v>8</v>
      </c>
      <c r="D31" s="140">
        <v>6794.6000000000013</v>
      </c>
      <c r="E31" s="140">
        <v>762.5</v>
      </c>
      <c r="F31" s="140">
        <v>14.599999999999975</v>
      </c>
      <c r="G31" s="140">
        <v>4575</v>
      </c>
      <c r="H31" s="76">
        <f t="shared" si="0"/>
        <v>12146.7</v>
      </c>
      <c r="I31" s="141">
        <v>5572.6000000000013</v>
      </c>
      <c r="J31" s="76">
        <f t="shared" si="1"/>
        <v>17719.300000000003</v>
      </c>
      <c r="K31" s="142">
        <v>356.31400000000008</v>
      </c>
      <c r="L31" s="76">
        <f t="shared" si="2"/>
        <v>6313.6346602000031</v>
      </c>
      <c r="M31" s="223">
        <f t="shared" si="7"/>
        <v>17719.300000000003</v>
      </c>
      <c r="N31" s="241"/>
      <c r="Q31" s="225" t="s">
        <v>16</v>
      </c>
      <c r="R31" s="225">
        <f>R5*1000/$X$5</f>
        <v>7721.3687422049152</v>
      </c>
      <c r="S31" s="225">
        <f t="shared" ref="S31:W31" si="9">S5*1000/$X$5</f>
        <v>1102.9912544831141</v>
      </c>
      <c r="T31" s="225">
        <f t="shared" si="9"/>
        <v>19.675536034298254</v>
      </c>
      <c r="U31" s="225">
        <f t="shared" si="9"/>
        <v>6866.2049602288926</v>
      </c>
      <c r="V31" s="225">
        <f t="shared" si="9"/>
        <v>15710.240492951218</v>
      </c>
      <c r="W31" s="225">
        <f t="shared" si="9"/>
        <v>6532.5850223832467</v>
      </c>
      <c r="X31" s="225">
        <f t="shared" ref="X31:X38" si="10">SUM(V31:W31)</f>
        <v>22242.825515334465</v>
      </c>
      <c r="Y31" s="225">
        <v>1</v>
      </c>
    </row>
    <row r="32" spans="2:26" x14ac:dyDescent="0.3">
      <c r="B32" s="238"/>
      <c r="C32" s="1">
        <v>9</v>
      </c>
      <c r="D32" s="143">
        <v>6570.8000000000047</v>
      </c>
      <c r="E32" s="143">
        <v>785</v>
      </c>
      <c r="F32" s="143">
        <v>10.599999999999987</v>
      </c>
      <c r="G32" s="143">
        <v>4710</v>
      </c>
      <c r="H32" s="76">
        <f t="shared" si="0"/>
        <v>12076.400000000005</v>
      </c>
      <c r="I32" s="144">
        <v>5810.7000000000007</v>
      </c>
      <c r="J32" s="76">
        <f t="shared" si="1"/>
        <v>17887.100000000006</v>
      </c>
      <c r="K32" s="145">
        <v>356.32099999999986</v>
      </c>
      <c r="L32" s="76">
        <f t="shared" si="2"/>
        <v>6373.5493590999995</v>
      </c>
      <c r="M32" s="223">
        <f t="shared" si="7"/>
        <v>17887.100000000006</v>
      </c>
      <c r="N32" s="241"/>
      <c r="Q32" s="225" t="s">
        <v>21</v>
      </c>
      <c r="R32" s="225">
        <f>R6*1000/$X$6</f>
        <v>6736.6492591354172</v>
      </c>
      <c r="S32" s="225">
        <f t="shared" ref="S32:W32" si="11">S6*1000/$X$6</f>
        <v>768.00895445795504</v>
      </c>
      <c r="T32" s="225">
        <f t="shared" si="11"/>
        <v>13.697844054986962</v>
      </c>
      <c r="U32" s="225">
        <f t="shared" si="11"/>
        <v>4608.0537267477303</v>
      </c>
      <c r="V32" s="225">
        <f t="shared" si="11"/>
        <v>12126.40978439609</v>
      </c>
      <c r="W32" s="225">
        <f t="shared" si="11"/>
        <v>5716.4987832402485</v>
      </c>
      <c r="X32" s="225">
        <f t="shared" si="10"/>
        <v>17842.908567636339</v>
      </c>
      <c r="Y32" s="225">
        <v>1</v>
      </c>
    </row>
    <row r="33" spans="2:25" x14ac:dyDescent="0.3">
      <c r="B33" s="238"/>
      <c r="C33" s="1">
        <v>10</v>
      </c>
      <c r="D33" s="146">
        <v>6965.5999999999967</v>
      </c>
      <c r="E33" s="146">
        <v>827.5</v>
      </c>
      <c r="F33" s="146">
        <v>12.999999999999977</v>
      </c>
      <c r="G33" s="146">
        <v>4965</v>
      </c>
      <c r="H33" s="76">
        <f t="shared" si="0"/>
        <v>12771.099999999997</v>
      </c>
      <c r="I33" s="147">
        <v>5716.5</v>
      </c>
      <c r="J33" s="76">
        <f t="shared" si="1"/>
        <v>18487.599999999999</v>
      </c>
      <c r="K33" s="148">
        <v>383.392</v>
      </c>
      <c r="L33" s="76">
        <f t="shared" si="2"/>
        <v>7087.9979391999987</v>
      </c>
      <c r="M33" s="223">
        <f t="shared" si="7"/>
        <v>18487.599999999999</v>
      </c>
      <c r="N33" s="241"/>
      <c r="Q33" s="225" t="s">
        <v>15</v>
      </c>
      <c r="R33" s="225">
        <f>R7*1000/$X$7</f>
        <v>7018.8910554624181</v>
      </c>
      <c r="S33" s="225">
        <f t="shared" ref="S33:W33" si="12">S7*1000/$X$7</f>
        <v>748.28053606466494</v>
      </c>
      <c r="T33" s="225">
        <f t="shared" si="12"/>
        <v>20.091441568149556</v>
      </c>
      <c r="U33" s="225">
        <f t="shared" si="12"/>
        <v>4691.5872485574046</v>
      </c>
      <c r="V33" s="225">
        <f t="shared" si="12"/>
        <v>12478.850281652636</v>
      </c>
      <c r="W33" s="225">
        <f t="shared" si="12"/>
        <v>5877.207405971295</v>
      </c>
      <c r="X33" s="225">
        <f t="shared" si="10"/>
        <v>18356.057687623932</v>
      </c>
      <c r="Y33" s="225">
        <v>1</v>
      </c>
    </row>
    <row r="34" spans="2:25" x14ac:dyDescent="0.3">
      <c r="B34" s="238" t="s">
        <v>15</v>
      </c>
      <c r="C34" s="1">
        <v>1</v>
      </c>
      <c r="D34" s="28">
        <v>6597.3000000000038</v>
      </c>
      <c r="E34" s="28">
        <v>623.70000000000346</v>
      </c>
      <c r="F34" s="28">
        <v>16.79999999999999</v>
      </c>
      <c r="G34" s="28">
        <v>4455</v>
      </c>
      <c r="H34" s="76">
        <f t="shared" si="0"/>
        <v>11692.800000000007</v>
      </c>
      <c r="I34" s="29">
        <v>6220.7999999999965</v>
      </c>
      <c r="J34" s="76">
        <f t="shared" si="1"/>
        <v>17913.600000000002</v>
      </c>
      <c r="K34" s="30">
        <v>317.79600000000011</v>
      </c>
      <c r="L34" s="76">
        <f t="shared" si="2"/>
        <v>5692.8704256000028</v>
      </c>
      <c r="M34" s="223">
        <f t="shared" si="7"/>
        <v>17913.600000000002</v>
      </c>
      <c r="N34" s="240">
        <f>SUM(L34:L43)/SUM(K34:K43)*1000</f>
        <v>18356.057687623936</v>
      </c>
      <c r="Q34" s="225" t="s">
        <v>19</v>
      </c>
      <c r="R34" s="225">
        <f>R8*1000/$X$8</f>
        <v>6622.2669756648511</v>
      </c>
      <c r="S34" s="225">
        <f t="shared" ref="S34:W34" si="13">S8*1000/$X$8</f>
        <v>757.62226259211582</v>
      </c>
      <c r="T34" s="225">
        <f t="shared" si="13"/>
        <v>30.342614926504851</v>
      </c>
      <c r="U34" s="225">
        <f t="shared" si="13"/>
        <v>4545.7335755526947</v>
      </c>
      <c r="V34" s="225">
        <f t="shared" si="13"/>
        <v>11955.965428736166</v>
      </c>
      <c r="W34" s="225">
        <f t="shared" si="13"/>
        <v>5500.5486640391127</v>
      </c>
      <c r="X34" s="225">
        <f t="shared" si="10"/>
        <v>17456.51409277528</v>
      </c>
      <c r="Y34" s="225">
        <v>1</v>
      </c>
    </row>
    <row r="35" spans="2:25" x14ac:dyDescent="0.3">
      <c r="B35" s="238"/>
      <c r="C35" s="1">
        <v>2</v>
      </c>
      <c r="D35" s="31">
        <v>6535.5000000000055</v>
      </c>
      <c r="E35" s="31">
        <v>615.30000000000337</v>
      </c>
      <c r="F35" s="31">
        <v>11.699999999999987</v>
      </c>
      <c r="G35" s="31">
        <v>4395</v>
      </c>
      <c r="H35" s="76">
        <f t="shared" si="0"/>
        <v>11557.500000000007</v>
      </c>
      <c r="I35" s="32">
        <v>6220.3000000000011</v>
      </c>
      <c r="J35" s="76">
        <f t="shared" si="1"/>
        <v>17777.80000000001</v>
      </c>
      <c r="K35" s="33">
        <v>313.92599999999999</v>
      </c>
      <c r="L35" s="76">
        <f t="shared" si="2"/>
        <v>5580.9136428000029</v>
      </c>
      <c r="M35" s="223">
        <f t="shared" si="7"/>
        <v>17777.80000000001</v>
      </c>
      <c r="N35" s="241"/>
      <c r="Q35" s="225" t="s">
        <v>33</v>
      </c>
      <c r="R35" s="225">
        <f>R9*1000/$X$9</f>
        <v>7145.2286202342175</v>
      </c>
      <c r="S35" s="225">
        <f t="shared" ref="S35:W35" si="14">S9*1000/$X$9</f>
        <v>888.32890054850873</v>
      </c>
      <c r="T35" s="225">
        <f t="shared" si="14"/>
        <v>22.676429618426589</v>
      </c>
      <c r="U35" s="225">
        <f t="shared" si="14"/>
        <v>5329.973403291051</v>
      </c>
      <c r="V35" s="225">
        <f t="shared" si="14"/>
        <v>13386.207353692203</v>
      </c>
      <c r="W35" s="225">
        <f t="shared" si="14"/>
        <v>6167.6838423568788</v>
      </c>
      <c r="X35" s="225">
        <f t="shared" si="10"/>
        <v>19553.89119604908</v>
      </c>
      <c r="Y35" s="225">
        <v>1</v>
      </c>
    </row>
    <row r="36" spans="2:25" x14ac:dyDescent="0.3">
      <c r="B36" s="238"/>
      <c r="C36" s="1">
        <v>3</v>
      </c>
      <c r="D36" s="34">
        <v>6703.2</v>
      </c>
      <c r="E36" s="34">
        <v>659.4</v>
      </c>
      <c r="F36" s="34">
        <v>17.2</v>
      </c>
      <c r="G36" s="34">
        <v>4710</v>
      </c>
      <c r="H36" s="76">
        <f t="shared" si="0"/>
        <v>12089.8</v>
      </c>
      <c r="I36" s="35">
        <v>6338.6</v>
      </c>
      <c r="J36" s="76">
        <f t="shared" si="1"/>
        <v>18428.400000000001</v>
      </c>
      <c r="K36" s="36">
        <v>335.12700000000001</v>
      </c>
      <c r="L36" s="76">
        <f t="shared" si="2"/>
        <v>6175.854406800001</v>
      </c>
      <c r="M36" s="223">
        <f t="shared" si="7"/>
        <v>18428.400000000005</v>
      </c>
      <c r="N36" s="241"/>
      <c r="Q36" s="225" t="s">
        <v>18</v>
      </c>
      <c r="R36" s="225">
        <f>R10*1000/$X$10</f>
        <v>8584.2552458451173</v>
      </c>
      <c r="S36" s="225">
        <f t="shared" ref="S36:W36" si="15">S10*1000/$X$10</f>
        <v>1568.1672119481711</v>
      </c>
      <c r="T36" s="225">
        <f t="shared" si="15"/>
        <v>21.640083665194737</v>
      </c>
      <c r="U36" s="225">
        <f t="shared" si="15"/>
        <v>9409.0032716890255</v>
      </c>
      <c r="V36" s="225">
        <f t="shared" si="15"/>
        <v>19583.06581314751</v>
      </c>
      <c r="W36" s="225">
        <f t="shared" si="15"/>
        <v>7398.3246122155952</v>
      </c>
      <c r="X36" s="225">
        <f t="shared" si="10"/>
        <v>26981.390425363104</v>
      </c>
      <c r="Y36" s="225">
        <v>1</v>
      </c>
    </row>
    <row r="37" spans="2:25" x14ac:dyDescent="0.3">
      <c r="B37" s="238"/>
      <c r="C37" s="1">
        <v>4</v>
      </c>
      <c r="D37" s="37">
        <v>7185.2999999999984</v>
      </c>
      <c r="E37" s="37">
        <v>780</v>
      </c>
      <c r="F37" s="37">
        <v>17.099999999999991</v>
      </c>
      <c r="G37" s="37">
        <v>4680</v>
      </c>
      <c r="H37" s="76">
        <f t="shared" si="0"/>
        <v>12662.399999999998</v>
      </c>
      <c r="I37" s="38">
        <v>5753.6999999999935</v>
      </c>
      <c r="J37" s="76">
        <f t="shared" si="1"/>
        <v>18416.099999999991</v>
      </c>
      <c r="K37" s="39">
        <v>337.32300000000021</v>
      </c>
      <c r="L37" s="76">
        <f t="shared" si="2"/>
        <v>6212.1741003000006</v>
      </c>
      <c r="M37" s="223">
        <f t="shared" si="7"/>
        <v>18416.099999999991</v>
      </c>
      <c r="N37" s="241"/>
      <c r="Q37" s="225" t="s">
        <v>20</v>
      </c>
      <c r="R37" s="225">
        <f>R11*1000/$X$11</f>
        <v>7957.5409346604583</v>
      </c>
      <c r="S37" s="225">
        <f t="shared" ref="S37:W37" si="16">S11*1000/$X$11</f>
        <v>1175.9617898308866</v>
      </c>
      <c r="T37" s="225">
        <f t="shared" si="16"/>
        <v>19.980797563462069</v>
      </c>
      <c r="U37" s="225">
        <f t="shared" si="16"/>
        <v>7055.7707389853194</v>
      </c>
      <c r="V37" s="225">
        <f t="shared" si="16"/>
        <v>16209.254261040125</v>
      </c>
      <c r="W37" s="225">
        <f t="shared" si="16"/>
        <v>6385.6779707420783</v>
      </c>
      <c r="X37" s="225">
        <f t="shared" si="10"/>
        <v>22594.932231782204</v>
      </c>
      <c r="Y37" s="225">
        <v>1</v>
      </c>
    </row>
    <row r="38" spans="2:25" x14ac:dyDescent="0.3">
      <c r="B38" s="238"/>
      <c r="C38" s="1">
        <v>5</v>
      </c>
      <c r="D38" s="40">
        <v>7314.900000000006</v>
      </c>
      <c r="E38" s="40">
        <v>795</v>
      </c>
      <c r="F38" s="40">
        <v>16.299999999999979</v>
      </c>
      <c r="G38" s="40">
        <v>4770</v>
      </c>
      <c r="H38" s="76">
        <f t="shared" si="0"/>
        <v>12896.200000000006</v>
      </c>
      <c r="I38" s="41">
        <v>5842.5999999999931</v>
      </c>
      <c r="J38" s="76">
        <f t="shared" si="1"/>
        <v>18738.8</v>
      </c>
      <c r="K38" s="42">
        <v>342.56299999999993</v>
      </c>
      <c r="L38" s="76">
        <f t="shared" si="2"/>
        <v>6419.2195443999981</v>
      </c>
      <c r="M38" s="223">
        <f t="shared" si="7"/>
        <v>18738.8</v>
      </c>
      <c r="N38" s="241"/>
      <c r="Q38" s="225" t="s">
        <v>22</v>
      </c>
      <c r="R38" s="225">
        <f>R12*1000/$X$12</f>
        <v>7364.448989400099</v>
      </c>
      <c r="S38" s="225">
        <f t="shared" ref="S38:W38" si="17">S12*1000/$X$12</f>
        <v>885.42949790631985</v>
      </c>
      <c r="T38" s="225">
        <f t="shared" si="17"/>
        <v>22.325934069830897</v>
      </c>
      <c r="U38" s="225">
        <f t="shared" si="17"/>
        <v>5312.5769874379193</v>
      </c>
      <c r="V38" s="225">
        <f t="shared" si="17"/>
        <v>13584.781408814169</v>
      </c>
      <c r="W38" s="225">
        <f t="shared" si="17"/>
        <v>6416.2603974378853</v>
      </c>
      <c r="X38" s="225">
        <f t="shared" si="10"/>
        <v>20001.041806252055</v>
      </c>
      <c r="Y38" s="225">
        <v>1</v>
      </c>
    </row>
    <row r="39" spans="2:25" x14ac:dyDescent="0.3">
      <c r="B39" s="238"/>
      <c r="C39" s="1">
        <v>6</v>
      </c>
      <c r="D39" s="149">
        <v>7048.4</v>
      </c>
      <c r="E39" s="149">
        <v>735</v>
      </c>
      <c r="F39" s="149">
        <v>18.299999999999983</v>
      </c>
      <c r="G39" s="149">
        <v>4410</v>
      </c>
      <c r="H39" s="76">
        <f t="shared" si="0"/>
        <v>12211.7</v>
      </c>
      <c r="I39" s="150">
        <v>5321.9000000000005</v>
      </c>
      <c r="J39" s="76">
        <f t="shared" si="1"/>
        <v>17533.600000000002</v>
      </c>
      <c r="K39" s="151">
        <v>352.226</v>
      </c>
      <c r="L39" s="76">
        <f t="shared" si="2"/>
        <v>6175.7897936000008</v>
      </c>
      <c r="M39" s="223">
        <f t="shared" si="7"/>
        <v>17533.600000000002</v>
      </c>
      <c r="N39" s="241"/>
    </row>
    <row r="40" spans="2:25" x14ac:dyDescent="0.3">
      <c r="B40" s="238"/>
      <c r="C40" s="1">
        <v>7</v>
      </c>
      <c r="D40" s="152">
        <v>7219.0999999999931</v>
      </c>
      <c r="E40" s="152">
        <v>762.5</v>
      </c>
      <c r="F40" s="152">
        <v>20.300000000000015</v>
      </c>
      <c r="G40" s="152">
        <v>4575</v>
      </c>
      <c r="H40" s="76">
        <f t="shared" si="0"/>
        <v>12576.899999999994</v>
      </c>
      <c r="I40" s="153">
        <v>5532.3000000000047</v>
      </c>
      <c r="J40" s="76">
        <f t="shared" si="1"/>
        <v>18109.199999999997</v>
      </c>
      <c r="K40" s="154">
        <v>352.84599999999995</v>
      </c>
      <c r="L40" s="76">
        <f t="shared" si="2"/>
        <v>6389.7587831999972</v>
      </c>
      <c r="M40" s="223">
        <f t="shared" si="7"/>
        <v>18109.199999999993</v>
      </c>
      <c r="N40" s="241"/>
    </row>
    <row r="41" spans="2:25" x14ac:dyDescent="0.3">
      <c r="B41" s="238"/>
      <c r="C41" s="1">
        <v>8</v>
      </c>
      <c r="D41" s="155">
        <v>7046.9000000000024</v>
      </c>
      <c r="E41" s="155">
        <v>767.5</v>
      </c>
      <c r="F41" s="155">
        <v>24.000000000000025</v>
      </c>
      <c r="G41" s="155">
        <v>4605</v>
      </c>
      <c r="H41" s="76">
        <f t="shared" si="0"/>
        <v>12443.400000000001</v>
      </c>
      <c r="I41" s="156">
        <v>5726.4</v>
      </c>
      <c r="J41" s="76">
        <f t="shared" si="1"/>
        <v>18169.800000000003</v>
      </c>
      <c r="K41" s="157">
        <v>350.49299999999988</v>
      </c>
      <c r="L41" s="76">
        <f t="shared" si="2"/>
        <v>6368.3877113999988</v>
      </c>
      <c r="M41" s="223">
        <f t="shared" si="7"/>
        <v>18169.800000000003</v>
      </c>
      <c r="N41" s="241"/>
    </row>
    <row r="42" spans="2:25" x14ac:dyDescent="0.3">
      <c r="B42" s="238"/>
      <c r="C42" s="1">
        <v>9</v>
      </c>
      <c r="D42" s="158">
        <v>6886.5999999999995</v>
      </c>
      <c r="E42" s="158">
        <v>782.5</v>
      </c>
      <c r="F42" s="158">
        <v>17.999999999999996</v>
      </c>
      <c r="G42" s="158">
        <v>4695</v>
      </c>
      <c r="H42" s="76">
        <f t="shared" si="0"/>
        <v>12382.099999999999</v>
      </c>
      <c r="I42" s="159">
        <v>5790.7000000000044</v>
      </c>
      <c r="J42" s="76">
        <f t="shared" si="1"/>
        <v>18172.800000000003</v>
      </c>
      <c r="K42" s="160">
        <v>354.20799999999986</v>
      </c>
      <c r="L42" s="76">
        <f t="shared" si="2"/>
        <v>6436.9511423999984</v>
      </c>
      <c r="M42" s="223">
        <f t="shared" si="7"/>
        <v>18172.800000000003</v>
      </c>
      <c r="N42" s="241"/>
    </row>
    <row r="43" spans="2:25" x14ac:dyDescent="0.3">
      <c r="B43" s="238"/>
      <c r="C43" s="1">
        <v>10</v>
      </c>
      <c r="D43" s="161">
        <v>7482.7000000000007</v>
      </c>
      <c r="E43" s="161">
        <v>907.5</v>
      </c>
      <c r="F43" s="161">
        <v>36.900000000000063</v>
      </c>
      <c r="G43" s="161">
        <v>5445</v>
      </c>
      <c r="H43" s="76">
        <f t="shared" si="0"/>
        <v>13872.1</v>
      </c>
      <c r="I43" s="162">
        <v>6079.300000000002</v>
      </c>
      <c r="J43" s="76">
        <f t="shared" si="1"/>
        <v>19951.400000000001</v>
      </c>
      <c r="K43" s="163">
        <v>409.64100000000008</v>
      </c>
      <c r="L43" s="76">
        <f t="shared" si="2"/>
        <v>8172.9114474000016</v>
      </c>
      <c r="M43" s="223">
        <f t="shared" si="7"/>
        <v>19951.399999999998</v>
      </c>
      <c r="N43" s="241"/>
    </row>
    <row r="44" spans="2:25" x14ac:dyDescent="0.3">
      <c r="B44" s="238" t="s">
        <v>19</v>
      </c>
      <c r="C44" s="1">
        <v>1</v>
      </c>
      <c r="D44" s="43">
        <v>6215.9999999999991</v>
      </c>
      <c r="E44" s="43">
        <v>702.5</v>
      </c>
      <c r="F44" s="43">
        <v>11.799999999999985</v>
      </c>
      <c r="G44" s="43">
        <v>4215</v>
      </c>
      <c r="H44" s="76">
        <f t="shared" si="0"/>
        <v>11145.3</v>
      </c>
      <c r="I44" s="44">
        <v>5477.1000000000013</v>
      </c>
      <c r="J44" s="76">
        <f t="shared" si="1"/>
        <v>16622.400000000001</v>
      </c>
      <c r="K44" s="45">
        <v>315.7969999999998</v>
      </c>
      <c r="L44" s="76">
        <f t="shared" si="2"/>
        <v>5249.3040527999965</v>
      </c>
      <c r="M44" s="223">
        <f t="shared" si="7"/>
        <v>16622.399999999998</v>
      </c>
      <c r="N44" s="240">
        <f>SUM(L44:L52)/SUM(K44:K52)*1000</f>
        <v>17456.514092775284</v>
      </c>
    </row>
    <row r="45" spans="2:25" x14ac:dyDescent="0.3">
      <c r="B45" s="238"/>
      <c r="C45" s="1">
        <v>2</v>
      </c>
      <c r="D45" s="45">
        <v>6186.3</v>
      </c>
      <c r="E45" s="45">
        <v>705</v>
      </c>
      <c r="F45" s="45">
        <v>16.399999999999999</v>
      </c>
      <c r="G45" s="45">
        <v>4230</v>
      </c>
      <c r="H45" s="76">
        <f t="shared" si="0"/>
        <v>11137.7</v>
      </c>
      <c r="I45" s="45">
        <v>5522.1</v>
      </c>
      <c r="J45" s="76">
        <f t="shared" si="1"/>
        <v>16659.800000000003</v>
      </c>
      <c r="K45" s="45">
        <v>317.048</v>
      </c>
      <c r="L45" s="76">
        <f t="shared" si="2"/>
        <v>5281.9562704000009</v>
      </c>
      <c r="M45" s="223">
        <f t="shared" si="7"/>
        <v>16659.800000000003</v>
      </c>
      <c r="N45" s="241"/>
    </row>
    <row r="46" spans="2:25" x14ac:dyDescent="0.3">
      <c r="B46" s="238"/>
      <c r="C46" s="1">
        <v>3</v>
      </c>
      <c r="D46" s="45">
        <v>6380.3</v>
      </c>
      <c r="E46" s="45">
        <v>755</v>
      </c>
      <c r="F46" s="45">
        <v>21.5</v>
      </c>
      <c r="G46" s="45">
        <v>4530</v>
      </c>
      <c r="H46" s="76">
        <f t="shared" si="0"/>
        <v>11686.8</v>
      </c>
      <c r="I46" s="45">
        <v>5700.4</v>
      </c>
      <c r="J46" s="76">
        <f t="shared" si="1"/>
        <v>17387.199999999997</v>
      </c>
      <c r="K46" s="45">
        <v>336.16800000000001</v>
      </c>
      <c r="L46" s="76">
        <f t="shared" si="2"/>
        <v>5845.0202495999993</v>
      </c>
      <c r="M46" s="223">
        <f t="shared" si="7"/>
        <v>17387.199999999997</v>
      </c>
      <c r="N46" s="241"/>
    </row>
    <row r="47" spans="2:25" x14ac:dyDescent="0.3">
      <c r="B47" s="238"/>
      <c r="C47" s="1">
        <v>4</v>
      </c>
      <c r="D47" s="45">
        <v>6483.3</v>
      </c>
      <c r="E47" s="45">
        <v>775</v>
      </c>
      <c r="F47" s="45">
        <v>16.3</v>
      </c>
      <c r="G47" s="45">
        <v>4650</v>
      </c>
      <c r="H47" s="76">
        <f t="shared" si="0"/>
        <v>11924.6</v>
      </c>
      <c r="I47" s="45">
        <v>5719.8</v>
      </c>
      <c r="J47" s="76">
        <f t="shared" si="1"/>
        <v>17644.400000000001</v>
      </c>
      <c r="K47" s="45">
        <v>345.49799999999999</v>
      </c>
      <c r="L47" s="76">
        <f t="shared" si="2"/>
        <v>6096.1049112000001</v>
      </c>
      <c r="M47" s="223">
        <f t="shared" si="7"/>
        <v>17644.400000000001</v>
      </c>
      <c r="N47" s="241"/>
    </row>
    <row r="48" spans="2:25" x14ac:dyDescent="0.3">
      <c r="B48" s="238"/>
      <c r="C48" s="1">
        <v>5</v>
      </c>
      <c r="D48" s="45">
        <v>6649.9</v>
      </c>
      <c r="E48" s="45">
        <v>827.5</v>
      </c>
      <c r="F48" s="45">
        <v>21.1</v>
      </c>
      <c r="G48" s="45">
        <v>4965</v>
      </c>
      <c r="H48" s="76">
        <f t="shared" si="0"/>
        <v>12463.5</v>
      </c>
      <c r="I48" s="45">
        <v>5893.7</v>
      </c>
      <c r="J48" s="76">
        <f t="shared" si="1"/>
        <v>18357.2</v>
      </c>
      <c r="K48" s="45">
        <v>373.27300000000002</v>
      </c>
      <c r="L48" s="76">
        <f t="shared" si="2"/>
        <v>6852.2471156000011</v>
      </c>
      <c r="M48" s="223">
        <f t="shared" si="7"/>
        <v>18357.2</v>
      </c>
      <c r="N48" s="241"/>
    </row>
    <row r="49" spans="2:42" x14ac:dyDescent="0.3">
      <c r="B49" s="238"/>
      <c r="C49" s="1">
        <v>6</v>
      </c>
      <c r="D49" s="164">
        <v>6126.9999999999982</v>
      </c>
      <c r="E49" s="164">
        <v>670</v>
      </c>
      <c r="F49" s="164">
        <v>18.79999999999999</v>
      </c>
      <c r="G49" s="164">
        <v>4020</v>
      </c>
      <c r="H49" s="76">
        <f t="shared" si="0"/>
        <v>10835.8</v>
      </c>
      <c r="I49" s="165">
        <v>5121.1000000000022</v>
      </c>
      <c r="J49" s="76">
        <f t="shared" si="1"/>
        <v>15956.900000000001</v>
      </c>
      <c r="K49" s="166">
        <v>336.59499999999986</v>
      </c>
      <c r="L49" s="76">
        <f t="shared" si="2"/>
        <v>5371.0127554999981</v>
      </c>
      <c r="M49" s="223">
        <f t="shared" si="7"/>
        <v>15956.900000000001</v>
      </c>
      <c r="N49" s="241"/>
    </row>
    <row r="50" spans="2:42" x14ac:dyDescent="0.3">
      <c r="B50" s="238"/>
      <c r="C50" s="1">
        <v>7</v>
      </c>
      <c r="D50" s="167">
        <v>7524.2</v>
      </c>
      <c r="E50" s="167">
        <v>775</v>
      </c>
      <c r="F50" s="167">
        <v>113.6</v>
      </c>
      <c r="G50" s="167">
        <v>4650</v>
      </c>
      <c r="H50" s="76">
        <f t="shared" si="0"/>
        <v>13062.800000000001</v>
      </c>
      <c r="I50" s="168">
        <v>5148.400000000006</v>
      </c>
      <c r="J50" s="76">
        <f t="shared" si="1"/>
        <v>18211.200000000008</v>
      </c>
      <c r="K50" s="169">
        <v>375.86399999999986</v>
      </c>
      <c r="L50" s="76">
        <f t="shared" si="2"/>
        <v>6844.9344768000001</v>
      </c>
      <c r="M50" s="223">
        <f t="shared" si="7"/>
        <v>18211.200000000004</v>
      </c>
      <c r="N50" s="241"/>
    </row>
    <row r="51" spans="2:42" x14ac:dyDescent="0.3">
      <c r="B51" s="238"/>
      <c r="C51" s="1">
        <v>8</v>
      </c>
      <c r="D51" s="170">
        <v>6502.9000000000005</v>
      </c>
      <c r="E51" s="170">
        <v>730</v>
      </c>
      <c r="F51" s="170">
        <v>18.999999999999989</v>
      </c>
      <c r="G51" s="170">
        <v>4380</v>
      </c>
      <c r="H51" s="76">
        <f t="shared" si="0"/>
        <v>11631.900000000001</v>
      </c>
      <c r="I51" s="171">
        <v>5302.5999999999967</v>
      </c>
      <c r="J51" s="76">
        <f t="shared" si="1"/>
        <v>16934.5</v>
      </c>
      <c r="K51" s="172">
        <v>356.44499999999988</v>
      </c>
      <c r="L51" s="76">
        <f t="shared" si="2"/>
        <v>6036.2178524999981</v>
      </c>
      <c r="M51" s="223">
        <f t="shared" si="7"/>
        <v>16934.5</v>
      </c>
      <c r="N51" s="241"/>
    </row>
    <row r="52" spans="2:42" x14ac:dyDescent="0.3">
      <c r="B52" s="238"/>
      <c r="C52" s="1">
        <v>9</v>
      </c>
      <c r="D52" s="173">
        <v>7248.5</v>
      </c>
      <c r="E52" s="173">
        <v>845</v>
      </c>
      <c r="F52" s="173">
        <v>25.900000000000016</v>
      </c>
      <c r="G52" s="173">
        <v>5070</v>
      </c>
      <c r="H52" s="76">
        <f t="shared" si="0"/>
        <v>13189.4</v>
      </c>
      <c r="I52" s="174">
        <v>5602.199999999998</v>
      </c>
      <c r="J52" s="76">
        <f t="shared" si="1"/>
        <v>18791.599999999999</v>
      </c>
      <c r="K52" s="175">
        <v>408.48700000000002</v>
      </c>
      <c r="L52" s="76">
        <f t="shared" si="2"/>
        <v>7676.1243092000004</v>
      </c>
      <c r="M52" s="223">
        <f t="shared" si="7"/>
        <v>18791.599999999999</v>
      </c>
      <c r="N52" s="241"/>
    </row>
    <row r="53" spans="2:42" x14ac:dyDescent="0.3">
      <c r="B53" s="238"/>
      <c r="C53" s="1">
        <v>10</v>
      </c>
      <c r="D53" s="243" t="s">
        <v>23</v>
      </c>
      <c r="E53" s="243"/>
      <c r="F53" s="243"/>
      <c r="G53" s="243"/>
      <c r="H53" s="243"/>
      <c r="I53" s="243"/>
      <c r="J53" s="243"/>
      <c r="K53" s="243"/>
      <c r="L53" s="243"/>
      <c r="M53" s="243"/>
      <c r="N53" s="241"/>
    </row>
    <row r="54" spans="2:42" x14ac:dyDescent="0.3">
      <c r="B54" s="238" t="s">
        <v>17</v>
      </c>
      <c r="C54" s="1">
        <v>1</v>
      </c>
      <c r="D54" s="45">
        <v>6412.8</v>
      </c>
      <c r="E54" s="45">
        <v>715</v>
      </c>
      <c r="F54" s="45">
        <v>14.9</v>
      </c>
      <c r="G54" s="45">
        <v>4290</v>
      </c>
      <c r="H54" s="76">
        <f t="shared" si="0"/>
        <v>11432.7</v>
      </c>
      <c r="I54" s="45">
        <v>5748.3</v>
      </c>
      <c r="J54" s="76">
        <f t="shared" si="1"/>
        <v>17181</v>
      </c>
      <c r="K54" s="45">
        <v>328.52</v>
      </c>
      <c r="L54" s="76">
        <f t="shared" si="2"/>
        <v>5644.3021200000003</v>
      </c>
      <c r="M54" s="76">
        <f>L54/K54*1000</f>
        <v>17181</v>
      </c>
      <c r="N54" s="240">
        <f>SUM(L54:L63)/SUM(K54:K63)*1000</f>
        <v>19553.891196049084</v>
      </c>
    </row>
    <row r="55" spans="2:42" x14ac:dyDescent="0.3">
      <c r="B55" s="238"/>
      <c r="C55" s="1">
        <v>2</v>
      </c>
      <c r="D55" s="45">
        <v>6578.6</v>
      </c>
      <c r="E55" s="45">
        <v>740</v>
      </c>
      <c r="F55" s="45">
        <v>16.7</v>
      </c>
      <c r="G55" s="45">
        <v>4440</v>
      </c>
      <c r="H55" s="76">
        <f t="shared" si="0"/>
        <v>11775.3</v>
      </c>
      <c r="I55" s="45">
        <v>5625.5</v>
      </c>
      <c r="J55" s="76">
        <f t="shared" si="1"/>
        <v>17400.8</v>
      </c>
      <c r="K55" s="45">
        <v>349.22500000000002</v>
      </c>
      <c r="L55" s="76">
        <f t="shared" si="2"/>
        <v>6076.7943800000003</v>
      </c>
      <c r="M55" s="223">
        <f t="shared" ref="M55:M93" si="18">L55/K55*1000</f>
        <v>17400.8</v>
      </c>
      <c r="N55" s="241"/>
    </row>
    <row r="56" spans="2:42" x14ac:dyDescent="0.3">
      <c r="B56" s="238"/>
      <c r="C56" s="1">
        <v>3</v>
      </c>
      <c r="D56" s="45">
        <v>6583.7</v>
      </c>
      <c r="E56" s="45">
        <v>760</v>
      </c>
      <c r="F56" s="45">
        <v>17.100000000000001</v>
      </c>
      <c r="G56" s="45">
        <v>4560</v>
      </c>
      <c r="H56" s="76">
        <f t="shared" si="0"/>
        <v>11920.8</v>
      </c>
      <c r="I56" s="45">
        <v>5569.3</v>
      </c>
      <c r="J56" s="76">
        <f t="shared" si="1"/>
        <v>17490.099999999999</v>
      </c>
      <c r="K56" s="45">
        <v>369.38099999999997</v>
      </c>
      <c r="L56" s="76">
        <f t="shared" si="2"/>
        <v>6460.5106280999989</v>
      </c>
      <c r="M56" s="223">
        <f t="shared" si="18"/>
        <v>17490.099999999999</v>
      </c>
      <c r="N56" s="241"/>
    </row>
    <row r="57" spans="2:42" x14ac:dyDescent="0.3">
      <c r="B57" s="238"/>
      <c r="C57" s="1">
        <v>4</v>
      </c>
      <c r="D57" s="45">
        <v>7093.9</v>
      </c>
      <c r="E57" s="45">
        <v>1012.5</v>
      </c>
      <c r="F57" s="45">
        <v>14.8</v>
      </c>
      <c r="G57" s="45">
        <v>6075</v>
      </c>
      <c r="H57" s="76">
        <f t="shared" si="0"/>
        <v>14196.2</v>
      </c>
      <c r="I57" s="46">
        <v>6118.3999999999969</v>
      </c>
      <c r="J57" s="76">
        <f t="shared" si="1"/>
        <v>20314.599999999999</v>
      </c>
      <c r="K57" s="47">
        <v>462.95399999999978</v>
      </c>
      <c r="L57" s="76">
        <f t="shared" si="2"/>
        <v>9404.7253283999962</v>
      </c>
      <c r="M57" s="223">
        <f t="shared" si="18"/>
        <v>20314.600000000002</v>
      </c>
      <c r="N57" s="241"/>
    </row>
    <row r="58" spans="2:42" x14ac:dyDescent="0.3">
      <c r="B58" s="238"/>
      <c r="C58" s="1">
        <v>5</v>
      </c>
      <c r="D58" s="48">
        <v>7482.4000000000033</v>
      </c>
      <c r="E58" s="48">
        <v>1155</v>
      </c>
      <c r="F58" s="48">
        <v>30.900000000000048</v>
      </c>
      <c r="G58" s="48">
        <v>6930</v>
      </c>
      <c r="H58" s="76">
        <f t="shared" si="0"/>
        <v>15598.300000000003</v>
      </c>
      <c r="I58" s="49">
        <v>6388.5</v>
      </c>
      <c r="J58" s="76">
        <f t="shared" si="1"/>
        <v>21986.800000000003</v>
      </c>
      <c r="K58" s="50">
        <v>522.60300000000018</v>
      </c>
      <c r="L58" s="76">
        <f t="shared" si="2"/>
        <v>11490.367640400005</v>
      </c>
      <c r="M58" s="223">
        <f t="shared" si="18"/>
        <v>21986.800000000003</v>
      </c>
      <c r="N58" s="241"/>
    </row>
    <row r="59" spans="2:42" x14ac:dyDescent="0.3">
      <c r="B59" s="238"/>
      <c r="C59" s="1">
        <v>6</v>
      </c>
      <c r="D59" s="176">
        <v>7979.4999999999982</v>
      </c>
      <c r="E59" s="176">
        <v>852.5</v>
      </c>
      <c r="F59" s="176">
        <v>43.80000000000009</v>
      </c>
      <c r="G59" s="176">
        <v>5115</v>
      </c>
      <c r="H59" s="76">
        <f t="shared" si="0"/>
        <v>13990.799999999997</v>
      </c>
      <c r="I59" s="177">
        <v>6192.7</v>
      </c>
      <c r="J59" s="76">
        <f t="shared" si="1"/>
        <v>20183.499999999996</v>
      </c>
      <c r="K59" s="178">
        <v>363.40099999999984</v>
      </c>
      <c r="L59" s="76">
        <f t="shared" si="2"/>
        <v>7334.7040834999952</v>
      </c>
      <c r="M59" s="223">
        <f t="shared" si="18"/>
        <v>20183.499999999996</v>
      </c>
      <c r="N59" s="241"/>
    </row>
    <row r="60" spans="2:42" x14ac:dyDescent="0.3">
      <c r="B60" s="238"/>
      <c r="C60" s="1">
        <v>7</v>
      </c>
      <c r="D60" s="179">
        <v>7552.6000000000049</v>
      </c>
      <c r="E60" s="179">
        <v>825</v>
      </c>
      <c r="F60" s="179">
        <v>22.100000000000016</v>
      </c>
      <c r="G60" s="179">
        <v>4950</v>
      </c>
      <c r="H60" s="76">
        <f t="shared" si="0"/>
        <v>13349.700000000006</v>
      </c>
      <c r="I60" s="180">
        <v>6387.9000000000015</v>
      </c>
      <c r="J60" s="76">
        <f t="shared" si="1"/>
        <v>19737.600000000006</v>
      </c>
      <c r="K60" s="181">
        <v>348.45899999999989</v>
      </c>
      <c r="L60" s="76">
        <f t="shared" si="2"/>
        <v>6877.7443584000002</v>
      </c>
      <c r="M60" s="223">
        <f t="shared" si="18"/>
        <v>19737.600000000006</v>
      </c>
      <c r="N60" s="241"/>
      <c r="AC60" s="229" t="s">
        <v>0</v>
      </c>
      <c r="AD60" s="230" t="s">
        <v>8</v>
      </c>
    </row>
    <row r="61" spans="2:42" x14ac:dyDescent="0.3">
      <c r="B61" s="238"/>
      <c r="C61" s="1">
        <v>8</v>
      </c>
      <c r="D61" s="182">
        <v>7214.3</v>
      </c>
      <c r="E61" s="182">
        <v>827.5</v>
      </c>
      <c r="F61" s="182">
        <v>15.599999999999982</v>
      </c>
      <c r="G61" s="182">
        <v>4965</v>
      </c>
      <c r="H61" s="76">
        <f t="shared" si="0"/>
        <v>13022.400000000001</v>
      </c>
      <c r="I61" s="183">
        <v>6398.1000000000013</v>
      </c>
      <c r="J61" s="76">
        <f t="shared" si="1"/>
        <v>19420.500000000004</v>
      </c>
      <c r="K61" s="184">
        <v>350.46399999999994</v>
      </c>
      <c r="L61" s="76">
        <f t="shared" si="2"/>
        <v>6806.1861119999994</v>
      </c>
      <c r="M61" s="223">
        <f t="shared" si="18"/>
        <v>19420.5</v>
      </c>
      <c r="N61" s="241"/>
      <c r="AC61" s="229"/>
      <c r="AD61" s="230"/>
    </row>
    <row r="62" spans="2:42" x14ac:dyDescent="0.3">
      <c r="B62" s="238"/>
      <c r="C62" s="1">
        <v>9</v>
      </c>
      <c r="D62" s="185">
        <v>7045.1000000000013</v>
      </c>
      <c r="E62" s="185">
        <v>872.5</v>
      </c>
      <c r="F62" s="185">
        <v>15.699999999999982</v>
      </c>
      <c r="G62" s="185">
        <v>5235</v>
      </c>
      <c r="H62" s="76">
        <f t="shared" si="0"/>
        <v>13168.300000000001</v>
      </c>
      <c r="I62" s="186">
        <v>6487.7</v>
      </c>
      <c r="J62" s="76">
        <f t="shared" si="1"/>
        <v>19656</v>
      </c>
      <c r="K62" s="187">
        <v>368.76199999999989</v>
      </c>
      <c r="L62" s="76">
        <f t="shared" si="2"/>
        <v>7248.385871999998</v>
      </c>
      <c r="M62" s="223">
        <f t="shared" si="18"/>
        <v>19656.000000000004</v>
      </c>
      <c r="N62" s="241"/>
      <c r="AC62" s="225" t="s">
        <v>14</v>
      </c>
      <c r="AD62" s="225">
        <v>17205.477659402433</v>
      </c>
    </row>
    <row r="63" spans="2:42" ht="14.4" customHeight="1" x14ac:dyDescent="0.3">
      <c r="B63" s="238"/>
      <c r="C63" s="1">
        <v>10</v>
      </c>
      <c r="D63" s="188">
        <v>7298.8</v>
      </c>
      <c r="E63" s="188">
        <v>942.5</v>
      </c>
      <c r="F63" s="188">
        <v>31.8</v>
      </c>
      <c r="G63" s="188">
        <v>5655</v>
      </c>
      <c r="H63" s="76">
        <f t="shared" si="0"/>
        <v>13928.099999999999</v>
      </c>
      <c r="I63" s="189">
        <v>6597.7</v>
      </c>
      <c r="J63" s="76">
        <f t="shared" si="1"/>
        <v>20525.8</v>
      </c>
      <c r="K63" s="190">
        <v>397.61099999999999</v>
      </c>
      <c r="L63" s="76">
        <f t="shared" si="2"/>
        <v>8161.2838637999994</v>
      </c>
      <c r="M63" s="223">
        <f t="shared" si="18"/>
        <v>20525.8</v>
      </c>
      <c r="N63" s="241"/>
      <c r="AC63" s="225" t="s">
        <v>16</v>
      </c>
      <c r="AD63" s="225">
        <v>22242.825515334465</v>
      </c>
      <c r="AH63" s="233" t="s">
        <v>0</v>
      </c>
      <c r="AI63" s="227" t="s">
        <v>27</v>
      </c>
      <c r="AJ63" s="227" t="s">
        <v>43</v>
      </c>
      <c r="AK63" s="233" t="s">
        <v>0</v>
      </c>
      <c r="AL63" s="227" t="s">
        <v>44</v>
      </c>
      <c r="AM63" s="227" t="s">
        <v>45</v>
      </c>
      <c r="AN63" s="227" t="s">
        <v>46</v>
      </c>
      <c r="AO63" s="230" t="s">
        <v>47</v>
      </c>
      <c r="AP63" s="229" t="s">
        <v>0</v>
      </c>
    </row>
    <row r="64" spans="2:42" x14ac:dyDescent="0.3">
      <c r="B64" s="238" t="s">
        <v>18</v>
      </c>
      <c r="C64" s="1">
        <v>1</v>
      </c>
      <c r="D64" s="51">
        <v>6706.2999999999984</v>
      </c>
      <c r="E64" s="51">
        <v>807.5</v>
      </c>
      <c r="F64" s="51">
        <v>14.699999999999978</v>
      </c>
      <c r="G64" s="51">
        <v>4845</v>
      </c>
      <c r="H64" s="76">
        <f t="shared" si="0"/>
        <v>12373.499999999998</v>
      </c>
      <c r="I64" s="52">
        <v>5823.0000000000009</v>
      </c>
      <c r="J64" s="76">
        <f t="shared" si="1"/>
        <v>18196.5</v>
      </c>
      <c r="K64" s="53">
        <v>385.93100000000004</v>
      </c>
      <c r="L64" s="76">
        <f t="shared" si="2"/>
        <v>7022.5934415000011</v>
      </c>
      <c r="M64" s="223">
        <f t="shared" si="18"/>
        <v>18196.5</v>
      </c>
      <c r="N64" s="240">
        <f>SUM(L64:L73)/SUM(K64:K73)*1000</f>
        <v>26981.390425363101</v>
      </c>
      <c r="AC64" s="225" t="s">
        <v>21</v>
      </c>
      <c r="AD64" s="225">
        <v>17831.718045847581</v>
      </c>
      <c r="AH64" s="234"/>
      <c r="AI64" s="228"/>
      <c r="AJ64" s="228"/>
      <c r="AK64" s="234"/>
      <c r="AL64" s="228"/>
      <c r="AM64" s="228"/>
      <c r="AN64" s="228"/>
      <c r="AO64" s="230"/>
      <c r="AP64" s="229"/>
    </row>
    <row r="65" spans="2:42" x14ac:dyDescent="0.3">
      <c r="B65" s="238"/>
      <c r="C65" s="1">
        <v>2</v>
      </c>
      <c r="D65" s="53">
        <v>7151.8</v>
      </c>
      <c r="E65" s="53">
        <v>1012.5</v>
      </c>
      <c r="F65" s="53">
        <v>14.2</v>
      </c>
      <c r="G65" s="53">
        <v>6075</v>
      </c>
      <c r="H65" s="76">
        <f t="shared" si="0"/>
        <v>14253.5</v>
      </c>
      <c r="I65" s="54">
        <v>6084.9000000000015</v>
      </c>
      <c r="J65" s="76">
        <f t="shared" si="1"/>
        <v>20338.400000000001</v>
      </c>
      <c r="K65" s="55">
        <v>474.87199999999996</v>
      </c>
      <c r="L65" s="76">
        <f t="shared" si="2"/>
        <v>9658.1366847999998</v>
      </c>
      <c r="M65" s="223">
        <f t="shared" si="18"/>
        <v>20338.400000000001</v>
      </c>
      <c r="N65" s="241"/>
      <c r="AC65" s="225" t="s">
        <v>15</v>
      </c>
      <c r="AD65" s="225">
        <v>18356.057687623932</v>
      </c>
      <c r="AH65" s="225" t="s">
        <v>14</v>
      </c>
      <c r="AI65" s="225">
        <v>58091.886550099982</v>
      </c>
      <c r="AJ65" s="225">
        <f>AI65/3600</f>
        <v>16.13663515280555</v>
      </c>
      <c r="AK65" s="225" t="s">
        <v>14</v>
      </c>
      <c r="AL65" s="225">
        <v>3.4262917419952021</v>
      </c>
      <c r="AM65" s="225">
        <v>3.3912752437136144</v>
      </c>
      <c r="AN65" s="225">
        <v>1.290930812224444E-2</v>
      </c>
      <c r="AO65" s="225">
        <v>2.2107190159343603E-2</v>
      </c>
      <c r="AP65" s="225" t="s">
        <v>14</v>
      </c>
    </row>
    <row r="66" spans="2:42" x14ac:dyDescent="0.3">
      <c r="B66" s="238"/>
      <c r="C66" s="1">
        <v>3</v>
      </c>
      <c r="D66" s="55">
        <v>7958.5</v>
      </c>
      <c r="E66" s="55">
        <v>1250</v>
      </c>
      <c r="F66" s="55">
        <v>32.6</v>
      </c>
      <c r="G66" s="55">
        <v>7500</v>
      </c>
      <c r="H66" s="76">
        <f t="shared" si="0"/>
        <v>16741.099999999999</v>
      </c>
      <c r="I66" s="55">
        <v>6528.3</v>
      </c>
      <c r="J66" s="76">
        <f t="shared" si="1"/>
        <v>23269.399999999998</v>
      </c>
      <c r="K66" s="55">
        <v>581.95500000000004</v>
      </c>
      <c r="L66" s="76">
        <f t="shared" si="2"/>
        <v>13541.743676999999</v>
      </c>
      <c r="M66" s="223">
        <f t="shared" si="18"/>
        <v>23269.399999999998</v>
      </c>
      <c r="N66" s="241"/>
      <c r="AC66" s="225" t="s">
        <v>19</v>
      </c>
      <c r="AD66" s="225">
        <v>17456.51409277528</v>
      </c>
      <c r="AH66" s="225" t="s">
        <v>16</v>
      </c>
      <c r="AI66" s="225">
        <v>85157.391498699973</v>
      </c>
      <c r="AJ66" s="225">
        <f t="shared" ref="AJ66:AJ73" si="19">AI66/3600</f>
        <v>23.654830971861102</v>
      </c>
      <c r="AK66" s="225" t="s">
        <v>16</v>
      </c>
      <c r="AL66" s="225">
        <v>6.2782872724722223</v>
      </c>
      <c r="AM66" s="225">
        <v>6.214123549111112</v>
      </c>
      <c r="AN66" s="225">
        <v>2.3654828888888889E-2</v>
      </c>
      <c r="AO66" s="225">
        <v>4.0508894472222216E-2</v>
      </c>
      <c r="AP66" s="225" t="s">
        <v>16</v>
      </c>
    </row>
    <row r="67" spans="2:42" x14ac:dyDescent="0.3">
      <c r="B67" s="238"/>
      <c r="C67" s="1">
        <v>4</v>
      </c>
      <c r="D67" s="56">
        <v>8883.3999999999887</v>
      </c>
      <c r="E67" s="56">
        <v>1532.5</v>
      </c>
      <c r="F67" s="56">
        <v>29.200000000000021</v>
      </c>
      <c r="G67" s="56">
        <v>9195</v>
      </c>
      <c r="H67" s="76">
        <f t="shared" si="0"/>
        <v>19640.099999999991</v>
      </c>
      <c r="I67" s="57">
        <v>7053.8000000000065</v>
      </c>
      <c r="J67" s="76">
        <f t="shared" si="1"/>
        <v>26693.899999999998</v>
      </c>
      <c r="K67" s="58">
        <v>716.07699999999954</v>
      </c>
      <c r="L67" s="76">
        <f t="shared" si="2"/>
        <v>19114.887830299984</v>
      </c>
      <c r="M67" s="223">
        <f t="shared" si="18"/>
        <v>26693.899999999994</v>
      </c>
      <c r="N67" s="241"/>
      <c r="AC67" s="225" t="s">
        <v>33</v>
      </c>
      <c r="AD67" s="225">
        <v>19553.891196049084</v>
      </c>
      <c r="AH67" s="225" t="s">
        <v>21</v>
      </c>
      <c r="AI67" s="225">
        <v>61984.213165460984</v>
      </c>
      <c r="AJ67" s="225">
        <f t="shared" si="19"/>
        <v>17.217836990405829</v>
      </c>
      <c r="AK67" s="225" t="s">
        <v>21</v>
      </c>
      <c r="AL67" s="225">
        <v>3.6558633281728694</v>
      </c>
      <c r="AM67" s="225">
        <v>3.618500621903689</v>
      </c>
      <c r="AN67" s="225">
        <v>1.3774269592324664E-2</v>
      </c>
      <c r="AO67" s="225">
        <v>2.3588436676855985E-2</v>
      </c>
      <c r="AP67" s="225" t="s">
        <v>21</v>
      </c>
    </row>
    <row r="68" spans="2:42" x14ac:dyDescent="0.3">
      <c r="B68" s="238"/>
      <c r="C68" s="1">
        <v>5</v>
      </c>
      <c r="D68" s="59">
        <v>9254.0000000000182</v>
      </c>
      <c r="E68" s="59">
        <v>1847.5</v>
      </c>
      <c r="F68" s="59">
        <v>17.499999999999989</v>
      </c>
      <c r="G68" s="59">
        <v>11085</v>
      </c>
      <c r="H68" s="76">
        <f t="shared" si="0"/>
        <v>22204.000000000018</v>
      </c>
      <c r="I68" s="60">
        <v>7695.9000000000005</v>
      </c>
      <c r="J68" s="76">
        <f t="shared" si="1"/>
        <v>29899.90000000002</v>
      </c>
      <c r="K68" s="61">
        <v>848.53100000000006</v>
      </c>
      <c r="L68" s="76">
        <f t="shared" si="2"/>
        <v>25370.992046900021</v>
      </c>
      <c r="M68" s="223">
        <f t="shared" si="18"/>
        <v>29899.900000000023</v>
      </c>
      <c r="N68" s="241"/>
      <c r="AC68" s="225" t="s">
        <v>18</v>
      </c>
      <c r="AD68" s="225">
        <v>26981.390425363101</v>
      </c>
      <c r="AH68" s="225" t="s">
        <v>15</v>
      </c>
      <c r="AI68" s="225">
        <v>63624.830997900004</v>
      </c>
      <c r="AJ68" s="225">
        <f t="shared" si="19"/>
        <v>17.673564166083334</v>
      </c>
      <c r="AK68" s="225" t="s">
        <v>15</v>
      </c>
      <c r="AL68" s="225">
        <v>3.7526278793844741</v>
      </c>
      <c r="AM68" s="225">
        <v>3.7142762451440738</v>
      </c>
      <c r="AN68" s="225">
        <v>1.4138851332866667E-2</v>
      </c>
      <c r="AO68" s="225">
        <v>2.4212782907534168E-2</v>
      </c>
      <c r="AP68" s="225" t="s">
        <v>15</v>
      </c>
    </row>
    <row r="69" spans="2:42" x14ac:dyDescent="0.3">
      <c r="B69" s="238"/>
      <c r="C69" s="1">
        <v>6</v>
      </c>
      <c r="D69" s="108">
        <v>6818.7000000000007</v>
      </c>
      <c r="E69" s="108">
        <v>802.5</v>
      </c>
      <c r="F69" s="108">
        <v>17.499999999999986</v>
      </c>
      <c r="G69" s="108">
        <v>4815</v>
      </c>
      <c r="H69" s="76">
        <f t="shared" ref="H69:H93" si="20">SUM(D69:G69)</f>
        <v>12453.7</v>
      </c>
      <c r="I69" s="109">
        <v>6155.5</v>
      </c>
      <c r="J69" s="76">
        <f t="shared" ref="J69:J93" si="21">SUM(H69:I69)</f>
        <v>18609.2</v>
      </c>
      <c r="K69" s="110">
        <v>346.97100000000006</v>
      </c>
      <c r="L69" s="76">
        <f t="shared" ref="L69:L93" si="22">J69*K69/1000</f>
        <v>6456.8527332000012</v>
      </c>
      <c r="M69" s="223">
        <f t="shared" si="18"/>
        <v>18609.2</v>
      </c>
      <c r="N69" s="241"/>
      <c r="AC69" s="225" t="s">
        <v>20</v>
      </c>
      <c r="AD69" s="225">
        <v>22594.932231782204</v>
      </c>
      <c r="AH69" s="225" t="s">
        <v>19</v>
      </c>
      <c r="AI69" s="225">
        <v>55252.921993599979</v>
      </c>
      <c r="AJ69" s="225">
        <f t="shared" si="19"/>
        <v>15.348033887111105</v>
      </c>
      <c r="AK69" s="225" t="s">
        <v>19</v>
      </c>
      <c r="AL69" s="225">
        <v>3.6209419341388882</v>
      </c>
      <c r="AM69" s="225">
        <v>3.5839361224444444</v>
      </c>
      <c r="AN69" s="225">
        <v>1.3642695555555555E-2</v>
      </c>
      <c r="AO69" s="225">
        <v>2.3363116138888883E-2</v>
      </c>
      <c r="AP69" s="225" t="s">
        <v>19</v>
      </c>
    </row>
    <row r="70" spans="2:42" x14ac:dyDescent="0.3">
      <c r="B70" s="238"/>
      <c r="C70" s="1">
        <v>7</v>
      </c>
      <c r="D70" s="111">
        <v>7128.4</v>
      </c>
      <c r="E70" s="111">
        <v>860</v>
      </c>
      <c r="F70" s="111">
        <v>13.299999999999983</v>
      </c>
      <c r="G70" s="111">
        <v>5160</v>
      </c>
      <c r="H70" s="76">
        <f t="shared" si="20"/>
        <v>13161.7</v>
      </c>
      <c r="I70" s="112">
        <v>6481.8999999999969</v>
      </c>
      <c r="J70" s="76">
        <f t="shared" si="21"/>
        <v>19643.599999999999</v>
      </c>
      <c r="K70" s="113">
        <v>369.83200000000016</v>
      </c>
      <c r="L70" s="76">
        <f t="shared" si="22"/>
        <v>7264.8318752000023</v>
      </c>
      <c r="M70" s="223">
        <f t="shared" si="18"/>
        <v>19643.599999999995</v>
      </c>
      <c r="N70" s="241"/>
      <c r="AC70" s="225" t="s">
        <v>22</v>
      </c>
      <c r="AD70" s="225">
        <v>20001.041806252055</v>
      </c>
      <c r="AH70" s="225" t="s">
        <v>33</v>
      </c>
      <c r="AI70" s="225">
        <v>75505.004386599991</v>
      </c>
      <c r="AJ70" s="225">
        <f t="shared" si="19"/>
        <v>20.973612329611107</v>
      </c>
      <c r="AK70" s="225" t="s">
        <v>33</v>
      </c>
      <c r="AL70" s="225">
        <v>4.4533271059463262</v>
      </c>
      <c r="AM70" s="225">
        <v>4.4078143671910706</v>
      </c>
      <c r="AN70" s="225">
        <v>1.6778889863688886E-2</v>
      </c>
      <c r="AO70" s="225">
        <v>2.8733848891567215E-2</v>
      </c>
      <c r="AP70" s="225" t="s">
        <v>33</v>
      </c>
    </row>
    <row r="71" spans="2:42" x14ac:dyDescent="0.3">
      <c r="B71" s="238"/>
      <c r="C71" s="1">
        <v>8</v>
      </c>
      <c r="D71" s="114">
        <v>8312.5999999999949</v>
      </c>
      <c r="E71" s="114">
        <v>1410</v>
      </c>
      <c r="F71" s="114">
        <v>12.199999999999983</v>
      </c>
      <c r="G71" s="114">
        <v>8460</v>
      </c>
      <c r="H71" s="76">
        <f t="shared" si="20"/>
        <v>18194.799999999996</v>
      </c>
      <c r="I71" s="115">
        <v>7440.1</v>
      </c>
      <c r="J71" s="76">
        <f t="shared" si="21"/>
        <v>25634.899999999994</v>
      </c>
      <c r="K71" s="116">
        <v>604.09799999999962</v>
      </c>
      <c r="L71" s="76">
        <f t="shared" si="22"/>
        <v>15485.991820199986</v>
      </c>
      <c r="M71" s="223">
        <f t="shared" si="18"/>
        <v>25634.899999999994</v>
      </c>
      <c r="N71" s="241"/>
      <c r="AH71" s="225" t="s">
        <v>18</v>
      </c>
      <c r="AI71" s="225">
        <v>167321.96288159987</v>
      </c>
      <c r="AJ71" s="225">
        <f t="shared" si="19"/>
        <v>46.478323022666629</v>
      </c>
      <c r="AK71" s="225" t="s">
        <v>18</v>
      </c>
      <c r="AL71" s="225">
        <v>9.8687423274028045</v>
      </c>
      <c r="AM71" s="225">
        <v>9.767884366443619</v>
      </c>
      <c r="AN71" s="225">
        <v>3.7182658418133306E-2</v>
      </c>
      <c r="AO71" s="225">
        <v>6.3675302541053275E-2</v>
      </c>
      <c r="AP71" s="225" t="s">
        <v>18</v>
      </c>
    </row>
    <row r="72" spans="2:42" x14ac:dyDescent="0.3">
      <c r="B72" s="238"/>
      <c r="C72" s="1">
        <v>9</v>
      </c>
      <c r="D72" s="117">
        <v>9550.7999999999884</v>
      </c>
      <c r="E72" s="117">
        <v>2017.5</v>
      </c>
      <c r="F72" s="117">
        <v>14.299999999999983</v>
      </c>
      <c r="G72" s="117">
        <v>12105</v>
      </c>
      <c r="H72" s="76">
        <f t="shared" si="20"/>
        <v>23687.599999999988</v>
      </c>
      <c r="I72" s="118">
        <v>8467.5000000000073</v>
      </c>
      <c r="J72" s="76">
        <f t="shared" si="21"/>
        <v>32155.099999999995</v>
      </c>
      <c r="K72" s="119">
        <v>872.87500000000091</v>
      </c>
      <c r="L72" s="76">
        <f t="shared" si="22"/>
        <v>28067.382912500023</v>
      </c>
      <c r="M72" s="223">
        <f t="shared" si="18"/>
        <v>32155.099999999991</v>
      </c>
      <c r="N72" s="241"/>
      <c r="AH72" s="225" t="s">
        <v>20</v>
      </c>
      <c r="AI72" s="225">
        <v>110976.34275739998</v>
      </c>
      <c r="AJ72" s="225">
        <f t="shared" si="19"/>
        <v>30.826761877055549</v>
      </c>
      <c r="AK72" s="225" t="s">
        <v>20</v>
      </c>
      <c r="AL72" s="225">
        <v>6.5454463493552044</v>
      </c>
      <c r="AM72" s="225">
        <v>6.4785522760819942</v>
      </c>
      <c r="AN72" s="225">
        <v>2.466140950164444E-2</v>
      </c>
      <c r="AO72" s="225">
        <v>4.2232663771566099E-2</v>
      </c>
      <c r="AP72" s="225" t="s">
        <v>20</v>
      </c>
    </row>
    <row r="73" spans="2:42" x14ac:dyDescent="0.3">
      <c r="B73" s="238"/>
      <c r="C73" s="1">
        <v>10</v>
      </c>
      <c r="D73" s="120">
        <v>10041.999999999995</v>
      </c>
      <c r="E73" s="120">
        <v>2330</v>
      </c>
      <c r="F73" s="120">
        <v>36.200000000000109</v>
      </c>
      <c r="G73" s="120">
        <v>13980</v>
      </c>
      <c r="H73" s="76">
        <f t="shared" si="20"/>
        <v>26388.199999999997</v>
      </c>
      <c r="I73" s="121">
        <v>8941.7999999999902</v>
      </c>
      <c r="J73" s="76">
        <f t="shared" si="21"/>
        <v>35329.999999999985</v>
      </c>
      <c r="K73" s="122">
        <v>1000.2419999999962</v>
      </c>
      <c r="L73" s="76">
        <f t="shared" si="22"/>
        <v>35338.549859999854</v>
      </c>
      <c r="M73" s="223">
        <f t="shared" si="18"/>
        <v>35329.999999999985</v>
      </c>
      <c r="N73" s="241"/>
      <c r="AH73" s="225" t="s">
        <v>22</v>
      </c>
      <c r="AI73" s="225">
        <v>74451.738012299989</v>
      </c>
      <c r="AJ73" s="225">
        <f t="shared" si="19"/>
        <v>20.681038336749996</v>
      </c>
      <c r="AK73" s="225" t="s">
        <v>22</v>
      </c>
      <c r="AL73" s="225">
        <v>4.3912048700421265</v>
      </c>
      <c r="AM73" s="225">
        <v>4.3463270168513795</v>
      </c>
      <c r="AN73" s="225">
        <v>1.6544830669399997E-2</v>
      </c>
      <c r="AO73" s="225">
        <v>2.8333022521347492E-2</v>
      </c>
      <c r="AP73" s="225" t="s">
        <v>22</v>
      </c>
    </row>
    <row r="74" spans="2:42" x14ac:dyDescent="0.3">
      <c r="B74" s="238" t="s">
        <v>20</v>
      </c>
      <c r="C74" s="1">
        <v>1</v>
      </c>
      <c r="D74" s="62">
        <v>6279.5999999999995</v>
      </c>
      <c r="E74" s="62">
        <v>697.5</v>
      </c>
      <c r="F74" s="62">
        <v>10.599999999999985</v>
      </c>
      <c r="G74" s="62">
        <v>4185</v>
      </c>
      <c r="H74" s="76">
        <f t="shared" si="20"/>
        <v>11172.7</v>
      </c>
      <c r="I74" s="63">
        <v>5401.9999999999982</v>
      </c>
      <c r="J74" s="76">
        <f t="shared" si="21"/>
        <v>16574.699999999997</v>
      </c>
      <c r="K74" s="64">
        <v>343.03600000000012</v>
      </c>
      <c r="L74" s="76">
        <f t="shared" si="22"/>
        <v>5685.7187892000002</v>
      </c>
      <c r="M74" s="223">
        <f t="shared" si="18"/>
        <v>16574.699999999997</v>
      </c>
      <c r="N74" s="240">
        <f>SUM(L74:L83)/SUM(K74:K83)*1000</f>
        <v>22594.932231782204</v>
      </c>
    </row>
    <row r="75" spans="2:42" x14ac:dyDescent="0.3">
      <c r="B75" s="238"/>
      <c r="C75" s="1">
        <v>2</v>
      </c>
      <c r="D75" s="65">
        <v>6364.5999999999985</v>
      </c>
      <c r="E75" s="65">
        <v>722.5</v>
      </c>
      <c r="F75" s="65">
        <v>15.799999999999976</v>
      </c>
      <c r="G75" s="65">
        <v>4335</v>
      </c>
      <c r="H75" s="76">
        <f t="shared" si="20"/>
        <v>11437.899999999998</v>
      </c>
      <c r="I75" s="66">
        <v>5508.7000000000007</v>
      </c>
      <c r="J75" s="76">
        <f t="shared" si="21"/>
        <v>16946.599999999999</v>
      </c>
      <c r="K75" s="67">
        <v>358.22099999999995</v>
      </c>
      <c r="L75" s="76">
        <f t="shared" si="22"/>
        <v>6070.627998599999</v>
      </c>
      <c r="M75" s="223">
        <f t="shared" si="18"/>
        <v>16946.599999999999</v>
      </c>
      <c r="N75" s="241"/>
    </row>
    <row r="76" spans="2:42" x14ac:dyDescent="0.3">
      <c r="B76" s="238"/>
      <c r="C76" s="1">
        <v>3</v>
      </c>
      <c r="D76" s="68">
        <v>6278.9999999999973</v>
      </c>
      <c r="E76" s="68">
        <v>765</v>
      </c>
      <c r="F76" s="68">
        <v>5.9999999999999973</v>
      </c>
      <c r="G76" s="68">
        <v>4590</v>
      </c>
      <c r="H76" s="76">
        <f t="shared" si="20"/>
        <v>11639.999999999996</v>
      </c>
      <c r="I76" s="69">
        <v>5419.9000000000051</v>
      </c>
      <c r="J76" s="76">
        <f t="shared" si="21"/>
        <v>17059.900000000001</v>
      </c>
      <c r="K76" s="70">
        <v>390.80200000000008</v>
      </c>
      <c r="L76" s="76">
        <f t="shared" si="22"/>
        <v>6667.0430398000026</v>
      </c>
      <c r="M76" s="223">
        <f t="shared" si="18"/>
        <v>17059.900000000001</v>
      </c>
      <c r="N76" s="241"/>
    </row>
    <row r="77" spans="2:42" x14ac:dyDescent="0.3">
      <c r="B77" s="238"/>
      <c r="C77" s="1">
        <v>4</v>
      </c>
      <c r="D77" s="71">
        <v>7275.5999999999949</v>
      </c>
      <c r="E77" s="71">
        <v>1085</v>
      </c>
      <c r="F77" s="71">
        <v>10.999999999999982</v>
      </c>
      <c r="G77" s="71">
        <v>6510</v>
      </c>
      <c r="H77" s="76">
        <f t="shared" si="20"/>
        <v>14881.599999999995</v>
      </c>
      <c r="I77" s="72">
        <v>6079.6999999999971</v>
      </c>
      <c r="J77" s="76">
        <f t="shared" si="21"/>
        <v>20961.299999999992</v>
      </c>
      <c r="K77" s="73">
        <v>519.00600000000031</v>
      </c>
      <c r="L77" s="76">
        <f t="shared" si="22"/>
        <v>10879.040467800003</v>
      </c>
      <c r="M77" s="223">
        <f t="shared" si="18"/>
        <v>20961.299999999996</v>
      </c>
      <c r="N77" s="241"/>
      <c r="AF77" s="227" t="s">
        <v>27</v>
      </c>
      <c r="AG77" s="227" t="s">
        <v>43</v>
      </c>
    </row>
    <row r="78" spans="2:42" x14ac:dyDescent="0.3">
      <c r="B78" s="238"/>
      <c r="C78" s="1">
        <v>5</v>
      </c>
      <c r="D78" s="74">
        <v>8080.2</v>
      </c>
      <c r="E78" s="74">
        <v>1347.5</v>
      </c>
      <c r="F78" s="74">
        <v>9.4999999999999876</v>
      </c>
      <c r="G78" s="74">
        <v>8085</v>
      </c>
      <c r="H78" s="76">
        <f t="shared" si="20"/>
        <v>17522.2</v>
      </c>
      <c r="I78" s="75">
        <v>6688.399999999996</v>
      </c>
      <c r="J78" s="76">
        <f t="shared" si="21"/>
        <v>24210.6</v>
      </c>
      <c r="K78" s="76">
        <v>630.68999999999937</v>
      </c>
      <c r="L78" s="76">
        <f t="shared" si="22"/>
        <v>15269.383313999984</v>
      </c>
      <c r="M78" s="223">
        <f t="shared" si="18"/>
        <v>24210.6</v>
      </c>
      <c r="N78" s="241"/>
      <c r="AF78" s="228"/>
      <c r="AG78" s="228"/>
    </row>
    <row r="79" spans="2:42" x14ac:dyDescent="0.3">
      <c r="B79" s="238"/>
      <c r="C79" s="1">
        <v>6</v>
      </c>
      <c r="D79" s="191">
        <v>6831.6999999999971</v>
      </c>
      <c r="E79" s="191">
        <v>760</v>
      </c>
      <c r="F79" s="191">
        <v>12.799999999999978</v>
      </c>
      <c r="G79" s="191">
        <v>4560</v>
      </c>
      <c r="H79" s="107">
        <f t="shared" si="20"/>
        <v>12164.499999999996</v>
      </c>
      <c r="I79" s="192">
        <v>5497.1999999999944</v>
      </c>
      <c r="J79" s="107">
        <f t="shared" si="21"/>
        <v>17661.69999999999</v>
      </c>
      <c r="K79" s="193">
        <v>347.97500000000002</v>
      </c>
      <c r="L79" s="107">
        <f t="shared" si="22"/>
        <v>6145.8300574999976</v>
      </c>
      <c r="M79" s="223">
        <f t="shared" si="18"/>
        <v>17661.699999999993</v>
      </c>
      <c r="N79" s="241"/>
      <c r="AF79" s="225">
        <v>58091.886550099982</v>
      </c>
      <c r="AG79" s="225">
        <f>AF79/3600</f>
        <v>16.13663515280555</v>
      </c>
    </row>
    <row r="80" spans="2:42" x14ac:dyDescent="0.3">
      <c r="B80" s="238"/>
      <c r="C80" s="1">
        <v>7</v>
      </c>
      <c r="D80" s="194">
        <v>7077.7999999999965</v>
      </c>
      <c r="E80" s="194">
        <v>782.5</v>
      </c>
      <c r="F80" s="194">
        <v>11.199999999999987</v>
      </c>
      <c r="G80" s="194">
        <v>4695</v>
      </c>
      <c r="H80" s="107">
        <f t="shared" si="20"/>
        <v>12566.499999999996</v>
      </c>
      <c r="I80" s="195">
        <v>5711.7</v>
      </c>
      <c r="J80" s="107">
        <f t="shared" si="21"/>
        <v>18278.199999999997</v>
      </c>
      <c r="K80" s="196">
        <v>363.55400000000031</v>
      </c>
      <c r="L80" s="107">
        <f t="shared" si="22"/>
        <v>6645.1127228000041</v>
      </c>
      <c r="M80" s="223">
        <f t="shared" si="18"/>
        <v>18278.199999999993</v>
      </c>
      <c r="N80" s="241"/>
      <c r="AF80" s="225">
        <v>85157.391498699973</v>
      </c>
      <c r="AG80" s="225">
        <f t="shared" ref="AG80:AG87" si="23">AF80/3600</f>
        <v>23.654830971861102</v>
      </c>
    </row>
    <row r="81" spans="2:33" x14ac:dyDescent="0.3">
      <c r="B81" s="238"/>
      <c r="C81" s="1">
        <v>8</v>
      </c>
      <c r="D81" s="197">
        <v>8016.7999999999947</v>
      </c>
      <c r="E81" s="197">
        <v>1065</v>
      </c>
      <c r="F81" s="197">
        <v>25.100000000000058</v>
      </c>
      <c r="G81" s="197">
        <v>6390</v>
      </c>
      <c r="H81" s="107">
        <f t="shared" si="20"/>
        <v>15496.899999999996</v>
      </c>
      <c r="I81" s="198">
        <v>6224.3000000000047</v>
      </c>
      <c r="J81" s="107">
        <f t="shared" si="21"/>
        <v>21721.200000000001</v>
      </c>
      <c r="K81" s="199">
        <v>476.36200000000008</v>
      </c>
      <c r="L81" s="107">
        <f t="shared" si="22"/>
        <v>10347.154274400002</v>
      </c>
      <c r="M81" s="223">
        <f t="shared" si="18"/>
        <v>21721.200000000001</v>
      </c>
      <c r="N81" s="241"/>
      <c r="AF81" s="225">
        <v>56595.823165460984</v>
      </c>
      <c r="AG81" s="225">
        <f t="shared" si="23"/>
        <v>15.721061990405829</v>
      </c>
    </row>
    <row r="82" spans="2:33" x14ac:dyDescent="0.3">
      <c r="B82" s="238"/>
      <c r="C82" s="1">
        <v>9</v>
      </c>
      <c r="D82" s="200">
        <v>9385.9000000000087</v>
      </c>
      <c r="E82" s="200">
        <v>1502.5</v>
      </c>
      <c r="F82" s="200">
        <v>32.200000000000138</v>
      </c>
      <c r="G82" s="200">
        <v>9015</v>
      </c>
      <c r="H82" s="107">
        <f t="shared" si="20"/>
        <v>19935.600000000009</v>
      </c>
      <c r="I82" s="201">
        <v>7098.2000000000035</v>
      </c>
      <c r="J82" s="107">
        <f t="shared" si="21"/>
        <v>27033.800000000014</v>
      </c>
      <c r="K82" s="202">
        <v>667.69199999999989</v>
      </c>
      <c r="L82" s="107">
        <f t="shared" si="22"/>
        <v>18050.251989600005</v>
      </c>
      <c r="M82" s="223">
        <f t="shared" si="18"/>
        <v>27033.80000000001</v>
      </c>
      <c r="N82" s="241"/>
      <c r="AF82" s="225">
        <v>63624.830997900004</v>
      </c>
      <c r="AG82" s="225">
        <f t="shared" si="23"/>
        <v>17.673564166083334</v>
      </c>
    </row>
    <row r="83" spans="2:33" x14ac:dyDescent="0.3">
      <c r="B83" s="238"/>
      <c r="C83" s="1">
        <v>10</v>
      </c>
      <c r="D83" s="203">
        <v>10178.599999999989</v>
      </c>
      <c r="E83" s="203">
        <v>1850</v>
      </c>
      <c r="F83" s="203">
        <v>40.300000000000168</v>
      </c>
      <c r="G83" s="203">
        <v>11100</v>
      </c>
      <c r="H83" s="107">
        <f t="shared" si="20"/>
        <v>23168.899999999987</v>
      </c>
      <c r="I83" s="204">
        <v>7800.7999999999956</v>
      </c>
      <c r="J83" s="107">
        <f t="shared" si="21"/>
        <v>30969.699999999983</v>
      </c>
      <c r="K83" s="205">
        <v>814.22099999999989</v>
      </c>
      <c r="L83" s="107">
        <f t="shared" si="22"/>
        <v>25216.180103699982</v>
      </c>
      <c r="M83" s="223">
        <f t="shared" si="18"/>
        <v>30969.699999999983</v>
      </c>
      <c r="N83" s="241"/>
      <c r="AF83" s="225">
        <v>55252.921993599979</v>
      </c>
      <c r="AG83" s="225">
        <f t="shared" si="23"/>
        <v>15.348033887111105</v>
      </c>
    </row>
    <row r="84" spans="2:33" x14ac:dyDescent="0.3">
      <c r="B84" s="238" t="s">
        <v>22</v>
      </c>
      <c r="C84" s="1">
        <v>1</v>
      </c>
      <c r="D84" s="78">
        <v>7418.7000000000016</v>
      </c>
      <c r="E84" s="78">
        <v>800</v>
      </c>
      <c r="F84" s="78">
        <v>36.20000000000006</v>
      </c>
      <c r="G84" s="78">
        <v>4800</v>
      </c>
      <c r="H84" s="107">
        <f t="shared" si="20"/>
        <v>13054.900000000001</v>
      </c>
      <c r="I84" s="79">
        <v>6252.8000000000011</v>
      </c>
      <c r="J84" s="107">
        <f t="shared" si="21"/>
        <v>19307.700000000004</v>
      </c>
      <c r="K84" s="80">
        <v>338.85399999999993</v>
      </c>
      <c r="L84" s="107">
        <f t="shared" si="22"/>
        <v>6542.4913758000002</v>
      </c>
      <c r="M84" s="223">
        <f t="shared" si="18"/>
        <v>19307.700000000004</v>
      </c>
      <c r="N84" s="240">
        <f>SUM(L84:L93)/SUM(K84:K93)*1000</f>
        <v>20001.041806252058</v>
      </c>
      <c r="AF84" s="225">
        <v>75505.004386599991</v>
      </c>
      <c r="AG84" s="225">
        <f t="shared" si="23"/>
        <v>20.973612329611107</v>
      </c>
    </row>
    <row r="85" spans="2:33" x14ac:dyDescent="0.3">
      <c r="B85" s="238"/>
      <c r="C85" s="1">
        <v>2</v>
      </c>
      <c r="D85" s="81">
        <v>7114.6</v>
      </c>
      <c r="E85" s="81">
        <v>782.5</v>
      </c>
      <c r="F85" s="81">
        <v>17.699999999999992</v>
      </c>
      <c r="G85" s="81">
        <v>4695</v>
      </c>
      <c r="H85" s="107">
        <f t="shared" si="20"/>
        <v>12609.8</v>
      </c>
      <c r="I85" s="82">
        <v>6355.7000000000044</v>
      </c>
      <c r="J85" s="107">
        <f t="shared" si="21"/>
        <v>18965.500000000004</v>
      </c>
      <c r="K85" s="83">
        <v>330.40599999999995</v>
      </c>
      <c r="L85" s="107">
        <f t="shared" si="22"/>
        <v>6266.314993</v>
      </c>
      <c r="M85" s="223">
        <f t="shared" si="18"/>
        <v>18965.500000000004</v>
      </c>
      <c r="N85" s="241"/>
      <c r="AF85" s="225">
        <v>167321.96288159987</v>
      </c>
      <c r="AG85" s="225">
        <f t="shared" si="23"/>
        <v>46.478323022666629</v>
      </c>
    </row>
    <row r="86" spans="2:33" x14ac:dyDescent="0.3">
      <c r="B86" s="238"/>
      <c r="C86" s="1">
        <v>3</v>
      </c>
      <c r="D86" s="84">
        <v>7186.2000000000025</v>
      </c>
      <c r="E86" s="84">
        <v>820</v>
      </c>
      <c r="F86" s="84">
        <v>18.199999999999992</v>
      </c>
      <c r="G86" s="84">
        <v>4920</v>
      </c>
      <c r="H86" s="107">
        <f t="shared" si="20"/>
        <v>12944.400000000001</v>
      </c>
      <c r="I86" s="85">
        <v>6506.2000000000025</v>
      </c>
      <c r="J86" s="107">
        <f t="shared" si="21"/>
        <v>19450.600000000006</v>
      </c>
      <c r="K86" s="86">
        <v>345.97100000000017</v>
      </c>
      <c r="L86" s="107">
        <f t="shared" si="22"/>
        <v>6729.3435326000053</v>
      </c>
      <c r="M86" s="223">
        <f t="shared" si="18"/>
        <v>19450.600000000006</v>
      </c>
      <c r="N86" s="241"/>
      <c r="AF86" s="225">
        <v>110976.34275739998</v>
      </c>
      <c r="AG86" s="225">
        <f t="shared" si="23"/>
        <v>30.826761877055549</v>
      </c>
    </row>
    <row r="87" spans="2:33" x14ac:dyDescent="0.3">
      <c r="B87" s="238"/>
      <c r="C87" s="1">
        <v>4</v>
      </c>
      <c r="D87" s="87">
        <v>7194.5000000000036</v>
      </c>
      <c r="E87" s="87">
        <v>850</v>
      </c>
      <c r="F87" s="87">
        <v>18.79999999999999</v>
      </c>
      <c r="G87" s="87">
        <v>5100</v>
      </c>
      <c r="H87" s="107">
        <f t="shared" si="20"/>
        <v>13163.300000000003</v>
      </c>
      <c r="I87" s="88">
        <v>6664.2</v>
      </c>
      <c r="J87" s="107">
        <f t="shared" si="21"/>
        <v>19827.500000000004</v>
      </c>
      <c r="K87" s="89">
        <v>358.12800000000004</v>
      </c>
      <c r="L87" s="107">
        <f t="shared" si="22"/>
        <v>7100.7829200000015</v>
      </c>
      <c r="M87" s="223">
        <f t="shared" si="18"/>
        <v>19827.5</v>
      </c>
      <c r="N87" s="241"/>
      <c r="AF87" s="225">
        <v>74451.738012299989</v>
      </c>
      <c r="AG87" s="225">
        <f t="shared" si="23"/>
        <v>20.681038336749996</v>
      </c>
    </row>
    <row r="88" spans="2:33" x14ac:dyDescent="0.3">
      <c r="B88" s="238"/>
      <c r="C88" s="1">
        <v>5</v>
      </c>
      <c r="D88" s="90">
        <v>6977.5999999999949</v>
      </c>
      <c r="E88" s="90">
        <v>842.5</v>
      </c>
      <c r="F88" s="90">
        <v>21.400000000000006</v>
      </c>
      <c r="G88" s="90">
        <v>5055</v>
      </c>
      <c r="H88" s="107">
        <f t="shared" si="20"/>
        <v>12896.499999999995</v>
      </c>
      <c r="I88" s="91">
        <v>6423.3</v>
      </c>
      <c r="J88" s="107">
        <f t="shared" si="21"/>
        <v>19319.799999999996</v>
      </c>
      <c r="K88" s="92">
        <v>355.38200000000006</v>
      </c>
      <c r="L88" s="107">
        <f t="shared" si="22"/>
        <v>6865.9091635999994</v>
      </c>
      <c r="M88" s="223">
        <f t="shared" si="18"/>
        <v>19319.799999999992</v>
      </c>
      <c r="N88" s="241"/>
    </row>
    <row r="89" spans="2:33" x14ac:dyDescent="0.3">
      <c r="B89" s="238"/>
      <c r="C89" s="1">
        <v>6</v>
      </c>
      <c r="D89" s="93">
        <v>7319.4999999999991</v>
      </c>
      <c r="E89" s="93">
        <v>882.5</v>
      </c>
      <c r="F89" s="93">
        <v>12.399999999999983</v>
      </c>
      <c r="G89" s="93">
        <v>5295</v>
      </c>
      <c r="H89" s="107">
        <f t="shared" si="20"/>
        <v>13509.4</v>
      </c>
      <c r="I89" s="94">
        <v>6303.7000000000035</v>
      </c>
      <c r="J89" s="107">
        <f t="shared" si="21"/>
        <v>19813.100000000002</v>
      </c>
      <c r="K89" s="95">
        <v>375.23399999999992</v>
      </c>
      <c r="L89" s="107">
        <f t="shared" si="22"/>
        <v>7434.548765399999</v>
      </c>
      <c r="M89" s="223">
        <f t="shared" si="18"/>
        <v>19813.100000000002</v>
      </c>
      <c r="N89" s="241"/>
    </row>
    <row r="90" spans="2:33" x14ac:dyDescent="0.3">
      <c r="B90" s="238"/>
      <c r="C90" s="1">
        <v>7</v>
      </c>
      <c r="D90" s="96">
        <v>7487.1000000000076</v>
      </c>
      <c r="E90" s="96">
        <v>917.5</v>
      </c>
      <c r="F90" s="96">
        <v>20.400000000000002</v>
      </c>
      <c r="G90" s="96">
        <v>5505</v>
      </c>
      <c r="H90" s="107">
        <f t="shared" si="20"/>
        <v>13930.000000000007</v>
      </c>
      <c r="I90" s="97">
        <v>6301.9000000000015</v>
      </c>
      <c r="J90" s="107">
        <f t="shared" si="21"/>
        <v>20231.900000000009</v>
      </c>
      <c r="K90" s="98">
        <v>389.77200000000028</v>
      </c>
      <c r="L90" s="107">
        <f t="shared" si="22"/>
        <v>7885.8281268000092</v>
      </c>
      <c r="M90" s="223">
        <f t="shared" si="18"/>
        <v>20231.900000000009</v>
      </c>
      <c r="N90" s="241"/>
    </row>
    <row r="91" spans="2:33" x14ac:dyDescent="0.3">
      <c r="B91" s="238"/>
      <c r="C91" s="1">
        <v>8</v>
      </c>
      <c r="D91" s="99">
        <v>7748.4999999999973</v>
      </c>
      <c r="E91" s="99">
        <v>1007.5</v>
      </c>
      <c r="F91" s="99">
        <v>33.800000000000011</v>
      </c>
      <c r="G91" s="99">
        <v>6045</v>
      </c>
      <c r="H91" s="107">
        <f t="shared" si="20"/>
        <v>14834.799999999996</v>
      </c>
      <c r="I91" s="100">
        <v>6488.7999999999993</v>
      </c>
      <c r="J91" s="107">
        <f t="shared" si="21"/>
        <v>21323.599999999995</v>
      </c>
      <c r="K91" s="101">
        <v>426.91399999999993</v>
      </c>
      <c r="L91" s="107">
        <f t="shared" si="22"/>
        <v>9103.3433703999963</v>
      </c>
      <c r="M91" s="223">
        <f t="shared" si="18"/>
        <v>21323.599999999995</v>
      </c>
      <c r="N91" s="241"/>
    </row>
    <row r="92" spans="2:33" x14ac:dyDescent="0.3">
      <c r="B92" s="238"/>
      <c r="C92" s="1">
        <v>9</v>
      </c>
      <c r="D92" s="102">
        <v>7161.2000000000035</v>
      </c>
      <c r="E92" s="102">
        <v>892.5</v>
      </c>
      <c r="F92" s="102">
        <v>20.500000000000004</v>
      </c>
      <c r="G92" s="102">
        <v>5355</v>
      </c>
      <c r="H92" s="107">
        <f t="shared" si="20"/>
        <v>13429.200000000004</v>
      </c>
      <c r="I92" s="103">
        <v>6331.7999999999984</v>
      </c>
      <c r="J92" s="107">
        <f t="shared" si="21"/>
        <v>19761.000000000004</v>
      </c>
      <c r="K92" s="104">
        <v>379.30499999999972</v>
      </c>
      <c r="L92" s="107">
        <f t="shared" si="22"/>
        <v>7495.4461049999954</v>
      </c>
      <c r="M92" s="223">
        <f t="shared" si="18"/>
        <v>19761.000000000004</v>
      </c>
      <c r="N92" s="241"/>
    </row>
    <row r="93" spans="2:33" x14ac:dyDescent="0.3">
      <c r="B93" s="238"/>
      <c r="C93" s="1">
        <v>10</v>
      </c>
      <c r="D93" s="105">
        <v>7852.9999999999991</v>
      </c>
      <c r="E93" s="105">
        <v>997.5</v>
      </c>
      <c r="F93" s="105">
        <v>22.600000000000016</v>
      </c>
      <c r="G93" s="105">
        <v>5985</v>
      </c>
      <c r="H93" s="107">
        <f t="shared" si="20"/>
        <v>14858.1</v>
      </c>
      <c r="I93" s="106">
        <v>6513</v>
      </c>
      <c r="J93" s="107">
        <f t="shared" si="21"/>
        <v>21371.1</v>
      </c>
      <c r="K93" s="107">
        <v>422.42699999999979</v>
      </c>
      <c r="L93" s="107">
        <f t="shared" si="22"/>
        <v>9027.729659699995</v>
      </c>
      <c r="M93" s="223">
        <f t="shared" si="18"/>
        <v>21371.1</v>
      </c>
      <c r="N93" s="241"/>
    </row>
    <row r="96" spans="2:33" ht="14.4" customHeight="1" x14ac:dyDescent="0.3">
      <c r="Y96" s="229" t="s">
        <v>0</v>
      </c>
      <c r="Z96" s="230" t="s">
        <v>27</v>
      </c>
      <c r="AA96" s="227" t="s">
        <v>43</v>
      </c>
      <c r="AB96" s="230" t="s">
        <v>44</v>
      </c>
      <c r="AC96" s="230" t="s">
        <v>45</v>
      </c>
      <c r="AD96" s="230" t="s">
        <v>46</v>
      </c>
      <c r="AE96" s="230" t="s">
        <v>47</v>
      </c>
      <c r="AF96" s="229" t="s">
        <v>0</v>
      </c>
    </row>
    <row r="97" spans="25:32" x14ac:dyDescent="0.3">
      <c r="Y97" s="229"/>
      <c r="Z97" s="230"/>
      <c r="AA97" s="228"/>
      <c r="AB97" s="230"/>
      <c r="AC97" s="230"/>
      <c r="AD97" s="230"/>
      <c r="AE97" s="230"/>
      <c r="AF97" s="229"/>
    </row>
    <row r="98" spans="25:32" x14ac:dyDescent="0.3">
      <c r="Y98" s="225" t="s">
        <v>14</v>
      </c>
      <c r="Z98" s="225">
        <v>58091.886550099982</v>
      </c>
      <c r="AA98" s="225">
        <f>Z98/3600</f>
        <v>16.13663515280555</v>
      </c>
      <c r="AB98" s="225">
        <f>AA98*0.21233</f>
        <v>3.4262917419952021</v>
      </c>
      <c r="AC98" s="225">
        <f>AA98*0.21016</f>
        <v>3.3912752437136144</v>
      </c>
      <c r="AD98" s="225">
        <f>AA98*0.0008</f>
        <v>1.290930812224444E-2</v>
      </c>
      <c r="AE98" s="225">
        <f>AA98*0.00137</f>
        <v>2.2107190159343603E-2</v>
      </c>
      <c r="AF98" s="225" t="s">
        <v>14</v>
      </c>
    </row>
    <row r="99" spans="25:32" x14ac:dyDescent="0.3">
      <c r="Y99" s="225" t="s">
        <v>16</v>
      </c>
      <c r="Z99" s="225">
        <v>106446.73</v>
      </c>
      <c r="AA99" s="225">
        <f t="shared" ref="AA99:AA106" si="24">Z99/3600</f>
        <v>29.568536111111111</v>
      </c>
      <c r="AB99" s="225">
        <f t="shared" ref="AB99:AB106" si="25">AA99*0.21233</f>
        <v>6.2782872724722223</v>
      </c>
      <c r="AC99" s="225">
        <f t="shared" ref="AC99:AC106" si="26">AA99*0.21016</f>
        <v>6.214123549111112</v>
      </c>
      <c r="AD99" s="225">
        <f t="shared" ref="AD99:AD106" si="27">AA99*0.0008</f>
        <v>2.3654828888888889E-2</v>
      </c>
      <c r="AE99" s="225">
        <f t="shared" ref="AE99:AE106" si="28">AA99*0.00137</f>
        <v>4.0508894472222216E-2</v>
      </c>
      <c r="AF99" s="225" t="s">
        <v>16</v>
      </c>
    </row>
    <row r="100" spans="25:32" x14ac:dyDescent="0.3">
      <c r="Y100" s="225" t="s">
        <v>21</v>
      </c>
      <c r="Z100" s="225">
        <v>61984.213165460984</v>
      </c>
      <c r="AA100" s="225">
        <f t="shared" si="24"/>
        <v>17.217836990405829</v>
      </c>
      <c r="AB100" s="225">
        <f t="shared" si="25"/>
        <v>3.6558633281728694</v>
      </c>
      <c r="AC100" s="225">
        <f t="shared" si="26"/>
        <v>3.618500621903689</v>
      </c>
      <c r="AD100" s="225">
        <f t="shared" si="27"/>
        <v>1.3774269592324664E-2</v>
      </c>
      <c r="AE100" s="225">
        <f t="shared" si="28"/>
        <v>2.3588436676855985E-2</v>
      </c>
      <c r="AF100" s="225" t="s">
        <v>21</v>
      </c>
    </row>
    <row r="101" spans="25:32" x14ac:dyDescent="0.3">
      <c r="Y101" s="225" t="s">
        <v>15</v>
      </c>
      <c r="Z101" s="225">
        <v>63624.830997900004</v>
      </c>
      <c r="AA101" s="225">
        <f t="shared" si="24"/>
        <v>17.673564166083334</v>
      </c>
      <c r="AB101" s="225">
        <f t="shared" si="25"/>
        <v>3.7526278793844741</v>
      </c>
      <c r="AC101" s="225">
        <f t="shared" si="26"/>
        <v>3.7142762451440738</v>
      </c>
      <c r="AD101" s="225">
        <f t="shared" si="27"/>
        <v>1.4138851332866667E-2</v>
      </c>
      <c r="AE101" s="225">
        <f t="shared" si="28"/>
        <v>2.4212782907534168E-2</v>
      </c>
      <c r="AF101" s="225" t="s">
        <v>15</v>
      </c>
    </row>
    <row r="102" spans="25:32" x14ac:dyDescent="0.3">
      <c r="Y102" s="225" t="s">
        <v>19</v>
      </c>
      <c r="Z102" s="225">
        <v>61392.13</v>
      </c>
      <c r="AA102" s="225">
        <f t="shared" si="24"/>
        <v>17.053369444444442</v>
      </c>
      <c r="AB102" s="225">
        <f t="shared" si="25"/>
        <v>3.6209419341388882</v>
      </c>
      <c r="AC102" s="225">
        <f t="shared" si="26"/>
        <v>3.5839361224444444</v>
      </c>
      <c r="AD102" s="225">
        <f t="shared" si="27"/>
        <v>1.3642695555555555E-2</v>
      </c>
      <c r="AE102" s="225">
        <f t="shared" si="28"/>
        <v>2.3363116138888883E-2</v>
      </c>
      <c r="AF102" s="225" t="s">
        <v>19</v>
      </c>
    </row>
    <row r="103" spans="25:32" x14ac:dyDescent="0.3">
      <c r="Y103" s="225" t="s">
        <v>33</v>
      </c>
      <c r="Z103" s="225">
        <v>75505.004386599991</v>
      </c>
      <c r="AA103" s="225">
        <f t="shared" si="24"/>
        <v>20.973612329611107</v>
      </c>
      <c r="AB103" s="225">
        <f t="shared" si="25"/>
        <v>4.4533271059463262</v>
      </c>
      <c r="AC103" s="225">
        <f t="shared" si="26"/>
        <v>4.4078143671910706</v>
      </c>
      <c r="AD103" s="225">
        <f t="shared" si="27"/>
        <v>1.6778889863688886E-2</v>
      </c>
      <c r="AE103" s="225">
        <f t="shared" si="28"/>
        <v>2.8733848891567215E-2</v>
      </c>
      <c r="AF103" s="225" t="s">
        <v>33</v>
      </c>
    </row>
    <row r="104" spans="25:32" x14ac:dyDescent="0.3">
      <c r="Y104" s="225" t="s">
        <v>18</v>
      </c>
      <c r="Z104" s="225">
        <v>167321.96288159987</v>
      </c>
      <c r="AA104" s="225">
        <f t="shared" si="24"/>
        <v>46.478323022666629</v>
      </c>
      <c r="AB104" s="225">
        <f t="shared" si="25"/>
        <v>9.8687423274028045</v>
      </c>
      <c r="AC104" s="225">
        <f t="shared" si="26"/>
        <v>9.767884366443619</v>
      </c>
      <c r="AD104" s="225">
        <f t="shared" si="27"/>
        <v>3.7182658418133306E-2</v>
      </c>
      <c r="AE104" s="225">
        <f t="shared" si="28"/>
        <v>6.3675302541053275E-2</v>
      </c>
      <c r="AF104" s="225" t="s">
        <v>18</v>
      </c>
    </row>
    <row r="105" spans="25:32" x14ac:dyDescent="0.3">
      <c r="Y105" s="225" t="s">
        <v>20</v>
      </c>
      <c r="Z105" s="225">
        <v>110976.34275739998</v>
      </c>
      <c r="AA105" s="225">
        <f t="shared" si="24"/>
        <v>30.826761877055549</v>
      </c>
      <c r="AB105" s="225">
        <f t="shared" si="25"/>
        <v>6.5454463493552044</v>
      </c>
      <c r="AC105" s="225">
        <f t="shared" si="26"/>
        <v>6.4785522760819942</v>
      </c>
      <c r="AD105" s="225">
        <f t="shared" si="27"/>
        <v>2.466140950164444E-2</v>
      </c>
      <c r="AE105" s="225">
        <f t="shared" si="28"/>
        <v>4.2232663771566099E-2</v>
      </c>
      <c r="AF105" s="225" t="s">
        <v>20</v>
      </c>
    </row>
    <row r="106" spans="25:32" x14ac:dyDescent="0.3">
      <c r="Y106" s="225" t="s">
        <v>22</v>
      </c>
      <c r="Z106" s="225">
        <v>74451.738012299989</v>
      </c>
      <c r="AA106" s="225">
        <f t="shared" si="24"/>
        <v>20.681038336749996</v>
      </c>
      <c r="AB106" s="225">
        <f t="shared" si="25"/>
        <v>4.3912048700421265</v>
      </c>
      <c r="AC106" s="225">
        <f t="shared" si="26"/>
        <v>4.3463270168513795</v>
      </c>
      <c r="AD106" s="225">
        <f t="shared" si="27"/>
        <v>1.6544830669399997E-2</v>
      </c>
      <c r="AE106" s="225">
        <f t="shared" si="28"/>
        <v>2.8333022521347492E-2</v>
      </c>
      <c r="AF106" s="225" t="s">
        <v>22</v>
      </c>
    </row>
  </sheetData>
  <mergeCells count="76">
    <mergeCell ref="AD96:AD97"/>
    <mergeCell ref="AE96:AE97"/>
    <mergeCell ref="AF96:AF97"/>
    <mergeCell ref="Y96:Y97"/>
    <mergeCell ref="Z96:Z97"/>
    <mergeCell ref="AA96:AA97"/>
    <mergeCell ref="AB96:AB97"/>
    <mergeCell ref="AC96:AC97"/>
    <mergeCell ref="D53:M53"/>
    <mergeCell ref="N54:N63"/>
    <mergeCell ref="D23:M23"/>
    <mergeCell ref="D22:M22"/>
    <mergeCell ref="N74:N83"/>
    <mergeCell ref="N84:N93"/>
    <mergeCell ref="N64:N73"/>
    <mergeCell ref="N14:N23"/>
    <mergeCell ref="N24:N33"/>
    <mergeCell ref="N34:N43"/>
    <mergeCell ref="N44:N53"/>
    <mergeCell ref="N2:N3"/>
    <mergeCell ref="B4:B13"/>
    <mergeCell ref="B14:B23"/>
    <mergeCell ref="M2:M3"/>
    <mergeCell ref="D2:H2"/>
    <mergeCell ref="I2:I3"/>
    <mergeCell ref="J2:J3"/>
    <mergeCell ref="K2:K3"/>
    <mergeCell ref="C2:C3"/>
    <mergeCell ref="L2:L3"/>
    <mergeCell ref="B2:B3"/>
    <mergeCell ref="N4:N13"/>
    <mergeCell ref="B54:B63"/>
    <mergeCell ref="B64:B73"/>
    <mergeCell ref="B74:B83"/>
    <mergeCell ref="B84:B93"/>
    <mergeCell ref="B24:B33"/>
    <mergeCell ref="B34:B43"/>
    <mergeCell ref="B44:B53"/>
    <mergeCell ref="Z2:Z3"/>
    <mergeCell ref="Q2:Q3"/>
    <mergeCell ref="R2:V2"/>
    <mergeCell ref="W2:W3"/>
    <mergeCell ref="X2:X3"/>
    <mergeCell ref="Y2:Y3"/>
    <mergeCell ref="Q15:Q16"/>
    <mergeCell ref="W15:W16"/>
    <mergeCell ref="X15:X16"/>
    <mergeCell ref="Y15:Y16"/>
    <mergeCell ref="Z15:Z16"/>
    <mergeCell ref="R15:R16"/>
    <mergeCell ref="S15:S16"/>
    <mergeCell ref="T15:T16"/>
    <mergeCell ref="U15:U16"/>
    <mergeCell ref="V15:V16"/>
    <mergeCell ref="Q28:Q29"/>
    <mergeCell ref="R28:R29"/>
    <mergeCell ref="S28:S29"/>
    <mergeCell ref="T28:T29"/>
    <mergeCell ref="U28:U29"/>
    <mergeCell ref="AC60:AC61"/>
    <mergeCell ref="AD60:AD61"/>
    <mergeCell ref="AH63:AH64"/>
    <mergeCell ref="V28:V29"/>
    <mergeCell ref="W28:W29"/>
    <mergeCell ref="Y28:Y29"/>
    <mergeCell ref="X28:X29"/>
    <mergeCell ref="AI63:AI64"/>
    <mergeCell ref="AF77:AF78"/>
    <mergeCell ref="AG77:AG78"/>
    <mergeCell ref="AJ63:AJ64"/>
    <mergeCell ref="AP63:AP64"/>
    <mergeCell ref="AK63:AK64"/>
    <mergeCell ref="AL63:AL64"/>
    <mergeCell ref="AM63:AM64"/>
    <mergeCell ref="AN63:AN64"/>
    <mergeCell ref="AO63:AO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726D-8B2C-4C08-9378-66F83CC844F1}">
  <dimension ref="B2:M14"/>
  <sheetViews>
    <sheetView workbookViewId="0">
      <selection activeCell="B2" sqref="B2:M14"/>
    </sheetView>
  </sheetViews>
  <sheetFormatPr defaultRowHeight="14.4" x14ac:dyDescent="0.3"/>
  <sheetData>
    <row r="2" spans="2:13" x14ac:dyDescent="0.3">
      <c r="B2" s="242" t="s">
        <v>0</v>
      </c>
      <c r="C2" s="242"/>
      <c r="D2" s="238" t="s">
        <v>22</v>
      </c>
      <c r="E2" s="238"/>
      <c r="F2" s="238"/>
      <c r="G2" s="238"/>
      <c r="H2" s="238"/>
      <c r="I2" s="238"/>
      <c r="J2" s="238"/>
      <c r="K2" s="238"/>
      <c r="L2" s="238"/>
      <c r="M2" s="238"/>
    </row>
    <row r="3" spans="2:13" x14ac:dyDescent="0.3">
      <c r="B3" s="242" t="s">
        <v>1</v>
      </c>
      <c r="C3" s="242"/>
      <c r="D3" s="221">
        <v>1</v>
      </c>
      <c r="E3" s="221">
        <v>2</v>
      </c>
      <c r="F3" s="221">
        <v>3</v>
      </c>
      <c r="G3" s="221">
        <v>4</v>
      </c>
      <c r="H3" s="221">
        <v>5</v>
      </c>
      <c r="I3" s="221">
        <v>6</v>
      </c>
      <c r="J3" s="221">
        <v>7</v>
      </c>
      <c r="K3" s="221">
        <v>8</v>
      </c>
      <c r="L3" s="221">
        <v>9</v>
      </c>
      <c r="M3" s="221">
        <v>10</v>
      </c>
    </row>
    <row r="4" spans="2:13" ht="14.4" customHeight="1" x14ac:dyDescent="0.3">
      <c r="B4" s="239" t="s">
        <v>2</v>
      </c>
      <c r="C4" s="222" t="s">
        <v>9</v>
      </c>
      <c r="D4" s="225">
        <v>7418.7000000000016</v>
      </c>
      <c r="E4" s="225">
        <v>7114.6</v>
      </c>
      <c r="F4" s="225">
        <v>7186.2000000000025</v>
      </c>
      <c r="G4" s="225">
        <v>7194.5000000000036</v>
      </c>
      <c r="H4" s="225">
        <v>6977.5999999999949</v>
      </c>
      <c r="I4" s="225">
        <v>7319.4999999999991</v>
      </c>
      <c r="J4" s="225">
        <v>7487.1000000000076</v>
      </c>
      <c r="K4" s="225">
        <v>7748.4999999999973</v>
      </c>
      <c r="L4" s="225">
        <v>7161.2000000000035</v>
      </c>
      <c r="M4" s="225">
        <v>7852.9999999999991</v>
      </c>
    </row>
    <row r="5" spans="2:13" ht="27.6" x14ac:dyDescent="0.3">
      <c r="B5" s="239"/>
      <c r="C5" s="222" t="s">
        <v>10</v>
      </c>
      <c r="D5" s="225">
        <v>800</v>
      </c>
      <c r="E5" s="225">
        <v>782.5</v>
      </c>
      <c r="F5" s="225">
        <v>820</v>
      </c>
      <c r="G5" s="225">
        <v>850</v>
      </c>
      <c r="H5" s="225">
        <v>842.5</v>
      </c>
      <c r="I5" s="225">
        <v>882.5</v>
      </c>
      <c r="J5" s="225">
        <v>917.5</v>
      </c>
      <c r="K5" s="225">
        <v>1007.5</v>
      </c>
      <c r="L5" s="225">
        <v>892.5</v>
      </c>
      <c r="M5" s="225">
        <v>997.5</v>
      </c>
    </row>
    <row r="6" spans="2:13" x14ac:dyDescent="0.3">
      <c r="B6" s="239"/>
      <c r="C6" s="222" t="s">
        <v>11</v>
      </c>
      <c r="D6" s="225">
        <v>36.20000000000006</v>
      </c>
      <c r="E6" s="225">
        <v>17.699999999999992</v>
      </c>
      <c r="F6" s="225">
        <v>18.199999999999992</v>
      </c>
      <c r="G6" s="225">
        <v>18.79999999999999</v>
      </c>
      <c r="H6" s="225">
        <v>21.400000000000006</v>
      </c>
      <c r="I6" s="225">
        <v>12.399999999999983</v>
      </c>
      <c r="J6" s="225">
        <v>20.400000000000002</v>
      </c>
      <c r="K6" s="225">
        <v>33.800000000000011</v>
      </c>
      <c r="L6" s="225">
        <v>20.500000000000004</v>
      </c>
      <c r="M6" s="225">
        <v>22.600000000000016</v>
      </c>
    </row>
    <row r="7" spans="2:13" x14ac:dyDescent="0.3">
      <c r="B7" s="239"/>
      <c r="C7" s="222" t="s">
        <v>12</v>
      </c>
      <c r="D7" s="225">
        <v>4800</v>
      </c>
      <c r="E7" s="225">
        <v>4695</v>
      </c>
      <c r="F7" s="225">
        <v>4920</v>
      </c>
      <c r="G7" s="225">
        <v>5100</v>
      </c>
      <c r="H7" s="225">
        <v>5055</v>
      </c>
      <c r="I7" s="225">
        <v>5295</v>
      </c>
      <c r="J7" s="225">
        <v>5505</v>
      </c>
      <c r="K7" s="225">
        <v>6045</v>
      </c>
      <c r="L7" s="225">
        <v>5355</v>
      </c>
      <c r="M7" s="225">
        <v>5985</v>
      </c>
    </row>
    <row r="8" spans="2:13" ht="55.2" x14ac:dyDescent="0.3">
      <c r="B8" s="239"/>
      <c r="C8" s="222" t="s">
        <v>13</v>
      </c>
      <c r="D8" s="225">
        <v>13054.900000000001</v>
      </c>
      <c r="E8" s="225">
        <v>12609.8</v>
      </c>
      <c r="F8" s="225">
        <v>12944.400000000001</v>
      </c>
      <c r="G8" s="225">
        <v>13163.300000000003</v>
      </c>
      <c r="H8" s="225">
        <v>12896.499999999995</v>
      </c>
      <c r="I8" s="225">
        <v>13509.4</v>
      </c>
      <c r="J8" s="225">
        <v>13930.000000000007</v>
      </c>
      <c r="K8" s="225">
        <v>14834.799999999996</v>
      </c>
      <c r="L8" s="225">
        <v>13429.200000000004</v>
      </c>
      <c r="M8" s="225">
        <v>14858.1</v>
      </c>
    </row>
    <row r="9" spans="2:13" ht="14.4" customHeight="1" x14ac:dyDescent="0.3">
      <c r="B9" s="239" t="s">
        <v>3</v>
      </c>
      <c r="C9" s="239"/>
      <c r="D9" s="225">
        <v>6252.8000000000011</v>
      </c>
      <c r="E9" s="225">
        <v>6355.7000000000044</v>
      </c>
      <c r="F9" s="225">
        <v>6506.2000000000025</v>
      </c>
      <c r="G9" s="225">
        <v>6664.2</v>
      </c>
      <c r="H9" s="225">
        <v>6423.3</v>
      </c>
      <c r="I9" s="225">
        <v>6303.7000000000035</v>
      </c>
      <c r="J9" s="225">
        <v>6301.9000000000015</v>
      </c>
      <c r="K9" s="225">
        <v>6488.7999999999993</v>
      </c>
      <c r="L9" s="225">
        <v>6331.7999999999984</v>
      </c>
      <c r="M9" s="225">
        <v>6513</v>
      </c>
    </row>
    <row r="10" spans="2:13" ht="14.4" customHeight="1" x14ac:dyDescent="0.3">
      <c r="B10" s="239" t="s">
        <v>4</v>
      </c>
      <c r="C10" s="239"/>
      <c r="D10" s="225">
        <v>19307.700000000004</v>
      </c>
      <c r="E10" s="225">
        <v>18965.500000000004</v>
      </c>
      <c r="F10" s="225">
        <v>19450.600000000006</v>
      </c>
      <c r="G10" s="225">
        <v>19827.500000000004</v>
      </c>
      <c r="H10" s="225">
        <v>19319.799999999996</v>
      </c>
      <c r="I10" s="225">
        <v>19813.100000000002</v>
      </c>
      <c r="J10" s="225">
        <v>20231.900000000009</v>
      </c>
      <c r="K10" s="225">
        <v>21323.599999999995</v>
      </c>
      <c r="L10" s="225">
        <v>19761.000000000004</v>
      </c>
      <c r="M10" s="225">
        <v>21371.1</v>
      </c>
    </row>
    <row r="11" spans="2:13" ht="14.4" customHeight="1" x14ac:dyDescent="0.3">
      <c r="B11" s="239" t="s">
        <v>5</v>
      </c>
      <c r="C11" s="239"/>
      <c r="D11" s="225">
        <v>338.85399999999993</v>
      </c>
      <c r="E11" s="225">
        <v>330.40599999999995</v>
      </c>
      <c r="F11" s="225">
        <v>345.97100000000017</v>
      </c>
      <c r="G11" s="225">
        <v>358.12800000000004</v>
      </c>
      <c r="H11" s="225">
        <v>355.38200000000006</v>
      </c>
      <c r="I11" s="225">
        <v>375.23399999999992</v>
      </c>
      <c r="J11" s="225">
        <v>389.77200000000028</v>
      </c>
      <c r="K11" s="225">
        <v>426.91399999999993</v>
      </c>
      <c r="L11" s="225">
        <v>379.30499999999972</v>
      </c>
      <c r="M11" s="225">
        <v>422.42699999999979</v>
      </c>
    </row>
    <row r="12" spans="2:13" ht="14.4" customHeight="1" x14ac:dyDescent="0.3">
      <c r="B12" s="239" t="s">
        <v>6</v>
      </c>
      <c r="C12" s="239"/>
      <c r="D12" s="225">
        <v>6542.4913758000002</v>
      </c>
      <c r="E12" s="225">
        <v>6266.314993</v>
      </c>
      <c r="F12" s="225">
        <v>6729.3435326000053</v>
      </c>
      <c r="G12" s="225">
        <v>7100.7829200000015</v>
      </c>
      <c r="H12" s="225">
        <v>6865.9091635999994</v>
      </c>
      <c r="I12" s="225">
        <v>7434.548765399999</v>
      </c>
      <c r="J12" s="225">
        <v>7885.8281268000092</v>
      </c>
      <c r="K12" s="225">
        <v>9103.3433703999963</v>
      </c>
      <c r="L12" s="225">
        <v>7495.4461049999954</v>
      </c>
      <c r="M12" s="225">
        <v>9027.729659699995</v>
      </c>
    </row>
    <row r="13" spans="2:13" ht="14.4" customHeight="1" x14ac:dyDescent="0.3">
      <c r="B13" s="239" t="s">
        <v>7</v>
      </c>
      <c r="C13" s="239"/>
      <c r="D13" s="225">
        <v>19307.700000000004</v>
      </c>
      <c r="E13" s="225">
        <v>18965.500000000004</v>
      </c>
      <c r="F13" s="225">
        <v>19450.600000000006</v>
      </c>
      <c r="G13" s="225">
        <v>19827.5</v>
      </c>
      <c r="H13" s="225">
        <v>19319.799999999992</v>
      </c>
      <c r="I13" s="225">
        <v>19813.100000000002</v>
      </c>
      <c r="J13" s="225">
        <v>20231.900000000009</v>
      </c>
      <c r="K13" s="225">
        <v>21323.599999999995</v>
      </c>
      <c r="L13" s="225">
        <v>19761.000000000004</v>
      </c>
      <c r="M13" s="225">
        <v>21371.1</v>
      </c>
    </row>
    <row r="14" spans="2:13" ht="14.4" customHeight="1" x14ac:dyDescent="0.3">
      <c r="B14" s="239" t="s">
        <v>8</v>
      </c>
      <c r="C14" s="239"/>
      <c r="D14" s="240">
        <v>20001.041806252058</v>
      </c>
      <c r="E14" s="238"/>
      <c r="F14" s="238"/>
      <c r="G14" s="238"/>
      <c r="H14" s="238"/>
      <c r="I14" s="238"/>
      <c r="J14" s="238"/>
      <c r="K14" s="238"/>
      <c r="L14" s="238"/>
      <c r="M14" s="238"/>
    </row>
  </sheetData>
  <mergeCells count="11">
    <mergeCell ref="D14:M14"/>
    <mergeCell ref="D2:M2"/>
    <mergeCell ref="B10:C10"/>
    <mergeCell ref="B11:C11"/>
    <mergeCell ref="B12:C12"/>
    <mergeCell ref="B13:C13"/>
    <mergeCell ref="B14:C14"/>
    <mergeCell ref="B2:C2"/>
    <mergeCell ref="B3:C3"/>
    <mergeCell ref="B4:B8"/>
    <mergeCell ref="B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Siddique</dc:creator>
  <cp:lastModifiedBy>Asif Siddique</cp:lastModifiedBy>
  <dcterms:created xsi:type="dcterms:W3CDTF">2022-04-14T23:44:43Z</dcterms:created>
  <dcterms:modified xsi:type="dcterms:W3CDTF">2022-05-17T21:46:11Z</dcterms:modified>
</cp:coreProperties>
</file>