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ch_gomez171_uniandes_edu_co/Documents/PRINCIPIOS DE OPTIMIZACION/202510/Complementarias/Complementaria 12 - Simplex/"/>
    </mc:Choice>
  </mc:AlternateContent>
  <xr:revisionPtr revIDLastSave="285" documentId="13_ncr:1_{91B0ED68-EDA4-477E-B981-7B6BB1030665}" xr6:coauthVersionLast="47" xr6:coauthVersionMax="47" xr10:uidLastSave="{EB5D3C7E-9DDE-47DF-835E-C22E01688EF2}"/>
  <bookViews>
    <workbookView xWindow="-120" yWindow="-120" windowWidth="20730" windowHeight="11040" xr2:uid="{00000000-000D-0000-FFFF-FFFF00000000}"/>
  </bookViews>
  <sheets>
    <sheet name="Iteración 1" sheetId="2" r:id="rId1"/>
    <sheet name="Iteración 2" sheetId="8" r:id="rId2"/>
    <sheet name="Iteración 3" sheetId="9" r:id="rId3"/>
    <sheet name="Hoja1" sheetId="10" r:id="rId4"/>
  </sheets>
  <calcPr calcId="191028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 a="1"/>
  <c r="C14" i="2" s="1"/>
  <c r="U18" i="8"/>
  <c r="G25" i="2"/>
  <c r="V19" i="2"/>
  <c r="V12" i="2"/>
  <c r="T18" i="8" a="1"/>
  <c r="T18" i="8" s="1"/>
  <c r="V12" i="8"/>
  <c r="X15" i="8"/>
  <c r="X14" i="8"/>
  <c r="J7" i="10" a="1"/>
  <c r="J7" i="10" s="1"/>
  <c r="M2" i="10" a="1"/>
  <c r="M2" i="10" s="1"/>
  <c r="H7" i="10" a="1"/>
  <c r="H7" i="10" s="1"/>
  <c r="B7" i="10" a="1"/>
  <c r="B7" i="10" s="1"/>
  <c r="B4" i="10"/>
  <c r="O36" i="2"/>
  <c r="S30" i="2"/>
  <c r="H38" i="9"/>
  <c r="C36" i="9"/>
  <c r="C36" i="9" a="1"/>
  <c r="K35" i="9" a="1"/>
  <c r="K36" i="9" s="1"/>
  <c r="G35" i="9" a="1"/>
  <c r="G36" i="9" s="1"/>
  <c r="F36" i="9" s="1"/>
  <c r="C35" i="9"/>
  <c r="C35" i="9" a="1"/>
  <c r="C34" i="9"/>
  <c r="C34" i="9" a="1"/>
  <c r="C33" i="9" a="1"/>
  <c r="C33" i="9" s="1"/>
  <c r="C32" i="9"/>
  <c r="C32" i="9" a="1"/>
  <c r="G30" i="9" a="1"/>
  <c r="G34" i="9" s="1"/>
  <c r="H27" i="9"/>
  <c r="G27" i="9" a="1"/>
  <c r="G27" i="9" s="1"/>
  <c r="K20" i="9"/>
  <c r="J20" i="9"/>
  <c r="G20" i="9"/>
  <c r="F20" i="9"/>
  <c r="E20" i="9"/>
  <c r="D20" i="9"/>
  <c r="C20" i="9"/>
  <c r="K19" i="9"/>
  <c r="J19" i="9"/>
  <c r="G19" i="9"/>
  <c r="F19" i="9"/>
  <c r="E19" i="9"/>
  <c r="D19" i="9"/>
  <c r="C19" i="9"/>
  <c r="K18" i="9"/>
  <c r="J18" i="9"/>
  <c r="G18" i="9"/>
  <c r="F18" i="9"/>
  <c r="E18" i="9"/>
  <c r="D18" i="9"/>
  <c r="C18" i="9"/>
  <c r="K17" i="9"/>
  <c r="J17" i="9"/>
  <c r="G17" i="9"/>
  <c r="F17" i="9"/>
  <c r="E17" i="9"/>
  <c r="D17" i="9"/>
  <c r="C17" i="9"/>
  <c r="K16" i="9"/>
  <c r="J16" i="9"/>
  <c r="G16" i="9"/>
  <c r="F16" i="9"/>
  <c r="E16" i="9"/>
  <c r="D16" i="9"/>
  <c r="C16" i="9"/>
  <c r="K14" i="9" a="1"/>
  <c r="K14" i="9" s="1"/>
  <c r="J14" i="9" a="1"/>
  <c r="J14" i="9" s="1"/>
  <c r="G14" i="9" a="1"/>
  <c r="G14" i="9" s="1"/>
  <c r="F14" i="9" a="1"/>
  <c r="F14" i="9" s="1"/>
  <c r="E14" i="9" a="1"/>
  <c r="E14" i="9" s="1"/>
  <c r="D14" i="9" a="1"/>
  <c r="D14" i="9" s="1"/>
  <c r="C14" i="9" a="1"/>
  <c r="C14" i="9" s="1"/>
  <c r="U12" i="9" a="1"/>
  <c r="U15" i="9" s="1"/>
  <c r="H38" i="8"/>
  <c r="C36" i="8" a="1"/>
  <c r="C36" i="8" s="1"/>
  <c r="K36" i="8"/>
  <c r="K35" i="8"/>
  <c r="K35" i="8" a="1"/>
  <c r="G35" i="8" a="1"/>
  <c r="G35" i="8" s="1"/>
  <c r="F35" i="8" s="1"/>
  <c r="C35" i="8" a="1"/>
  <c r="C35" i="8" s="1"/>
  <c r="C34" i="8" a="1"/>
  <c r="C34" i="8" s="1"/>
  <c r="C33" i="8" a="1"/>
  <c r="C33" i="8" s="1"/>
  <c r="C32" i="8" a="1"/>
  <c r="C32" i="8" s="1"/>
  <c r="G30" i="8" a="1"/>
  <c r="G32" i="8" s="1"/>
  <c r="H27" i="8"/>
  <c r="G27" i="8"/>
  <c r="G27" i="8" a="1"/>
  <c r="K20" i="8"/>
  <c r="J20" i="8"/>
  <c r="G20" i="8"/>
  <c r="F20" i="8"/>
  <c r="E20" i="8"/>
  <c r="D20" i="8"/>
  <c r="C20" i="8"/>
  <c r="K19" i="8"/>
  <c r="J19" i="8"/>
  <c r="G19" i="8"/>
  <c r="F19" i="8"/>
  <c r="E19" i="8"/>
  <c r="D19" i="8"/>
  <c r="C19" i="8"/>
  <c r="K18" i="8"/>
  <c r="J18" i="8"/>
  <c r="G18" i="8"/>
  <c r="F18" i="8"/>
  <c r="E18" i="8"/>
  <c r="D18" i="8"/>
  <c r="C18" i="8"/>
  <c r="K17" i="8"/>
  <c r="J17" i="8"/>
  <c r="G17" i="8"/>
  <c r="F17" i="8"/>
  <c r="E17" i="8"/>
  <c r="D17" i="8"/>
  <c r="C17" i="8"/>
  <c r="K16" i="8"/>
  <c r="J16" i="8"/>
  <c r="G16" i="8"/>
  <c r="F16" i="8"/>
  <c r="E16" i="8"/>
  <c r="D16" i="8"/>
  <c r="C16" i="8"/>
  <c r="K14" i="8" a="1"/>
  <c r="K14" i="8" s="1"/>
  <c r="J14" i="8" a="1"/>
  <c r="J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U12" i="8" a="1"/>
  <c r="U14" i="8" s="1"/>
  <c r="C17" i="2"/>
  <c r="C16" i="2"/>
  <c r="N16" i="2" s="1" a="1"/>
  <c r="O16" i="2" s="1"/>
  <c r="T30" i="2" a="1"/>
  <c r="T31" i="2" s="1"/>
  <c r="P30" i="2" a="1"/>
  <c r="P32" i="2" s="1"/>
  <c r="P30" i="2"/>
  <c r="P31" i="2"/>
  <c r="H38" i="2"/>
  <c r="K30" i="2" a="1"/>
  <c r="F36" i="2"/>
  <c r="G35" i="2" a="1"/>
  <c r="G35" i="2" s="1"/>
  <c r="F35" i="2" s="1"/>
  <c r="G30" i="2" a="1"/>
  <c r="G31" i="2" s="1"/>
  <c r="G30" i="2"/>
  <c r="G34" i="2"/>
  <c r="C33" i="2" a="1"/>
  <c r="C33" i="2" s="1"/>
  <c r="C34" i="2" a="1"/>
  <c r="C34" i="2" s="1"/>
  <c r="C35" i="2" a="1"/>
  <c r="C35" i="2" s="1"/>
  <c r="C36" i="2" a="1"/>
  <c r="C36" i="2" s="1"/>
  <c r="C32" i="2" a="1"/>
  <c r="C32" i="2" s="1"/>
  <c r="U12" i="2" a="1"/>
  <c r="U12" i="2" s="1"/>
  <c r="U16" i="2"/>
  <c r="J16" i="2"/>
  <c r="K16" i="2"/>
  <c r="K17" i="2"/>
  <c r="K18" i="2"/>
  <c r="K19" i="2"/>
  <c r="K20" i="2"/>
  <c r="J17" i="2"/>
  <c r="J18" i="2"/>
  <c r="J19" i="2"/>
  <c r="J20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D16" i="2"/>
  <c r="E16" i="2"/>
  <c r="F16" i="2"/>
  <c r="G16" i="2"/>
  <c r="G14" i="2" a="1"/>
  <c r="G14" i="2" s="1"/>
  <c r="D14" i="2" a="1"/>
  <c r="D14" i="2" s="1"/>
  <c r="E14" i="2" a="1"/>
  <c r="E14" i="2" s="1"/>
  <c r="F14" i="2" a="1"/>
  <c r="F14" i="2" s="1"/>
  <c r="K35" i="2" a="1"/>
  <c r="K35" i="2" s="1"/>
  <c r="G27" i="2" a="1"/>
  <c r="H27" i="2" s="1"/>
  <c r="K14" i="2" a="1"/>
  <c r="K14" i="2" s="1"/>
  <c r="J14" i="2" a="1"/>
  <c r="J14" i="2" s="1"/>
  <c r="U16" i="8" l="1"/>
  <c r="U15" i="8"/>
  <c r="U12" i="9"/>
  <c r="U16" i="9"/>
  <c r="U13" i="9"/>
  <c r="N16" i="9" a="1"/>
  <c r="R20" i="9" s="1"/>
  <c r="U14" i="9"/>
  <c r="K35" i="9"/>
  <c r="G31" i="9"/>
  <c r="G32" i="9"/>
  <c r="G33" i="9"/>
  <c r="G30" i="9"/>
  <c r="G35" i="9"/>
  <c r="F35" i="9" s="1"/>
  <c r="G34" i="8"/>
  <c r="P34" i="8" s="1"/>
  <c r="N16" i="8" a="1"/>
  <c r="P20" i="8" s="1"/>
  <c r="U12" i="8"/>
  <c r="G30" i="8"/>
  <c r="P30" i="8" s="1" a="1"/>
  <c r="G33" i="8"/>
  <c r="P33" i="8" s="1"/>
  <c r="U13" i="8"/>
  <c r="G31" i="8"/>
  <c r="P32" i="8"/>
  <c r="P31" i="8"/>
  <c r="T30" i="8" a="1"/>
  <c r="G36" i="8"/>
  <c r="F36" i="8" s="1"/>
  <c r="T36" i="2"/>
  <c r="T35" i="2"/>
  <c r="T34" i="2"/>
  <c r="T30" i="2"/>
  <c r="T33" i="2"/>
  <c r="T32" i="2"/>
  <c r="P34" i="2"/>
  <c r="P33" i="2"/>
  <c r="G36" i="2"/>
  <c r="G33" i="2"/>
  <c r="G32" i="2"/>
  <c r="U15" i="2"/>
  <c r="U14" i="2"/>
  <c r="U13" i="2"/>
  <c r="N16" i="2"/>
  <c r="Q20" i="2"/>
  <c r="P17" i="2"/>
  <c r="P20" i="2"/>
  <c r="R18" i="2"/>
  <c r="O17" i="2"/>
  <c r="Q17" i="2"/>
  <c r="N19" i="2"/>
  <c r="O20" i="2"/>
  <c r="Q18" i="2"/>
  <c r="N17" i="2"/>
  <c r="R16" i="2"/>
  <c r="R19" i="2"/>
  <c r="O18" i="2"/>
  <c r="Q16" i="2"/>
  <c r="O19" i="2"/>
  <c r="P18" i="2"/>
  <c r="Q19" i="2"/>
  <c r="N18" i="2"/>
  <c r="P16" i="2"/>
  <c r="R20" i="2"/>
  <c r="N20" i="2"/>
  <c r="P19" i="2"/>
  <c r="R17" i="2"/>
  <c r="G27" i="2"/>
  <c r="K36" i="2"/>
  <c r="R16" i="9" l="1"/>
  <c r="Q20" i="9"/>
  <c r="O17" i="9"/>
  <c r="P20" i="9"/>
  <c r="P19" i="9"/>
  <c r="R19" i="9"/>
  <c r="R18" i="9"/>
  <c r="Q16" i="9"/>
  <c r="O18" i="9"/>
  <c r="O19" i="9"/>
  <c r="N18" i="9"/>
  <c r="N16" i="9"/>
  <c r="O20" i="9"/>
  <c r="N19" i="9"/>
  <c r="O16" i="9"/>
  <c r="Q18" i="9"/>
  <c r="P16" i="9"/>
  <c r="Q17" i="9"/>
  <c r="N20" i="9"/>
  <c r="P18" i="9"/>
  <c r="Q19" i="9"/>
  <c r="N17" i="9"/>
  <c r="P17" i="9"/>
  <c r="R17" i="9"/>
  <c r="T12" i="9" a="1"/>
  <c r="F30" i="9" a="1"/>
  <c r="T30" i="9" a="1"/>
  <c r="P30" i="9" a="1"/>
  <c r="P18" i="8"/>
  <c r="Q17" i="8"/>
  <c r="Q19" i="8"/>
  <c r="N19" i="8"/>
  <c r="R16" i="8"/>
  <c r="O20" i="8"/>
  <c r="N16" i="8"/>
  <c r="P30" i="8"/>
  <c r="O19" i="8"/>
  <c r="P17" i="8"/>
  <c r="R19" i="8"/>
  <c r="O18" i="8"/>
  <c r="N20" i="8"/>
  <c r="P19" i="8"/>
  <c r="N18" i="8"/>
  <c r="Q18" i="8"/>
  <c r="P16" i="8"/>
  <c r="O17" i="8"/>
  <c r="Q20" i="8"/>
  <c r="Q16" i="8"/>
  <c r="R20" i="8"/>
  <c r="R18" i="8"/>
  <c r="N17" i="8"/>
  <c r="R17" i="8"/>
  <c r="O16" i="8"/>
  <c r="T36" i="8"/>
  <c r="T32" i="8"/>
  <c r="T35" i="8"/>
  <c r="T31" i="8"/>
  <c r="T34" i="8"/>
  <c r="T33" i="8"/>
  <c r="T30" i="8"/>
  <c r="T12" i="2" a="1"/>
  <c r="F30" i="2" a="1"/>
  <c r="C24" i="2" a="1"/>
  <c r="F24" i="2" s="1"/>
  <c r="F30" i="8" l="1" a="1"/>
  <c r="F32" i="8" s="1"/>
  <c r="C24" i="8" a="1"/>
  <c r="D24" i="8" s="1"/>
  <c r="T12" i="8" a="1"/>
  <c r="T16" i="8" s="1"/>
  <c r="C24" i="9" a="1"/>
  <c r="T12" i="9"/>
  <c r="T14" i="9"/>
  <c r="T13" i="9"/>
  <c r="T16" i="9"/>
  <c r="T15" i="9"/>
  <c r="P34" i="9"/>
  <c r="P33" i="9"/>
  <c r="P32" i="9"/>
  <c r="P31" i="9"/>
  <c r="P30" i="9"/>
  <c r="T32" i="9"/>
  <c r="T31" i="9"/>
  <c r="T30" i="9"/>
  <c r="T34" i="9"/>
  <c r="T33" i="9"/>
  <c r="T36" i="9"/>
  <c r="T35" i="9"/>
  <c r="F34" i="9"/>
  <c r="F33" i="9"/>
  <c r="F32" i="9"/>
  <c r="O32" i="9" s="1"/>
  <c r="F31" i="9"/>
  <c r="O31" i="9" s="1"/>
  <c r="F30" i="9"/>
  <c r="F32" i="2"/>
  <c r="F34" i="2"/>
  <c r="O34" i="2" s="1"/>
  <c r="F30" i="2"/>
  <c r="O30" i="2" s="1"/>
  <c r="F33" i="2"/>
  <c r="O33" i="2" s="1"/>
  <c r="F31" i="2"/>
  <c r="O31" i="2" s="1"/>
  <c r="D24" i="2"/>
  <c r="C24" i="2"/>
  <c r="E24" i="2"/>
  <c r="G24" i="2"/>
  <c r="T14" i="2"/>
  <c r="K32" i="2" s="1"/>
  <c r="T12" i="2"/>
  <c r="T13" i="2"/>
  <c r="K31" i="2" s="1"/>
  <c r="T16" i="2"/>
  <c r="K34" i="2" s="1"/>
  <c r="T15" i="2"/>
  <c r="K33" i="2" s="1"/>
  <c r="G26" i="2" a="1"/>
  <c r="F34" i="8" l="1"/>
  <c r="F31" i="8"/>
  <c r="O31" i="8" s="1"/>
  <c r="F33" i="8"/>
  <c r="F30" i="8"/>
  <c r="T12" i="8"/>
  <c r="T13" i="8"/>
  <c r="T14" i="8"/>
  <c r="T15" i="8"/>
  <c r="G24" i="8"/>
  <c r="F24" i="8"/>
  <c r="E24" i="8"/>
  <c r="C24" i="8"/>
  <c r="G24" i="9"/>
  <c r="E24" i="9"/>
  <c r="C24" i="9"/>
  <c r="F24" i="9"/>
  <c r="D24" i="9"/>
  <c r="K30" i="9" a="1"/>
  <c r="T19" i="9" a="1"/>
  <c r="T19" i="9" s="1"/>
  <c r="K30" i="8" a="1"/>
  <c r="K30" i="2"/>
  <c r="T19" i="2" a="1"/>
  <c r="T19" i="2" s="1"/>
  <c r="C26" i="2" a="1"/>
  <c r="O32" i="2"/>
  <c r="C26" i="8" l="1" a="1"/>
  <c r="C26" i="9" a="1"/>
  <c r="K34" i="9"/>
  <c r="K33" i="9"/>
  <c r="K32" i="9"/>
  <c r="K31" i="9"/>
  <c r="K30" i="9"/>
  <c r="K30" i="8"/>
  <c r="O30" i="8" s="1"/>
  <c r="K34" i="8"/>
  <c r="K31" i="8"/>
  <c r="K33" i="8"/>
  <c r="O33" i="8" s="1"/>
  <c r="K32" i="8"/>
  <c r="D26" i="8"/>
  <c r="C26" i="8"/>
  <c r="G26" i="8" s="1" a="1"/>
  <c r="S36" i="2"/>
  <c r="S35" i="2"/>
  <c r="P36" i="2"/>
  <c r="L38" i="2" s="1"/>
  <c r="S32" i="2"/>
  <c r="S33" i="2"/>
  <c r="S34" i="2"/>
  <c r="S31" i="2"/>
  <c r="C26" i="2"/>
  <c r="G26" i="2" s="1"/>
  <c r="D26" i="2"/>
  <c r="H26" i="2" s="1"/>
  <c r="C26" i="9" l="1"/>
  <c r="D26" i="9"/>
  <c r="H26" i="9" s="1"/>
  <c r="O33" i="9"/>
  <c r="O30" i="9"/>
  <c r="O36" i="9" s="1"/>
  <c r="S33" i="9" s="1"/>
  <c r="O34" i="9"/>
  <c r="H26" i="8"/>
  <c r="G26" i="8"/>
  <c r="O34" i="8"/>
  <c r="O32" i="8"/>
  <c r="O36" i="8" s="1"/>
  <c r="G26" i="9" l="1" a="1"/>
  <c r="G26" i="9"/>
  <c r="S34" i="9"/>
  <c r="S32" i="9"/>
  <c r="P36" i="9"/>
  <c r="L38" i="9" s="1"/>
  <c r="S36" i="9"/>
  <c r="S35" i="9"/>
  <c r="S30" i="9"/>
  <c r="S31" i="9"/>
  <c r="P36" i="8"/>
  <c r="L38" i="8" s="1"/>
  <c r="S35" i="8"/>
  <c r="S36" i="8"/>
  <c r="S32" i="8"/>
  <c r="S33" i="8"/>
  <c r="S30" i="8"/>
  <c r="S34" i="8"/>
  <c r="S3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<sst xmlns="http://schemas.openxmlformats.org/spreadsheetml/2006/main" count="27" uniqueCount="9">
  <si>
    <t>INFORMACIÓN INICIAL</t>
  </si>
  <si>
    <t>ITERACIÓN 1</t>
  </si>
  <si>
    <t>Revision de optimalidad</t>
  </si>
  <si>
    <t>Dirección de movimiento</t>
  </si>
  <si>
    <t>Longitud de movimiento</t>
  </si>
  <si>
    <t>entra</t>
  </si>
  <si>
    <t>PRM</t>
  </si>
  <si>
    <t>ENTRA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</si>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</sst>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???/?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/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7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44097</xdr:colOff>
      <xdr:row>23</xdr:row>
      <xdr:rowOff>842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A3084B-C932-4526-83F9-44420F3443D3}"/>
                </a:ext>
              </a:extLst>
            </xdr:cNvPr>
            <xdr:cNvSpPr txBox="1"/>
          </xdr:nvSpPr>
          <xdr:spPr>
            <a:xfrm>
              <a:off x="44097" y="444584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A3084B-C932-4526-83F9-44420F3443D3}"/>
                </a:ext>
              </a:extLst>
            </xdr:cNvPr>
            <xdr:cNvSpPr txBox="1"/>
          </xdr:nvSpPr>
          <xdr:spPr>
            <a:xfrm>
              <a:off x="44097" y="444584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8</xdr:col>
      <xdr:colOff>289297</xdr:colOff>
      <xdr:row>23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DF64FCB-E07B-4265-BD9D-1D6D601CA2A9}"/>
                </a:ext>
              </a:extLst>
            </xdr:cNvPr>
            <xdr:cNvSpPr txBox="1"/>
          </xdr:nvSpPr>
          <xdr:spPr>
            <a:xfrm>
              <a:off x="3779257" y="400286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DF64FCB-E07B-4265-BD9D-1D6D601CA2A9}"/>
                </a:ext>
              </a:extLst>
            </xdr:cNvPr>
            <xdr:cNvSpPr txBox="1"/>
          </xdr:nvSpPr>
          <xdr:spPr>
            <a:xfrm>
              <a:off x="3779257" y="400286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D8FCE44-1ECA-4C34-9826-D5D2CBC6F9A5}"/>
                </a:ext>
              </a:extLst>
            </xdr:cNvPr>
            <xdr:cNvSpPr txBox="1"/>
          </xdr:nvSpPr>
          <xdr:spPr>
            <a:xfrm>
              <a:off x="83820" y="7000389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D8FCE44-1ECA-4C34-9826-D5D2CBC6F9A5}"/>
                </a:ext>
              </a:extLst>
            </xdr:cNvPr>
            <xdr:cNvSpPr txBox="1"/>
          </xdr:nvSpPr>
          <xdr:spPr>
            <a:xfrm>
              <a:off x="83820" y="7000389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E48020-98A6-4E7D-B5AA-E8B58E4915B4}"/>
                </a:ext>
              </a:extLst>
            </xdr:cNvPr>
            <xdr:cNvSpPr txBox="1"/>
          </xdr:nvSpPr>
          <xdr:spPr>
            <a:xfrm>
              <a:off x="5440680" y="635508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E48020-98A6-4E7D-B5AA-E8B58E4915B4}"/>
                </a:ext>
              </a:extLst>
            </xdr:cNvPr>
            <xdr:cNvSpPr txBox="1"/>
          </xdr:nvSpPr>
          <xdr:spPr>
            <a:xfrm>
              <a:off x="5440680" y="635508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A533D60-F9E2-4E18-BB4D-57FB94102152}"/>
                </a:ext>
              </a:extLst>
            </xdr:cNvPr>
            <xdr:cNvSpPr txBox="1"/>
          </xdr:nvSpPr>
          <xdr:spPr>
            <a:xfrm>
              <a:off x="8705994" y="6028639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A533D60-F9E2-4E18-BB4D-57FB94102152}"/>
                </a:ext>
              </a:extLst>
            </xdr:cNvPr>
            <xdr:cNvSpPr txBox="1"/>
          </xdr:nvSpPr>
          <xdr:spPr>
            <a:xfrm>
              <a:off x="8705994" y="6028639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299861</xdr:colOff>
      <xdr:row>4</xdr:row>
      <xdr:rowOff>77619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2BAE86E-2185-4AE4-8D27-3FC42021F4F9}"/>
                </a:ext>
              </a:extLst>
            </xdr:cNvPr>
            <xdr:cNvSpPr txBox="1"/>
          </xdr:nvSpPr>
          <xdr:spPr>
            <a:xfrm>
              <a:off x="696736" y="853730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2BAE86E-2185-4AE4-8D27-3FC42021F4F9}"/>
                </a:ext>
              </a:extLst>
            </xdr:cNvPr>
            <xdr:cNvSpPr txBox="1"/>
          </xdr:nvSpPr>
          <xdr:spPr>
            <a:xfrm>
              <a:off x="696736" y="853730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10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85BFDA-7D56-4554-BFAA-9D280BD3D83C}"/>
                </a:ext>
              </a:extLst>
            </xdr:cNvPr>
            <xdr:cNvSpPr txBox="1"/>
          </xdr:nvSpPr>
          <xdr:spPr>
            <a:xfrm>
              <a:off x="4529010" y="855970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85BFDA-7D56-4554-BFAA-9D280BD3D83C}"/>
                </a:ext>
              </a:extLst>
            </xdr:cNvPr>
            <xdr:cNvSpPr txBox="1"/>
          </xdr:nvSpPr>
          <xdr:spPr>
            <a:xfrm>
              <a:off x="4529010" y="855970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3424679-671E-477C-9396-7AAFA755BEF6}"/>
                </a:ext>
              </a:extLst>
            </xdr:cNvPr>
            <xdr:cNvSpPr txBox="1"/>
          </xdr:nvSpPr>
          <xdr:spPr>
            <a:xfrm>
              <a:off x="5735135" y="599723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3424679-671E-477C-9396-7AAFA755BEF6}"/>
                </a:ext>
              </a:extLst>
            </xdr:cNvPr>
            <xdr:cNvSpPr txBox="1"/>
          </xdr:nvSpPr>
          <xdr:spPr>
            <a:xfrm>
              <a:off x="5735135" y="599723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17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30B41F4-BEDA-4B0E-A6CE-7983EE12D190}"/>
                </a:ext>
              </a:extLst>
            </xdr:cNvPr>
            <xdr:cNvSpPr txBox="1"/>
          </xdr:nvSpPr>
          <xdr:spPr>
            <a:xfrm>
              <a:off x="7236196" y="2135602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30B41F4-BEDA-4B0E-A6CE-7983EE12D190}"/>
                </a:ext>
              </a:extLst>
            </xdr:cNvPr>
            <xdr:cNvSpPr txBox="1"/>
          </xdr:nvSpPr>
          <xdr:spPr>
            <a:xfrm>
              <a:off x="7236196" y="2135602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19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DB55FB91-AE70-4FEB-B698-BCDF1FF8CB4C}"/>
                </a:ext>
              </a:extLst>
            </xdr:cNvPr>
            <xdr:cNvSpPr txBox="1"/>
          </xdr:nvSpPr>
          <xdr:spPr>
            <a:xfrm>
              <a:off x="8077455" y="3697820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DB55FB91-AE70-4FEB-B698-BCDF1FF8CB4C}"/>
                </a:ext>
              </a:extLst>
            </xdr:cNvPr>
            <xdr:cNvSpPr txBox="1"/>
          </xdr:nvSpPr>
          <xdr:spPr>
            <a:xfrm>
              <a:off x="8077455" y="3697820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CC4102FE-D278-4CA9-A714-11FDA1B0A4BA}"/>
                </a:ext>
              </a:extLst>
            </xdr:cNvPr>
            <xdr:cNvSpPr txBox="1"/>
          </xdr:nvSpPr>
          <xdr:spPr>
            <a:xfrm>
              <a:off x="636343" y="2116666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CC4102FE-D278-4CA9-A714-11FDA1B0A4BA}"/>
                </a:ext>
              </a:extLst>
            </xdr:cNvPr>
            <xdr:cNvSpPr txBox="1"/>
          </xdr:nvSpPr>
          <xdr:spPr>
            <a:xfrm>
              <a:off x="636343" y="2116666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69F7F66C-426E-4E74-A3C2-405C5AC5E3BE}"/>
                </a:ext>
              </a:extLst>
            </xdr:cNvPr>
            <xdr:cNvSpPr txBox="1"/>
          </xdr:nvSpPr>
          <xdr:spPr>
            <a:xfrm>
              <a:off x="3644383" y="2119979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69F7F66C-426E-4E74-A3C2-405C5AC5E3BE}"/>
                </a:ext>
              </a:extLst>
            </xdr:cNvPr>
            <xdr:cNvSpPr txBox="1"/>
          </xdr:nvSpPr>
          <xdr:spPr>
            <a:xfrm>
              <a:off x="3644383" y="2119979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5F936D7C-78AE-482D-A699-E6C561187D73}"/>
                </a:ext>
              </a:extLst>
            </xdr:cNvPr>
            <xdr:cNvSpPr txBox="1"/>
          </xdr:nvSpPr>
          <xdr:spPr>
            <a:xfrm>
              <a:off x="626180" y="2477368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5F936D7C-78AE-482D-A699-E6C561187D73}"/>
                </a:ext>
              </a:extLst>
            </xdr:cNvPr>
            <xdr:cNvSpPr txBox="1"/>
          </xdr:nvSpPr>
          <xdr:spPr>
            <a:xfrm>
              <a:off x="626180" y="2477368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2D53A152-E500-4B5A-BED7-AF66EE22CA14}"/>
                </a:ext>
              </a:extLst>
            </xdr:cNvPr>
            <xdr:cNvSpPr txBox="1"/>
          </xdr:nvSpPr>
          <xdr:spPr>
            <a:xfrm>
              <a:off x="3629730" y="2541474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2D53A152-E500-4B5A-BED7-AF66EE22CA14}"/>
                </a:ext>
              </a:extLst>
            </xdr:cNvPr>
            <xdr:cNvSpPr txBox="1"/>
          </xdr:nvSpPr>
          <xdr:spPr>
            <a:xfrm>
              <a:off x="3629730" y="2541474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C9BE428-906E-4822-B98E-1DF4908B87D2}"/>
                </a:ext>
              </a:extLst>
            </xdr:cNvPr>
            <xdr:cNvSpPr txBox="1"/>
          </xdr:nvSpPr>
          <xdr:spPr>
            <a:xfrm>
              <a:off x="655291" y="3159817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C9BE428-906E-4822-B98E-1DF4908B87D2}"/>
                </a:ext>
              </a:extLst>
            </xdr:cNvPr>
            <xdr:cNvSpPr txBox="1"/>
          </xdr:nvSpPr>
          <xdr:spPr>
            <a:xfrm>
              <a:off x="655291" y="3159817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AB578EF6-E996-43B7-B195-80CC8332578B}"/>
                </a:ext>
              </a:extLst>
            </xdr:cNvPr>
            <xdr:cNvSpPr txBox="1"/>
          </xdr:nvSpPr>
          <xdr:spPr>
            <a:xfrm>
              <a:off x="3687576" y="3195094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AB578EF6-E996-43B7-B195-80CC8332578B}"/>
                </a:ext>
              </a:extLst>
            </xdr:cNvPr>
            <xdr:cNvSpPr txBox="1"/>
          </xdr:nvSpPr>
          <xdr:spPr>
            <a:xfrm>
              <a:off x="3687576" y="3195094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12</xdr:col>
      <xdr:colOff>42119</xdr:colOff>
      <xdr:row>16</xdr:row>
      <xdr:rowOff>86931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F7F6398-B600-414D-9192-3ECEC52693A5}"/>
                </a:ext>
              </a:extLst>
            </xdr:cNvPr>
            <xdr:cNvSpPr txBox="1"/>
          </xdr:nvSpPr>
          <xdr:spPr>
            <a:xfrm>
              <a:off x="5210313" y="317373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F7F6398-B600-414D-9192-3ECEC52693A5}"/>
                </a:ext>
              </a:extLst>
            </xdr:cNvPr>
            <xdr:cNvSpPr txBox="1"/>
          </xdr:nvSpPr>
          <xdr:spPr>
            <a:xfrm>
              <a:off x="5210313" y="317373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26350E4-40DB-4A61-9051-F55F7F734117}"/>
                </a:ext>
              </a:extLst>
            </xdr:cNvPr>
            <xdr:cNvSpPr txBox="1"/>
          </xdr:nvSpPr>
          <xdr:spPr>
            <a:xfrm>
              <a:off x="546805" y="4855041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26350E4-40DB-4A61-9051-F55F7F734117}"/>
                </a:ext>
              </a:extLst>
            </xdr:cNvPr>
            <xdr:cNvSpPr txBox="1"/>
          </xdr:nvSpPr>
          <xdr:spPr>
            <a:xfrm>
              <a:off x="546805" y="4855041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5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976F3D95-D207-42F3-B1AE-DB2FA5B75DFE}"/>
                </a:ext>
              </a:extLst>
            </xdr:cNvPr>
            <xdr:cNvSpPr txBox="1"/>
          </xdr:nvSpPr>
          <xdr:spPr>
            <a:xfrm>
              <a:off x="2375352" y="4850695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976F3D95-D207-42F3-B1AE-DB2FA5B75DFE}"/>
                </a:ext>
              </a:extLst>
            </xdr:cNvPr>
            <xdr:cNvSpPr txBox="1"/>
          </xdr:nvSpPr>
          <xdr:spPr>
            <a:xfrm>
              <a:off x="2375352" y="4850695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8</xdr:col>
      <xdr:colOff>291042</xdr:colOff>
      <xdr:row>25</xdr:row>
      <xdr:rowOff>8819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5EA8C5B9-A4FC-4DFF-868F-C931C9738DF7}"/>
                </a:ext>
              </a:extLst>
            </xdr:cNvPr>
            <xdr:cNvSpPr txBox="1"/>
          </xdr:nvSpPr>
          <xdr:spPr>
            <a:xfrm>
              <a:off x="3810000" y="4841875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5EA8C5B9-A4FC-4DFF-868F-C931C9738DF7}"/>
                </a:ext>
              </a:extLst>
            </xdr:cNvPr>
            <xdr:cNvSpPr txBox="1"/>
          </xdr:nvSpPr>
          <xdr:spPr>
            <a:xfrm>
              <a:off x="3810000" y="4841875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6DDEAF71-B1B7-48C0-81DD-3CD25DBE694D}"/>
                </a:ext>
              </a:extLst>
            </xdr:cNvPr>
            <xdr:cNvSpPr txBox="1"/>
          </xdr:nvSpPr>
          <xdr:spPr>
            <a:xfrm>
              <a:off x="749653" y="63344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6DDEAF71-B1B7-48C0-81DD-3CD25DBE694D}"/>
                </a:ext>
              </a:extLst>
            </xdr:cNvPr>
            <xdr:cNvSpPr txBox="1"/>
          </xdr:nvSpPr>
          <xdr:spPr>
            <a:xfrm>
              <a:off x="749653" y="63344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C3B2B33-3BF2-47B4-9EEE-36C9BE258DF6}"/>
                </a:ext>
              </a:extLst>
            </xdr:cNvPr>
            <xdr:cNvSpPr txBox="1"/>
          </xdr:nvSpPr>
          <xdr:spPr>
            <a:xfrm>
              <a:off x="1882619" y="6121150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AC3B2B33-3BF2-47B4-9EEE-36C9BE258DF6}"/>
                </a:ext>
              </a:extLst>
            </xdr:cNvPr>
            <xdr:cNvSpPr txBox="1"/>
          </xdr:nvSpPr>
          <xdr:spPr>
            <a:xfrm>
              <a:off x="1882619" y="6121150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3F77268-80E9-4AAA-80C3-1B0CBE1BD995}"/>
                </a:ext>
              </a:extLst>
            </xdr:cNvPr>
            <xdr:cNvSpPr txBox="1"/>
          </xdr:nvSpPr>
          <xdr:spPr>
            <a:xfrm>
              <a:off x="4061332" y="5935486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3F77268-80E9-4AAA-80C3-1B0CBE1BD995}"/>
                </a:ext>
              </a:extLst>
            </xdr:cNvPr>
            <xdr:cNvSpPr txBox="1"/>
          </xdr:nvSpPr>
          <xdr:spPr>
            <a:xfrm>
              <a:off x="4061332" y="5935486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E36569B-D9A9-4F4B-B9B9-A6F92D630DA9}"/>
                </a:ext>
              </a:extLst>
            </xdr:cNvPr>
            <xdr:cNvSpPr txBox="1"/>
          </xdr:nvSpPr>
          <xdr:spPr>
            <a:xfrm>
              <a:off x="4051255" y="6545480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E36569B-D9A9-4F4B-B9B9-A6F92D630DA9}"/>
                </a:ext>
              </a:extLst>
            </xdr:cNvPr>
            <xdr:cNvSpPr txBox="1"/>
          </xdr:nvSpPr>
          <xdr:spPr>
            <a:xfrm>
              <a:off x="4051255" y="6545480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133046</xdr:colOff>
      <xdr:row>34</xdr:row>
      <xdr:rowOff>185725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0AF98D1A-BB0B-405D-99A1-BC821EF64F7B}"/>
                </a:ext>
              </a:extLst>
            </xdr:cNvPr>
            <xdr:cNvSpPr txBox="1"/>
          </xdr:nvSpPr>
          <xdr:spPr>
            <a:xfrm>
              <a:off x="5777490" y="6765031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0AF98D1A-BB0B-405D-99A1-BC821EF64F7B}"/>
                </a:ext>
              </a:extLst>
            </xdr:cNvPr>
            <xdr:cNvSpPr txBox="1"/>
          </xdr:nvSpPr>
          <xdr:spPr>
            <a:xfrm>
              <a:off x="5777490" y="6765031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44097</xdr:colOff>
      <xdr:row>23</xdr:row>
      <xdr:rowOff>842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3622605-9F8A-431A-BD9A-5344DC9E1285}"/>
                </a:ext>
              </a:extLst>
            </xdr:cNvPr>
            <xdr:cNvSpPr txBox="1"/>
          </xdr:nvSpPr>
          <xdr:spPr>
            <a:xfrm>
              <a:off x="44097" y="4363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3622605-9F8A-431A-BD9A-5344DC9E1285}"/>
                </a:ext>
              </a:extLst>
            </xdr:cNvPr>
            <xdr:cNvSpPr txBox="1"/>
          </xdr:nvSpPr>
          <xdr:spPr>
            <a:xfrm>
              <a:off x="44097" y="4363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8</xdr:col>
      <xdr:colOff>289297</xdr:colOff>
      <xdr:row>23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CDA0C3D-4B06-42A8-92A9-9D2E060DA2D4}"/>
                </a:ext>
              </a:extLst>
            </xdr:cNvPr>
            <xdr:cNvSpPr txBox="1"/>
          </xdr:nvSpPr>
          <xdr:spPr>
            <a:xfrm>
              <a:off x="3823072" y="4509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CDA0C3D-4B06-42A8-92A9-9D2E060DA2D4}"/>
                </a:ext>
              </a:extLst>
            </xdr:cNvPr>
            <xdr:cNvSpPr txBox="1"/>
          </xdr:nvSpPr>
          <xdr:spPr>
            <a:xfrm>
              <a:off x="3823072" y="4509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2E5B15D-B072-4E2C-8EC2-D4BA02FD232E}"/>
                </a:ext>
              </a:extLst>
            </xdr:cNvPr>
            <xdr:cNvSpPr txBox="1"/>
          </xdr:nvSpPr>
          <xdr:spPr>
            <a:xfrm>
              <a:off x="83820" y="71195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2E5B15D-B072-4E2C-8EC2-D4BA02FD232E}"/>
                </a:ext>
              </a:extLst>
            </xdr:cNvPr>
            <xdr:cNvSpPr txBox="1"/>
          </xdr:nvSpPr>
          <xdr:spPr>
            <a:xfrm>
              <a:off x="83820" y="71195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B0013C4-12AE-4D5D-AD63-4D0B3A504B81}"/>
                </a:ext>
              </a:extLst>
            </xdr:cNvPr>
            <xdr:cNvSpPr txBox="1"/>
          </xdr:nvSpPr>
          <xdr:spPr>
            <a:xfrm>
              <a:off x="5547360" y="696087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B0013C4-12AE-4D5D-AD63-4D0B3A504B81}"/>
                </a:ext>
              </a:extLst>
            </xdr:cNvPr>
            <xdr:cNvSpPr txBox="1"/>
          </xdr:nvSpPr>
          <xdr:spPr>
            <a:xfrm>
              <a:off x="5547360" y="696087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DBF2D0D-9124-42E5-A322-BB2DA0FE51A5}"/>
                </a:ext>
              </a:extLst>
            </xdr:cNvPr>
            <xdr:cNvSpPr txBox="1"/>
          </xdr:nvSpPr>
          <xdr:spPr>
            <a:xfrm>
              <a:off x="8728572" y="5917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DBF2D0D-9124-42E5-A322-BB2DA0FE51A5}"/>
                </a:ext>
              </a:extLst>
            </xdr:cNvPr>
            <xdr:cNvSpPr txBox="1"/>
          </xdr:nvSpPr>
          <xdr:spPr>
            <a:xfrm>
              <a:off x="8728572" y="5917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299861</xdr:colOff>
      <xdr:row>4</xdr:row>
      <xdr:rowOff>77619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8BBD91F-AB2D-452F-BDD5-6A22E97AAC75}"/>
                </a:ext>
              </a:extLst>
            </xdr:cNvPr>
            <xdr:cNvSpPr txBox="1"/>
          </xdr:nvSpPr>
          <xdr:spPr>
            <a:xfrm>
              <a:off x="776111" y="839619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8BBD91F-AB2D-452F-BDD5-6A22E97AAC75}"/>
                </a:ext>
              </a:extLst>
            </xdr:cNvPr>
            <xdr:cNvSpPr txBox="1"/>
          </xdr:nvSpPr>
          <xdr:spPr>
            <a:xfrm>
              <a:off x="776111" y="839619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10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FEF954F6-8C2C-46FB-B176-AE6EE4BFFCA2}"/>
                </a:ext>
              </a:extLst>
            </xdr:cNvPr>
            <xdr:cNvSpPr txBox="1"/>
          </xdr:nvSpPr>
          <xdr:spPr>
            <a:xfrm>
              <a:off x="4627082" y="8418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FEF954F6-8C2C-46FB-B176-AE6EE4BFFCA2}"/>
                </a:ext>
              </a:extLst>
            </xdr:cNvPr>
            <xdr:cNvSpPr txBox="1"/>
          </xdr:nvSpPr>
          <xdr:spPr>
            <a:xfrm>
              <a:off x="4627082" y="8418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E20BA74-9476-4342-8F89-EB3F1337769B}"/>
                </a:ext>
              </a:extLst>
            </xdr:cNvPr>
            <xdr:cNvSpPr txBox="1"/>
          </xdr:nvSpPr>
          <xdr:spPr>
            <a:xfrm>
              <a:off x="5827916" y="5891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E20BA74-9476-4342-8F89-EB3F1337769B}"/>
                </a:ext>
              </a:extLst>
            </xdr:cNvPr>
            <xdr:cNvSpPr txBox="1"/>
          </xdr:nvSpPr>
          <xdr:spPr>
            <a:xfrm>
              <a:off x="5827916" y="5891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17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86F89C6-69DF-462B-9B16-0751F9A64B2A}"/>
                </a:ext>
              </a:extLst>
            </xdr:cNvPr>
            <xdr:cNvSpPr txBox="1"/>
          </xdr:nvSpPr>
          <xdr:spPr>
            <a:xfrm>
              <a:off x="7334268" y="2095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86F89C6-69DF-462B-9B16-0751F9A64B2A}"/>
                </a:ext>
              </a:extLst>
            </xdr:cNvPr>
            <xdr:cNvSpPr txBox="1"/>
          </xdr:nvSpPr>
          <xdr:spPr>
            <a:xfrm>
              <a:off x="7334268" y="2095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19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463BA0F5-9875-4002-8872-016290C2F453}"/>
                </a:ext>
              </a:extLst>
            </xdr:cNvPr>
            <xdr:cNvSpPr txBox="1"/>
          </xdr:nvSpPr>
          <xdr:spPr>
            <a:xfrm>
              <a:off x="8179408" y="3629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463BA0F5-9875-4002-8872-016290C2F453}"/>
                </a:ext>
              </a:extLst>
            </xdr:cNvPr>
            <xdr:cNvSpPr txBox="1"/>
          </xdr:nvSpPr>
          <xdr:spPr>
            <a:xfrm>
              <a:off x="8179408" y="3629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44BF0E9-3ECA-470C-8FE3-6064611AC4CE}"/>
                </a:ext>
              </a:extLst>
            </xdr:cNvPr>
            <xdr:cNvSpPr txBox="1"/>
          </xdr:nvSpPr>
          <xdr:spPr>
            <a:xfrm>
              <a:off x="715718" y="2079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44BF0E9-3ECA-470C-8FE3-6064611AC4CE}"/>
                </a:ext>
              </a:extLst>
            </xdr:cNvPr>
            <xdr:cNvSpPr txBox="1"/>
          </xdr:nvSpPr>
          <xdr:spPr>
            <a:xfrm>
              <a:off x="715718" y="2079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FC13034-8C28-4CC4-AFEB-44231C2ED737}"/>
                </a:ext>
              </a:extLst>
            </xdr:cNvPr>
            <xdr:cNvSpPr txBox="1"/>
          </xdr:nvSpPr>
          <xdr:spPr>
            <a:xfrm>
              <a:off x="3738575" y="2079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FC13034-8C28-4CC4-AFEB-44231C2ED737}"/>
                </a:ext>
              </a:extLst>
            </xdr:cNvPr>
            <xdr:cNvSpPr txBox="1"/>
          </xdr:nvSpPr>
          <xdr:spPr>
            <a:xfrm>
              <a:off x="3738575" y="2079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1FCDC08-FBB6-4F15-B2E6-68014035A928}"/>
                </a:ext>
              </a:extLst>
            </xdr:cNvPr>
            <xdr:cNvSpPr txBox="1"/>
          </xdr:nvSpPr>
          <xdr:spPr>
            <a:xfrm>
              <a:off x="705555" y="2433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1FCDC08-FBB6-4F15-B2E6-68014035A928}"/>
                </a:ext>
              </a:extLst>
            </xdr:cNvPr>
            <xdr:cNvSpPr txBox="1"/>
          </xdr:nvSpPr>
          <xdr:spPr>
            <a:xfrm>
              <a:off x="705555" y="2433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7A0D66C-1D72-4B1A-8A48-D06F958A781F}"/>
                </a:ext>
              </a:extLst>
            </xdr:cNvPr>
            <xdr:cNvSpPr txBox="1"/>
          </xdr:nvSpPr>
          <xdr:spPr>
            <a:xfrm>
              <a:off x="3723922" y="2494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7A0D66C-1D72-4B1A-8A48-D06F958A781F}"/>
                </a:ext>
              </a:extLst>
            </xdr:cNvPr>
            <xdr:cNvSpPr txBox="1"/>
          </xdr:nvSpPr>
          <xdr:spPr>
            <a:xfrm>
              <a:off x="3723922" y="2494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288BAC1-A202-47DC-A4CF-8BE2D380C0C6}"/>
                </a:ext>
              </a:extLst>
            </xdr:cNvPr>
            <xdr:cNvSpPr txBox="1"/>
          </xdr:nvSpPr>
          <xdr:spPr>
            <a:xfrm>
              <a:off x="734666" y="3101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6288BAC1-A202-47DC-A4CF-8BE2D380C0C6}"/>
                </a:ext>
              </a:extLst>
            </xdr:cNvPr>
            <xdr:cNvSpPr txBox="1"/>
          </xdr:nvSpPr>
          <xdr:spPr>
            <a:xfrm>
              <a:off x="734666" y="3101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842D3078-0015-4584-9406-CB1E60373B57}"/>
                </a:ext>
              </a:extLst>
            </xdr:cNvPr>
            <xdr:cNvSpPr txBox="1"/>
          </xdr:nvSpPr>
          <xdr:spPr>
            <a:xfrm>
              <a:off x="3781768" y="3137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842D3078-0015-4584-9406-CB1E60373B57}"/>
                </a:ext>
              </a:extLst>
            </xdr:cNvPr>
            <xdr:cNvSpPr txBox="1"/>
          </xdr:nvSpPr>
          <xdr:spPr>
            <a:xfrm>
              <a:off x="3781768" y="3137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12</xdr:col>
      <xdr:colOff>42119</xdr:colOff>
      <xdr:row>16</xdr:row>
      <xdr:rowOff>86931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28888A4F-92D4-454D-8F2B-ED045300DEFA}"/>
                </a:ext>
              </a:extLst>
            </xdr:cNvPr>
            <xdr:cNvSpPr txBox="1"/>
          </xdr:nvSpPr>
          <xdr:spPr>
            <a:xfrm>
              <a:off x="5299919" y="3115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28888A4F-92D4-454D-8F2B-ED045300DEFA}"/>
                </a:ext>
              </a:extLst>
            </xdr:cNvPr>
            <xdr:cNvSpPr txBox="1"/>
          </xdr:nvSpPr>
          <xdr:spPr>
            <a:xfrm>
              <a:off x="5299919" y="3115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58F8CF1C-CACE-486D-827E-80EB8D904653}"/>
                </a:ext>
              </a:extLst>
            </xdr:cNvPr>
            <xdr:cNvSpPr txBox="1"/>
          </xdr:nvSpPr>
          <xdr:spPr>
            <a:xfrm>
              <a:off x="546805" y="4765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58F8CF1C-CACE-486D-827E-80EB8D904653}"/>
                </a:ext>
              </a:extLst>
            </xdr:cNvPr>
            <xdr:cNvSpPr txBox="1"/>
          </xdr:nvSpPr>
          <xdr:spPr>
            <a:xfrm>
              <a:off x="546805" y="4765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5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1BEE3BD-1531-48B9-A3AF-5FD897786DB5}"/>
                </a:ext>
              </a:extLst>
            </xdr:cNvPr>
            <xdr:cNvSpPr txBox="1"/>
          </xdr:nvSpPr>
          <xdr:spPr>
            <a:xfrm>
              <a:off x="2386288" y="4761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1BEE3BD-1531-48B9-A3AF-5FD897786DB5}"/>
                </a:ext>
              </a:extLst>
            </xdr:cNvPr>
            <xdr:cNvSpPr txBox="1"/>
          </xdr:nvSpPr>
          <xdr:spPr>
            <a:xfrm>
              <a:off x="2386288" y="4761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8</xdr:col>
      <xdr:colOff>291042</xdr:colOff>
      <xdr:row>25</xdr:row>
      <xdr:rowOff>8819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71176E24-41F8-4E27-AF30-8191DBDAB12B}"/>
                </a:ext>
              </a:extLst>
            </xdr:cNvPr>
            <xdr:cNvSpPr txBox="1"/>
          </xdr:nvSpPr>
          <xdr:spPr>
            <a:xfrm>
              <a:off x="3824817" y="4752269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71176E24-41F8-4E27-AF30-8191DBDAB12B}"/>
                </a:ext>
              </a:extLst>
            </xdr:cNvPr>
            <xdr:cNvSpPr txBox="1"/>
          </xdr:nvSpPr>
          <xdr:spPr>
            <a:xfrm>
              <a:off x="3824817" y="4752269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DE3C6BCB-4F93-4201-ADCC-F73EC869D547}"/>
                </a:ext>
              </a:extLst>
            </xdr:cNvPr>
            <xdr:cNvSpPr txBox="1"/>
          </xdr:nvSpPr>
          <xdr:spPr>
            <a:xfrm>
              <a:off x="749653" y="62201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DE3C6BCB-4F93-4201-ADCC-F73EC869D547}"/>
                </a:ext>
              </a:extLst>
            </xdr:cNvPr>
            <xdr:cNvSpPr txBox="1"/>
          </xdr:nvSpPr>
          <xdr:spPr>
            <a:xfrm>
              <a:off x="749653" y="62201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C851167-DC7B-49D8-BF3C-E576ECB089E0}"/>
                </a:ext>
              </a:extLst>
            </xdr:cNvPr>
            <xdr:cNvSpPr txBox="1"/>
          </xdr:nvSpPr>
          <xdr:spPr>
            <a:xfrm>
              <a:off x="1890380" y="6010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C851167-DC7B-49D8-BF3C-E576ECB089E0}"/>
                </a:ext>
              </a:extLst>
            </xdr:cNvPr>
            <xdr:cNvSpPr txBox="1"/>
          </xdr:nvSpPr>
          <xdr:spPr>
            <a:xfrm>
              <a:off x="1890380" y="6010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65FADCE-86E6-483C-9CA7-B58181856DFF}"/>
                </a:ext>
              </a:extLst>
            </xdr:cNvPr>
            <xdr:cNvSpPr txBox="1"/>
          </xdr:nvSpPr>
          <xdr:spPr>
            <a:xfrm>
              <a:off x="4076854" y="582824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65FADCE-86E6-483C-9CA7-B58181856DFF}"/>
                </a:ext>
              </a:extLst>
            </xdr:cNvPr>
            <xdr:cNvSpPr txBox="1"/>
          </xdr:nvSpPr>
          <xdr:spPr>
            <a:xfrm>
              <a:off x="4076854" y="582824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F79B6FE-1F39-4A49-8040-DAF163731301}"/>
                </a:ext>
              </a:extLst>
            </xdr:cNvPr>
            <xdr:cNvSpPr txBox="1"/>
          </xdr:nvSpPr>
          <xdr:spPr>
            <a:xfrm>
              <a:off x="4066777" y="64276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F79B6FE-1F39-4A49-8040-DAF163731301}"/>
                </a:ext>
              </a:extLst>
            </xdr:cNvPr>
            <xdr:cNvSpPr txBox="1"/>
          </xdr:nvSpPr>
          <xdr:spPr>
            <a:xfrm>
              <a:off x="4066777" y="64276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133046</xdr:colOff>
      <xdr:row>34</xdr:row>
      <xdr:rowOff>185725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67C2ABD4-645F-470F-A1C8-700966C6A055}"/>
                </a:ext>
              </a:extLst>
            </xdr:cNvPr>
            <xdr:cNvSpPr txBox="1"/>
          </xdr:nvSpPr>
          <xdr:spPr>
            <a:xfrm>
              <a:off x="5790896" y="664367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67C2ABD4-645F-470F-A1C8-700966C6A055}"/>
                </a:ext>
              </a:extLst>
            </xdr:cNvPr>
            <xdr:cNvSpPr txBox="1"/>
          </xdr:nvSpPr>
          <xdr:spPr>
            <a:xfrm>
              <a:off x="5790896" y="664367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44097</xdr:colOff>
      <xdr:row>23</xdr:row>
      <xdr:rowOff>842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97896A7-A616-4F70-9EF7-70480A589149}"/>
                </a:ext>
              </a:extLst>
            </xdr:cNvPr>
            <xdr:cNvSpPr txBox="1"/>
          </xdr:nvSpPr>
          <xdr:spPr>
            <a:xfrm>
              <a:off x="44097" y="4363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97896A7-A616-4F70-9EF7-70480A589149}"/>
                </a:ext>
              </a:extLst>
            </xdr:cNvPr>
            <xdr:cNvSpPr txBox="1"/>
          </xdr:nvSpPr>
          <xdr:spPr>
            <a:xfrm>
              <a:off x="44097" y="43632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8</xdr:col>
      <xdr:colOff>289297</xdr:colOff>
      <xdr:row>23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08B90A1-2940-4892-9A54-F80FF4285049}"/>
                </a:ext>
              </a:extLst>
            </xdr:cNvPr>
            <xdr:cNvSpPr txBox="1"/>
          </xdr:nvSpPr>
          <xdr:spPr>
            <a:xfrm>
              <a:off x="3823072" y="4509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08B90A1-2940-4892-9A54-F80FF4285049}"/>
                </a:ext>
              </a:extLst>
            </xdr:cNvPr>
            <xdr:cNvSpPr txBox="1"/>
          </xdr:nvSpPr>
          <xdr:spPr>
            <a:xfrm>
              <a:off x="3823072" y="45095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35795BA-2A39-40CF-AB68-01E493F3615F}"/>
                </a:ext>
              </a:extLst>
            </xdr:cNvPr>
            <xdr:cNvSpPr txBox="1"/>
          </xdr:nvSpPr>
          <xdr:spPr>
            <a:xfrm>
              <a:off x="83820" y="71195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35795BA-2A39-40CF-AB68-01E493F3615F}"/>
                </a:ext>
              </a:extLst>
            </xdr:cNvPr>
            <xdr:cNvSpPr txBox="1"/>
          </xdr:nvSpPr>
          <xdr:spPr>
            <a:xfrm>
              <a:off x="83820" y="71195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0EDB93B-31C1-45FB-8179-B731C78EF5DF}"/>
                </a:ext>
              </a:extLst>
            </xdr:cNvPr>
            <xdr:cNvSpPr txBox="1"/>
          </xdr:nvSpPr>
          <xdr:spPr>
            <a:xfrm>
              <a:off x="5547360" y="696087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0EDB93B-31C1-45FB-8179-B731C78EF5DF}"/>
                </a:ext>
              </a:extLst>
            </xdr:cNvPr>
            <xdr:cNvSpPr txBox="1"/>
          </xdr:nvSpPr>
          <xdr:spPr>
            <a:xfrm>
              <a:off x="5547360" y="696087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CD96DDB-11DF-45B7-B727-A4487A3376D2}"/>
                </a:ext>
              </a:extLst>
            </xdr:cNvPr>
            <xdr:cNvSpPr txBox="1"/>
          </xdr:nvSpPr>
          <xdr:spPr>
            <a:xfrm>
              <a:off x="8728572" y="5917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CD96DDB-11DF-45B7-B727-A4487A3376D2}"/>
                </a:ext>
              </a:extLst>
            </xdr:cNvPr>
            <xdr:cNvSpPr txBox="1"/>
          </xdr:nvSpPr>
          <xdr:spPr>
            <a:xfrm>
              <a:off x="8728572" y="5917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299861</xdr:colOff>
      <xdr:row>4</xdr:row>
      <xdr:rowOff>77619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F00A2124-BDB4-48C8-9102-529FDB963E2C}"/>
                </a:ext>
              </a:extLst>
            </xdr:cNvPr>
            <xdr:cNvSpPr txBox="1"/>
          </xdr:nvSpPr>
          <xdr:spPr>
            <a:xfrm>
              <a:off x="776111" y="839619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F00A2124-BDB4-48C8-9102-529FDB963E2C}"/>
                </a:ext>
              </a:extLst>
            </xdr:cNvPr>
            <xdr:cNvSpPr txBox="1"/>
          </xdr:nvSpPr>
          <xdr:spPr>
            <a:xfrm>
              <a:off x="776111" y="839619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10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2577D83-4F56-45B9-B4FA-36AFCECF75FB}"/>
                </a:ext>
              </a:extLst>
            </xdr:cNvPr>
            <xdr:cNvSpPr txBox="1"/>
          </xdr:nvSpPr>
          <xdr:spPr>
            <a:xfrm>
              <a:off x="4627082" y="8418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2577D83-4F56-45B9-B4FA-36AFCECF75FB}"/>
                </a:ext>
              </a:extLst>
            </xdr:cNvPr>
            <xdr:cNvSpPr txBox="1"/>
          </xdr:nvSpPr>
          <xdr:spPr>
            <a:xfrm>
              <a:off x="4627082" y="8418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BABEAC4-4575-4398-9E2D-1F3058A8A46F}"/>
                </a:ext>
              </a:extLst>
            </xdr:cNvPr>
            <xdr:cNvSpPr txBox="1"/>
          </xdr:nvSpPr>
          <xdr:spPr>
            <a:xfrm>
              <a:off x="5827916" y="5891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BABEAC4-4575-4398-9E2D-1F3058A8A46F}"/>
                </a:ext>
              </a:extLst>
            </xdr:cNvPr>
            <xdr:cNvSpPr txBox="1"/>
          </xdr:nvSpPr>
          <xdr:spPr>
            <a:xfrm>
              <a:off x="5827916" y="5891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17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2B3EA32-2478-4AB0-B0D4-D6039F06C224}"/>
                </a:ext>
              </a:extLst>
            </xdr:cNvPr>
            <xdr:cNvSpPr txBox="1"/>
          </xdr:nvSpPr>
          <xdr:spPr>
            <a:xfrm>
              <a:off x="7334268" y="2095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2B3EA32-2478-4AB0-B0D4-D6039F06C224}"/>
                </a:ext>
              </a:extLst>
            </xdr:cNvPr>
            <xdr:cNvSpPr txBox="1"/>
          </xdr:nvSpPr>
          <xdr:spPr>
            <a:xfrm>
              <a:off x="7334268" y="20953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19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C7F153E-0279-4B9F-8829-9208FE3B3EDA}"/>
                </a:ext>
              </a:extLst>
            </xdr:cNvPr>
            <xdr:cNvSpPr txBox="1"/>
          </xdr:nvSpPr>
          <xdr:spPr>
            <a:xfrm>
              <a:off x="8179408" y="3629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C7F153E-0279-4B9F-8829-9208FE3B3EDA}"/>
                </a:ext>
              </a:extLst>
            </xdr:cNvPr>
            <xdr:cNvSpPr txBox="1"/>
          </xdr:nvSpPr>
          <xdr:spPr>
            <a:xfrm>
              <a:off x="8179408" y="3629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491DA4D8-64EF-4CF9-9A60-7F07AA438F64}"/>
                </a:ext>
              </a:extLst>
            </xdr:cNvPr>
            <xdr:cNvSpPr txBox="1"/>
          </xdr:nvSpPr>
          <xdr:spPr>
            <a:xfrm>
              <a:off x="715718" y="2079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491DA4D8-64EF-4CF9-9A60-7F07AA438F64}"/>
                </a:ext>
              </a:extLst>
            </xdr:cNvPr>
            <xdr:cNvSpPr txBox="1"/>
          </xdr:nvSpPr>
          <xdr:spPr>
            <a:xfrm>
              <a:off x="715718" y="2079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FD8D0E96-D4CC-47D3-9DC1-3F84655E7466}"/>
                </a:ext>
              </a:extLst>
            </xdr:cNvPr>
            <xdr:cNvSpPr txBox="1"/>
          </xdr:nvSpPr>
          <xdr:spPr>
            <a:xfrm>
              <a:off x="3738575" y="2079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FD8D0E96-D4CC-47D3-9DC1-3F84655E7466}"/>
                </a:ext>
              </a:extLst>
            </xdr:cNvPr>
            <xdr:cNvSpPr txBox="1"/>
          </xdr:nvSpPr>
          <xdr:spPr>
            <a:xfrm>
              <a:off x="3738575" y="20797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EAB4750B-BB44-41AB-A5B9-C21C79251DB5}"/>
                </a:ext>
              </a:extLst>
            </xdr:cNvPr>
            <xdr:cNvSpPr txBox="1"/>
          </xdr:nvSpPr>
          <xdr:spPr>
            <a:xfrm>
              <a:off x="705555" y="2433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EAB4750B-BB44-41AB-A5B9-C21C79251DB5}"/>
                </a:ext>
              </a:extLst>
            </xdr:cNvPr>
            <xdr:cNvSpPr txBox="1"/>
          </xdr:nvSpPr>
          <xdr:spPr>
            <a:xfrm>
              <a:off x="705555" y="243362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17487439-A96B-40D9-A2B9-035C37FE047A}"/>
                </a:ext>
              </a:extLst>
            </xdr:cNvPr>
            <xdr:cNvSpPr txBox="1"/>
          </xdr:nvSpPr>
          <xdr:spPr>
            <a:xfrm>
              <a:off x="3723922" y="2494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17487439-A96B-40D9-A2B9-035C37FE047A}"/>
                </a:ext>
              </a:extLst>
            </xdr:cNvPr>
            <xdr:cNvSpPr txBox="1"/>
          </xdr:nvSpPr>
          <xdr:spPr>
            <a:xfrm>
              <a:off x="3723922" y="24942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0921CCCC-1B32-462F-9672-3E865F44BD4D}"/>
                </a:ext>
              </a:extLst>
            </xdr:cNvPr>
            <xdr:cNvSpPr txBox="1"/>
          </xdr:nvSpPr>
          <xdr:spPr>
            <a:xfrm>
              <a:off x="734666" y="3101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0921CCCC-1B32-462F-9672-3E865F44BD4D}"/>
                </a:ext>
              </a:extLst>
            </xdr:cNvPr>
            <xdr:cNvSpPr txBox="1"/>
          </xdr:nvSpPr>
          <xdr:spPr>
            <a:xfrm>
              <a:off x="734666" y="31019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43BE7DD1-E5E4-4EFA-9A63-2CB1579D82B0}"/>
                </a:ext>
              </a:extLst>
            </xdr:cNvPr>
            <xdr:cNvSpPr txBox="1"/>
          </xdr:nvSpPr>
          <xdr:spPr>
            <a:xfrm>
              <a:off x="3781768" y="3137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43BE7DD1-E5E4-4EFA-9A63-2CB1579D82B0}"/>
                </a:ext>
              </a:extLst>
            </xdr:cNvPr>
            <xdr:cNvSpPr txBox="1"/>
          </xdr:nvSpPr>
          <xdr:spPr>
            <a:xfrm>
              <a:off x="3781768" y="31372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12</xdr:col>
      <xdr:colOff>42119</xdr:colOff>
      <xdr:row>16</xdr:row>
      <xdr:rowOff>86931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ABA5EA25-858A-4B29-B56E-8FEA7C01840C}"/>
                </a:ext>
              </a:extLst>
            </xdr:cNvPr>
            <xdr:cNvSpPr txBox="1"/>
          </xdr:nvSpPr>
          <xdr:spPr>
            <a:xfrm>
              <a:off x="5299919" y="3115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ABA5EA25-858A-4B29-B56E-8FEA7C01840C}"/>
                </a:ext>
              </a:extLst>
            </xdr:cNvPr>
            <xdr:cNvSpPr txBox="1"/>
          </xdr:nvSpPr>
          <xdr:spPr>
            <a:xfrm>
              <a:off x="5299919" y="311588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0CB54888-CD1C-4594-9E9F-F9ED3A4CE452}"/>
                </a:ext>
              </a:extLst>
            </xdr:cNvPr>
            <xdr:cNvSpPr txBox="1"/>
          </xdr:nvSpPr>
          <xdr:spPr>
            <a:xfrm>
              <a:off x="546805" y="4765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0CB54888-CD1C-4594-9E9F-F9ED3A4CE452}"/>
                </a:ext>
              </a:extLst>
            </xdr:cNvPr>
            <xdr:cNvSpPr txBox="1"/>
          </xdr:nvSpPr>
          <xdr:spPr>
            <a:xfrm>
              <a:off x="546805" y="47654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5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4A8CE45-C7A7-4B4A-9DAB-107BEFDB7B2F}"/>
                </a:ext>
              </a:extLst>
            </xdr:cNvPr>
            <xdr:cNvSpPr txBox="1"/>
          </xdr:nvSpPr>
          <xdr:spPr>
            <a:xfrm>
              <a:off x="2386288" y="4761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4A8CE45-C7A7-4B4A-9DAB-107BEFDB7B2F}"/>
                </a:ext>
              </a:extLst>
            </xdr:cNvPr>
            <xdr:cNvSpPr txBox="1"/>
          </xdr:nvSpPr>
          <xdr:spPr>
            <a:xfrm>
              <a:off x="2386288" y="47610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8</xdr:col>
      <xdr:colOff>291042</xdr:colOff>
      <xdr:row>25</xdr:row>
      <xdr:rowOff>8819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98C6236F-8D70-470C-A79B-6FF6F9E6E28E}"/>
                </a:ext>
              </a:extLst>
            </xdr:cNvPr>
            <xdr:cNvSpPr txBox="1"/>
          </xdr:nvSpPr>
          <xdr:spPr>
            <a:xfrm>
              <a:off x="3824817" y="4752269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98C6236F-8D70-470C-A79B-6FF6F9E6E28E}"/>
                </a:ext>
              </a:extLst>
            </xdr:cNvPr>
            <xdr:cNvSpPr txBox="1"/>
          </xdr:nvSpPr>
          <xdr:spPr>
            <a:xfrm>
              <a:off x="3824817" y="4752269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11D92575-123B-4AFB-BAFB-95820A3BF196}"/>
                </a:ext>
              </a:extLst>
            </xdr:cNvPr>
            <xdr:cNvSpPr txBox="1"/>
          </xdr:nvSpPr>
          <xdr:spPr>
            <a:xfrm>
              <a:off x="749653" y="62201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11D92575-123B-4AFB-BAFB-95820A3BF196}"/>
                </a:ext>
              </a:extLst>
            </xdr:cNvPr>
            <xdr:cNvSpPr txBox="1"/>
          </xdr:nvSpPr>
          <xdr:spPr>
            <a:xfrm>
              <a:off x="749653" y="622011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58EC14A3-605D-436C-9E27-53369DDB5F79}"/>
                </a:ext>
              </a:extLst>
            </xdr:cNvPr>
            <xdr:cNvSpPr txBox="1"/>
          </xdr:nvSpPr>
          <xdr:spPr>
            <a:xfrm>
              <a:off x="1890380" y="6010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58EC14A3-605D-436C-9E27-53369DDB5F79}"/>
                </a:ext>
              </a:extLst>
            </xdr:cNvPr>
            <xdr:cNvSpPr txBox="1"/>
          </xdr:nvSpPr>
          <xdr:spPr>
            <a:xfrm>
              <a:off x="1890380" y="6010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E89302B4-7D35-4BA7-B4DE-C168A137762E}"/>
                </a:ext>
              </a:extLst>
            </xdr:cNvPr>
            <xdr:cNvSpPr txBox="1"/>
          </xdr:nvSpPr>
          <xdr:spPr>
            <a:xfrm>
              <a:off x="4076854" y="582824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E89302B4-7D35-4BA7-B4DE-C168A137762E}"/>
                </a:ext>
              </a:extLst>
            </xdr:cNvPr>
            <xdr:cNvSpPr txBox="1"/>
          </xdr:nvSpPr>
          <xdr:spPr>
            <a:xfrm>
              <a:off x="4076854" y="582824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9FC817F8-70E5-48A3-99A9-81B1CADEA829}"/>
                </a:ext>
              </a:extLst>
            </xdr:cNvPr>
            <xdr:cNvSpPr txBox="1"/>
          </xdr:nvSpPr>
          <xdr:spPr>
            <a:xfrm>
              <a:off x="4066777" y="64276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9FC817F8-70E5-48A3-99A9-81B1CADEA829}"/>
                </a:ext>
              </a:extLst>
            </xdr:cNvPr>
            <xdr:cNvSpPr txBox="1"/>
          </xdr:nvSpPr>
          <xdr:spPr>
            <a:xfrm>
              <a:off x="4066777" y="64276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133046</xdr:colOff>
      <xdr:row>34</xdr:row>
      <xdr:rowOff>185725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73613326-16C9-4A75-80C3-AC30F58497F9}"/>
                </a:ext>
              </a:extLst>
            </xdr:cNvPr>
            <xdr:cNvSpPr txBox="1"/>
          </xdr:nvSpPr>
          <xdr:spPr>
            <a:xfrm>
              <a:off x="5790896" y="664367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73613326-16C9-4A75-80C3-AC30F58497F9}"/>
                </a:ext>
              </a:extLst>
            </xdr:cNvPr>
            <xdr:cNvSpPr txBox="1"/>
          </xdr:nvSpPr>
          <xdr:spPr>
            <a:xfrm>
              <a:off x="5790896" y="664367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3DFA-832E-447D-91B4-32EB65BE1A62}">
  <dimension ref="A1:V54"/>
  <sheetViews>
    <sheetView showGridLines="0" tabSelected="1" zoomScale="117" zoomScaleNormal="85" workbookViewId="0">
      <selection activeCell="C15" sqref="C15"/>
    </sheetView>
  </sheetViews>
  <sheetFormatPr defaultColWidth="11.42578125" defaultRowHeight="15" x14ac:dyDescent="0.25"/>
  <cols>
    <col min="1" max="1" width="7.140625" customWidth="1"/>
    <col min="2" max="2" width="7.42578125" bestFit="1" customWidth="1"/>
    <col min="3" max="5" width="6" customWidth="1"/>
    <col min="6" max="6" width="6.85546875" bestFit="1" customWidth="1"/>
    <col min="7" max="7" width="6" customWidth="1"/>
    <col min="8" max="8" width="7.5703125" bestFit="1" customWidth="1"/>
    <col min="9" max="9" width="7.28515625" bestFit="1" customWidth="1"/>
    <col min="10" max="10" width="6" customWidth="1"/>
    <col min="11" max="12" width="6.28515625" bestFit="1" customWidth="1"/>
    <col min="13" max="14" width="6" customWidth="1"/>
    <col min="15" max="15" width="6.28515625" bestFit="1" customWidth="1"/>
    <col min="16" max="18" width="6" customWidth="1"/>
    <col min="19" max="19" width="7.28515625" bestFit="1" customWidth="1"/>
    <col min="20" max="20" width="8.7109375" bestFit="1" customWidth="1"/>
    <col min="21" max="21" width="6" customWidth="1"/>
    <col min="24" max="24" width="12.7109375" bestFit="1" customWidth="1"/>
  </cols>
  <sheetData>
    <row r="1" spans="1:22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3" spans="1:22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</row>
    <row r="4" spans="1:22" x14ac:dyDescent="0.25">
      <c r="B4" s="1"/>
      <c r="C4" s="6">
        <v>1</v>
      </c>
      <c r="D4" s="6">
        <v>1</v>
      </c>
      <c r="E4" s="6">
        <v>-1</v>
      </c>
      <c r="F4" s="6">
        <v>0</v>
      </c>
      <c r="G4" s="6">
        <v>0</v>
      </c>
      <c r="H4" s="6">
        <v>0</v>
      </c>
      <c r="I4" s="6">
        <v>0</v>
      </c>
      <c r="J4" s="7">
        <v>1</v>
      </c>
      <c r="K4" s="1"/>
      <c r="L4" s="6">
        <v>3</v>
      </c>
      <c r="M4" s="1"/>
      <c r="N4" s="1"/>
      <c r="O4" s="6">
        <v>7</v>
      </c>
      <c r="P4" s="6">
        <v>6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2" x14ac:dyDescent="0.25">
      <c r="B5" s="1"/>
      <c r="C5" s="6">
        <v>0.75</v>
      </c>
      <c r="D5" s="6">
        <v>-1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7">
        <v>2</v>
      </c>
      <c r="K5" s="1"/>
      <c r="L5" s="6">
        <v>2.5</v>
      </c>
      <c r="M5" s="1"/>
      <c r="N5" s="1"/>
      <c r="O5" s="1"/>
      <c r="P5" s="1"/>
      <c r="Q5" s="1"/>
      <c r="R5" s="1"/>
      <c r="S5" s="1"/>
      <c r="T5" s="1"/>
      <c r="U5" s="1"/>
    </row>
    <row r="6" spans="1:22" ht="14.65" customHeight="1" x14ac:dyDescent="0.25">
      <c r="B6" s="1"/>
      <c r="C6" s="6">
        <v>3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7">
        <v>3</v>
      </c>
      <c r="K6" s="1"/>
      <c r="L6" s="6">
        <v>22</v>
      </c>
      <c r="M6" s="1"/>
      <c r="N6" s="1"/>
      <c r="O6" s="8"/>
      <c r="P6" s="8"/>
      <c r="Q6" s="8"/>
      <c r="R6" s="1"/>
      <c r="S6" s="1"/>
      <c r="T6" s="1"/>
      <c r="U6" s="1"/>
    </row>
    <row r="7" spans="1:22" ht="14.65" customHeight="1" x14ac:dyDescent="0.25">
      <c r="B7" s="1"/>
      <c r="C7" s="6">
        <v>-2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7">
        <v>4</v>
      </c>
      <c r="K7" s="1"/>
      <c r="L7" s="6">
        <v>4</v>
      </c>
      <c r="M7" s="1"/>
      <c r="N7" s="1"/>
      <c r="O7" s="8"/>
      <c r="P7" s="8"/>
      <c r="Q7" s="8"/>
      <c r="R7" s="1"/>
      <c r="S7" s="1"/>
      <c r="T7" s="1"/>
      <c r="U7" s="1"/>
    </row>
    <row r="8" spans="1:22" x14ac:dyDescent="0.25">
      <c r="B8" s="1"/>
      <c r="C8" s="6">
        <v>1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7">
        <v>5</v>
      </c>
      <c r="K8" s="1"/>
      <c r="L8" s="6">
        <v>12</v>
      </c>
      <c r="M8" s="1"/>
      <c r="N8" s="1"/>
      <c r="O8" s="1"/>
      <c r="P8" s="1"/>
      <c r="Q8" s="1"/>
      <c r="R8" s="1"/>
      <c r="S8" s="1"/>
      <c r="T8" s="1"/>
      <c r="U8" s="1"/>
    </row>
    <row r="9" spans="1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x14ac:dyDescent="0.25">
      <c r="A10" s="12" t="s">
        <v>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25">
      <c r="B12" s="1"/>
      <c r="C12" s="6">
        <v>1</v>
      </c>
      <c r="D12" s="6">
        <v>3</v>
      </c>
      <c r="E12" s="6">
        <v>5</v>
      </c>
      <c r="F12" s="6">
        <v>6</v>
      </c>
      <c r="G12" s="6">
        <v>7</v>
      </c>
      <c r="I12" s="1"/>
      <c r="J12" s="6">
        <v>2</v>
      </c>
      <c r="K12" s="6">
        <v>4</v>
      </c>
      <c r="L12" s="1"/>
      <c r="M12" s="1"/>
      <c r="N12" s="1"/>
      <c r="O12" s="1"/>
      <c r="P12" s="1"/>
      <c r="Q12" s="1"/>
      <c r="R12" s="1"/>
      <c r="S12" s="1"/>
      <c r="T12" s="6">
        <f t="array" ref="T12:T16">MMULT(N16:R20,L4:L8)</f>
        <v>3.333333333333333</v>
      </c>
      <c r="U12" s="1">
        <f t="array" ref="U12:U16">TRANSPOSE(C12:G12)</f>
        <v>1</v>
      </c>
      <c r="V12">
        <f>10/3</f>
        <v>3.3333333333333335</v>
      </c>
    </row>
    <row r="13" spans="1:22" x14ac:dyDescent="0.25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">
        <v>0.33333333333333304</v>
      </c>
      <c r="U13" s="1">
        <v>3</v>
      </c>
    </row>
    <row r="14" spans="1:22" x14ac:dyDescent="0.25">
      <c r="C14" s="3" cm="1">
        <f t="array" ref="C14">INDEX($O$4:$U$4,,MATCH(C$12,$O$3:$U$3))</f>
        <v>7</v>
      </c>
      <c r="D14" s="3" cm="1">
        <f t="array" ref="D14">INDEX($O$4:$U$4,,MATCH(D$12,$O$3:$U$3))</f>
        <v>0</v>
      </c>
      <c r="E14" s="3" cm="1">
        <f t="array" ref="E14">INDEX($O$4:$U$4,,MATCH(E$12,$O$3:$U$3))</f>
        <v>0</v>
      </c>
      <c r="F14" s="3" cm="1">
        <f t="array" ref="F14">INDEX($O$4:$U$4,,MATCH(F$12,$O$3:$U$3))</f>
        <v>0</v>
      </c>
      <c r="G14" s="3" cm="1">
        <f t="array" ref="G14">INDEX($O$4:$U$4,,MATCH(G$12,$O$3:$U$3))</f>
        <v>0</v>
      </c>
      <c r="J14" s="3" cm="1">
        <f t="array" ref="J14">INDEX($O$4:$T$4,,MATCH(J$12,$O$3:$T$3))</f>
        <v>6</v>
      </c>
      <c r="K14" s="3" cm="1">
        <f t="array" ref="K14">INDEX($O$4:$T$4,,MATCH(K$12,$O$3:$T$3))</f>
        <v>0</v>
      </c>
      <c r="N14" s="1"/>
      <c r="O14" s="1"/>
      <c r="P14" s="1"/>
      <c r="Q14" s="1"/>
      <c r="R14" s="1"/>
      <c r="S14" s="1"/>
      <c r="T14" s="6">
        <v>12</v>
      </c>
      <c r="U14" s="1">
        <v>5</v>
      </c>
    </row>
    <row r="15" spans="1:22" x14ac:dyDescent="0.25">
      <c r="N15" s="1"/>
      <c r="O15" s="1"/>
      <c r="P15" s="1"/>
      <c r="Q15" s="1"/>
      <c r="R15" s="1"/>
      <c r="S15" s="1"/>
      <c r="T15" s="6">
        <v>10.666666666666666</v>
      </c>
      <c r="U15" s="1">
        <v>6</v>
      </c>
    </row>
    <row r="16" spans="1:22" x14ac:dyDescent="0.25">
      <c r="B16" s="1"/>
      <c r="C16" s="3">
        <f>INDEX($C$4:$I$8,MATCH($H16,$J$4:$J$8,0),MATCH(C$12,$C$3:$I$3,0))</f>
        <v>1</v>
      </c>
      <c r="D16" s="3">
        <f t="shared" ref="D16:G20" si="0">INDEX($C$4:$I$8,MATCH($H16,$J$4:$J$8,0),MATCH(D$12,$C$3:$I$3,0))</f>
        <v>-1</v>
      </c>
      <c r="E16" s="3">
        <f t="shared" si="0"/>
        <v>0</v>
      </c>
      <c r="F16" s="3">
        <f t="shared" si="0"/>
        <v>0</v>
      </c>
      <c r="G16" s="3">
        <f t="shared" si="0"/>
        <v>0</v>
      </c>
      <c r="H16" s="7">
        <v>1</v>
      </c>
      <c r="I16" s="1"/>
      <c r="J16" s="3">
        <f>INDEX($C$4:$I$8,MATCH($H16,$J$4:$J$8,0),MATCH(J$12,$C$3:$I$3,0))</f>
        <v>1</v>
      </c>
      <c r="K16" s="3">
        <f>INDEX($C$4:$I$8,MATCH($H16,$J$4:$J$8,0),MATCH(K$12,$C$3:$I$3,0))</f>
        <v>0</v>
      </c>
      <c r="L16" s="1"/>
      <c r="M16" s="1"/>
      <c r="N16" s="6">
        <f t="array" ref="N16:R20">MINVERSE(C16:G20)</f>
        <v>0</v>
      </c>
      <c r="O16" s="6">
        <v>1.3333333333333333</v>
      </c>
      <c r="P16" s="6">
        <v>0</v>
      </c>
      <c r="Q16" s="6">
        <v>0</v>
      </c>
      <c r="R16" s="6">
        <v>0</v>
      </c>
      <c r="S16" s="1"/>
      <c r="T16" s="6">
        <v>8.6666666666666679</v>
      </c>
      <c r="U16" s="1">
        <v>7</v>
      </c>
    </row>
    <row r="17" spans="2:22" x14ac:dyDescent="0.25">
      <c r="B17" s="1"/>
      <c r="C17" s="3">
        <f>INDEX($C$4:$I$8,MATCH($H17,$J$4:$J$8,0),MATCH(C$12,$C$3:$I$3,0))</f>
        <v>0.75</v>
      </c>
      <c r="D17" s="3">
        <f t="shared" si="0"/>
        <v>0</v>
      </c>
      <c r="E17" s="3">
        <f t="shared" si="0"/>
        <v>0</v>
      </c>
      <c r="F17" s="3">
        <f t="shared" si="0"/>
        <v>0</v>
      </c>
      <c r="G17" s="3">
        <f t="shared" si="0"/>
        <v>0</v>
      </c>
      <c r="H17" s="7">
        <v>2</v>
      </c>
      <c r="I17" s="1"/>
      <c r="J17" s="3">
        <f t="shared" ref="J17:K20" si="1">INDEX($C$4:$I$8,MATCH($H17,$J$4:$J$8,0),MATCH(J$12,$C$3:$I$3,0))</f>
        <v>-1</v>
      </c>
      <c r="K17" s="3">
        <f t="shared" si="1"/>
        <v>1</v>
      </c>
      <c r="L17" s="1"/>
      <c r="M17" s="1"/>
      <c r="N17" s="6">
        <v>-1</v>
      </c>
      <c r="O17" s="6">
        <v>1.3333333333333333</v>
      </c>
      <c r="P17" s="6">
        <v>0</v>
      </c>
      <c r="Q17" s="6">
        <v>0</v>
      </c>
      <c r="R17" s="6">
        <v>0</v>
      </c>
      <c r="S17" s="1"/>
      <c r="T17" s="1"/>
      <c r="U17" s="1"/>
    </row>
    <row r="18" spans="2:22" x14ac:dyDescent="0.25">
      <c r="B18" s="1"/>
      <c r="C18" s="3">
        <f t="shared" ref="C18:C20" si="2">INDEX($C$4:$I$8,MATCH($H18,$J$4:$J$8,0),MATCH(C$12,$C$3:$I$3,0))</f>
        <v>3</v>
      </c>
      <c r="D18" s="3">
        <f t="shared" si="0"/>
        <v>0</v>
      </c>
      <c r="E18" s="3">
        <f t="shared" si="0"/>
        <v>1</v>
      </c>
      <c r="F18" s="3">
        <f t="shared" si="0"/>
        <v>0</v>
      </c>
      <c r="G18" s="3">
        <f t="shared" si="0"/>
        <v>0</v>
      </c>
      <c r="H18" s="7">
        <v>3</v>
      </c>
      <c r="I18" s="1"/>
      <c r="J18" s="3">
        <f t="shared" si="1"/>
        <v>1</v>
      </c>
      <c r="K18" s="3">
        <f t="shared" si="1"/>
        <v>0</v>
      </c>
      <c r="L18" s="1"/>
      <c r="M18" s="1"/>
      <c r="N18" s="6">
        <v>0</v>
      </c>
      <c r="O18" s="6">
        <v>-4</v>
      </c>
      <c r="P18" s="6">
        <v>1</v>
      </c>
      <c r="Q18" s="6">
        <v>0</v>
      </c>
      <c r="R18" s="6">
        <v>0</v>
      </c>
      <c r="S18" s="1"/>
      <c r="T18" s="1"/>
      <c r="U18" s="1"/>
    </row>
    <row r="19" spans="2:22" x14ac:dyDescent="0.25">
      <c r="B19" s="1"/>
      <c r="C19" s="3">
        <f t="shared" si="2"/>
        <v>-2</v>
      </c>
      <c r="D19" s="3">
        <f t="shared" si="0"/>
        <v>0</v>
      </c>
      <c r="E19" s="3">
        <f t="shared" si="0"/>
        <v>0</v>
      </c>
      <c r="F19" s="3">
        <f t="shared" si="0"/>
        <v>1</v>
      </c>
      <c r="G19" s="3">
        <f t="shared" si="0"/>
        <v>0</v>
      </c>
      <c r="H19" s="7">
        <v>4</v>
      </c>
      <c r="I19" s="1"/>
      <c r="J19" s="3">
        <f t="shared" si="1"/>
        <v>1</v>
      </c>
      <c r="K19" s="3">
        <f t="shared" si="1"/>
        <v>0</v>
      </c>
      <c r="L19" s="1"/>
      <c r="M19" s="1"/>
      <c r="N19" s="6">
        <v>0</v>
      </c>
      <c r="O19" s="6">
        <v>2.6666666666666665</v>
      </c>
      <c r="P19" s="6">
        <v>0</v>
      </c>
      <c r="Q19" s="6">
        <v>1</v>
      </c>
      <c r="R19" s="6">
        <v>0</v>
      </c>
      <c r="S19" s="1"/>
      <c r="T19" s="6">
        <f t="array" ref="T19">MMULT(C14:G14,T12:T16)</f>
        <v>23.333333333333332</v>
      </c>
      <c r="U19" s="1"/>
      <c r="V19">
        <f>70/3</f>
        <v>23.333333333333332</v>
      </c>
    </row>
    <row r="20" spans="2:22" x14ac:dyDescent="0.25">
      <c r="B20" s="1"/>
      <c r="C20" s="3">
        <f t="shared" si="2"/>
        <v>1</v>
      </c>
      <c r="D20" s="3">
        <f t="shared" si="0"/>
        <v>0</v>
      </c>
      <c r="E20" s="3">
        <f t="shared" si="0"/>
        <v>0</v>
      </c>
      <c r="F20" s="3">
        <f t="shared" si="0"/>
        <v>0</v>
      </c>
      <c r="G20" s="3">
        <f t="shared" si="0"/>
        <v>1</v>
      </c>
      <c r="H20" s="7">
        <v>5</v>
      </c>
      <c r="I20" s="1"/>
      <c r="J20" s="3">
        <f t="shared" si="1"/>
        <v>1</v>
      </c>
      <c r="K20" s="3">
        <f t="shared" si="1"/>
        <v>0</v>
      </c>
      <c r="L20" s="1"/>
      <c r="M20" s="1"/>
      <c r="N20" s="6">
        <v>0</v>
      </c>
      <c r="O20" s="6">
        <v>-1.3333333333333333</v>
      </c>
      <c r="P20" s="6">
        <v>0</v>
      </c>
      <c r="Q20" s="6">
        <v>0</v>
      </c>
      <c r="R20" s="6">
        <v>1</v>
      </c>
      <c r="S20" s="1"/>
      <c r="T20" s="1"/>
      <c r="U20" s="1"/>
    </row>
    <row r="21" spans="2:2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2" x14ac:dyDescent="0.25">
      <c r="B22" s="13" t="s">
        <v>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"/>
      <c r="N22" s="1"/>
      <c r="O22" s="1"/>
      <c r="P22" s="1"/>
      <c r="Q22" s="1"/>
      <c r="R22" s="1"/>
      <c r="S22" s="1"/>
      <c r="T22" s="1"/>
    </row>
    <row r="23" spans="2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9"/>
    </row>
    <row r="24" spans="2:22" x14ac:dyDescent="0.25">
      <c r="B24" s="1"/>
      <c r="C24" s="6">
        <f t="array" ref="C24:G24">MMULT(C14:G14,N16:R20)</f>
        <v>0</v>
      </c>
      <c r="D24" s="6">
        <v>9.3333333333333321</v>
      </c>
      <c r="E24" s="6">
        <v>0</v>
      </c>
      <c r="F24" s="6">
        <v>0</v>
      </c>
      <c r="G24" s="6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2" x14ac:dyDescent="0.25">
      <c r="B25" s="1"/>
      <c r="C25" s="1"/>
      <c r="D25" s="1"/>
      <c r="E25" s="1"/>
      <c r="F25" s="1"/>
      <c r="G25" s="1">
        <f>46/3</f>
        <v>15.333333333333334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2" x14ac:dyDescent="0.25">
      <c r="B26" s="1"/>
      <c r="C26" s="6">
        <f t="array" ref="C26:D26">MMULT(C24:G24,J16:K20)</f>
        <v>-9.3333333333333321</v>
      </c>
      <c r="D26" s="6">
        <v>9.3333333333333321</v>
      </c>
      <c r="E26" s="1"/>
      <c r="F26" s="1"/>
      <c r="G26" s="6">
        <f t="array" ref="G26:H26">J14:K14-C26:D26</f>
        <v>15.333333333333332</v>
      </c>
      <c r="H26" s="6">
        <v>-9.3333333333333321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2" x14ac:dyDescent="0.25">
      <c r="B27" s="1"/>
      <c r="C27" s="1"/>
      <c r="D27" s="1"/>
      <c r="E27" s="1"/>
      <c r="F27" s="1"/>
      <c r="G27" s="1">
        <f t="array" ref="G27:H27">J12:K12</f>
        <v>2</v>
      </c>
      <c r="H27" s="1">
        <v>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2" x14ac:dyDescent="0.25">
      <c r="B28" s="14" t="s">
        <v>3</v>
      </c>
      <c r="C28" s="14"/>
      <c r="D28" s="14"/>
      <c r="E28" s="14"/>
      <c r="F28" s="14"/>
      <c r="G28" s="14"/>
      <c r="H28" s="14"/>
      <c r="I28" s="5"/>
      <c r="J28" s="14" t="s">
        <v>4</v>
      </c>
      <c r="K28" s="14"/>
      <c r="L28" s="14"/>
      <c r="M28" s="14"/>
      <c r="N28" s="14"/>
      <c r="O28" s="14"/>
      <c r="P28" s="14"/>
      <c r="Q28" s="14"/>
      <c r="R28" s="14"/>
      <c r="S28" s="14"/>
      <c r="T28" s="1"/>
    </row>
    <row r="29" spans="2:2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2" x14ac:dyDescent="0.25">
      <c r="B30" s="1" t="s">
        <v>5</v>
      </c>
      <c r="C30" s="2">
        <v>2</v>
      </c>
      <c r="D30" s="1"/>
      <c r="E30" s="1"/>
      <c r="F30" s="6">
        <f t="array" ref="F30:F34">MMULT(-N16:R20,C32:C36)</f>
        <v>1.3333333333333333</v>
      </c>
      <c r="G30" s="1">
        <f t="array" ref="G30:G34">TRANSPOSE(C12:G12)</f>
        <v>1</v>
      </c>
      <c r="H30" s="1"/>
      <c r="I30" s="1"/>
      <c r="J30" s="1"/>
      <c r="K30" s="6">
        <f t="array" ref="K30:K34">T12:T16</f>
        <v>3.333333333333333</v>
      </c>
      <c r="L30" s="1"/>
      <c r="M30" s="1"/>
      <c r="N30" s="1" t="s">
        <v>6</v>
      </c>
      <c r="O30" s="3" t="str">
        <f>IF(F30&lt;0,-K30/F30,"")</f>
        <v/>
      </c>
      <c r="P30" s="1">
        <f t="array" ref="P30:P34">G30:G34</f>
        <v>1</v>
      </c>
      <c r="Q30" s="1"/>
      <c r="R30" s="1"/>
      <c r="S30" s="6">
        <f>K30+$O$36*F30</f>
        <v>6.5333333333333332</v>
      </c>
      <c r="T30" s="1">
        <f t="array" ref="T30:T36">G30:G36</f>
        <v>1</v>
      </c>
    </row>
    <row r="31" spans="2:22" x14ac:dyDescent="0.25">
      <c r="B31" s="1"/>
      <c r="C31" s="1"/>
      <c r="D31" s="1"/>
      <c r="E31" s="1"/>
      <c r="F31" s="6">
        <v>2.333333333333333</v>
      </c>
      <c r="G31" s="1">
        <v>3</v>
      </c>
      <c r="H31" s="1"/>
      <c r="I31" s="1"/>
      <c r="J31" s="1"/>
      <c r="K31" s="6">
        <v>0.33333333333333304</v>
      </c>
      <c r="L31" s="1"/>
      <c r="M31" s="1"/>
      <c r="N31" s="1"/>
      <c r="O31" s="3" t="str">
        <f t="shared" ref="O31:O34" si="3">IF(F31&lt;0,-K31/F31,"")</f>
        <v/>
      </c>
      <c r="P31" s="1">
        <v>3</v>
      </c>
      <c r="Q31" s="1"/>
      <c r="R31" s="1"/>
      <c r="S31" s="6">
        <f t="shared" ref="S31:S34" si="4">K31+$O$36*F31</f>
        <v>5.9333333333333318</v>
      </c>
      <c r="T31" s="1">
        <v>3</v>
      </c>
    </row>
    <row r="32" spans="2:22" x14ac:dyDescent="0.25">
      <c r="B32" s="1"/>
      <c r="C32" s="6" cm="1">
        <f t="array" ref="C32">INDEX($C$4:$I$8,J4,MATCH($C$30,$C$3:$I$3))</f>
        <v>1</v>
      </c>
      <c r="D32" s="1"/>
      <c r="E32" s="1"/>
      <c r="F32" s="6">
        <v>-5</v>
      </c>
      <c r="G32" s="1">
        <v>5</v>
      </c>
      <c r="H32" s="1"/>
      <c r="I32" s="1"/>
      <c r="J32" s="1"/>
      <c r="K32" s="6">
        <v>12</v>
      </c>
      <c r="L32" s="1"/>
      <c r="M32" s="1"/>
      <c r="N32" s="1"/>
      <c r="O32" s="3">
        <f t="shared" si="3"/>
        <v>2.4</v>
      </c>
      <c r="P32" s="1">
        <v>5</v>
      </c>
      <c r="Q32" s="1"/>
      <c r="R32" s="1"/>
      <c r="S32" s="6">
        <f t="shared" si="4"/>
        <v>0</v>
      </c>
      <c r="T32" s="1">
        <v>5</v>
      </c>
    </row>
    <row r="33" spans="2:20" x14ac:dyDescent="0.25">
      <c r="B33" s="1"/>
      <c r="C33" s="6" cm="1">
        <f t="array" ref="C33">INDEX($C$4:$I$8,J5,MATCH($C$30,$C$3:$I$3))</f>
        <v>-1</v>
      </c>
      <c r="D33" s="1"/>
      <c r="E33" s="1"/>
      <c r="F33" s="6">
        <v>1.6666666666666665</v>
      </c>
      <c r="G33" s="1">
        <v>6</v>
      </c>
      <c r="H33" s="1"/>
      <c r="I33" s="1"/>
      <c r="J33" s="1"/>
      <c r="K33" s="6">
        <v>10.666666666666666</v>
      </c>
      <c r="L33" s="1"/>
      <c r="M33" s="1"/>
      <c r="N33" s="1"/>
      <c r="O33" s="3" t="str">
        <f t="shared" si="3"/>
        <v/>
      </c>
      <c r="P33" s="1">
        <v>6</v>
      </c>
      <c r="Q33" s="1"/>
      <c r="R33" s="1"/>
      <c r="S33" s="6">
        <f t="shared" si="4"/>
        <v>14.666666666666666</v>
      </c>
      <c r="T33" s="1">
        <v>6</v>
      </c>
    </row>
    <row r="34" spans="2:20" x14ac:dyDescent="0.25">
      <c r="B34" s="1"/>
      <c r="C34" s="6" cm="1">
        <f t="array" ref="C34">INDEX($C$4:$I$8,J6,MATCH($C$30,$C$3:$I$3))</f>
        <v>1</v>
      </c>
      <c r="D34" s="1"/>
      <c r="E34" s="1"/>
      <c r="F34" s="6">
        <v>-2.333333333333333</v>
      </c>
      <c r="G34" s="1">
        <v>7</v>
      </c>
      <c r="H34" s="1"/>
      <c r="I34" s="1"/>
      <c r="J34" s="1"/>
      <c r="K34" s="6">
        <v>8.6666666666666679</v>
      </c>
      <c r="L34" s="1"/>
      <c r="M34" s="1"/>
      <c r="N34" s="1"/>
      <c r="O34" s="3">
        <f t="shared" si="3"/>
        <v>3.7142857142857153</v>
      </c>
      <c r="P34" s="1">
        <v>7</v>
      </c>
      <c r="Q34" s="1"/>
      <c r="R34" s="1"/>
      <c r="S34" s="6">
        <f t="shared" si="4"/>
        <v>3.0666666666666691</v>
      </c>
      <c r="T34" s="1">
        <v>7</v>
      </c>
    </row>
    <row r="35" spans="2:20" x14ac:dyDescent="0.25">
      <c r="B35" s="1"/>
      <c r="C35" s="6" cm="1">
        <f t="array" ref="C35">INDEX($C$4:$I$8,J7,MATCH($C$30,$C$3:$I$3))</f>
        <v>1</v>
      </c>
      <c r="D35" s="1"/>
      <c r="E35" s="1"/>
      <c r="F35" s="4">
        <f>IF(G35=$C$30,1,0)</f>
        <v>1</v>
      </c>
      <c r="G35" s="1">
        <f t="array" ref="G35:G36">TRANSPOSE(J12:K12)</f>
        <v>2</v>
      </c>
      <c r="H35" s="1"/>
      <c r="I35" s="1"/>
      <c r="J35" s="1"/>
      <c r="K35" s="4">
        <f t="array" ref="K35:K36">0</f>
        <v>0</v>
      </c>
      <c r="L35" s="1"/>
      <c r="M35" s="1"/>
      <c r="N35" s="1"/>
      <c r="Q35" s="1"/>
      <c r="R35" s="1"/>
      <c r="S35" s="4">
        <f>K35+$O$36*F35</f>
        <v>2.4</v>
      </c>
      <c r="T35" s="1">
        <v>2</v>
      </c>
    </row>
    <row r="36" spans="2:20" x14ac:dyDescent="0.25">
      <c r="B36" s="1"/>
      <c r="C36" s="6" cm="1">
        <f t="array" ref="C36">INDEX($C$4:$I$8,J8,MATCH($C$30,$C$3:$I$3))</f>
        <v>1</v>
      </c>
      <c r="D36" s="1"/>
      <c r="E36" s="1"/>
      <c r="F36" s="4">
        <f>IF(G36=$C$30,1,0)</f>
        <v>0</v>
      </c>
      <c r="G36" s="1">
        <v>4</v>
      </c>
      <c r="H36" s="1"/>
      <c r="I36" s="1"/>
      <c r="J36" s="1"/>
      <c r="K36" s="4">
        <v>0</v>
      </c>
      <c r="L36" s="1"/>
      <c r="M36" s="1"/>
      <c r="N36" s="1"/>
      <c r="O36" s="3">
        <f>MIN(O30:O34)</f>
        <v>2.4</v>
      </c>
      <c r="P36" s="2">
        <f>INDEX($P$30:$P$34,MATCH(O36,$O$30:$O$34,0))</f>
        <v>5</v>
      </c>
      <c r="Q36" s="1"/>
      <c r="R36" s="1"/>
      <c r="S36" s="4">
        <f>K36+$O$36*F36</f>
        <v>0</v>
      </c>
      <c r="T36" s="1">
        <v>4</v>
      </c>
    </row>
    <row r="37" spans="2:2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1"/>
      <c r="C38" s="1"/>
      <c r="D38" s="1"/>
      <c r="E38" s="1"/>
      <c r="F38" s="11" t="s">
        <v>7</v>
      </c>
      <c r="G38" s="11"/>
      <c r="H38" s="2">
        <f>C30</f>
        <v>2</v>
      </c>
      <c r="I38" s="1"/>
      <c r="J38" s="11" t="s">
        <v>8</v>
      </c>
      <c r="K38" s="11"/>
      <c r="L38" s="2">
        <f>P36</f>
        <v>5</v>
      </c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mergeCells count="7">
    <mergeCell ref="F38:G38"/>
    <mergeCell ref="J38:K38"/>
    <mergeCell ref="A1:U1"/>
    <mergeCell ref="A10:U10"/>
    <mergeCell ref="B22:L22"/>
    <mergeCell ref="B28:H28"/>
    <mergeCell ref="J28:S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5501-2CF9-49DE-AD1E-36EC25132D22}">
  <dimension ref="A1:AB54"/>
  <sheetViews>
    <sheetView showGridLines="0" zoomScale="130" zoomScaleNormal="85" workbookViewId="0">
      <selection activeCell="P11" sqref="P11"/>
    </sheetView>
  </sheetViews>
  <sheetFormatPr defaultColWidth="11.42578125" defaultRowHeight="15" x14ac:dyDescent="0.25"/>
  <cols>
    <col min="1" max="1" width="7.140625" customWidth="1"/>
    <col min="2" max="2" width="7.42578125" bestFit="1" customWidth="1"/>
    <col min="3" max="5" width="6" customWidth="1"/>
    <col min="6" max="6" width="6.85546875" bestFit="1" customWidth="1"/>
    <col min="7" max="7" width="6" customWidth="1"/>
    <col min="8" max="8" width="7.5703125" bestFit="1" customWidth="1"/>
    <col min="9" max="9" width="7.28515625" bestFit="1" customWidth="1"/>
    <col min="10" max="10" width="6" customWidth="1"/>
    <col min="11" max="12" width="6.28515625" bestFit="1" customWidth="1"/>
    <col min="13" max="14" width="6" customWidth="1"/>
    <col min="15" max="15" width="6.28515625" bestFit="1" customWidth="1"/>
    <col min="16" max="18" width="6" customWidth="1"/>
    <col min="19" max="19" width="7.28515625" bestFit="1" customWidth="1"/>
    <col min="20" max="20" width="8.7109375" bestFit="1" customWidth="1"/>
    <col min="21" max="21" width="6" customWidth="1"/>
    <col min="24" max="24" width="12.7109375" bestFit="1" customWidth="1"/>
  </cols>
  <sheetData>
    <row r="1" spans="1:24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3" spans="1:24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</row>
    <row r="4" spans="1:24" x14ac:dyDescent="0.25">
      <c r="B4" s="1"/>
      <c r="C4" s="6">
        <v>1</v>
      </c>
      <c r="D4" s="6">
        <v>1</v>
      </c>
      <c r="E4" s="6">
        <v>-1</v>
      </c>
      <c r="F4" s="6">
        <v>0</v>
      </c>
      <c r="G4" s="6">
        <v>0</v>
      </c>
      <c r="H4" s="6">
        <v>0</v>
      </c>
      <c r="I4" s="6">
        <v>0</v>
      </c>
      <c r="J4" s="7">
        <v>1</v>
      </c>
      <c r="K4" s="1"/>
      <c r="L4" s="6">
        <v>3</v>
      </c>
      <c r="M4" s="1"/>
      <c r="N4" s="1"/>
      <c r="O4" s="6">
        <v>7</v>
      </c>
      <c r="P4" s="6">
        <v>6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4" x14ac:dyDescent="0.25">
      <c r="B5" s="1"/>
      <c r="C5" s="6">
        <v>0.75</v>
      </c>
      <c r="D5" s="6">
        <v>-1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7">
        <v>2</v>
      </c>
      <c r="K5" s="1"/>
      <c r="L5" s="6">
        <v>2.5</v>
      </c>
      <c r="M5" s="1"/>
      <c r="N5" s="1"/>
      <c r="O5" s="1"/>
      <c r="P5" s="1"/>
      <c r="Q5" s="1"/>
      <c r="R5" s="1"/>
      <c r="S5" s="1"/>
      <c r="T5" s="1"/>
      <c r="U5" s="1"/>
    </row>
    <row r="6" spans="1:24" ht="14.65" customHeight="1" x14ac:dyDescent="0.25">
      <c r="B6" s="1"/>
      <c r="C6" s="6">
        <v>3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7">
        <v>3</v>
      </c>
      <c r="K6" s="1"/>
      <c r="L6" s="6">
        <v>22</v>
      </c>
      <c r="M6" s="1"/>
      <c r="N6" s="1"/>
      <c r="O6" s="8"/>
      <c r="P6" s="8"/>
      <c r="Q6" s="8"/>
      <c r="R6" s="1"/>
      <c r="S6" s="1"/>
      <c r="T6" s="1"/>
      <c r="U6" s="1"/>
    </row>
    <row r="7" spans="1:24" ht="14.65" customHeight="1" x14ac:dyDescent="0.25">
      <c r="B7" s="1"/>
      <c r="C7" s="6">
        <v>-2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7">
        <v>4</v>
      </c>
      <c r="K7" s="1"/>
      <c r="L7" s="6">
        <v>4</v>
      </c>
      <c r="M7" s="1"/>
      <c r="N7" s="1"/>
      <c r="O7" s="8"/>
      <c r="P7" s="8"/>
      <c r="Q7" s="8"/>
      <c r="R7" s="1"/>
      <c r="S7" s="1"/>
      <c r="T7" s="1"/>
      <c r="U7" s="1"/>
    </row>
    <row r="8" spans="1:24" x14ac:dyDescent="0.25">
      <c r="B8" s="1"/>
      <c r="C8" s="6">
        <v>1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7">
        <v>5</v>
      </c>
      <c r="K8" s="1"/>
      <c r="L8" s="6">
        <v>12</v>
      </c>
      <c r="M8" s="1"/>
      <c r="N8" s="1"/>
      <c r="O8" s="1"/>
      <c r="P8" s="1"/>
      <c r="Q8" s="1"/>
      <c r="R8" s="1"/>
      <c r="S8" s="1"/>
      <c r="T8" s="1"/>
      <c r="U8" s="1"/>
    </row>
    <row r="9" spans="1:2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4" x14ac:dyDescent="0.25">
      <c r="A10" s="12" t="s">
        <v>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4" x14ac:dyDescent="0.25">
      <c r="B12" s="1"/>
      <c r="C12" s="6">
        <v>1</v>
      </c>
      <c r="D12" s="6">
        <v>3</v>
      </c>
      <c r="E12" s="6">
        <v>2</v>
      </c>
      <c r="F12" s="6">
        <v>6</v>
      </c>
      <c r="G12" s="6">
        <v>7</v>
      </c>
      <c r="I12" s="1"/>
      <c r="J12" s="6">
        <v>5</v>
      </c>
      <c r="K12" s="6">
        <v>4</v>
      </c>
      <c r="L12" s="1"/>
      <c r="M12" s="1"/>
      <c r="N12" s="1"/>
      <c r="O12" s="1"/>
      <c r="P12" s="1"/>
      <c r="Q12" s="1"/>
      <c r="R12" s="1"/>
      <c r="S12" s="1"/>
      <c r="T12" s="6">
        <f t="array" ref="T12:T16">MMULT(N16:R20,L4:L8)</f>
        <v>6.5333333333333332</v>
      </c>
      <c r="U12" s="1">
        <f t="array" ref="U12:U16">TRANSPOSE(C12:G12)</f>
        <v>1</v>
      </c>
      <c r="V12">
        <f>98/15</f>
        <v>6.5333333333333332</v>
      </c>
    </row>
    <row r="13" spans="1:24" x14ac:dyDescent="0.25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">
        <v>5.9333333333333345</v>
      </c>
      <c r="U13" s="1">
        <v>3</v>
      </c>
    </row>
    <row r="14" spans="1:24" x14ac:dyDescent="0.25">
      <c r="C14" s="3" cm="1">
        <f t="array" ref="C14">INDEX($O$4:$U$4,,MATCH(C$12,$O$3:$U$3))</f>
        <v>7</v>
      </c>
      <c r="D14" s="3" cm="1">
        <f t="array" ref="D14">INDEX($O$4:$U$4,,MATCH(D$12,$O$3:$U$3))</f>
        <v>0</v>
      </c>
      <c r="E14" s="3" cm="1">
        <f t="array" ref="E14">INDEX($O$4:$U$4,,MATCH(E$12,$O$3:$U$3))</f>
        <v>6</v>
      </c>
      <c r="F14" s="3" cm="1">
        <f t="array" ref="F14">INDEX($O$4:$U$4,,MATCH(F$12,$O$3:$U$3))</f>
        <v>0</v>
      </c>
      <c r="G14" s="3" cm="1">
        <f t="array" ref="G14">INDEX($O$4:$U$4,,MATCH(G$12,$O$3:$U$3))</f>
        <v>0</v>
      </c>
      <c r="J14" s="3" cm="1">
        <f t="array" ref="J14">INDEX($O$4:$T$4,,MATCH(J$12,$O$3:$T$3))</f>
        <v>0</v>
      </c>
      <c r="K14" s="3" cm="1">
        <f t="array" ref="K14">INDEX($O$4:$T$4,,MATCH(K$12,$O$3:$T$3))</f>
        <v>0</v>
      </c>
      <c r="N14" s="1"/>
      <c r="O14" s="1"/>
      <c r="P14" s="1"/>
      <c r="Q14" s="1"/>
      <c r="R14" s="1"/>
      <c r="S14" s="1"/>
      <c r="T14" s="6">
        <v>2.4000000000000012</v>
      </c>
      <c r="U14" s="1">
        <v>2</v>
      </c>
      <c r="X14">
        <f>1+1/3</f>
        <v>1.3333333333333333</v>
      </c>
    </row>
    <row r="15" spans="1:24" x14ac:dyDescent="0.25">
      <c r="N15" s="1"/>
      <c r="O15" s="1"/>
      <c r="P15" s="1"/>
      <c r="Q15" s="1"/>
      <c r="R15" s="1"/>
      <c r="S15" s="1"/>
      <c r="T15" s="6">
        <v>14.666666666666664</v>
      </c>
      <c r="U15" s="1">
        <v>6</v>
      </c>
      <c r="X15">
        <f>4/3</f>
        <v>1.3333333333333333</v>
      </c>
    </row>
    <row r="16" spans="1:24" x14ac:dyDescent="0.25">
      <c r="B16" s="1"/>
      <c r="C16" s="3">
        <f>INDEX($C$4:$I$8,MATCH($H16,$J$4:$J$8,0),MATCH(C$12,$C$3:$I$3,0))</f>
        <v>1</v>
      </c>
      <c r="D16" s="3">
        <f t="shared" ref="D16:G20" si="0">INDEX($C$4:$I$8,MATCH($H16,$J$4:$J$8,0),MATCH(D$12,$C$3:$I$3,0))</f>
        <v>-1</v>
      </c>
      <c r="E16" s="3">
        <f t="shared" si="0"/>
        <v>1</v>
      </c>
      <c r="F16" s="3">
        <f t="shared" si="0"/>
        <v>0</v>
      </c>
      <c r="G16" s="3">
        <f t="shared" si="0"/>
        <v>0</v>
      </c>
      <c r="H16" s="7">
        <v>1</v>
      </c>
      <c r="I16" s="1"/>
      <c r="J16" s="3">
        <f>INDEX($C$4:$I$8,MATCH($H16,$J$4:$J$8,0),MATCH(J$12,$C$3:$I$3,0))</f>
        <v>0</v>
      </c>
      <c r="K16" s="3">
        <f>INDEX($C$4:$I$8,MATCH($H16,$J$4:$J$8,0),MATCH(K$12,$C$3:$I$3,0))</f>
        <v>0</v>
      </c>
      <c r="L16" s="1"/>
      <c r="M16" s="1"/>
      <c r="N16" s="6">
        <f t="array" ref="N16:R20">MINVERSE(C16:G20)</f>
        <v>0</v>
      </c>
      <c r="O16" s="6">
        <v>0.26666666666666666</v>
      </c>
      <c r="P16" s="6">
        <v>0.26666666666666666</v>
      </c>
      <c r="Q16" s="6">
        <v>0</v>
      </c>
      <c r="R16" s="6">
        <v>0</v>
      </c>
      <c r="S16" s="1"/>
      <c r="T16" s="6">
        <v>3.0666666666666647</v>
      </c>
      <c r="U16" s="1">
        <v>7</v>
      </c>
    </row>
    <row r="17" spans="2:28" x14ac:dyDescent="0.25">
      <c r="B17" s="1"/>
      <c r="C17" s="3">
        <f>INDEX($C$4:$I$8,MATCH($H17,$J$4:$J$8,0),MATCH(C$12,$C$3:$I$3,0))</f>
        <v>0.75</v>
      </c>
      <c r="D17" s="3">
        <f t="shared" si="0"/>
        <v>0</v>
      </c>
      <c r="E17" s="3">
        <f t="shared" si="0"/>
        <v>-1</v>
      </c>
      <c r="F17" s="3">
        <f t="shared" si="0"/>
        <v>0</v>
      </c>
      <c r="G17" s="3">
        <f t="shared" si="0"/>
        <v>0</v>
      </c>
      <c r="H17" s="7">
        <v>2</v>
      </c>
      <c r="I17" s="1"/>
      <c r="J17" s="3">
        <f t="shared" ref="J17:K20" si="1">INDEX($C$4:$I$8,MATCH($H17,$J$4:$J$8,0),MATCH(J$12,$C$3:$I$3,0))</f>
        <v>0</v>
      </c>
      <c r="K17" s="3">
        <f t="shared" si="1"/>
        <v>1</v>
      </c>
      <c r="L17" s="1"/>
      <c r="M17" s="1"/>
      <c r="N17" s="6">
        <v>-1</v>
      </c>
      <c r="O17" s="6">
        <v>-0.53333333333333333</v>
      </c>
      <c r="P17" s="6">
        <v>0.46666666666666667</v>
      </c>
      <c r="Q17" s="6">
        <v>0</v>
      </c>
      <c r="R17" s="6">
        <v>0</v>
      </c>
      <c r="S17" s="1"/>
      <c r="T17" s="1"/>
      <c r="U17" s="1"/>
    </row>
    <row r="18" spans="2:28" x14ac:dyDescent="0.25">
      <c r="B18" s="1"/>
      <c r="C18" s="3">
        <f t="shared" ref="C18:C20" si="2">INDEX($C$4:$I$8,MATCH($H18,$J$4:$J$8,0),MATCH(C$12,$C$3:$I$3,0))</f>
        <v>3</v>
      </c>
      <c r="D18" s="3">
        <f t="shared" si="0"/>
        <v>0</v>
      </c>
      <c r="E18" s="3">
        <f t="shared" si="0"/>
        <v>1</v>
      </c>
      <c r="F18" s="3">
        <f t="shared" si="0"/>
        <v>0</v>
      </c>
      <c r="G18" s="3">
        <f t="shared" si="0"/>
        <v>0</v>
      </c>
      <c r="H18" s="7">
        <v>3</v>
      </c>
      <c r="I18" s="1"/>
      <c r="J18" s="3">
        <f t="shared" si="1"/>
        <v>1</v>
      </c>
      <c r="K18" s="3">
        <f t="shared" si="1"/>
        <v>0</v>
      </c>
      <c r="L18" s="1"/>
      <c r="M18" s="1"/>
      <c r="N18" s="6">
        <v>0</v>
      </c>
      <c r="O18" s="6">
        <v>-0.79999999999999993</v>
      </c>
      <c r="P18" s="6">
        <v>0.20000000000000004</v>
      </c>
      <c r="Q18" s="6">
        <v>0</v>
      </c>
      <c r="R18" s="6">
        <v>0</v>
      </c>
      <c r="S18" s="1"/>
      <c r="T18" s="6" cm="1">
        <f t="array" ref="T18">MMULT(C14:G14,T12:T16)</f>
        <v>60.13333333333334</v>
      </c>
      <c r="U18" s="1">
        <f>902/15</f>
        <v>60.133333333333333</v>
      </c>
    </row>
    <row r="19" spans="2:28" x14ac:dyDescent="0.25">
      <c r="B19" s="1"/>
      <c r="C19" s="3">
        <f t="shared" si="2"/>
        <v>-2</v>
      </c>
      <c r="D19" s="3">
        <f t="shared" si="0"/>
        <v>0</v>
      </c>
      <c r="E19" s="3">
        <f t="shared" si="0"/>
        <v>1</v>
      </c>
      <c r="F19" s="3">
        <f t="shared" si="0"/>
        <v>1</v>
      </c>
      <c r="G19" s="3">
        <f t="shared" si="0"/>
        <v>0</v>
      </c>
      <c r="H19" s="7">
        <v>4</v>
      </c>
      <c r="I19" s="1"/>
      <c r="J19" s="3">
        <f t="shared" si="1"/>
        <v>0</v>
      </c>
      <c r="K19" s="3">
        <f t="shared" si="1"/>
        <v>0</v>
      </c>
      <c r="L19" s="1"/>
      <c r="M19" s="1"/>
      <c r="N19" s="6">
        <v>0</v>
      </c>
      <c r="O19" s="6">
        <v>1.333333333333333</v>
      </c>
      <c r="P19" s="6">
        <v>0.33333333333333326</v>
      </c>
      <c r="Q19" s="6">
        <v>1</v>
      </c>
      <c r="R19" s="6">
        <v>0</v>
      </c>
      <c r="S19" s="1"/>
      <c r="U19" s="1"/>
    </row>
    <row r="20" spans="2:28" x14ac:dyDescent="0.25">
      <c r="B20" s="1"/>
      <c r="C20" s="3">
        <f t="shared" si="2"/>
        <v>1</v>
      </c>
      <c r="D20" s="3">
        <f t="shared" si="0"/>
        <v>0</v>
      </c>
      <c r="E20" s="3">
        <f t="shared" si="0"/>
        <v>1</v>
      </c>
      <c r="F20" s="3">
        <f t="shared" si="0"/>
        <v>0</v>
      </c>
      <c r="G20" s="3">
        <f t="shared" si="0"/>
        <v>1</v>
      </c>
      <c r="H20" s="7">
        <v>5</v>
      </c>
      <c r="I20" s="1"/>
      <c r="J20" s="3">
        <f t="shared" si="1"/>
        <v>0</v>
      </c>
      <c r="K20" s="3">
        <f t="shared" si="1"/>
        <v>0</v>
      </c>
      <c r="L20" s="1"/>
      <c r="M20" s="1"/>
      <c r="N20" s="6">
        <v>0</v>
      </c>
      <c r="O20" s="6">
        <v>0.53333333333333333</v>
      </c>
      <c r="P20" s="6">
        <v>-0.46666666666666679</v>
      </c>
      <c r="Q20" s="6">
        <v>0</v>
      </c>
      <c r="R20" s="6">
        <v>1</v>
      </c>
      <c r="S20" s="1"/>
      <c r="T20" s="1"/>
      <c r="U20" s="1"/>
      <c r="X20" s="10">
        <v>0</v>
      </c>
      <c r="Y20" s="10">
        <v>0.26666666666666666</v>
      </c>
      <c r="Z20" s="10">
        <v>0.26666666666666666</v>
      </c>
      <c r="AA20" s="10">
        <v>0</v>
      </c>
      <c r="AB20" s="10">
        <v>0</v>
      </c>
    </row>
    <row r="21" spans="2:2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X21" s="10">
        <v>-1</v>
      </c>
      <c r="Y21" s="10">
        <v>-0.53333333333333333</v>
      </c>
      <c r="Z21" s="10">
        <v>0.46666666666666667</v>
      </c>
      <c r="AA21" s="10">
        <v>0</v>
      </c>
      <c r="AB21" s="10">
        <v>0</v>
      </c>
    </row>
    <row r="22" spans="2:28" x14ac:dyDescent="0.25">
      <c r="B22" s="13" t="s">
        <v>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"/>
      <c r="N22" s="1"/>
      <c r="O22" s="1"/>
      <c r="P22" s="1"/>
      <c r="Q22" s="1"/>
      <c r="R22" s="1"/>
      <c r="S22" s="1"/>
      <c r="T22" s="1"/>
      <c r="X22" s="10">
        <v>0</v>
      </c>
      <c r="Y22" s="10">
        <v>-0.79999999999999993</v>
      </c>
      <c r="Z22" s="10">
        <v>0.20000000000000004</v>
      </c>
      <c r="AA22" s="10">
        <v>0</v>
      </c>
      <c r="AB22" s="10">
        <v>0</v>
      </c>
    </row>
    <row r="23" spans="2:2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X23" s="10">
        <v>0</v>
      </c>
      <c r="Y23" s="10">
        <v>1.333333333333333</v>
      </c>
      <c r="Z23" s="10">
        <v>0.33333333333333326</v>
      </c>
      <c r="AA23" s="10">
        <v>1</v>
      </c>
      <c r="AB23" s="10">
        <v>0</v>
      </c>
    </row>
    <row r="24" spans="2:28" x14ac:dyDescent="0.25">
      <c r="B24" s="1"/>
      <c r="C24" s="6">
        <f t="array" ref="C24:G24">MMULT(C14:G14,N16:R20)</f>
        <v>0</v>
      </c>
      <c r="D24" s="6">
        <v>-2.9333333333333331</v>
      </c>
      <c r="E24" s="6">
        <v>3.0666666666666669</v>
      </c>
      <c r="F24" s="6">
        <v>0</v>
      </c>
      <c r="G24" s="6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X24" s="10">
        <v>0</v>
      </c>
      <c r="Y24" s="10">
        <v>0.53333333333333333</v>
      </c>
      <c r="Z24" s="10">
        <v>-0.46666666666666679</v>
      </c>
      <c r="AA24" s="10">
        <v>0</v>
      </c>
      <c r="AB24" s="10">
        <v>1</v>
      </c>
    </row>
    <row r="25" spans="2:2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8" x14ac:dyDescent="0.25">
      <c r="B26" s="1"/>
      <c r="C26" s="6">
        <f t="array" ref="C26:D26">MMULT(C24:G24,J16:K20)</f>
        <v>3.0666666666666669</v>
      </c>
      <c r="D26" s="6">
        <v>-2.9333333333333331</v>
      </c>
      <c r="E26" s="1"/>
      <c r="F26" s="1"/>
      <c r="G26" s="6">
        <f t="array" ref="G26:H26">J14:K14-C26:D26</f>
        <v>-3.0666666666666669</v>
      </c>
      <c r="H26" s="6">
        <v>2.9333333333333331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8" x14ac:dyDescent="0.25">
      <c r="B27" s="1"/>
      <c r="C27" s="1"/>
      <c r="D27" s="1"/>
      <c r="E27" s="1"/>
      <c r="F27" s="1"/>
      <c r="G27" s="1">
        <f t="array" ref="G27:H27">J12:K12</f>
        <v>5</v>
      </c>
      <c r="H27" s="1">
        <v>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8" x14ac:dyDescent="0.25">
      <c r="B28" s="14" t="s">
        <v>3</v>
      </c>
      <c r="C28" s="14"/>
      <c r="D28" s="14"/>
      <c r="E28" s="14"/>
      <c r="F28" s="14"/>
      <c r="G28" s="14"/>
      <c r="H28" s="14"/>
      <c r="I28" s="5"/>
      <c r="J28" s="14" t="s">
        <v>4</v>
      </c>
      <c r="K28" s="14"/>
      <c r="L28" s="14"/>
      <c r="M28" s="14"/>
      <c r="N28" s="14"/>
      <c r="O28" s="14"/>
      <c r="P28" s="14"/>
      <c r="Q28" s="14"/>
      <c r="R28" s="14"/>
      <c r="S28" s="14"/>
      <c r="T28" s="1"/>
    </row>
    <row r="29" spans="2:2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8" x14ac:dyDescent="0.25">
      <c r="B30" s="1" t="s">
        <v>5</v>
      </c>
      <c r="C30" s="2">
        <v>4</v>
      </c>
      <c r="D30" s="1"/>
      <c r="E30" s="1"/>
      <c r="F30" s="6">
        <f t="array" ref="F30:F34">MMULT(-N16:R20,C32:C36)</f>
        <v>-0.26666666666666666</v>
      </c>
      <c r="G30" s="1">
        <f t="array" ref="G30:G34">TRANSPOSE(C12:G12)</f>
        <v>1</v>
      </c>
      <c r="H30" s="1"/>
      <c r="I30" s="1"/>
      <c r="J30" s="1"/>
      <c r="K30" s="6">
        <f t="array" ref="K30:K34">T12:T16</f>
        <v>6.5333333333333332</v>
      </c>
      <c r="L30" s="1"/>
      <c r="M30" s="1"/>
      <c r="N30" s="1" t="s">
        <v>6</v>
      </c>
      <c r="O30" s="3">
        <f>IF(F30&lt;0,-K30/F30,"")</f>
        <v>24.5</v>
      </c>
      <c r="P30" s="1">
        <f t="array" ref="P30:P34">G30:G34</f>
        <v>1</v>
      </c>
      <c r="Q30" s="1"/>
      <c r="R30" s="1"/>
      <c r="S30" s="6">
        <f>K30+$O$36*F30</f>
        <v>5.0000000000000009</v>
      </c>
      <c r="T30" s="1">
        <f t="array" ref="T30:T36">G30:G36</f>
        <v>1</v>
      </c>
    </row>
    <row r="31" spans="2:28" x14ac:dyDescent="0.25">
      <c r="B31" s="1"/>
      <c r="C31" s="1"/>
      <c r="D31" s="1"/>
      <c r="E31" s="1"/>
      <c r="F31" s="6">
        <v>0.53333333333333333</v>
      </c>
      <c r="G31" s="1">
        <v>3</v>
      </c>
      <c r="H31" s="1"/>
      <c r="I31" s="1"/>
      <c r="J31" s="1"/>
      <c r="K31" s="6">
        <v>5.9333333333333345</v>
      </c>
      <c r="L31" s="1"/>
      <c r="M31" s="1"/>
      <c r="N31" s="1"/>
      <c r="O31" s="3" t="str">
        <f t="shared" ref="O31:O34" si="3">IF(F31&lt;0,-K31/F31,"")</f>
        <v/>
      </c>
      <c r="P31" s="1">
        <v>3</v>
      </c>
      <c r="Q31" s="1"/>
      <c r="R31" s="1"/>
      <c r="S31" s="6">
        <f t="shared" ref="S31:S34" si="4">K31+$O$36*F31</f>
        <v>9</v>
      </c>
      <c r="T31" s="1">
        <v>3</v>
      </c>
    </row>
    <row r="32" spans="2:28" x14ac:dyDescent="0.25">
      <c r="B32" s="1"/>
      <c r="C32" s="6" cm="1">
        <f t="array" ref="C32">INDEX($C$4:$I$8,J4,MATCH($C$30,$C$3:$I$3))</f>
        <v>0</v>
      </c>
      <c r="D32" s="1"/>
      <c r="E32" s="1"/>
      <c r="F32" s="6">
        <v>0.79999999999999993</v>
      </c>
      <c r="G32" s="1">
        <v>2</v>
      </c>
      <c r="H32" s="1"/>
      <c r="I32" s="1"/>
      <c r="J32" s="1"/>
      <c r="K32" s="6">
        <v>2.4000000000000012</v>
      </c>
      <c r="L32" s="1"/>
      <c r="M32" s="1"/>
      <c r="N32" s="1"/>
      <c r="O32" s="3" t="str">
        <f t="shared" si="3"/>
        <v/>
      </c>
      <c r="P32" s="1">
        <v>2</v>
      </c>
      <c r="Q32" s="1"/>
      <c r="R32" s="1"/>
      <c r="S32" s="6">
        <f t="shared" si="4"/>
        <v>6.9999999999999982</v>
      </c>
      <c r="T32" s="1">
        <v>2</v>
      </c>
    </row>
    <row r="33" spans="2:20" x14ac:dyDescent="0.25">
      <c r="B33" s="1"/>
      <c r="C33" s="6" cm="1">
        <f t="array" ref="C33">INDEX($C$4:$I$8,J5,MATCH($C$30,$C$3:$I$3))</f>
        <v>1</v>
      </c>
      <c r="D33" s="1"/>
      <c r="E33" s="1"/>
      <c r="F33" s="6">
        <v>-1.333333333333333</v>
      </c>
      <c r="G33" s="1">
        <v>6</v>
      </c>
      <c r="H33" s="1"/>
      <c r="I33" s="1"/>
      <c r="J33" s="1"/>
      <c r="K33" s="6">
        <v>14.666666666666664</v>
      </c>
      <c r="L33" s="1"/>
      <c r="M33" s="1"/>
      <c r="N33" s="1"/>
      <c r="O33" s="3">
        <f t="shared" si="3"/>
        <v>11</v>
      </c>
      <c r="P33" s="1">
        <v>6</v>
      </c>
      <c r="Q33" s="1"/>
      <c r="R33" s="1"/>
      <c r="S33" s="6">
        <f t="shared" si="4"/>
        <v>7.0000000000000044</v>
      </c>
      <c r="T33" s="1">
        <v>6</v>
      </c>
    </row>
    <row r="34" spans="2:20" x14ac:dyDescent="0.25">
      <c r="B34" s="1"/>
      <c r="C34" s="6" cm="1">
        <f t="array" ref="C34">INDEX($C$4:$I$8,J6,MATCH($C$30,$C$3:$I$3))</f>
        <v>0</v>
      </c>
      <c r="D34" s="1"/>
      <c r="E34" s="1"/>
      <c r="F34" s="6">
        <v>-0.53333333333333333</v>
      </c>
      <c r="G34" s="1">
        <v>7</v>
      </c>
      <c r="H34" s="1"/>
      <c r="I34" s="1"/>
      <c r="J34" s="1"/>
      <c r="K34" s="6">
        <v>3.0666666666666647</v>
      </c>
      <c r="L34" s="1"/>
      <c r="M34" s="1"/>
      <c r="N34" s="1"/>
      <c r="O34" s="3">
        <f t="shared" si="3"/>
        <v>5.7499999999999964</v>
      </c>
      <c r="P34" s="1">
        <v>7</v>
      </c>
      <c r="Q34" s="1"/>
      <c r="R34" s="1"/>
      <c r="S34" s="6">
        <f t="shared" si="4"/>
        <v>0</v>
      </c>
      <c r="T34" s="1">
        <v>7</v>
      </c>
    </row>
    <row r="35" spans="2:20" x14ac:dyDescent="0.25">
      <c r="B35" s="1"/>
      <c r="C35" s="6" cm="1">
        <f t="array" ref="C35">INDEX($C$4:$I$8,J7,MATCH($C$30,$C$3:$I$3))</f>
        <v>0</v>
      </c>
      <c r="D35" s="1"/>
      <c r="E35" s="1"/>
      <c r="F35" s="4">
        <f>IF(G35=$C$30,1,0)</f>
        <v>0</v>
      </c>
      <c r="G35" s="1">
        <f t="array" ref="G35:G36">TRANSPOSE(J12:K12)</f>
        <v>5</v>
      </c>
      <c r="H35" s="1"/>
      <c r="I35" s="1"/>
      <c r="J35" s="1"/>
      <c r="K35" s="4">
        <f t="array" ref="K35:K36">0</f>
        <v>0</v>
      </c>
      <c r="L35" s="1"/>
      <c r="M35" s="1"/>
      <c r="N35" s="1"/>
      <c r="Q35" s="1"/>
      <c r="R35" s="1"/>
      <c r="S35" s="4">
        <f>K35+$O$36*F35</f>
        <v>0</v>
      </c>
      <c r="T35" s="1">
        <v>5</v>
      </c>
    </row>
    <row r="36" spans="2:20" x14ac:dyDescent="0.25">
      <c r="B36" s="1"/>
      <c r="C36" s="6" cm="1">
        <f t="array" ref="C36">INDEX($C$4:$I$8,J8,MATCH($C$30,$C$3:$I$3))</f>
        <v>0</v>
      </c>
      <c r="D36" s="1"/>
      <c r="E36" s="1"/>
      <c r="F36" s="4">
        <f>IF(G36=$C$30,1,0)</f>
        <v>1</v>
      </c>
      <c r="G36" s="1">
        <v>4</v>
      </c>
      <c r="H36" s="1"/>
      <c r="I36" s="1"/>
      <c r="J36" s="1"/>
      <c r="K36" s="4">
        <v>0</v>
      </c>
      <c r="L36" s="1"/>
      <c r="M36" s="1"/>
      <c r="N36" s="1"/>
      <c r="O36" s="3">
        <f>MIN(O30:O34)</f>
        <v>5.7499999999999964</v>
      </c>
      <c r="P36" s="2">
        <f>INDEX($P$30:$P$34,MATCH(O36,$O$30:$O$34,0))</f>
        <v>7</v>
      </c>
      <c r="Q36" s="1"/>
      <c r="R36" s="1"/>
      <c r="S36" s="4">
        <f>K36+$O$36*F36</f>
        <v>5.7499999999999964</v>
      </c>
      <c r="T36" s="1">
        <v>4</v>
      </c>
    </row>
    <row r="37" spans="2:2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1"/>
      <c r="C38" s="1"/>
      <c r="D38" s="1"/>
      <c r="E38" s="1"/>
      <c r="F38" s="11" t="s">
        <v>7</v>
      </c>
      <c r="G38" s="11"/>
      <c r="H38" s="2">
        <f>C30</f>
        <v>4</v>
      </c>
      <c r="I38" s="1"/>
      <c r="J38" s="11" t="s">
        <v>8</v>
      </c>
      <c r="K38" s="11"/>
      <c r="L38" s="2">
        <f>P36</f>
        <v>7</v>
      </c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mergeCells count="7">
    <mergeCell ref="F38:G38"/>
    <mergeCell ref="J38:K38"/>
    <mergeCell ref="A1:U1"/>
    <mergeCell ref="A10:U10"/>
    <mergeCell ref="B22:L22"/>
    <mergeCell ref="B28:H28"/>
    <mergeCell ref="J28:S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C559-D65B-4932-AFE4-0F73C1E46D61}">
  <dimension ref="A1:AC54"/>
  <sheetViews>
    <sheetView showGridLines="0" topLeftCell="B10" zoomScale="88" zoomScaleNormal="85" workbookViewId="0">
      <selection activeCell="K30" sqref="K30"/>
    </sheetView>
  </sheetViews>
  <sheetFormatPr defaultColWidth="11.42578125" defaultRowHeight="15" x14ac:dyDescent="0.25"/>
  <cols>
    <col min="1" max="1" width="7.140625" customWidth="1"/>
    <col min="2" max="2" width="7.42578125" bestFit="1" customWidth="1"/>
    <col min="3" max="5" width="6" customWidth="1"/>
    <col min="6" max="6" width="6.85546875" bestFit="1" customWidth="1"/>
    <col min="7" max="7" width="6" customWidth="1"/>
    <col min="8" max="8" width="7.5703125" bestFit="1" customWidth="1"/>
    <col min="9" max="9" width="7.28515625" bestFit="1" customWidth="1"/>
    <col min="10" max="10" width="6" customWidth="1"/>
    <col min="11" max="12" width="6.28515625" bestFit="1" customWidth="1"/>
    <col min="13" max="14" width="6" customWidth="1"/>
    <col min="15" max="15" width="6.28515625" bestFit="1" customWidth="1"/>
    <col min="16" max="18" width="6" customWidth="1"/>
    <col min="19" max="19" width="7.28515625" bestFit="1" customWidth="1"/>
    <col min="20" max="20" width="8.7109375" bestFit="1" customWidth="1"/>
    <col min="21" max="21" width="6" customWidth="1"/>
    <col min="24" max="24" width="12.7109375" bestFit="1" customWidth="1"/>
  </cols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3" spans="1:21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</row>
    <row r="4" spans="1:21" x14ac:dyDescent="0.25">
      <c r="B4" s="1"/>
      <c r="C4" s="6">
        <v>1</v>
      </c>
      <c r="D4" s="6">
        <v>1</v>
      </c>
      <c r="E4" s="6">
        <v>-1</v>
      </c>
      <c r="F4" s="6">
        <v>0</v>
      </c>
      <c r="G4" s="6">
        <v>0</v>
      </c>
      <c r="H4" s="6">
        <v>0</v>
      </c>
      <c r="I4" s="6">
        <v>0</v>
      </c>
      <c r="J4" s="7">
        <v>1</v>
      </c>
      <c r="K4" s="1"/>
      <c r="L4" s="6">
        <v>3</v>
      </c>
      <c r="M4" s="1"/>
      <c r="N4" s="1"/>
      <c r="O4" s="6">
        <v>7</v>
      </c>
      <c r="P4" s="6">
        <v>6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x14ac:dyDescent="0.25">
      <c r="B5" s="1"/>
      <c r="C5" s="6">
        <v>0.75</v>
      </c>
      <c r="D5" s="6">
        <v>-1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7">
        <v>2</v>
      </c>
      <c r="K5" s="1"/>
      <c r="L5" s="6">
        <v>2.5</v>
      </c>
      <c r="M5" s="1"/>
      <c r="N5" s="1"/>
      <c r="O5" s="1"/>
      <c r="P5" s="1"/>
      <c r="Q5" s="1"/>
      <c r="R5" s="1"/>
      <c r="S5" s="1"/>
      <c r="T5" s="1"/>
      <c r="U5" s="1"/>
    </row>
    <row r="6" spans="1:21" ht="14.65" customHeight="1" x14ac:dyDescent="0.25">
      <c r="B6" s="1"/>
      <c r="C6" s="6">
        <v>3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7">
        <v>3</v>
      </c>
      <c r="K6" s="1"/>
      <c r="L6" s="6">
        <v>22</v>
      </c>
      <c r="M6" s="1"/>
      <c r="N6" s="1"/>
      <c r="O6" s="8"/>
      <c r="P6" s="8"/>
      <c r="Q6" s="8"/>
      <c r="R6" s="1"/>
      <c r="S6" s="1"/>
      <c r="T6" s="1"/>
      <c r="U6" s="1"/>
    </row>
    <row r="7" spans="1:21" ht="14.65" customHeight="1" x14ac:dyDescent="0.25">
      <c r="B7" s="1"/>
      <c r="C7" s="6">
        <v>-2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7">
        <v>4</v>
      </c>
      <c r="K7" s="1"/>
      <c r="L7" s="6">
        <v>4</v>
      </c>
      <c r="M7" s="1"/>
      <c r="N7" s="1"/>
      <c r="O7" s="8"/>
      <c r="P7" s="8"/>
      <c r="Q7" s="8"/>
      <c r="R7" s="1"/>
      <c r="S7" s="1"/>
      <c r="T7" s="1"/>
      <c r="U7" s="1"/>
    </row>
    <row r="8" spans="1:21" x14ac:dyDescent="0.25">
      <c r="B8" s="1"/>
      <c r="C8" s="6">
        <v>1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7">
        <v>5</v>
      </c>
      <c r="K8" s="1"/>
      <c r="L8" s="6">
        <v>12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25">
      <c r="A10" s="12" t="s">
        <v>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B12" s="1"/>
      <c r="C12" s="6">
        <v>1</v>
      </c>
      <c r="D12" s="6">
        <v>3</v>
      </c>
      <c r="E12" s="6">
        <v>2</v>
      </c>
      <c r="F12" s="6">
        <v>6</v>
      </c>
      <c r="G12" s="6">
        <v>4</v>
      </c>
      <c r="I12" s="1"/>
      <c r="J12" s="6">
        <v>5</v>
      </c>
      <c r="K12" s="6">
        <v>7</v>
      </c>
      <c r="L12" s="1"/>
      <c r="M12" s="1"/>
      <c r="N12" s="1"/>
      <c r="O12" s="1"/>
      <c r="P12" s="1"/>
      <c r="Q12" s="1"/>
      <c r="R12" s="1"/>
      <c r="S12" s="1"/>
      <c r="T12" s="6">
        <f t="array" ref="T12:T16">MMULT(N16:R20,L4:L8)</f>
        <v>5.0000000000000009</v>
      </c>
      <c r="U12" s="1">
        <f t="array" ref="U12:U16">TRANSPOSE(C12:G12)</f>
        <v>1</v>
      </c>
    </row>
    <row r="13" spans="1:21" x14ac:dyDescent="0.25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">
        <v>8.9999999999999964</v>
      </c>
      <c r="U13" s="1">
        <v>3</v>
      </c>
    </row>
    <row r="14" spans="1:21" x14ac:dyDescent="0.25">
      <c r="C14" s="3" cm="1">
        <f t="array" ref="C14">INDEX($O$4:$U$4,,MATCH(C$12,$O$3:$U$3))</f>
        <v>7</v>
      </c>
      <c r="D14" s="3" cm="1">
        <f t="array" ref="D14">INDEX($O$4:$U$4,,MATCH(D$12,$O$3:$U$3))</f>
        <v>0</v>
      </c>
      <c r="E14" s="3" cm="1">
        <f t="array" ref="E14">INDEX($O$4:$U$4,,MATCH(E$12,$O$3:$U$3))</f>
        <v>6</v>
      </c>
      <c r="F14" s="3" cm="1">
        <f t="array" ref="F14">INDEX($O$4:$U$4,,MATCH(F$12,$O$3:$U$3))</f>
        <v>0</v>
      </c>
      <c r="G14" s="3" cm="1">
        <f t="array" ref="G14">INDEX($O$4:$U$4,,MATCH(G$12,$O$3:$U$3))</f>
        <v>0</v>
      </c>
      <c r="J14" s="3" cm="1">
        <f t="array" ref="J14">INDEX($O$4:$T$4,,MATCH(J$12,$O$3:$T$3))</f>
        <v>0</v>
      </c>
      <c r="K14" s="3" cm="1">
        <f t="array" ref="K14">INDEX($O$4:$T$4,,MATCH(K$12,$O$3:$T$3))</f>
        <v>0</v>
      </c>
      <c r="N14" s="1"/>
      <c r="O14" s="1"/>
      <c r="P14" s="1"/>
      <c r="Q14" s="1"/>
      <c r="R14" s="1"/>
      <c r="S14" s="1"/>
      <c r="T14" s="6">
        <v>6.9999999999999947</v>
      </c>
      <c r="U14" s="1">
        <v>2</v>
      </c>
    </row>
    <row r="15" spans="1:21" x14ac:dyDescent="0.25">
      <c r="N15" s="1"/>
      <c r="O15" s="1"/>
      <c r="P15" s="1"/>
      <c r="Q15" s="1"/>
      <c r="R15" s="1"/>
      <c r="S15" s="1"/>
      <c r="T15" s="6">
        <v>7.0000000000000071</v>
      </c>
      <c r="U15" s="1">
        <v>6</v>
      </c>
    </row>
    <row r="16" spans="1:21" x14ac:dyDescent="0.25">
      <c r="B16" s="1"/>
      <c r="C16" s="3">
        <f>INDEX($C$4:$I$8,MATCH($H16,$J$4:$J$8,0),MATCH(C$12,$C$3:$I$3,0))</f>
        <v>1</v>
      </c>
      <c r="D16" s="3">
        <f t="shared" ref="D16:G20" si="0">INDEX($C$4:$I$8,MATCH($H16,$J$4:$J$8,0),MATCH(D$12,$C$3:$I$3,0))</f>
        <v>-1</v>
      </c>
      <c r="E16" s="3">
        <f t="shared" si="0"/>
        <v>1</v>
      </c>
      <c r="F16" s="3">
        <f t="shared" si="0"/>
        <v>0</v>
      </c>
      <c r="G16" s="3">
        <f t="shared" si="0"/>
        <v>0</v>
      </c>
      <c r="H16" s="7">
        <v>1</v>
      </c>
      <c r="I16" s="1"/>
      <c r="J16" s="3">
        <f>INDEX($C$4:$I$8,MATCH($H16,$J$4:$J$8,0),MATCH(J$12,$C$3:$I$3,0))</f>
        <v>0</v>
      </c>
      <c r="K16" s="3">
        <f>INDEX($C$4:$I$8,MATCH($H16,$J$4:$J$8,0),MATCH(K$12,$C$3:$I$3,0))</f>
        <v>0</v>
      </c>
      <c r="L16" s="1"/>
      <c r="M16" s="1"/>
      <c r="N16" s="6">
        <f t="array" ref="N16:R20">MINVERSE(C16:G20)</f>
        <v>0</v>
      </c>
      <c r="O16" s="6">
        <v>0</v>
      </c>
      <c r="P16" s="6">
        <v>0.5</v>
      </c>
      <c r="Q16" s="6">
        <v>0</v>
      </c>
      <c r="R16" s="6">
        <v>-0.49999999999999994</v>
      </c>
      <c r="S16" s="1"/>
      <c r="T16" s="6">
        <v>5.7499999999999964</v>
      </c>
      <c r="U16" s="1">
        <v>4</v>
      </c>
    </row>
    <row r="17" spans="2:29" x14ac:dyDescent="0.25">
      <c r="B17" s="1"/>
      <c r="C17" s="3">
        <f>INDEX($C$4:$I$8,MATCH($H17,$J$4:$J$8,0),MATCH(C$12,$C$3:$I$3,0))</f>
        <v>0.75</v>
      </c>
      <c r="D17" s="3">
        <f t="shared" si="0"/>
        <v>0</v>
      </c>
      <c r="E17" s="3">
        <f t="shared" si="0"/>
        <v>-1</v>
      </c>
      <c r="F17" s="3">
        <f t="shared" si="0"/>
        <v>0</v>
      </c>
      <c r="G17" s="3">
        <f t="shared" si="0"/>
        <v>1</v>
      </c>
      <c r="H17" s="7">
        <v>2</v>
      </c>
      <c r="I17" s="1"/>
      <c r="J17" s="3">
        <f t="shared" ref="J17:K20" si="1">INDEX($C$4:$I$8,MATCH($H17,$J$4:$J$8,0),MATCH(J$12,$C$3:$I$3,0))</f>
        <v>0</v>
      </c>
      <c r="K17" s="3">
        <f t="shared" si="1"/>
        <v>0</v>
      </c>
      <c r="L17" s="1"/>
      <c r="M17" s="1"/>
      <c r="N17" s="6">
        <v>-1</v>
      </c>
      <c r="O17" s="6">
        <v>0</v>
      </c>
      <c r="P17" s="6">
        <v>-1.1102230246251565E-16</v>
      </c>
      <c r="Q17" s="6">
        <v>0</v>
      </c>
      <c r="R17" s="6">
        <v>1</v>
      </c>
      <c r="S17" s="1"/>
      <c r="T17" s="1"/>
      <c r="U17" s="1"/>
    </row>
    <row r="18" spans="2:29" x14ac:dyDescent="0.25">
      <c r="B18" s="1"/>
      <c r="C18" s="3">
        <f t="shared" ref="C18:C20" si="2">INDEX($C$4:$I$8,MATCH($H18,$J$4:$J$8,0),MATCH(C$12,$C$3:$I$3,0))</f>
        <v>3</v>
      </c>
      <c r="D18" s="3">
        <f t="shared" si="0"/>
        <v>0</v>
      </c>
      <c r="E18" s="3">
        <f t="shared" si="0"/>
        <v>1</v>
      </c>
      <c r="F18" s="3">
        <f t="shared" si="0"/>
        <v>0</v>
      </c>
      <c r="G18" s="3">
        <f t="shared" si="0"/>
        <v>0</v>
      </c>
      <c r="H18" s="7">
        <v>3</v>
      </c>
      <c r="I18" s="1"/>
      <c r="J18" s="3">
        <f t="shared" si="1"/>
        <v>1</v>
      </c>
      <c r="K18" s="3">
        <f t="shared" si="1"/>
        <v>0</v>
      </c>
      <c r="L18" s="1"/>
      <c r="M18" s="1"/>
      <c r="N18" s="6">
        <v>0</v>
      </c>
      <c r="O18" s="6">
        <v>0</v>
      </c>
      <c r="P18" s="6">
        <v>-0.50000000000000011</v>
      </c>
      <c r="Q18" s="6">
        <v>0</v>
      </c>
      <c r="R18" s="6">
        <v>1.4999999999999998</v>
      </c>
      <c r="S18" s="1"/>
      <c r="T18" s="1"/>
      <c r="U18" s="1"/>
    </row>
    <row r="19" spans="2:29" x14ac:dyDescent="0.25">
      <c r="B19" s="1"/>
      <c r="C19" s="3">
        <f t="shared" si="2"/>
        <v>-2</v>
      </c>
      <c r="D19" s="3">
        <f t="shared" si="0"/>
        <v>0</v>
      </c>
      <c r="E19" s="3">
        <f t="shared" si="0"/>
        <v>1</v>
      </c>
      <c r="F19" s="3">
        <f t="shared" si="0"/>
        <v>1</v>
      </c>
      <c r="G19" s="3">
        <f t="shared" si="0"/>
        <v>0</v>
      </c>
      <c r="H19" s="7">
        <v>4</v>
      </c>
      <c r="I19" s="1"/>
      <c r="J19" s="3">
        <f t="shared" si="1"/>
        <v>0</v>
      </c>
      <c r="K19" s="3">
        <f t="shared" si="1"/>
        <v>0</v>
      </c>
      <c r="L19" s="1"/>
      <c r="M19" s="1"/>
      <c r="N19" s="6">
        <v>0</v>
      </c>
      <c r="O19" s="6">
        <v>0</v>
      </c>
      <c r="P19" s="6">
        <v>1.5</v>
      </c>
      <c r="Q19" s="6">
        <v>1</v>
      </c>
      <c r="R19" s="6">
        <v>-2.4999999999999996</v>
      </c>
      <c r="S19" s="1"/>
      <c r="T19" s="6">
        <f t="array" ref="T19">MMULT(C14:G14,T12:T16)</f>
        <v>76.999999999999972</v>
      </c>
      <c r="U19" s="1"/>
    </row>
    <row r="20" spans="2:29" x14ac:dyDescent="0.25">
      <c r="B20" s="1"/>
      <c r="C20" s="3">
        <f t="shared" si="2"/>
        <v>1</v>
      </c>
      <c r="D20" s="3">
        <f t="shared" si="0"/>
        <v>0</v>
      </c>
      <c r="E20" s="3">
        <f t="shared" si="0"/>
        <v>1</v>
      </c>
      <c r="F20" s="3">
        <f t="shared" si="0"/>
        <v>0</v>
      </c>
      <c r="G20" s="3">
        <f t="shared" si="0"/>
        <v>0</v>
      </c>
      <c r="H20" s="7">
        <v>5</v>
      </c>
      <c r="I20" s="1"/>
      <c r="J20" s="3">
        <f t="shared" si="1"/>
        <v>0</v>
      </c>
      <c r="K20" s="3">
        <f t="shared" si="1"/>
        <v>1</v>
      </c>
      <c r="L20" s="1"/>
      <c r="M20" s="1"/>
      <c r="N20" s="6">
        <v>0</v>
      </c>
      <c r="O20" s="6">
        <v>1</v>
      </c>
      <c r="P20" s="6">
        <v>-0.87500000000000022</v>
      </c>
      <c r="Q20" s="6">
        <v>0</v>
      </c>
      <c r="R20" s="6">
        <v>1.875</v>
      </c>
      <c r="S20" s="1"/>
      <c r="T20" s="1"/>
      <c r="U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9" x14ac:dyDescent="0.25">
      <c r="B22" s="13" t="s">
        <v>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"/>
      <c r="N22" s="1"/>
      <c r="O22" s="1"/>
      <c r="P22" s="1"/>
      <c r="Q22" s="1"/>
      <c r="R22" s="1"/>
      <c r="S22" s="1"/>
      <c r="T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Y23" s="10">
        <v>0</v>
      </c>
      <c r="Z23" s="10">
        <v>0</v>
      </c>
      <c r="AA23" s="10">
        <v>0.5</v>
      </c>
      <c r="AB23" s="10">
        <v>0</v>
      </c>
      <c r="AC23" s="10">
        <v>-0.49999999999999994</v>
      </c>
    </row>
    <row r="24" spans="2:29" x14ac:dyDescent="0.25">
      <c r="B24" s="1"/>
      <c r="C24" s="6">
        <f t="array" ref="C24:G24">MMULT(C14:G14,N16:R20)</f>
        <v>0</v>
      </c>
      <c r="D24" s="6">
        <v>0</v>
      </c>
      <c r="E24" s="6">
        <v>0.49999999999999911</v>
      </c>
      <c r="F24" s="6">
        <v>0</v>
      </c>
      <c r="G24" s="6">
        <v>5.4999999999999982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Y24" s="10">
        <v>-1</v>
      </c>
      <c r="Z24" s="10">
        <v>0</v>
      </c>
      <c r="AA24" s="10">
        <v>-1.1102230246251565E-16</v>
      </c>
      <c r="AB24" s="10">
        <v>0</v>
      </c>
      <c r="AC24" s="10">
        <v>1</v>
      </c>
    </row>
    <row r="25" spans="2:2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Y25" s="10">
        <v>0</v>
      </c>
      <c r="Z25" s="10">
        <v>0</v>
      </c>
      <c r="AA25" s="10">
        <v>-0.50000000000000011</v>
      </c>
      <c r="AB25" s="10">
        <v>0</v>
      </c>
      <c r="AC25" s="10">
        <v>1.4999999999999998</v>
      </c>
    </row>
    <row r="26" spans="2:29" x14ac:dyDescent="0.25">
      <c r="B26" s="1"/>
      <c r="C26" s="6">
        <f t="array" ref="C26:D26">MMULT(C24:G24,J16:K20)</f>
        <v>0.49999999999999911</v>
      </c>
      <c r="D26" s="6">
        <v>5.4999999999999982</v>
      </c>
      <c r="E26" s="1"/>
      <c r="F26" s="1"/>
      <c r="G26" s="6">
        <f t="array" ref="G26:H26">J14:K14-C26:D26</f>
        <v>-0.49999999999999911</v>
      </c>
      <c r="H26" s="6">
        <v>-5.4999999999999982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Y26" s="10">
        <v>0</v>
      </c>
      <c r="Z26" s="10">
        <v>0</v>
      </c>
      <c r="AA26" s="10">
        <v>1.5</v>
      </c>
      <c r="AB26" s="10">
        <v>1</v>
      </c>
      <c r="AC26" s="10">
        <v>-2.4999999999999996</v>
      </c>
    </row>
    <row r="27" spans="2:29" x14ac:dyDescent="0.25">
      <c r="B27" s="1"/>
      <c r="C27" s="1"/>
      <c r="D27" s="1"/>
      <c r="E27" s="1"/>
      <c r="F27" s="1"/>
      <c r="G27" s="1">
        <f t="array" ref="G27:H27">J12:K12</f>
        <v>5</v>
      </c>
      <c r="H27" s="1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Y27" s="10">
        <v>0</v>
      </c>
      <c r="Z27" s="10">
        <v>1</v>
      </c>
      <c r="AA27" s="10">
        <v>-0.87500000000000022</v>
      </c>
      <c r="AB27" s="10">
        <v>0</v>
      </c>
      <c r="AC27" s="10">
        <v>1.875</v>
      </c>
    </row>
    <row r="28" spans="2:29" x14ac:dyDescent="0.25">
      <c r="B28" s="14" t="s">
        <v>3</v>
      </c>
      <c r="C28" s="14"/>
      <c r="D28" s="14"/>
      <c r="E28" s="14"/>
      <c r="F28" s="14"/>
      <c r="G28" s="14"/>
      <c r="H28" s="14"/>
      <c r="I28" s="5"/>
      <c r="J28" s="14" t="s">
        <v>4</v>
      </c>
      <c r="K28" s="14"/>
      <c r="L28" s="14"/>
      <c r="M28" s="14"/>
      <c r="N28" s="14"/>
      <c r="O28" s="14"/>
      <c r="P28" s="14"/>
      <c r="Q28" s="14"/>
      <c r="R28" s="14"/>
      <c r="S28" s="14"/>
      <c r="T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9" x14ac:dyDescent="0.25">
      <c r="B30" s="1" t="s">
        <v>5</v>
      </c>
      <c r="C30" s="2">
        <v>4</v>
      </c>
      <c r="D30" s="1"/>
      <c r="E30" s="1"/>
      <c r="F30" s="6">
        <f t="array" ref="F30:F34">MMULT(-N16:R20,C32:C36)</f>
        <v>0</v>
      </c>
      <c r="G30" s="1">
        <f t="array" ref="G30:G34">TRANSPOSE(C12:G12)</f>
        <v>1</v>
      </c>
      <c r="H30" s="1"/>
      <c r="I30" s="1"/>
      <c r="J30" s="1"/>
      <c r="K30" s="6">
        <f t="array" ref="K30:K34">T12:T16</f>
        <v>5.0000000000000009</v>
      </c>
      <c r="L30" s="1"/>
      <c r="M30" s="1"/>
      <c r="N30" s="1" t="s">
        <v>6</v>
      </c>
      <c r="O30" s="3" t="str">
        <f>IF(F30&lt;0,-K30/F30,"")</f>
        <v/>
      </c>
      <c r="P30" s="1">
        <f t="array" ref="P30:P34">G30:G34</f>
        <v>1</v>
      </c>
      <c r="Q30" s="1"/>
      <c r="R30" s="1"/>
      <c r="S30" s="6">
        <f>K30+$O$36*F30</f>
        <v>5.0000000000000009</v>
      </c>
      <c r="T30" s="1">
        <f t="array" ref="T30:T36">G30:G36</f>
        <v>1</v>
      </c>
    </row>
    <row r="31" spans="2:29" x14ac:dyDescent="0.25">
      <c r="B31" s="1"/>
      <c r="C31" s="1"/>
      <c r="D31" s="1"/>
      <c r="E31" s="1"/>
      <c r="F31" s="6">
        <v>0</v>
      </c>
      <c r="G31" s="1">
        <v>3</v>
      </c>
      <c r="H31" s="1"/>
      <c r="I31" s="1"/>
      <c r="J31" s="1"/>
      <c r="K31" s="6">
        <v>8.9999999999999964</v>
      </c>
      <c r="L31" s="1"/>
      <c r="M31" s="1"/>
      <c r="N31" s="1"/>
      <c r="O31" s="3" t="str">
        <f t="shared" ref="O31:O34" si="3">IF(F31&lt;0,-K31/F31,"")</f>
        <v/>
      </c>
      <c r="P31" s="1">
        <v>3</v>
      </c>
      <c r="Q31" s="1"/>
      <c r="R31" s="1"/>
      <c r="S31" s="6">
        <f t="shared" ref="S31:S34" si="4">K31+$O$36*F31</f>
        <v>8.9999999999999964</v>
      </c>
      <c r="T31" s="1">
        <v>3</v>
      </c>
    </row>
    <row r="32" spans="2:29" x14ac:dyDescent="0.25">
      <c r="B32" s="1"/>
      <c r="C32" s="6" cm="1">
        <f t="array" ref="C32">INDEX($C$4:$I$8,J4,MATCH($C$30,$C$3:$I$3))</f>
        <v>0</v>
      </c>
      <c r="D32" s="1"/>
      <c r="E32" s="1"/>
      <c r="F32" s="6">
        <v>0</v>
      </c>
      <c r="G32" s="1">
        <v>2</v>
      </c>
      <c r="H32" s="1"/>
      <c r="I32" s="1"/>
      <c r="J32" s="1"/>
      <c r="K32" s="6">
        <v>6.9999999999999947</v>
      </c>
      <c r="L32" s="1"/>
      <c r="M32" s="1"/>
      <c r="N32" s="1"/>
      <c r="O32" s="3" t="str">
        <f t="shared" si="3"/>
        <v/>
      </c>
      <c r="P32" s="1">
        <v>2</v>
      </c>
      <c r="Q32" s="1"/>
      <c r="R32" s="1"/>
      <c r="S32" s="6">
        <f t="shared" si="4"/>
        <v>6.9999999999999947</v>
      </c>
      <c r="T32" s="1">
        <v>2</v>
      </c>
    </row>
    <row r="33" spans="2:20" x14ac:dyDescent="0.25">
      <c r="B33" s="1"/>
      <c r="C33" s="6" cm="1">
        <f t="array" ref="C33">INDEX($C$4:$I$8,J5,MATCH($C$30,$C$3:$I$3))</f>
        <v>1</v>
      </c>
      <c r="D33" s="1"/>
      <c r="E33" s="1"/>
      <c r="F33" s="6">
        <v>0</v>
      </c>
      <c r="G33" s="1">
        <v>6</v>
      </c>
      <c r="H33" s="1"/>
      <c r="I33" s="1"/>
      <c r="J33" s="1"/>
      <c r="K33" s="6">
        <v>7.0000000000000071</v>
      </c>
      <c r="L33" s="1"/>
      <c r="M33" s="1"/>
      <c r="N33" s="1"/>
      <c r="O33" s="3" t="str">
        <f t="shared" si="3"/>
        <v/>
      </c>
      <c r="P33" s="1">
        <v>6</v>
      </c>
      <c r="Q33" s="1"/>
      <c r="R33" s="1"/>
      <c r="S33" s="6">
        <f t="shared" si="4"/>
        <v>7.0000000000000071</v>
      </c>
      <c r="T33" s="1">
        <v>6</v>
      </c>
    </row>
    <row r="34" spans="2:20" x14ac:dyDescent="0.25">
      <c r="B34" s="1"/>
      <c r="C34" s="6" cm="1">
        <f t="array" ref="C34">INDEX($C$4:$I$8,J6,MATCH($C$30,$C$3:$I$3))</f>
        <v>0</v>
      </c>
      <c r="D34" s="1"/>
      <c r="E34" s="1"/>
      <c r="F34" s="6">
        <v>-1</v>
      </c>
      <c r="G34" s="1">
        <v>4</v>
      </c>
      <c r="H34" s="1"/>
      <c r="I34" s="1"/>
      <c r="J34" s="1"/>
      <c r="K34" s="6">
        <v>5.7499999999999964</v>
      </c>
      <c r="L34" s="1"/>
      <c r="M34" s="1"/>
      <c r="N34" s="1"/>
      <c r="O34" s="3">
        <f t="shared" si="3"/>
        <v>5.7499999999999964</v>
      </c>
      <c r="P34" s="1">
        <v>4</v>
      </c>
      <c r="Q34" s="1"/>
      <c r="R34" s="1"/>
      <c r="S34" s="6">
        <f t="shared" si="4"/>
        <v>0</v>
      </c>
      <c r="T34" s="1">
        <v>4</v>
      </c>
    </row>
    <row r="35" spans="2:20" x14ac:dyDescent="0.25">
      <c r="B35" s="1"/>
      <c r="C35" s="6" cm="1">
        <f t="array" ref="C35">INDEX($C$4:$I$8,J7,MATCH($C$30,$C$3:$I$3))</f>
        <v>0</v>
      </c>
      <c r="D35" s="1"/>
      <c r="E35" s="1"/>
      <c r="F35" s="4">
        <f>IF(G35=$C$30,1,0)</f>
        <v>0</v>
      </c>
      <c r="G35" s="1">
        <f t="array" ref="G35:G36">TRANSPOSE(J12:K12)</f>
        <v>5</v>
      </c>
      <c r="H35" s="1"/>
      <c r="I35" s="1"/>
      <c r="J35" s="1"/>
      <c r="K35" s="4">
        <f t="array" ref="K35:K36">0</f>
        <v>0</v>
      </c>
      <c r="L35" s="1"/>
      <c r="M35" s="1"/>
      <c r="N35" s="1"/>
      <c r="Q35" s="1"/>
      <c r="R35" s="1"/>
      <c r="S35" s="4">
        <f>K35+$O$36*F35</f>
        <v>0</v>
      </c>
      <c r="T35" s="1">
        <v>5</v>
      </c>
    </row>
    <row r="36" spans="2:20" x14ac:dyDescent="0.25">
      <c r="B36" s="1"/>
      <c r="C36" s="6" cm="1">
        <f t="array" ref="C36">INDEX($C$4:$I$8,J8,MATCH($C$30,$C$3:$I$3))</f>
        <v>0</v>
      </c>
      <c r="D36" s="1"/>
      <c r="E36" s="1"/>
      <c r="F36" s="4">
        <f>IF(G36=$C$30,1,0)</f>
        <v>0</v>
      </c>
      <c r="G36" s="1">
        <v>7</v>
      </c>
      <c r="H36" s="1"/>
      <c r="I36" s="1"/>
      <c r="J36" s="1"/>
      <c r="K36" s="4">
        <v>0</v>
      </c>
      <c r="L36" s="1"/>
      <c r="M36" s="1"/>
      <c r="N36" s="1"/>
      <c r="O36" s="3">
        <f>MIN(O30:O34)</f>
        <v>5.7499999999999964</v>
      </c>
      <c r="P36" s="2">
        <f>INDEX($P$30:$P$34,MATCH(O36,$O$30:$O$34,0))</f>
        <v>4</v>
      </c>
      <c r="Q36" s="1"/>
      <c r="R36" s="1"/>
      <c r="S36" s="4">
        <f>K36+$O$36*F36</f>
        <v>0</v>
      </c>
      <c r="T36" s="1">
        <v>7</v>
      </c>
    </row>
    <row r="37" spans="2:2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1"/>
      <c r="C38" s="1"/>
      <c r="D38" s="1"/>
      <c r="E38" s="1"/>
      <c r="F38" s="11" t="s">
        <v>7</v>
      </c>
      <c r="G38" s="11"/>
      <c r="H38" s="2">
        <f>C30</f>
        <v>4</v>
      </c>
      <c r="I38" s="1"/>
      <c r="J38" s="11" t="s">
        <v>8</v>
      </c>
      <c r="K38" s="11"/>
      <c r="L38" s="2">
        <f>P36</f>
        <v>4</v>
      </c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mergeCells count="7">
    <mergeCell ref="F38:G38"/>
    <mergeCell ref="J38:K38"/>
    <mergeCell ref="A1:U1"/>
    <mergeCell ref="A10:U10"/>
    <mergeCell ref="B22:L22"/>
    <mergeCell ref="B28:H28"/>
    <mergeCell ref="J28:S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3800-6922-480C-BD16-92FF2F644EA8}">
  <dimension ref="B2:O10"/>
  <sheetViews>
    <sheetView workbookViewId="0">
      <selection activeCell="J7" sqref="J7"/>
    </sheetView>
  </sheetViews>
  <sheetFormatPr defaultColWidth="4.85546875" defaultRowHeight="15" x14ac:dyDescent="0.25"/>
  <sheetData>
    <row r="2" spans="2:15" x14ac:dyDescent="0.25">
      <c r="B2">
        <v>2</v>
      </c>
      <c r="C2">
        <v>1</v>
      </c>
      <c r="D2">
        <v>0</v>
      </c>
      <c r="E2">
        <v>0</v>
      </c>
      <c r="H2">
        <v>8</v>
      </c>
      <c r="M2" cm="1">
        <f t="array" ref="M2:O4">MINVERSE(B2:D4)</f>
        <v>1</v>
      </c>
      <c r="N2">
        <v>-1</v>
      </c>
      <c r="O2">
        <v>0</v>
      </c>
    </row>
    <row r="3" spans="2:15" x14ac:dyDescent="0.25">
      <c r="B3">
        <v>1</v>
      </c>
      <c r="C3">
        <v>1</v>
      </c>
      <c r="D3">
        <v>0</v>
      </c>
      <c r="E3">
        <v>0</v>
      </c>
      <c r="H3">
        <v>4</v>
      </c>
      <c r="M3">
        <v>-1.0000000000000002</v>
      </c>
      <c r="N3">
        <v>2</v>
      </c>
      <c r="O3">
        <v>0</v>
      </c>
    </row>
    <row r="4" spans="2:15" x14ac:dyDescent="0.25">
      <c r="B4">
        <f>1/2</f>
        <v>0.5</v>
      </c>
      <c r="C4">
        <v>1</v>
      </c>
      <c r="D4">
        <v>1</v>
      </c>
      <c r="E4">
        <v>0</v>
      </c>
      <c r="H4">
        <v>6</v>
      </c>
      <c r="M4">
        <v>0.50000000000000011</v>
      </c>
      <c r="N4">
        <v>-1.5</v>
      </c>
      <c r="O4">
        <v>1</v>
      </c>
    </row>
    <row r="5" spans="2:15" x14ac:dyDescent="0.25">
      <c r="B5">
        <v>1</v>
      </c>
      <c r="C5">
        <v>2</v>
      </c>
      <c r="D5">
        <v>0</v>
      </c>
      <c r="E5">
        <v>1</v>
      </c>
      <c r="H5">
        <v>6</v>
      </c>
    </row>
    <row r="7" spans="2:15" x14ac:dyDescent="0.25">
      <c r="B7" cm="1">
        <f t="array" ref="B7:E10">MINVERSE(B2:E5)</f>
        <v>1</v>
      </c>
      <c r="C7">
        <v>-1</v>
      </c>
      <c r="D7">
        <v>0</v>
      </c>
      <c r="E7">
        <v>0</v>
      </c>
      <c r="H7" cm="1">
        <f t="array" ref="H7:H10">MMULT(_xlfn.ANCHORARRAY(B7),H2:H5)</f>
        <v>4</v>
      </c>
      <c r="J7" cm="1">
        <f t="array" ref="J7">MMULT(B10:E10,_xlfn.ANCHORARRAY(H7))</f>
        <v>6.000000000000008</v>
      </c>
    </row>
    <row r="8" spans="2:15" x14ac:dyDescent="0.25">
      <c r="B8">
        <v>-1.0000000000000002</v>
      </c>
      <c r="C8">
        <v>2</v>
      </c>
      <c r="D8">
        <v>0</v>
      </c>
      <c r="E8">
        <v>0</v>
      </c>
      <c r="H8">
        <v>-1.7763568394002505E-15</v>
      </c>
    </row>
    <row r="9" spans="2:15" x14ac:dyDescent="0.25">
      <c r="B9">
        <v>0.50000000000000011</v>
      </c>
      <c r="C9">
        <v>-1.5</v>
      </c>
      <c r="D9">
        <v>1</v>
      </c>
      <c r="E9">
        <v>0</v>
      </c>
      <c r="H9">
        <v>4.0000000000000009</v>
      </c>
    </row>
    <row r="10" spans="2:15" x14ac:dyDescent="0.25">
      <c r="B10">
        <v>1.0000000000000002</v>
      </c>
      <c r="C10">
        <v>-3</v>
      </c>
      <c r="D10">
        <v>0</v>
      </c>
      <c r="E10">
        <v>1</v>
      </c>
      <c r="H10">
        <v>2.0000000000000018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E08CC2E2A14E8C65789CB1A3FED4" ma:contentTypeVersion="17" ma:contentTypeDescription="Crear nuevo documento." ma:contentTypeScope="" ma:versionID="1f94aade19120359548372024dd0f8ed">
  <xsd:schema xmlns:xsd="http://www.w3.org/2001/XMLSchema" xmlns:xs="http://www.w3.org/2001/XMLSchema" xmlns:p="http://schemas.microsoft.com/office/2006/metadata/properties" xmlns:ns2="4ee4ccf3-8bf8-4d7a-8403-850a63f245a9" xmlns:ns3="1a876b34-c7ce-4dd8-ae7a-3b985e6aeeaf" targetNamespace="http://schemas.microsoft.com/office/2006/metadata/properties" ma:root="true" ma:fieldsID="2d0b55a123eee0c7e2f7c0ad32edf2ee" ns2:_="" ns3:_="">
    <xsd:import namespace="4ee4ccf3-8bf8-4d7a-8403-850a63f245a9"/>
    <xsd:import namespace="1a876b34-c7ce-4dd8-ae7a-3b985e6ae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4ccf3-8bf8-4d7a-8403-850a63f24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76b34-c7ce-4dd8-ae7a-3b985e6ae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85e616a-b1b9-450a-9185-13fada652838}" ma:internalName="TaxCatchAll" ma:showField="CatchAllData" ma:web="1a876b34-c7ce-4dd8-ae7a-3b985e6aee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876b34-c7ce-4dd8-ae7a-3b985e6aeeaf" xsi:nil="true"/>
    <lcf76f155ced4ddcb4097134ff3c332f xmlns="4ee4ccf3-8bf8-4d7a-8403-850a63f245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2378F4-BDC5-4765-9889-7A1E1D1ED7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30015-7577-4A4F-9B69-7A91D50DE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e4ccf3-8bf8-4d7a-8403-850a63f245a9"/>
    <ds:schemaRef ds:uri="1a876b34-c7ce-4dd8-ae7a-3b985e6ae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D8548-2628-4A14-80DC-07094FD0D099}">
  <ds:schemaRefs>
    <ds:schemaRef ds:uri="http://schemas.microsoft.com/office/2006/metadata/properties"/>
    <ds:schemaRef ds:uri="http://schemas.microsoft.com/office/infopath/2007/PartnerControls"/>
    <ds:schemaRef ds:uri="1a876b34-c7ce-4dd8-ae7a-3b985e6aeeaf"/>
    <ds:schemaRef ds:uri="4ee4ccf3-8bf8-4d7a-8403-850a63f245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Iteración 1</vt:lpstr>
      <vt:lpstr>Iteración 2</vt:lpstr>
      <vt:lpstr>Iteración 3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Escallon Barrios</dc:creator>
  <cp:keywords/>
  <dc:description/>
  <cp:lastModifiedBy>Laura Juliana Sanchez Duran</cp:lastModifiedBy>
  <cp:revision/>
  <dcterms:created xsi:type="dcterms:W3CDTF">2017-03-28T22:48:19Z</dcterms:created>
  <dcterms:modified xsi:type="dcterms:W3CDTF">2025-04-24T19:03:33Z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0x010100B2D2E08CC2E2A14E8C65789CB1A3FED4</vt:lpwstr>
  </property>
  <property fmtid="{D5CDD505-2E9C-101B-9397-08002B2CF9AE}" pid="3" name="MediaServiceImageTags">
    <vt:lpwstr/>
  </property>
</Properties>
</file>