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an\Desktop\toothv2\alt\tooth\"/>
    </mc:Choice>
  </mc:AlternateContent>
  <xr:revisionPtr revIDLastSave="0" documentId="13_ncr:1_{652F760F-9CC0-4CEB-B054-B9E1D3B26EB3}" xr6:coauthVersionLast="46" xr6:coauthVersionMax="46" xr10:uidLastSave="{00000000-0000-0000-0000-000000000000}"/>
  <bookViews>
    <workbookView xWindow="8928" yWindow="829" windowWidth="26243" windowHeight="15863" xr2:uid="{00000000-000D-0000-FFFF-FFFF00000000}"/>
  </bookViews>
  <sheets>
    <sheet name="Tangente Kreis-Kreis" sheetId="2" r:id="rId1"/>
    <sheet name="Inf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0" i="2" l="1"/>
  <c r="E210" i="2"/>
  <c r="C200" i="2"/>
  <c r="G200" i="2"/>
  <c r="F200" i="2"/>
  <c r="E200" i="2"/>
  <c r="G199" i="2"/>
  <c r="F199" i="2"/>
  <c r="E199" i="2"/>
  <c r="C199" i="2"/>
  <c r="C194" i="2"/>
  <c r="C191" i="2"/>
  <c r="C190" i="2"/>
  <c r="C187" i="2"/>
  <c r="C186" i="2"/>
  <c r="C185" i="2"/>
  <c r="C165" i="2"/>
  <c r="C164" i="2"/>
  <c r="C163" i="2"/>
  <c r="C144" i="2"/>
  <c r="C143" i="2"/>
  <c r="C142" i="2"/>
  <c r="C141" i="2"/>
  <c r="C140" i="2"/>
  <c r="C120" i="2"/>
  <c r="C76" i="2"/>
  <c r="C54" i="2"/>
  <c r="C55" i="2"/>
  <c r="C32" i="2"/>
  <c r="C59" i="2" s="1"/>
  <c r="C74" i="2" l="1"/>
  <c r="C75" i="2" s="1"/>
  <c r="C96" i="2" s="1"/>
  <c r="C118" i="2"/>
  <c r="C119" i="2" s="1"/>
  <c r="C60" i="2"/>
  <c r="C97" i="2" l="1"/>
  <c r="C102" i="2" s="1"/>
  <c r="P15" i="2" s="1"/>
  <c r="C106" i="2"/>
  <c r="C108" i="2" s="1"/>
  <c r="P16" i="2" s="1"/>
  <c r="C107" i="2"/>
  <c r="C109" i="2" s="1"/>
  <c r="Q16" i="2" s="1"/>
  <c r="C98" i="2"/>
  <c r="C103" i="2" s="1"/>
  <c r="Q15" i="2" s="1"/>
  <c r="C122" i="2"/>
  <c r="C127" i="2" s="1"/>
  <c r="Q17" i="2" s="1"/>
  <c r="C131" i="2"/>
  <c r="C132" i="2" s="1"/>
  <c r="P18" i="2" s="1"/>
  <c r="C123" i="2"/>
  <c r="C126" i="2" s="1"/>
  <c r="P17" i="2" s="1"/>
  <c r="C130" i="2"/>
  <c r="C133" i="2" s="1"/>
  <c r="Q18" i="2" s="1"/>
  <c r="C162" i="2" l="1"/>
  <c r="C235" i="2"/>
  <c r="C210" i="2"/>
  <c r="C236" i="2" l="1"/>
  <c r="C241" i="2" s="1"/>
  <c r="Q13" i="2" s="1"/>
  <c r="C211" i="2"/>
  <c r="C216" i="2" s="1"/>
  <c r="Q14" i="2" s="1"/>
  <c r="C237" i="2"/>
  <c r="C240" i="2" s="1"/>
  <c r="P13" i="2" s="1"/>
  <c r="C212" i="2"/>
  <c r="C215" i="2" s="1"/>
  <c r="P14" i="2" s="1"/>
  <c r="C195" i="2"/>
  <c r="P12" i="2" s="1"/>
  <c r="P11" i="2"/>
  <c r="C196" i="2"/>
  <c r="Q12" i="2" s="1"/>
  <c r="Q11" i="2"/>
</calcChain>
</file>

<file path=xl/sharedStrings.xml><?xml version="1.0" encoding="utf-8"?>
<sst xmlns="http://schemas.openxmlformats.org/spreadsheetml/2006/main" count="183" uniqueCount="113">
  <si>
    <t>Radius:</t>
  </si>
  <si>
    <t>Gegeben:</t>
  </si>
  <si>
    <t>Gesucht:</t>
  </si>
  <si>
    <t>Strecke b:</t>
  </si>
  <si>
    <t>Strecke a:</t>
  </si>
  <si>
    <t>Schritt 1</t>
  </si>
  <si>
    <t>Winkelberechnung:</t>
  </si>
  <si>
    <t>Dezimalgrad in Bogenmaß= Wert*PI()/180</t>
  </si>
  <si>
    <t>Bogenmaß in Dezimalgrad=Wert*180/PI()</t>
  </si>
  <si>
    <t>Schritt 2</t>
  </si>
  <si>
    <t>Schritt 4</t>
  </si>
  <si>
    <t>Schritt 5</t>
  </si>
  <si>
    <t>Strecke a3:</t>
  </si>
  <si>
    <t>Strecke b3:</t>
  </si>
  <si>
    <t>Umrechnung:</t>
  </si>
  <si>
    <t>mm</t>
  </si>
  <si>
    <t>Grad</t>
  </si>
  <si>
    <t>Winkel Alpha 1:</t>
  </si>
  <si>
    <t>Winkel Alpha 3:</t>
  </si>
  <si>
    <t>Schritt 0</t>
  </si>
  <si>
    <t>Winkel Alpha 2:</t>
  </si>
  <si>
    <t>Strecke a5:</t>
  </si>
  <si>
    <t>Strecke b5:</t>
  </si>
  <si>
    <t>Berührpunkt Tangente-Kreis-Kreis</t>
  </si>
  <si>
    <t>Kreis 1:</t>
  </si>
  <si>
    <t>Kreismittelpunkt X:</t>
  </si>
  <si>
    <t>Kreismittelpunkt Y:</t>
  </si>
  <si>
    <t>Kreis 2:</t>
  </si>
  <si>
    <t>Strecke c1:</t>
  </si>
  <si>
    <t>Größenverhältnis der Kreise:</t>
  </si>
  <si>
    <t>Länge L1:</t>
  </si>
  <si>
    <t>Länge L2:</t>
  </si>
  <si>
    <t>Kreis 1 hat</t>
  </si>
  <si>
    <t>Prozent Anteil</t>
  </si>
  <si>
    <t>Dieser Anteil ist auch auf die Strecke c1 umzulegen und aufzuteilen.</t>
  </si>
  <si>
    <t>Zwischen L1 und L2 befindet sich stets der gesuchte Punkt Spx</t>
  </si>
  <si>
    <t>Winkel Gamma 1:</t>
  </si>
  <si>
    <t>Berührpunkt T5</t>
  </si>
  <si>
    <t>T5-X:</t>
  </si>
  <si>
    <t>T5-Y:</t>
  </si>
  <si>
    <t>Berührpunkte</t>
  </si>
  <si>
    <t>T5</t>
  </si>
  <si>
    <t>X</t>
  </si>
  <si>
    <t>Y</t>
  </si>
  <si>
    <t>T1</t>
  </si>
  <si>
    <t>T2</t>
  </si>
  <si>
    <t>T3</t>
  </si>
  <si>
    <t>T4</t>
  </si>
  <si>
    <t>T6</t>
  </si>
  <si>
    <t>T7</t>
  </si>
  <si>
    <t>T8</t>
  </si>
  <si>
    <t>Winkel Beta 2:</t>
  </si>
  <si>
    <t>Winkel Gamma 2:</t>
  </si>
  <si>
    <t>Winkel Alpha 5:</t>
  </si>
  <si>
    <t>Berührpunkt T7</t>
  </si>
  <si>
    <t>T7-X:</t>
  </si>
  <si>
    <t>T7-Y:</t>
  </si>
  <si>
    <t>(Gilt auch für Punkt T6)</t>
  </si>
  <si>
    <t>Berührpunkt T6</t>
  </si>
  <si>
    <t>T6-X:</t>
  </si>
  <si>
    <t>T6-Y:</t>
  </si>
  <si>
    <t>(Gilt auch für Punkt T8)</t>
  </si>
  <si>
    <t>Berührpunkt T8</t>
  </si>
  <si>
    <t>T8-X:</t>
  </si>
  <si>
    <t>T8-Y:</t>
  </si>
  <si>
    <t>Schritt 3 (Innere Geraden)</t>
  </si>
  <si>
    <t>Schritt 6 (äußere Geraden)</t>
  </si>
  <si>
    <t>mm zwischen Kreis 1 und Kreis2</t>
  </si>
  <si>
    <t>Radiusunterschied:</t>
  </si>
  <si>
    <t>1 mm Länge entspricht:</t>
  </si>
  <si>
    <t>mm Änderung im Radius</t>
  </si>
  <si>
    <t>Strecke c6:</t>
  </si>
  <si>
    <t>Winkel Alpha 6:</t>
  </si>
  <si>
    <t>Strecke b6:</t>
  </si>
  <si>
    <t>Schritt 7</t>
  </si>
  <si>
    <t>Strecke c7:</t>
  </si>
  <si>
    <t>Winkel Alpha 7:</t>
  </si>
  <si>
    <t>Strecke a7:</t>
  </si>
  <si>
    <t>Strecke b7:</t>
  </si>
  <si>
    <t>Schritt 8</t>
  </si>
  <si>
    <t>Strecke c8:</t>
  </si>
  <si>
    <t>Strecke b8:</t>
  </si>
  <si>
    <t>Strecke a8:</t>
  </si>
  <si>
    <t>T1-X:</t>
  </si>
  <si>
    <t>T1-Y:</t>
  </si>
  <si>
    <t>Berührpunkt T1</t>
  </si>
  <si>
    <t>Strecke b9:</t>
  </si>
  <si>
    <t>Strecke b10:</t>
  </si>
  <si>
    <t>Strecke a10:</t>
  </si>
  <si>
    <t>Berührpunkt T2</t>
  </si>
  <si>
    <t>T2-X:</t>
  </si>
  <si>
    <t>T2-Y:</t>
  </si>
  <si>
    <t>Schritt 9</t>
  </si>
  <si>
    <t>Berührpunkt T3</t>
  </si>
  <si>
    <t>Berührpunkt T4</t>
  </si>
  <si>
    <t>T3-X:</t>
  </si>
  <si>
    <t>T3-Y:</t>
  </si>
  <si>
    <t>T4-X:</t>
  </si>
  <si>
    <t>T4-Y:</t>
  </si>
  <si>
    <t>Winkel Alpha 8:</t>
  </si>
  <si>
    <t>Strecke b11:</t>
  </si>
  <si>
    <t>Strecke a11:</t>
  </si>
  <si>
    <t>Schritt 10</t>
  </si>
  <si>
    <t>Strecke c12</t>
  </si>
  <si>
    <t>Strecke b12:</t>
  </si>
  <si>
    <t>Strecke a12:</t>
  </si>
  <si>
    <t>Info</t>
  </si>
  <si>
    <t>© 2015</t>
  </si>
  <si>
    <t>Welt der Fertigung GmbH &amp; Co. KG</t>
  </si>
  <si>
    <t>Diese Excel-Tabelle darf nur zu Lehrzwecken genutzt werden.</t>
  </si>
  <si>
    <t>Für auch wie geartete Schäden aus Ihrer Nutzung wird keine Haftung übernommen.</t>
  </si>
  <si>
    <t>Hier weiter</t>
  </si>
  <si>
    <t>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</si>
</sst>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2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4" borderId="2" xfId="0" applyFont="1" applyFill="1" applyBorder="1"/>
    <xf numFmtId="0" fontId="0" fillId="2" borderId="0" xfId="0" applyFont="1" applyFill="1" applyBorder="1"/>
    <xf numFmtId="0" fontId="0" fillId="8" borderId="2" xfId="0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4" fillId="10" borderId="0" xfId="0" applyFont="1" applyFill="1"/>
    <xf numFmtId="0" fontId="5" fillId="10" borderId="0" xfId="0" applyFont="1" applyFill="1"/>
    <xf numFmtId="0" fontId="0" fillId="11" borderId="0" xfId="0" applyFill="1" applyBorder="1"/>
    <xf numFmtId="0" fontId="0" fillId="11" borderId="0" xfId="0" applyFont="1" applyFill="1" applyBorder="1"/>
    <xf numFmtId="0" fontId="0" fillId="11" borderId="0" xfId="0" applyFill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/>
    <xf numFmtId="0" fontId="0" fillId="10" borderId="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490118</xdr:colOff>
      <xdr:row>4</xdr:row>
      <xdr:rowOff>0</xdr:rowOff>
    </xdr:from>
    <xdr:to>
      <xdr:col>13</xdr:col>
      <xdr:colOff>760781</xdr:colOff>
      <xdr:row>25</xdr:row>
      <xdr:rowOff>7315</xdr:rowOff>
    </xdr:to>
    <xdr:pic>
      <xdr:nvPicPr>
        <xdr:cNvPr id="2448" name="Grafik 1">
          <a:extLst>
            <a:ext uri="{FF2B5EF4-FFF2-40B4-BE49-F238E27FC236}">
              <a16:creationId xmlns:a16="http://schemas.microsoft.com/office/drawing/2014/main" id="{4ABF0ABB-4EE0-468F-BF1A-ED7896355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7181" y="907085"/>
          <a:ext cx="6108192" cy="3847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482803</xdr:colOff>
      <xdr:row>26</xdr:row>
      <xdr:rowOff>95098</xdr:rowOff>
    </xdr:from>
    <xdr:to>
      <xdr:col>13</xdr:col>
      <xdr:colOff>716890</xdr:colOff>
      <xdr:row>47</xdr:row>
      <xdr:rowOff>80467</xdr:rowOff>
    </xdr:to>
    <xdr:pic>
      <xdr:nvPicPr>
        <xdr:cNvPr id="2449" name="Grafik 4">
          <a:extLst>
            <a:ext uri="{FF2B5EF4-FFF2-40B4-BE49-F238E27FC236}">
              <a16:creationId xmlns:a16="http://schemas.microsoft.com/office/drawing/2014/main" id="{5FD3607B-4FFB-40AA-B0E4-587416DF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9866" y="5032858"/>
          <a:ext cx="6071616" cy="382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592531</xdr:colOff>
      <xdr:row>48</xdr:row>
      <xdr:rowOff>36576</xdr:rowOff>
    </xdr:from>
    <xdr:to>
      <xdr:col>13</xdr:col>
      <xdr:colOff>636422</xdr:colOff>
      <xdr:row>68</xdr:row>
      <xdr:rowOff>109728</xdr:rowOff>
    </xdr:to>
    <xdr:pic>
      <xdr:nvPicPr>
        <xdr:cNvPr id="2450" name="Grafik 6">
          <a:extLst>
            <a:ext uri="{FF2B5EF4-FFF2-40B4-BE49-F238E27FC236}">
              <a16:creationId xmlns:a16="http://schemas.microsoft.com/office/drawing/2014/main" id="{0F078E7C-BBA3-4F0F-89E5-E362189FC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594" y="9005011"/>
          <a:ext cx="5881420" cy="37307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614477</xdr:colOff>
      <xdr:row>69</xdr:row>
      <xdr:rowOff>124358</xdr:rowOff>
    </xdr:from>
    <xdr:to>
      <xdr:col>13</xdr:col>
      <xdr:colOff>614477</xdr:colOff>
      <xdr:row>87</xdr:row>
      <xdr:rowOff>80467</xdr:rowOff>
    </xdr:to>
    <xdr:pic>
      <xdr:nvPicPr>
        <xdr:cNvPr id="2451" name="Grafik 8">
          <a:extLst>
            <a:ext uri="{FF2B5EF4-FFF2-40B4-BE49-F238E27FC236}">
              <a16:creationId xmlns:a16="http://schemas.microsoft.com/office/drawing/2014/main" id="{344FF866-2513-469D-BBFB-BB49724C2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1539" y="12940589"/>
          <a:ext cx="5837530" cy="3247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607162</xdr:colOff>
      <xdr:row>92</xdr:row>
      <xdr:rowOff>58522</xdr:rowOff>
    </xdr:from>
    <xdr:to>
      <xdr:col>13</xdr:col>
      <xdr:colOff>811987</xdr:colOff>
      <xdr:row>112</xdr:row>
      <xdr:rowOff>117043</xdr:rowOff>
    </xdr:to>
    <xdr:pic>
      <xdr:nvPicPr>
        <xdr:cNvPr id="2452" name="Grafik 1">
          <a:extLst>
            <a:ext uri="{FF2B5EF4-FFF2-40B4-BE49-F238E27FC236}">
              <a16:creationId xmlns:a16="http://schemas.microsoft.com/office/drawing/2014/main" id="{8A1DE099-3FFC-4302-A07F-37777C67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4224" y="17088307"/>
          <a:ext cx="6042355" cy="3716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592531</xdr:colOff>
      <xdr:row>113</xdr:row>
      <xdr:rowOff>160934</xdr:rowOff>
    </xdr:from>
    <xdr:to>
      <xdr:col>13</xdr:col>
      <xdr:colOff>753466</xdr:colOff>
      <xdr:row>134</xdr:row>
      <xdr:rowOff>7315</xdr:rowOff>
    </xdr:to>
    <xdr:pic>
      <xdr:nvPicPr>
        <xdr:cNvPr id="2453" name="Grafik 2">
          <a:extLst>
            <a:ext uri="{FF2B5EF4-FFF2-40B4-BE49-F238E27FC236}">
              <a16:creationId xmlns:a16="http://schemas.microsoft.com/office/drawing/2014/main" id="{CB4DA687-967A-4732-B976-88A744DC8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594" y="21038515"/>
          <a:ext cx="5998464" cy="3686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607162</xdr:colOff>
      <xdr:row>135</xdr:row>
      <xdr:rowOff>160934</xdr:rowOff>
    </xdr:from>
    <xdr:to>
      <xdr:col>14</xdr:col>
      <xdr:colOff>307238</xdr:colOff>
      <xdr:row>156</xdr:row>
      <xdr:rowOff>102413</xdr:rowOff>
    </xdr:to>
    <xdr:pic>
      <xdr:nvPicPr>
        <xdr:cNvPr id="2454" name="Grafik 3">
          <a:extLst>
            <a:ext uri="{FF2B5EF4-FFF2-40B4-BE49-F238E27FC236}">
              <a16:creationId xmlns:a16="http://schemas.microsoft.com/office/drawing/2014/main" id="{205EF3E8-7B37-413A-BF39-2DC032477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4224" y="25069190"/>
          <a:ext cx="6371539" cy="37819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658368</xdr:colOff>
      <xdr:row>157</xdr:row>
      <xdr:rowOff>146304</xdr:rowOff>
    </xdr:from>
    <xdr:to>
      <xdr:col>13</xdr:col>
      <xdr:colOff>665683</xdr:colOff>
      <xdr:row>178</xdr:row>
      <xdr:rowOff>87782</xdr:rowOff>
    </xdr:to>
    <xdr:pic>
      <xdr:nvPicPr>
        <xdr:cNvPr id="2455" name="Grafik 5">
          <a:extLst>
            <a:ext uri="{FF2B5EF4-FFF2-40B4-BE49-F238E27FC236}">
              <a16:creationId xmlns:a16="http://schemas.microsoft.com/office/drawing/2014/main" id="{C7163D41-6400-4E4C-B77A-F3A0E17D2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5430" y="29085235"/>
          <a:ext cx="5844845" cy="37819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665683</xdr:colOff>
      <xdr:row>180</xdr:row>
      <xdr:rowOff>80467</xdr:rowOff>
    </xdr:from>
    <xdr:to>
      <xdr:col>14</xdr:col>
      <xdr:colOff>848563</xdr:colOff>
      <xdr:row>201</xdr:row>
      <xdr:rowOff>29261</xdr:rowOff>
    </xdr:to>
    <xdr:pic>
      <xdr:nvPicPr>
        <xdr:cNvPr id="2456" name="Grafik 6">
          <a:extLst>
            <a:ext uri="{FF2B5EF4-FFF2-40B4-BE49-F238E27FC236}">
              <a16:creationId xmlns:a16="http://schemas.microsoft.com/office/drawing/2014/main" id="{3A9DA452-35C8-4782-AA3E-EEA86EFFE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2746" y="33232954"/>
          <a:ext cx="6854342" cy="3789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629107</xdr:colOff>
      <xdr:row>204</xdr:row>
      <xdr:rowOff>182880</xdr:rowOff>
    </xdr:from>
    <xdr:to>
      <xdr:col>14</xdr:col>
      <xdr:colOff>1068019</xdr:colOff>
      <xdr:row>228</xdr:row>
      <xdr:rowOff>102413</xdr:rowOff>
    </xdr:to>
    <xdr:pic>
      <xdr:nvPicPr>
        <xdr:cNvPr id="2457" name="Grafik 10">
          <a:extLst>
            <a:ext uri="{FF2B5EF4-FFF2-40B4-BE49-F238E27FC236}">
              <a16:creationId xmlns:a16="http://schemas.microsoft.com/office/drawing/2014/main" id="{CF4EA558-45CF-43CC-AD05-9341D38DE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6170" y="37731802"/>
          <a:ext cx="7110374" cy="4308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731520</xdr:colOff>
      <xdr:row>229</xdr:row>
      <xdr:rowOff>124358</xdr:rowOff>
    </xdr:from>
    <xdr:to>
      <xdr:col>14</xdr:col>
      <xdr:colOff>892454</xdr:colOff>
      <xdr:row>253</xdr:row>
      <xdr:rowOff>43891</xdr:rowOff>
    </xdr:to>
    <xdr:pic>
      <xdr:nvPicPr>
        <xdr:cNvPr id="2458" name="Grafik 12">
          <a:extLst>
            <a:ext uri="{FF2B5EF4-FFF2-40B4-BE49-F238E27FC236}">
              <a16:creationId xmlns:a16="http://schemas.microsoft.com/office/drawing/2014/main" id="{96E52259-FFA7-4CFF-B2C9-6515EA08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582" y="42252595"/>
          <a:ext cx="6832397" cy="4308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29261</xdr:colOff>
      <xdr:row>6</xdr:row>
      <xdr:rowOff>146304</xdr:rowOff>
    </xdr:from>
    <xdr:to>
      <xdr:col>2</xdr:col>
      <xdr:colOff>512064</xdr:colOff>
      <xdr:row>12</xdr:row>
      <xdr:rowOff>7315</xdr:rowOff>
    </xdr:to>
    <xdr:pic>
      <xdr:nvPicPr>
        <xdr:cNvPr id="4100" name="Grafik 1">
          <a:extLst>
            <a:ext uri="{FF2B5EF4-FFF2-40B4-BE49-F238E27FC236}">
              <a16:creationId xmlns:a16="http://schemas.microsoft.com/office/drawing/2014/main" id="{FB32AFCC-6BDE-4936-B787-2185CF7F0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194" y="1623974"/>
          <a:ext cx="1316736" cy="958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3:U255"/>
  <sheetViews>
    <sheetView tabSelected="1" topLeftCell="A201" workbookViewId="0">
      <selection activeCell="F219" sqref="F219"/>
    </sheetView>
  </sheetViews>
  <sheetFormatPr baseColWidth="10" defaultColWidth="11.3984375" defaultRowHeight="14.4" x14ac:dyDescent="0.3"/>
  <cols>
    <col min="1" max="1" width="3.8984375" style="2" customWidth="1"/>
    <col min="2" max="2" width="26" style="2" customWidth="1"/>
    <col min="3" max="3" width="14.59765625" style="2" customWidth="1"/>
    <col min="4" max="14" width="11.3984375" style="2"/>
    <col min="15" max="15" width="17.8984375" style="2" customWidth="1"/>
    <col min="16" max="16384" width="11.3984375" style="2"/>
  </cols>
  <sheetData>
    <row r="3" spans="2:21" ht="21.35" x14ac:dyDescent="0.45">
      <c r="B3" s="1" t="s">
        <v>23</v>
      </c>
    </row>
    <row r="4" spans="2:21" ht="21.35" x14ac:dyDescent="0.45">
      <c r="B4" s="1"/>
    </row>
    <row r="5" spans="2:21" x14ac:dyDescent="0.3">
      <c r="B5" s="30" t="s">
        <v>19</v>
      </c>
      <c r="C5" s="30"/>
      <c r="D5" s="31"/>
      <c r="E5" s="31"/>
      <c r="F5" s="31"/>
      <c r="O5" s="14" t="s">
        <v>14</v>
      </c>
      <c r="P5" s="8" t="s">
        <v>7</v>
      </c>
      <c r="Q5" s="9"/>
      <c r="R5" s="9"/>
      <c r="S5" s="10"/>
    </row>
    <row r="6" spans="2:21" x14ac:dyDescent="0.3">
      <c r="B6" s="3" t="s">
        <v>1</v>
      </c>
      <c r="P6" s="11" t="s">
        <v>8</v>
      </c>
      <c r="Q6" s="12"/>
      <c r="R6" s="12"/>
      <c r="S6" s="13"/>
    </row>
    <row r="7" spans="2:21" x14ac:dyDescent="0.3">
      <c r="B7" s="3" t="s">
        <v>24</v>
      </c>
    </row>
    <row r="8" spans="2:21" x14ac:dyDescent="0.3">
      <c r="B8" s="7" t="s">
        <v>25</v>
      </c>
      <c r="C8" s="5">
        <v>60</v>
      </c>
      <c r="D8" s="2" t="s">
        <v>15</v>
      </c>
      <c r="O8" s="15"/>
      <c r="P8" s="15"/>
      <c r="Q8" s="15"/>
      <c r="R8" s="15"/>
      <c r="S8" s="15"/>
      <c r="T8" s="15"/>
      <c r="U8" s="15"/>
    </row>
    <row r="9" spans="2:21" x14ac:dyDescent="0.3">
      <c r="B9" s="7" t="s">
        <v>26</v>
      </c>
      <c r="C9" s="5">
        <v>100</v>
      </c>
      <c r="D9" s="2" t="s">
        <v>15</v>
      </c>
      <c r="O9" s="15"/>
      <c r="P9" s="15"/>
      <c r="Q9" s="15"/>
      <c r="R9" s="15"/>
      <c r="S9" s="15"/>
      <c r="T9" s="15"/>
      <c r="U9" s="15"/>
    </row>
    <row r="10" spans="2:21" x14ac:dyDescent="0.3">
      <c r="B10" s="7" t="s">
        <v>0</v>
      </c>
      <c r="C10" s="5">
        <v>15</v>
      </c>
      <c r="D10" s="2" t="s">
        <v>15</v>
      </c>
      <c r="O10" s="20" t="s">
        <v>40</v>
      </c>
      <c r="P10" s="21" t="s">
        <v>42</v>
      </c>
      <c r="Q10" s="21" t="s">
        <v>43</v>
      </c>
      <c r="R10" s="15"/>
      <c r="S10" s="15"/>
      <c r="T10" s="15"/>
      <c r="U10" s="15"/>
    </row>
    <row r="11" spans="2:21" x14ac:dyDescent="0.3">
      <c r="O11" s="19" t="s">
        <v>44</v>
      </c>
      <c r="P11" s="6">
        <f>C190</f>
        <v>64.707558763711049</v>
      </c>
      <c r="Q11" s="6">
        <f>C191</f>
        <v>114.24215189099623</v>
      </c>
      <c r="R11" s="15"/>
      <c r="S11" s="15"/>
      <c r="T11" s="15"/>
      <c r="U11" s="15"/>
    </row>
    <row r="12" spans="2:21" x14ac:dyDescent="0.3">
      <c r="O12" s="19" t="s">
        <v>45</v>
      </c>
      <c r="P12" s="6">
        <f>C199</f>
        <v>145.69186254570349</v>
      </c>
      <c r="Q12" s="6">
        <f>C200</f>
        <v>87.473839636654077</v>
      </c>
      <c r="R12" s="15"/>
      <c r="S12" s="15"/>
      <c r="T12" s="15"/>
      <c r="U12" s="15"/>
    </row>
    <row r="13" spans="2:21" x14ac:dyDescent="0.3">
      <c r="B13" s="3" t="s">
        <v>27</v>
      </c>
      <c r="O13" s="19" t="s">
        <v>46</v>
      </c>
      <c r="P13" s="6">
        <f>C240</f>
        <v>46.645382412759538</v>
      </c>
      <c r="Q13" s="6">
        <f>C241</f>
        <v>93.169612814886136</v>
      </c>
      <c r="R13" s="15"/>
      <c r="S13" s="15"/>
      <c r="T13" s="15"/>
      <c r="U13" s="15"/>
    </row>
    <row r="14" spans="2:21" x14ac:dyDescent="0.3">
      <c r="B14" s="7" t="s">
        <v>25</v>
      </c>
      <c r="C14" s="5">
        <v>130</v>
      </c>
      <c r="D14" s="2" t="s">
        <v>15</v>
      </c>
      <c r="O14" s="19" t="s">
        <v>47</v>
      </c>
      <c r="P14" s="6">
        <f>C215</f>
        <v>85.484608042531789</v>
      </c>
      <c r="Q14" s="6">
        <f>C216</f>
        <v>17.232042716287097</v>
      </c>
      <c r="R14" s="15"/>
      <c r="S14" s="15"/>
      <c r="T14" s="15"/>
      <c r="U14" s="15"/>
    </row>
    <row r="15" spans="2:21" x14ac:dyDescent="0.3">
      <c r="B15" s="7" t="s">
        <v>26</v>
      </c>
      <c r="C15" s="5">
        <v>40</v>
      </c>
      <c r="D15" s="2" t="s">
        <v>15</v>
      </c>
      <c r="O15" s="19" t="s">
        <v>41</v>
      </c>
      <c r="P15" s="6">
        <f>C102</f>
        <v>126.31181793639179</v>
      </c>
      <c r="Q15" s="6">
        <f>C103</f>
        <v>89.863787592457101</v>
      </c>
    </row>
    <row r="16" spans="2:21" x14ac:dyDescent="0.3">
      <c r="B16" s="7" t="s">
        <v>0</v>
      </c>
      <c r="C16" s="5">
        <v>50</v>
      </c>
      <c r="D16" s="2" t="s">
        <v>15</v>
      </c>
      <c r="O16" s="19" t="s">
        <v>48</v>
      </c>
      <c r="P16" s="6">
        <f>C108</f>
        <v>61.106454619082463</v>
      </c>
      <c r="Q16" s="6">
        <f>C109</f>
        <v>85.04086372226287</v>
      </c>
    </row>
    <row r="17" spans="2:17" x14ac:dyDescent="0.3">
      <c r="B17" s="15"/>
      <c r="C17" s="15"/>
      <c r="D17" s="15"/>
      <c r="O17" s="19" t="s">
        <v>49</v>
      </c>
      <c r="P17" s="6">
        <f>C126</f>
        <v>80.158770298902311</v>
      </c>
      <c r="Q17" s="6">
        <f>C127</f>
        <v>36.018565348719392</v>
      </c>
    </row>
    <row r="18" spans="2:17" x14ac:dyDescent="0.3">
      <c r="B18" s="15"/>
      <c r="C18" s="15"/>
      <c r="D18" s="15"/>
      <c r="O18" s="19" t="s">
        <v>50</v>
      </c>
      <c r="P18" s="6">
        <f>C132</f>
        <v>74.952368910329312</v>
      </c>
      <c r="Q18" s="6">
        <f>C133</f>
        <v>101.19443039538419</v>
      </c>
    </row>
    <row r="19" spans="2:17" x14ac:dyDescent="0.3">
      <c r="O19" s="22"/>
      <c r="P19" s="15"/>
      <c r="Q19" s="15"/>
    </row>
    <row r="20" spans="2:17" x14ac:dyDescent="0.3">
      <c r="O20" s="22"/>
      <c r="P20" s="15"/>
      <c r="Q20" s="15"/>
    </row>
    <row r="26" spans="2:17" ht="15" thickBot="1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8" spans="2:17" x14ac:dyDescent="0.3">
      <c r="B28" s="30" t="s">
        <v>5</v>
      </c>
      <c r="C28" s="30"/>
      <c r="D28" s="30"/>
      <c r="E28" s="30"/>
      <c r="F28" s="30"/>
    </row>
    <row r="31" spans="2:17" x14ac:dyDescent="0.3">
      <c r="B31" s="3" t="s">
        <v>2</v>
      </c>
      <c r="C31" s="15"/>
      <c r="D31" s="15"/>
    </row>
    <row r="32" spans="2:17" x14ac:dyDescent="0.3">
      <c r="B32" s="7" t="s">
        <v>28</v>
      </c>
      <c r="C32" s="6">
        <f>SQRT((C9-C15)^2+(C14-C8)^2)</f>
        <v>92.195444572928878</v>
      </c>
      <c r="D32" s="2" t="s">
        <v>15</v>
      </c>
    </row>
    <row r="33" spans="2:15" x14ac:dyDescent="0.3">
      <c r="B33" s="15"/>
      <c r="C33" s="18"/>
      <c r="D33" s="15"/>
    </row>
    <row r="34" spans="2:15" x14ac:dyDescent="0.3">
      <c r="B34" s="15"/>
      <c r="C34" s="18"/>
      <c r="D34" s="15"/>
    </row>
    <row r="48" spans="2:15" ht="15" thickBot="1" x14ac:dyDescent="0.3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50" spans="2:6" x14ac:dyDescent="0.3">
      <c r="B50" s="30" t="s">
        <v>9</v>
      </c>
      <c r="C50" s="32"/>
      <c r="D50" s="31"/>
      <c r="E50" s="31"/>
      <c r="F50" s="31"/>
    </row>
    <row r="53" spans="2:6" x14ac:dyDescent="0.3">
      <c r="B53" s="3" t="s">
        <v>2</v>
      </c>
      <c r="C53" s="15"/>
      <c r="D53" s="15"/>
    </row>
    <row r="54" spans="2:6" x14ac:dyDescent="0.3">
      <c r="B54" s="7" t="s">
        <v>29</v>
      </c>
      <c r="C54" s="6">
        <f>C16/C10</f>
        <v>3.3333333333333335</v>
      </c>
    </row>
    <row r="55" spans="2:6" x14ac:dyDescent="0.3">
      <c r="B55" s="7" t="s">
        <v>32</v>
      </c>
      <c r="C55" s="6">
        <f>100/(1+C54)*C54</f>
        <v>76.92307692307692</v>
      </c>
      <c r="D55" s="2" t="s">
        <v>33</v>
      </c>
    </row>
    <row r="57" spans="2:6" x14ac:dyDescent="0.3">
      <c r="B57" s="2" t="s">
        <v>34</v>
      </c>
    </row>
    <row r="59" spans="2:6" x14ac:dyDescent="0.3">
      <c r="B59" s="7" t="s">
        <v>30</v>
      </c>
      <c r="C59" s="6">
        <f>C32/100*C55</f>
        <v>70.919572748406821</v>
      </c>
      <c r="D59" s="2" t="s">
        <v>15</v>
      </c>
    </row>
    <row r="60" spans="2:6" x14ac:dyDescent="0.3">
      <c r="B60" s="7" t="s">
        <v>31</v>
      </c>
      <c r="C60" s="6">
        <f>C32-C59</f>
        <v>21.275871824522056</v>
      </c>
      <c r="D60" s="2" t="s">
        <v>15</v>
      </c>
    </row>
    <row r="62" spans="2:6" x14ac:dyDescent="0.3">
      <c r="B62" s="2" t="s">
        <v>35</v>
      </c>
    </row>
    <row r="69" spans="2:15" ht="15" thickBot="1" x14ac:dyDescent="0.3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1" spans="2:15" x14ac:dyDescent="0.3">
      <c r="B71" s="30" t="s">
        <v>65</v>
      </c>
      <c r="C71" s="31"/>
      <c r="D71" s="31"/>
      <c r="E71" s="31"/>
      <c r="F71" s="31"/>
    </row>
    <row r="73" spans="2:15" x14ac:dyDescent="0.3">
      <c r="B73" s="3" t="s">
        <v>6</v>
      </c>
    </row>
    <row r="74" spans="2:15" x14ac:dyDescent="0.3">
      <c r="B74" s="7" t="s">
        <v>17</v>
      </c>
      <c r="C74" s="17">
        <f>ASIN((C16*SIN(90*PI()/180))/C59)*180/PI()</f>
        <v>44.831482029577316</v>
      </c>
      <c r="D74" s="2" t="s">
        <v>16</v>
      </c>
    </row>
    <row r="75" spans="2:15" x14ac:dyDescent="0.3">
      <c r="B75" s="7" t="s">
        <v>36</v>
      </c>
      <c r="C75" s="6">
        <f>180-(C74+90)</f>
        <v>45.16851797042267</v>
      </c>
      <c r="D75" s="2" t="s">
        <v>16</v>
      </c>
    </row>
    <row r="76" spans="2:15" x14ac:dyDescent="0.3">
      <c r="B76" s="7" t="s">
        <v>20</v>
      </c>
      <c r="C76" s="6">
        <f>ATAN((C9-C15)/(C14-C8))*180/PI()</f>
        <v>40.601294645004472</v>
      </c>
      <c r="D76" s="2" t="s">
        <v>16</v>
      </c>
    </row>
    <row r="78" spans="2:15" x14ac:dyDescent="0.3">
      <c r="B78" s="15"/>
      <c r="C78" s="15"/>
      <c r="D78" s="15"/>
    </row>
    <row r="90" spans="1:15" x14ac:dyDescent="0.3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1:15" ht="15" thickBot="1" x14ac:dyDescent="0.3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3">
      <c r="A92" s="15"/>
      <c r="B92" s="15"/>
      <c r="C92" s="15"/>
      <c r="D92" s="15"/>
      <c r="E92" s="15"/>
      <c r="F92" s="15"/>
    </row>
    <row r="93" spans="1:15" x14ac:dyDescent="0.3">
      <c r="A93" s="15"/>
      <c r="B93" s="30" t="s">
        <v>10</v>
      </c>
      <c r="C93" s="31"/>
      <c r="D93" s="31"/>
      <c r="E93" s="31"/>
      <c r="F93" s="31"/>
    </row>
    <row r="94" spans="1:15" x14ac:dyDescent="0.3">
      <c r="A94" s="15"/>
    </row>
    <row r="95" spans="1:15" x14ac:dyDescent="0.3">
      <c r="A95" s="15"/>
    </row>
    <row r="96" spans="1:15" x14ac:dyDescent="0.3">
      <c r="A96" s="15"/>
      <c r="B96" s="7" t="s">
        <v>18</v>
      </c>
      <c r="C96" s="6">
        <f>90-(C76+C75)</f>
        <v>4.2301873845728579</v>
      </c>
      <c r="D96" s="2" t="s">
        <v>16</v>
      </c>
      <c r="E96" s="2" t="s">
        <v>57</v>
      </c>
    </row>
    <row r="97" spans="1:15" x14ac:dyDescent="0.3">
      <c r="A97" s="15"/>
      <c r="B97" s="7" t="s">
        <v>12</v>
      </c>
      <c r="C97" s="6">
        <f>SIN(C96*PI()/180)*C16</f>
        <v>3.6881820636082132</v>
      </c>
      <c r="D97" s="2" t="s">
        <v>15</v>
      </c>
    </row>
    <row r="98" spans="1:15" x14ac:dyDescent="0.3">
      <c r="A98" s="15"/>
      <c r="B98" s="7" t="s">
        <v>13</v>
      </c>
      <c r="C98" s="6">
        <f>COS(C96*PI()/180)*C16</f>
        <v>49.863787592457101</v>
      </c>
      <c r="D98" s="2" t="s">
        <v>15</v>
      </c>
    </row>
    <row r="99" spans="1:15" x14ac:dyDescent="0.3">
      <c r="A99" s="15"/>
    </row>
    <row r="100" spans="1:15" x14ac:dyDescent="0.3">
      <c r="A100" s="15"/>
    </row>
    <row r="101" spans="1:15" x14ac:dyDescent="0.3">
      <c r="A101" s="15"/>
      <c r="B101" s="16" t="s">
        <v>37</v>
      </c>
      <c r="C101" s="15"/>
      <c r="D101" s="15"/>
    </row>
    <row r="102" spans="1:15" x14ac:dyDescent="0.3">
      <c r="A102" s="15"/>
      <c r="B102" s="7" t="s">
        <v>38</v>
      </c>
      <c r="C102" s="6">
        <f>C14-C97</f>
        <v>126.31181793639179</v>
      </c>
      <c r="D102" s="2" t="s">
        <v>15</v>
      </c>
    </row>
    <row r="103" spans="1:15" x14ac:dyDescent="0.3">
      <c r="A103" s="15"/>
      <c r="B103" s="7" t="s">
        <v>39</v>
      </c>
      <c r="C103" s="6">
        <f>C15+C98</f>
        <v>89.863787592457101</v>
      </c>
      <c r="D103" s="2" t="s">
        <v>15</v>
      </c>
    </row>
    <row r="104" spans="1:15" x14ac:dyDescent="0.3">
      <c r="A104" s="15"/>
    </row>
    <row r="105" spans="1:15" x14ac:dyDescent="0.3">
      <c r="A105" s="15"/>
      <c r="B105" s="16" t="s">
        <v>58</v>
      </c>
    </row>
    <row r="106" spans="1:15" x14ac:dyDescent="0.3">
      <c r="A106" s="15"/>
      <c r="B106" s="7" t="s">
        <v>4</v>
      </c>
      <c r="C106" s="6">
        <f>SIN(C96*PI()/180)*C10</f>
        <v>1.106454619082464</v>
      </c>
      <c r="D106" s="2" t="s">
        <v>15</v>
      </c>
    </row>
    <row r="107" spans="1:15" x14ac:dyDescent="0.3">
      <c r="A107" s="15"/>
      <c r="B107" s="7" t="s">
        <v>3</v>
      </c>
      <c r="C107" s="6">
        <f>COS(C96*PI()/180)*C10</f>
        <v>14.95913627773713</v>
      </c>
      <c r="D107" s="2" t="s">
        <v>15</v>
      </c>
    </row>
    <row r="108" spans="1:15" x14ac:dyDescent="0.3">
      <c r="A108" s="15"/>
      <c r="B108" s="7" t="s">
        <v>59</v>
      </c>
      <c r="C108" s="6">
        <f>C8+C106</f>
        <v>61.106454619082463</v>
      </c>
      <c r="D108" s="2" t="s">
        <v>15</v>
      </c>
    </row>
    <row r="109" spans="1:15" x14ac:dyDescent="0.3">
      <c r="A109" s="15"/>
      <c r="B109" s="7" t="s">
        <v>60</v>
      </c>
      <c r="C109" s="6">
        <f>C9-C107</f>
        <v>85.04086372226287</v>
      </c>
      <c r="D109" s="2" t="s">
        <v>15</v>
      </c>
    </row>
    <row r="110" spans="1:15" x14ac:dyDescent="0.3">
      <c r="A110" s="15"/>
    </row>
    <row r="111" spans="1:15" x14ac:dyDescent="0.3">
      <c r="A111" s="15"/>
    </row>
    <row r="112" spans="1:15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 spans="1:15" ht="15" thickBot="1" x14ac:dyDescent="0.35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3">
      <c r="A114" s="15"/>
      <c r="B114" s="15"/>
      <c r="C114" s="15"/>
      <c r="D114" s="15"/>
      <c r="E114" s="15"/>
      <c r="F114" s="15"/>
    </row>
    <row r="115" spans="1:15" x14ac:dyDescent="0.3">
      <c r="B115" s="30" t="s">
        <v>11</v>
      </c>
      <c r="C115" s="31"/>
      <c r="D115" s="31"/>
      <c r="E115" s="31"/>
      <c r="F115" s="31"/>
    </row>
    <row r="118" spans="1:15" x14ac:dyDescent="0.3">
      <c r="B118" s="7" t="s">
        <v>51</v>
      </c>
      <c r="C118" s="17">
        <f>ASIN((C16*SIN(90*PI()/180))/C59)*180/PI()</f>
        <v>44.831482029577316</v>
      </c>
      <c r="D118" s="2" t="s">
        <v>16</v>
      </c>
    </row>
    <row r="119" spans="1:15" x14ac:dyDescent="0.3">
      <c r="B119" s="7" t="s">
        <v>52</v>
      </c>
      <c r="C119" s="6">
        <f>180-(90+C118)</f>
        <v>45.16851797042267</v>
      </c>
      <c r="D119" s="2" t="s">
        <v>16</v>
      </c>
    </row>
    <row r="120" spans="1:15" x14ac:dyDescent="0.3">
      <c r="B120" s="7" t="s">
        <v>53</v>
      </c>
      <c r="C120" s="6">
        <f>C119-C76</f>
        <v>4.5672233254181975</v>
      </c>
      <c r="D120" s="2" t="s">
        <v>16</v>
      </c>
      <c r="E120" s="2" t="s">
        <v>61</v>
      </c>
    </row>
    <row r="122" spans="1:15" x14ac:dyDescent="0.3">
      <c r="B122" s="7" t="s">
        <v>21</v>
      </c>
      <c r="C122" s="6">
        <f>SIN(C120*PI()/180)*C16</f>
        <v>3.9814346512806091</v>
      </c>
      <c r="D122" s="2" t="s">
        <v>15</v>
      </c>
    </row>
    <row r="123" spans="1:15" x14ac:dyDescent="0.3">
      <c r="B123" s="7" t="s">
        <v>22</v>
      </c>
      <c r="C123" s="6">
        <f>COS(C120*PI()/180)*C16</f>
        <v>49.841229701097681</v>
      </c>
      <c r="D123" s="2" t="s">
        <v>15</v>
      </c>
    </row>
    <row r="125" spans="1:15" x14ac:dyDescent="0.3">
      <c r="B125" s="16" t="s">
        <v>54</v>
      </c>
      <c r="C125" s="15"/>
      <c r="D125" s="15"/>
    </row>
    <row r="126" spans="1:15" x14ac:dyDescent="0.3">
      <c r="B126" s="7" t="s">
        <v>55</v>
      </c>
      <c r="C126" s="6">
        <f>C14-C123</f>
        <v>80.158770298902311</v>
      </c>
      <c r="D126" s="2" t="s">
        <v>15</v>
      </c>
    </row>
    <row r="127" spans="1:15" x14ac:dyDescent="0.3">
      <c r="B127" s="7" t="s">
        <v>56</v>
      </c>
      <c r="C127" s="6">
        <f>C15-C122</f>
        <v>36.018565348719392</v>
      </c>
      <c r="D127" s="2" t="s">
        <v>15</v>
      </c>
    </row>
    <row r="129" spans="2:15" x14ac:dyDescent="0.3">
      <c r="B129" s="16" t="s">
        <v>62</v>
      </c>
    </row>
    <row r="130" spans="2:15" x14ac:dyDescent="0.3">
      <c r="B130" s="7" t="s">
        <v>4</v>
      </c>
      <c r="C130" s="6">
        <f>SIN(C120*PI()/180)*C10</f>
        <v>1.1944303953841826</v>
      </c>
      <c r="D130" s="2" t="s">
        <v>15</v>
      </c>
    </row>
    <row r="131" spans="2:15" x14ac:dyDescent="0.3">
      <c r="B131" s="7" t="s">
        <v>3</v>
      </c>
      <c r="C131" s="6">
        <f>COS(C120*PI()/180)*C10</f>
        <v>14.952368910329305</v>
      </c>
      <c r="D131" s="2" t="s">
        <v>15</v>
      </c>
    </row>
    <row r="132" spans="2:15" x14ac:dyDescent="0.3">
      <c r="B132" s="7" t="s">
        <v>63</v>
      </c>
      <c r="C132" s="6">
        <f>C8+C131</f>
        <v>74.952368910329312</v>
      </c>
      <c r="D132" s="2" t="s">
        <v>15</v>
      </c>
    </row>
    <row r="133" spans="2:15" x14ac:dyDescent="0.3">
      <c r="B133" s="7" t="s">
        <v>64</v>
      </c>
      <c r="C133" s="6">
        <f>C9+C130</f>
        <v>101.19443039538419</v>
      </c>
      <c r="D133" s="2" t="s">
        <v>15</v>
      </c>
    </row>
    <row r="134" spans="2:15" x14ac:dyDescent="0.3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 spans="2:15" ht="15" thickBot="1" x14ac:dyDescent="0.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3">
      <c r="B136" s="15"/>
      <c r="C136" s="15"/>
      <c r="D136" s="15"/>
      <c r="E136" s="15"/>
      <c r="F136" s="15"/>
    </row>
    <row r="137" spans="2:15" x14ac:dyDescent="0.3">
      <c r="B137" s="30" t="s">
        <v>66</v>
      </c>
      <c r="C137" s="31"/>
      <c r="D137" s="31"/>
      <c r="E137" s="31"/>
      <c r="F137" s="31"/>
    </row>
    <row r="139" spans="2:15" x14ac:dyDescent="0.3">
      <c r="B139" s="3" t="s">
        <v>1</v>
      </c>
    </row>
    <row r="140" spans="2:15" x14ac:dyDescent="0.3">
      <c r="B140" s="7" t="s">
        <v>68</v>
      </c>
      <c r="C140" s="17">
        <f>C16-C10</f>
        <v>35</v>
      </c>
      <c r="D140" s="2" t="s">
        <v>67</v>
      </c>
    </row>
    <row r="141" spans="2:15" x14ac:dyDescent="0.3">
      <c r="B141" s="7" t="s">
        <v>69</v>
      </c>
      <c r="C141" s="6">
        <f>C32/C140</f>
        <v>2.6341555592265395</v>
      </c>
      <c r="D141" s="2" t="s">
        <v>70</v>
      </c>
    </row>
    <row r="142" spans="2:15" x14ac:dyDescent="0.3">
      <c r="B142" s="7" t="s">
        <v>71</v>
      </c>
      <c r="C142" s="6">
        <f>C10*C141</f>
        <v>39.512333388398091</v>
      </c>
      <c r="D142" s="2" t="s">
        <v>15</v>
      </c>
    </row>
    <row r="143" spans="2:15" x14ac:dyDescent="0.3">
      <c r="B143" s="7" t="s">
        <v>72</v>
      </c>
      <c r="C143" s="17">
        <f>ASIN(C10/C142)*180/PI()</f>
        <v>22.310660682039796</v>
      </c>
      <c r="D143" s="2" t="s">
        <v>16</v>
      </c>
    </row>
    <row r="144" spans="2:15" x14ac:dyDescent="0.3">
      <c r="B144" s="7" t="s">
        <v>73</v>
      </c>
      <c r="C144" s="6">
        <f>SQRT(C142^2-C10^2)</f>
        <v>36.554404519782821</v>
      </c>
      <c r="D144" s="2" t="s">
        <v>15</v>
      </c>
    </row>
    <row r="145" spans="2:15" x14ac:dyDescent="0.3">
      <c r="B145" s="15"/>
      <c r="C145" s="15"/>
      <c r="D145" s="15"/>
    </row>
    <row r="147" spans="2:15" x14ac:dyDescent="0.3">
      <c r="B147" s="16"/>
      <c r="C147" s="15"/>
      <c r="D147" s="15"/>
    </row>
    <row r="148" spans="2:15" x14ac:dyDescent="0.3">
      <c r="B148" s="15"/>
      <c r="C148" s="15"/>
      <c r="D148" s="15"/>
    </row>
    <row r="149" spans="2:15" x14ac:dyDescent="0.3">
      <c r="B149" s="15"/>
      <c r="C149" s="15"/>
      <c r="D149" s="15"/>
    </row>
    <row r="150" spans="2:15" x14ac:dyDescent="0.3">
      <c r="B150" s="15"/>
      <c r="C150" s="15"/>
      <c r="D150" s="15"/>
    </row>
    <row r="151" spans="2:15" x14ac:dyDescent="0.3">
      <c r="B151" s="16"/>
      <c r="C151" s="15"/>
      <c r="D151" s="15"/>
    </row>
    <row r="152" spans="2:15" x14ac:dyDescent="0.3">
      <c r="B152" s="15"/>
      <c r="C152" s="15"/>
      <c r="D152" s="15"/>
    </row>
    <row r="153" spans="2:15" x14ac:dyDescent="0.3">
      <c r="B153" s="15"/>
      <c r="C153" s="15"/>
      <c r="D153" s="15"/>
    </row>
    <row r="154" spans="2:15" x14ac:dyDescent="0.3">
      <c r="B154" s="15"/>
      <c r="C154" s="15"/>
      <c r="D154" s="15"/>
    </row>
    <row r="155" spans="2:15" x14ac:dyDescent="0.3">
      <c r="B155" s="15"/>
      <c r="C155" s="15"/>
      <c r="D155" s="15"/>
    </row>
    <row r="156" spans="2:15" x14ac:dyDescent="0.3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 spans="2:15" ht="15" thickBot="1" x14ac:dyDescent="0.3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2:15" x14ac:dyDescent="0.3">
      <c r="B158" s="27" t="s">
        <v>111</v>
      </c>
      <c r="C158" s="27"/>
      <c r="D158" s="27"/>
      <c r="E158" s="27"/>
      <c r="F158" s="27"/>
    </row>
    <row r="159" spans="2:15" x14ac:dyDescent="0.3">
      <c r="B159" s="30" t="s">
        <v>74</v>
      </c>
      <c r="C159" s="31"/>
      <c r="D159" s="31"/>
      <c r="E159" s="31"/>
      <c r="F159" s="31"/>
    </row>
    <row r="161" spans="2:4" x14ac:dyDescent="0.3">
      <c r="B161" s="3" t="s">
        <v>1</v>
      </c>
    </row>
    <row r="162" spans="2:4" x14ac:dyDescent="0.3">
      <c r="B162" s="7" t="s">
        <v>75</v>
      </c>
      <c r="C162" s="17">
        <f>C144</f>
        <v>36.554404519782821</v>
      </c>
      <c r="D162" s="2" t="s">
        <v>15</v>
      </c>
    </row>
    <row r="163" spans="2:4" x14ac:dyDescent="0.3">
      <c r="B163" s="7" t="s">
        <v>76</v>
      </c>
      <c r="C163" s="6">
        <f>C76-C143</f>
        <v>18.290633962964677</v>
      </c>
      <c r="D163" s="2" t="s">
        <v>16</v>
      </c>
    </row>
    <row r="164" spans="2:4" x14ac:dyDescent="0.3">
      <c r="B164" s="7" t="s">
        <v>77</v>
      </c>
      <c r="C164" s="17">
        <f>(SIN((C163*PI()/180))*C162)</f>
        <v>11.472133823289493</v>
      </c>
      <c r="D164" s="2" t="s">
        <v>15</v>
      </c>
    </row>
    <row r="165" spans="2:4" x14ac:dyDescent="0.3">
      <c r="B165" s="7" t="s">
        <v>78</v>
      </c>
      <c r="C165" s="17">
        <f>(COS((C163*PI()/180))*C162)</f>
        <v>34.707558763711049</v>
      </c>
      <c r="D165" s="2" t="s">
        <v>15</v>
      </c>
    </row>
    <row r="166" spans="2:4" x14ac:dyDescent="0.3">
      <c r="B166" s="15"/>
      <c r="C166" s="15"/>
      <c r="D166" s="15"/>
    </row>
    <row r="167" spans="2:4" x14ac:dyDescent="0.3">
      <c r="B167" s="15"/>
      <c r="C167" s="15"/>
      <c r="D167" s="15"/>
    </row>
    <row r="168" spans="2:4" x14ac:dyDescent="0.3">
      <c r="B168" s="15"/>
      <c r="C168" s="15"/>
      <c r="D168" s="15"/>
    </row>
    <row r="169" spans="2:4" x14ac:dyDescent="0.3">
      <c r="B169" s="16"/>
      <c r="C169" s="15"/>
      <c r="D169" s="15"/>
    </row>
    <row r="170" spans="2:4" x14ac:dyDescent="0.3">
      <c r="B170" s="15"/>
      <c r="C170" s="15"/>
      <c r="D170" s="15"/>
    </row>
    <row r="171" spans="2:4" x14ac:dyDescent="0.3">
      <c r="B171" s="15"/>
      <c r="C171" s="15"/>
      <c r="D171" s="15"/>
    </row>
    <row r="172" spans="2:4" x14ac:dyDescent="0.3">
      <c r="B172" s="15"/>
      <c r="C172" s="15"/>
      <c r="D172" s="15"/>
    </row>
    <row r="173" spans="2:4" x14ac:dyDescent="0.3">
      <c r="B173" s="16"/>
      <c r="C173" s="15"/>
      <c r="D173" s="15"/>
    </row>
    <row r="174" spans="2:4" x14ac:dyDescent="0.3">
      <c r="B174" s="15"/>
      <c r="C174" s="15"/>
      <c r="D174" s="15"/>
    </row>
    <row r="175" spans="2:4" x14ac:dyDescent="0.3">
      <c r="B175" s="15"/>
      <c r="C175" s="15"/>
      <c r="D175" s="15"/>
    </row>
    <row r="176" spans="2:4" x14ac:dyDescent="0.3">
      <c r="B176" s="15"/>
      <c r="C176" s="15"/>
      <c r="D176" s="15"/>
    </row>
    <row r="177" spans="2:15" x14ac:dyDescent="0.3">
      <c r="B177" s="15"/>
      <c r="C177" s="15"/>
      <c r="D177" s="15"/>
    </row>
    <row r="178" spans="2:15" x14ac:dyDescent="0.3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 spans="2:15" ht="15" thickBot="1" x14ac:dyDescent="0.3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2:15" x14ac:dyDescent="0.3">
      <c r="B180" s="15"/>
      <c r="C180" s="15"/>
      <c r="D180" s="15"/>
      <c r="E180" s="15"/>
      <c r="F180" s="15"/>
    </row>
    <row r="181" spans="2:15" x14ac:dyDescent="0.3">
      <c r="B181" s="15"/>
      <c r="C181" s="15"/>
      <c r="D181" s="15"/>
      <c r="E181" s="15"/>
      <c r="F181" s="15"/>
    </row>
    <row r="182" spans="2:15" x14ac:dyDescent="0.3">
      <c r="B182" s="30" t="s">
        <v>79</v>
      </c>
      <c r="C182" s="31"/>
      <c r="D182" s="31"/>
      <c r="E182" s="31"/>
      <c r="F182" s="31"/>
    </row>
    <row r="184" spans="2:15" x14ac:dyDescent="0.3">
      <c r="B184" s="3" t="s">
        <v>1</v>
      </c>
    </row>
    <row r="185" spans="2:15" x14ac:dyDescent="0.3">
      <c r="B185" s="7" t="s">
        <v>80</v>
      </c>
      <c r="C185" s="17">
        <f>C142+C32</f>
        <v>131.70777796132697</v>
      </c>
      <c r="D185" s="2" t="s">
        <v>15</v>
      </c>
    </row>
    <row r="186" spans="2:15" x14ac:dyDescent="0.3">
      <c r="B186" s="7" t="s">
        <v>81</v>
      </c>
      <c r="C186" s="17">
        <f>(COS((C76*PI()/180))*C185)</f>
        <v>100</v>
      </c>
      <c r="D186" s="2" t="s">
        <v>15</v>
      </c>
    </row>
    <row r="187" spans="2:15" x14ac:dyDescent="0.3">
      <c r="B187" s="7" t="s">
        <v>82</v>
      </c>
      <c r="C187" s="17">
        <f>(SIN((C76*PI()/180))*C185)</f>
        <v>85.714285714285722</v>
      </c>
      <c r="D187" s="2" t="s">
        <v>15</v>
      </c>
    </row>
    <row r="188" spans="2:15" x14ac:dyDescent="0.3">
      <c r="B188" s="27" t="s">
        <v>112</v>
      </c>
      <c r="C188" s="28"/>
      <c r="D188" s="27"/>
      <c r="E188" s="29"/>
      <c r="F188" s="29"/>
      <c r="G188" s="29"/>
    </row>
    <row r="189" spans="2:15" x14ac:dyDescent="0.3">
      <c r="B189" s="16" t="s">
        <v>85</v>
      </c>
      <c r="C189" s="15"/>
      <c r="D189" s="15"/>
    </row>
    <row r="190" spans="2:15" x14ac:dyDescent="0.3">
      <c r="B190" s="7" t="s">
        <v>83</v>
      </c>
      <c r="C190" s="6">
        <f>C14-C186+C165</f>
        <v>64.707558763711049</v>
      </c>
      <c r="D190" s="2" t="s">
        <v>15</v>
      </c>
    </row>
    <row r="191" spans="2:15" x14ac:dyDescent="0.3">
      <c r="B191" s="7" t="s">
        <v>84</v>
      </c>
      <c r="C191" s="6">
        <f>C15+C187-C164</f>
        <v>114.24215189099623</v>
      </c>
      <c r="D191" s="2" t="s">
        <v>15</v>
      </c>
    </row>
    <row r="193" spans="2:15" x14ac:dyDescent="0.3">
      <c r="B193" s="3" t="s">
        <v>1</v>
      </c>
    </row>
    <row r="194" spans="2:15" x14ac:dyDescent="0.3">
      <c r="B194" s="7" t="s">
        <v>86</v>
      </c>
      <c r="C194" s="6">
        <f>SQRT(C185^2-C16^2)</f>
        <v>121.84801506594273</v>
      </c>
      <c r="D194" s="2" t="s">
        <v>15</v>
      </c>
    </row>
    <row r="195" spans="2:15" x14ac:dyDescent="0.3">
      <c r="B195" s="7" t="s">
        <v>87</v>
      </c>
      <c r="C195" s="17">
        <f>(COS((C163*PI()/180))*C194)</f>
        <v>115.6918625457035</v>
      </c>
      <c r="D195" s="2" t="s">
        <v>15</v>
      </c>
    </row>
    <row r="196" spans="2:15" x14ac:dyDescent="0.3">
      <c r="B196" s="7" t="s">
        <v>88</v>
      </c>
      <c r="C196" s="17">
        <f>(SIN((C163*PI()/180))*C194)</f>
        <v>38.240446077631645</v>
      </c>
      <c r="D196" s="2" t="s">
        <v>15</v>
      </c>
    </row>
    <row r="198" spans="2:15" x14ac:dyDescent="0.3">
      <c r="B198" s="16" t="s">
        <v>89</v>
      </c>
    </row>
    <row r="199" spans="2:15" x14ac:dyDescent="0.3">
      <c r="B199" s="7" t="s">
        <v>90</v>
      </c>
      <c r="C199" s="6">
        <f>C14-C186+C195</f>
        <v>145.69186254570349</v>
      </c>
      <c r="D199" s="15" t="s">
        <v>15</v>
      </c>
      <c r="E199" s="2">
        <f xml:space="preserve"> C14</f>
        <v>130</v>
      </c>
      <c r="F199" s="2">
        <f>C186</f>
        <v>100</v>
      </c>
      <c r="G199" s="2">
        <f>C195</f>
        <v>115.6918625457035</v>
      </c>
    </row>
    <row r="200" spans="2:15" x14ac:dyDescent="0.3">
      <c r="B200" s="7" t="s">
        <v>91</v>
      </c>
      <c r="C200" s="6">
        <f>C15+C187-C196</f>
        <v>87.473839636654077</v>
      </c>
      <c r="D200" s="15" t="s">
        <v>15</v>
      </c>
      <c r="E200" s="2">
        <f>C15</f>
        <v>40</v>
      </c>
      <c r="F200" s="2">
        <f>C187</f>
        <v>85.714285714285722</v>
      </c>
      <c r="G200" s="2">
        <f>C196</f>
        <v>38.240446077631645</v>
      </c>
    </row>
    <row r="203" spans="2:15" x14ac:dyDescent="0.3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 spans="2:15" ht="15" thickBot="1" x14ac:dyDescent="0.3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2:15" x14ac:dyDescent="0.3">
      <c r="B205" s="15"/>
      <c r="C205" s="15"/>
      <c r="D205" s="15"/>
      <c r="E205" s="15"/>
      <c r="F205" s="15"/>
    </row>
    <row r="206" spans="2:15" x14ac:dyDescent="0.3">
      <c r="B206" s="15"/>
      <c r="C206" s="15"/>
      <c r="D206" s="15"/>
      <c r="E206" s="15"/>
      <c r="F206" s="15"/>
    </row>
    <row r="207" spans="2:15" x14ac:dyDescent="0.3">
      <c r="B207" s="30" t="s">
        <v>92</v>
      </c>
      <c r="C207" s="31"/>
      <c r="D207" s="31"/>
      <c r="E207" s="31"/>
      <c r="F207" s="31"/>
    </row>
    <row r="209" spans="2:7" x14ac:dyDescent="0.3">
      <c r="B209" s="3" t="s">
        <v>1</v>
      </c>
    </row>
    <row r="210" spans="2:7" x14ac:dyDescent="0.3">
      <c r="B210" s="7" t="s">
        <v>99</v>
      </c>
      <c r="C210" s="17">
        <f>90-(C76+C143)</f>
        <v>27.088044672955732</v>
      </c>
      <c r="D210" s="2" t="s">
        <v>15</v>
      </c>
      <c r="E210" s="2">
        <f>C76</f>
        <v>40.601294645004472</v>
      </c>
      <c r="F210" s="2">
        <f>C143</f>
        <v>22.310660682039796</v>
      </c>
    </row>
    <row r="211" spans="2:7" x14ac:dyDescent="0.3">
      <c r="B211" s="7" t="s">
        <v>100</v>
      </c>
      <c r="C211" s="17">
        <f>(COS((C210*PI()/180))*C194)</f>
        <v>108.48224299799863</v>
      </c>
      <c r="D211" s="29" t="s">
        <v>15</v>
      </c>
      <c r="E211" s="29" t="s">
        <v>112</v>
      </c>
      <c r="F211" s="29"/>
      <c r="G211" s="29"/>
    </row>
    <row r="212" spans="2:7" x14ac:dyDescent="0.3">
      <c r="B212" s="7" t="s">
        <v>101</v>
      </c>
      <c r="C212" s="17">
        <f>(SIN((C210*PI()/180))*C194)</f>
        <v>55.484608042531796</v>
      </c>
      <c r="D212" s="2" t="s">
        <v>15</v>
      </c>
    </row>
    <row r="213" spans="2:7" x14ac:dyDescent="0.3">
      <c r="B213" s="15"/>
      <c r="C213" s="18"/>
      <c r="D213" s="15"/>
    </row>
    <row r="214" spans="2:7" x14ac:dyDescent="0.3">
      <c r="B214" s="16" t="s">
        <v>94</v>
      </c>
      <c r="C214" s="15"/>
      <c r="D214" s="15"/>
    </row>
    <row r="215" spans="2:7" x14ac:dyDescent="0.3">
      <c r="B215" s="7" t="s">
        <v>97</v>
      </c>
      <c r="C215" s="6">
        <f>C14-C186+C212</f>
        <v>85.484608042531789</v>
      </c>
      <c r="D215" s="2" t="s">
        <v>15</v>
      </c>
    </row>
    <row r="216" spans="2:7" x14ac:dyDescent="0.3">
      <c r="B216" s="7" t="s">
        <v>98</v>
      </c>
      <c r="C216" s="6">
        <f>C15+C187-C211</f>
        <v>17.232042716287097</v>
      </c>
      <c r="D216" s="2" t="s">
        <v>15</v>
      </c>
    </row>
    <row r="218" spans="2:7" x14ac:dyDescent="0.3">
      <c r="B218" s="16"/>
      <c r="C218" s="15"/>
      <c r="D218" s="15"/>
    </row>
    <row r="219" spans="2:7" x14ac:dyDescent="0.3">
      <c r="B219" s="15"/>
      <c r="C219" s="15"/>
      <c r="D219" s="15"/>
    </row>
    <row r="220" spans="2:7" x14ac:dyDescent="0.3">
      <c r="B220" s="15"/>
      <c r="C220" s="18"/>
      <c r="D220" s="15"/>
    </row>
    <row r="221" spans="2:7" x14ac:dyDescent="0.3">
      <c r="B221" s="15"/>
      <c r="C221" s="18"/>
      <c r="D221" s="15"/>
    </row>
    <row r="222" spans="2:7" x14ac:dyDescent="0.3">
      <c r="B222" s="15"/>
      <c r="C222" s="15"/>
      <c r="D222" s="15"/>
    </row>
    <row r="223" spans="2:7" x14ac:dyDescent="0.3">
      <c r="B223" s="16"/>
      <c r="C223" s="15"/>
      <c r="D223" s="15"/>
    </row>
    <row r="224" spans="2:7" x14ac:dyDescent="0.3">
      <c r="B224" s="15"/>
      <c r="C224" s="15"/>
      <c r="D224" s="15"/>
    </row>
    <row r="225" spans="2:15" x14ac:dyDescent="0.3">
      <c r="B225" s="15"/>
      <c r="C225" s="15"/>
      <c r="D225" s="15"/>
    </row>
    <row r="228" spans="2:15" x14ac:dyDescent="0.3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 spans="2:15" ht="15" thickBot="1" x14ac:dyDescent="0.3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2:15" x14ac:dyDescent="0.3">
      <c r="B230" s="15"/>
      <c r="C230" s="15"/>
      <c r="D230" s="15"/>
      <c r="E230" s="15"/>
      <c r="F230" s="15"/>
    </row>
    <row r="231" spans="2:15" x14ac:dyDescent="0.3">
      <c r="B231" s="15"/>
      <c r="C231" s="15"/>
      <c r="D231" s="15"/>
      <c r="E231" s="15"/>
      <c r="F231" s="15"/>
    </row>
    <row r="232" spans="2:15" x14ac:dyDescent="0.3">
      <c r="B232" s="30" t="s">
        <v>102</v>
      </c>
      <c r="C232" s="31"/>
      <c r="D232" s="31"/>
      <c r="E232" s="31"/>
      <c r="F232" s="31"/>
    </row>
    <row r="234" spans="2:15" x14ac:dyDescent="0.3">
      <c r="B234" s="3" t="s">
        <v>1</v>
      </c>
    </row>
    <row r="235" spans="2:15" x14ac:dyDescent="0.3">
      <c r="B235" s="7" t="s">
        <v>103</v>
      </c>
      <c r="C235" s="17">
        <f>C144</f>
        <v>36.554404519782821</v>
      </c>
      <c r="D235" s="2" t="s">
        <v>15</v>
      </c>
    </row>
    <row r="236" spans="2:15" x14ac:dyDescent="0.3">
      <c r="B236" s="7" t="s">
        <v>104</v>
      </c>
      <c r="C236" s="17">
        <f>(COS((C210*PI()/180))*C235)</f>
        <v>32.544672899399593</v>
      </c>
      <c r="D236" s="2" t="s">
        <v>15</v>
      </c>
    </row>
    <row r="237" spans="2:15" x14ac:dyDescent="0.3">
      <c r="B237" s="7" t="s">
        <v>105</v>
      </c>
      <c r="C237" s="17">
        <f>(SIN((C210*PI()/180))*C235)</f>
        <v>16.645382412759538</v>
      </c>
      <c r="D237" s="2" t="s">
        <v>15</v>
      </c>
    </row>
    <row r="238" spans="2:15" x14ac:dyDescent="0.3">
      <c r="B238" s="15"/>
      <c r="C238" s="18"/>
      <c r="D238" s="15"/>
    </row>
    <row r="239" spans="2:15" x14ac:dyDescent="0.3">
      <c r="B239" s="16" t="s">
        <v>93</v>
      </c>
      <c r="C239" s="15"/>
      <c r="D239" s="15"/>
    </row>
    <row r="240" spans="2:15" x14ac:dyDescent="0.3">
      <c r="B240" s="7" t="s">
        <v>95</v>
      </c>
      <c r="C240" s="6">
        <f>C14-C186+C237</f>
        <v>46.645382412759538</v>
      </c>
      <c r="D240" s="2" t="s">
        <v>15</v>
      </c>
    </row>
    <row r="241" spans="2:15" x14ac:dyDescent="0.3">
      <c r="B241" s="7" t="s">
        <v>96</v>
      </c>
      <c r="C241" s="6">
        <f>C15+C187-C236</f>
        <v>93.169612814886136</v>
      </c>
      <c r="D241" s="2" t="s">
        <v>15</v>
      </c>
    </row>
    <row r="243" spans="2:15" x14ac:dyDescent="0.3">
      <c r="B243" s="16"/>
      <c r="C243" s="15"/>
      <c r="D243" s="15"/>
    </row>
    <row r="244" spans="2:15" x14ac:dyDescent="0.3">
      <c r="B244" s="15"/>
      <c r="C244" s="15"/>
      <c r="D244" s="15"/>
    </row>
    <row r="245" spans="2:15" x14ac:dyDescent="0.3">
      <c r="B245" s="15"/>
      <c r="C245" s="18"/>
      <c r="D245" s="15"/>
    </row>
    <row r="246" spans="2:15" x14ac:dyDescent="0.3">
      <c r="B246" s="15"/>
      <c r="C246" s="18"/>
      <c r="D246" s="15"/>
    </row>
    <row r="247" spans="2:15" x14ac:dyDescent="0.3">
      <c r="B247" s="15"/>
      <c r="C247" s="15"/>
      <c r="D247" s="15"/>
    </row>
    <row r="248" spans="2:15" x14ac:dyDescent="0.3">
      <c r="B248" s="16"/>
      <c r="C248" s="15"/>
      <c r="D248" s="15"/>
    </row>
    <row r="249" spans="2:15" x14ac:dyDescent="0.3">
      <c r="B249" s="15"/>
      <c r="C249" s="15"/>
      <c r="D249" s="15"/>
    </row>
    <row r="250" spans="2:15" x14ac:dyDescent="0.3">
      <c r="B250" s="15"/>
      <c r="C250" s="15"/>
      <c r="D250" s="15"/>
    </row>
    <row r="251" spans="2:15" x14ac:dyDescent="0.3">
      <c r="B251" s="15"/>
      <c r="C251" s="15"/>
      <c r="D251" s="15"/>
    </row>
    <row r="253" spans="2:15" x14ac:dyDescent="0.3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 spans="2:15" ht="15" thickBot="1" x14ac:dyDescent="0.3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2:15" x14ac:dyDescent="0.3">
      <c r="B255" s="15"/>
      <c r="C255" s="15"/>
      <c r="D255" s="15"/>
      <c r="E255" s="15"/>
      <c r="F255" s="15"/>
    </row>
  </sheetData>
  <mergeCells count="11">
    <mergeCell ref="B159:F159"/>
    <mergeCell ref="B182:F182"/>
    <mergeCell ref="B207:F207"/>
    <mergeCell ref="B232:F232"/>
    <mergeCell ref="B28:F28"/>
    <mergeCell ref="B137:F137"/>
    <mergeCell ref="B5:F5"/>
    <mergeCell ref="B50:F50"/>
    <mergeCell ref="B71:F71"/>
    <mergeCell ref="B93:F93"/>
    <mergeCell ref="B115:F1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4:D15"/>
  <sheetViews>
    <sheetView workbookViewId="0">
      <selection activeCell="E20" sqref="E20"/>
    </sheetView>
  </sheetViews>
  <sheetFormatPr baseColWidth="10" defaultColWidth="11.3984375" defaultRowHeight="14.4" x14ac:dyDescent="0.3"/>
  <cols>
    <col min="1" max="16384" width="11.3984375" style="24"/>
  </cols>
  <sheetData>
    <row r="4" spans="2:4" ht="25.95" x14ac:dyDescent="0.5">
      <c r="B4" s="23" t="s">
        <v>106</v>
      </c>
    </row>
    <row r="5" spans="2:4" ht="25.95" x14ac:dyDescent="0.5">
      <c r="B5" s="25" t="s">
        <v>107</v>
      </c>
    </row>
    <row r="6" spans="2:4" ht="21.35" x14ac:dyDescent="0.45">
      <c r="B6" s="26" t="s">
        <v>108</v>
      </c>
      <c r="C6" s="26"/>
      <c r="D6" s="26"/>
    </row>
    <row r="14" spans="2:4" x14ac:dyDescent="0.3">
      <c r="B14" s="24" t="s">
        <v>109</v>
      </c>
    </row>
    <row r="15" spans="2:4" x14ac:dyDescent="0.3">
      <c r="B15" s="24" t="s">
        <v>110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Tangente Kreis-Kreis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Askan Simon</cp:lastModifiedBy>
  <dcterms:created xsi:type="dcterms:W3CDTF">2015-01-25T17:24:41Z</dcterms:created>
  <dcterms:modified xsi:type="dcterms:W3CDTF">2021-05-03T11:17:26Z</dcterms:modified>
</cp:coreProperties>
</file>