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kan\Desktop\"/>
    </mc:Choice>
  </mc:AlternateContent>
  <xr:revisionPtr revIDLastSave="0" documentId="13_ncr:1_{DB4CB9E5-3B0D-43F2-B06D-F8B0CB75FD82}" xr6:coauthVersionLast="47" xr6:coauthVersionMax="47" xr10:uidLastSave="{00000000-0000-0000-0000-000000000000}"/>
  <bookViews>
    <workbookView xWindow="2062" yWindow="1302" windowWidth="26243" windowHeight="15702" tabRatio="803" activeTab="1" xr2:uid="{00000000-000D-0000-FFFF-FFFF00000000}"/>
  </bookViews>
  <sheets>
    <sheet name="Starting Recipes" sheetId="8" r:id="rId1"/>
    <sheet name="Feeds &amp; Speeds" sheetId="1" r:id="rId2"/>
    <sheet name="Twist Drills" sheetId="2" r:id="rId3"/>
    <sheet name="Insert Drill Vs. Twist Drill" sheetId="16" r:id="rId4"/>
    <sheet name="Drilling Stainless" sheetId="9" r:id="rId5"/>
    <sheet name="Chip Thinning" sheetId="5" r:id="rId6"/>
    <sheet name="ShearHog" sheetId="12" r:id="rId7"/>
    <sheet name="K Factor - Detail" sheetId="6" r:id="rId8"/>
    <sheet name="Fusion Rest Machining" sheetId="3" r:id="rId9"/>
    <sheet name="Stainless Notes" sheetId="10" r:id="rId10"/>
    <sheet name="Korloy" sheetId="14" r:id="rId11"/>
    <sheet name="Maritool Shrink Test" sheetId="13" r:id="rId12"/>
    <sheet name="Helical Ramp Diameter" sheetId="11" r:id="rId13"/>
    <sheet name="Old &amp; Misc" sheetId="4" r:id="rId14"/>
  </sheets>
  <definedNames>
    <definedName name="_xlnm.Print_Area" localSheetId="1">'Feeds &amp; Speeds'!$A$1:$R$74</definedName>
    <definedName name="_xlnm.Print_Area" localSheetId="11">'Maritool Shrink Test'!$A$1:$R$74</definedName>
    <definedName name="pi" localSheetId="11">'Maritool Shrink Test'!$C$65</definedName>
    <definedName name="pi">'Feeds &amp; Speeds'!$C$65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2" i="1" s="1"/>
  <c r="G8" i="3" l="1"/>
  <c r="J8" i="3" s="1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37" i="16"/>
  <c r="C39" i="16" s="1"/>
  <c r="C31" i="16"/>
  <c r="C32" i="16"/>
  <c r="H47" i="16"/>
  <c r="I47" i="16"/>
  <c r="C22" i="16"/>
  <c r="H53" i="16"/>
  <c r="I53" i="16"/>
  <c r="H52" i="16"/>
  <c r="I52" i="16"/>
  <c r="H51" i="16"/>
  <c r="I51" i="16"/>
  <c r="H50" i="16"/>
  <c r="I50" i="16"/>
  <c r="H49" i="16"/>
  <c r="I49" i="16"/>
  <c r="H48" i="16"/>
  <c r="S52" i="16"/>
  <c r="S51" i="16"/>
  <c r="S50" i="16"/>
  <c r="S49" i="16"/>
  <c r="I48" i="16"/>
  <c r="S48" i="16"/>
  <c r="C17" i="16"/>
  <c r="C23" i="16" s="1"/>
  <c r="N37" i="16"/>
  <c r="N39" i="16"/>
  <c r="M37" i="16"/>
  <c r="M39" i="16"/>
  <c r="M32" i="16"/>
  <c r="R29" i="16"/>
  <c r="S47" i="16"/>
  <c r="M35" i="13"/>
  <c r="L32" i="13"/>
  <c r="L33" i="13"/>
  <c r="L34" i="13"/>
  <c r="L35" i="13"/>
  <c r="K35" i="13"/>
  <c r="K34" i="13"/>
  <c r="K33" i="13"/>
  <c r="K32" i="13"/>
  <c r="J35" i="13"/>
  <c r="J34" i="13"/>
  <c r="M34" i="13" s="1"/>
  <c r="J33" i="13"/>
  <c r="M33" i="13" s="1"/>
  <c r="J32" i="13"/>
  <c r="M32" i="13" s="1"/>
  <c r="E34" i="13"/>
  <c r="H34" i="13" s="1"/>
  <c r="G34" i="13"/>
  <c r="F34" i="13"/>
  <c r="G32" i="13"/>
  <c r="H32" i="13" s="1"/>
  <c r="F32" i="13"/>
  <c r="G50" i="13"/>
  <c r="M50" i="13"/>
  <c r="C54" i="13"/>
  <c r="C55" i="13" s="1"/>
  <c r="M54" i="13"/>
  <c r="G55" i="13"/>
  <c r="J60" i="13"/>
  <c r="K60" i="13"/>
  <c r="H61" i="13"/>
  <c r="J61" i="13"/>
  <c r="K61" i="13"/>
  <c r="C13" i="13"/>
  <c r="C14" i="13" s="1"/>
  <c r="M18" i="13"/>
  <c r="H19" i="13"/>
  <c r="K19" i="13" s="1"/>
  <c r="M19" i="13"/>
  <c r="E35" i="13"/>
  <c r="G35" i="13"/>
  <c r="H35" i="13"/>
  <c r="F35" i="13"/>
  <c r="E33" i="13"/>
  <c r="G33" i="13"/>
  <c r="H33" i="13"/>
  <c r="F33" i="13"/>
  <c r="E32" i="13"/>
  <c r="J19" i="13"/>
  <c r="K18" i="13"/>
  <c r="J18" i="13"/>
  <c r="O28" i="2"/>
  <c r="O34" i="2" s="1"/>
  <c r="O27" i="2"/>
  <c r="O25" i="2"/>
  <c r="O32" i="2"/>
  <c r="I28" i="2"/>
  <c r="C16" i="2"/>
  <c r="C22" i="2" s="1"/>
  <c r="G35" i="1"/>
  <c r="F35" i="1"/>
  <c r="C14" i="1"/>
  <c r="C15" i="1" s="1"/>
  <c r="B33" i="1" s="1"/>
  <c r="C4" i="11"/>
  <c r="C12" i="11" s="1"/>
  <c r="C7" i="11"/>
  <c r="C8" i="11" s="1"/>
  <c r="C10" i="11" s="1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D68" i="5"/>
  <c r="D69" i="5"/>
  <c r="E69" i="5" s="1"/>
  <c r="E67" i="5"/>
  <c r="G67" i="5"/>
  <c r="E10" i="5"/>
  <c r="G10" i="5" s="1"/>
  <c r="H10" i="5" s="1"/>
  <c r="E35" i="1"/>
  <c r="H35" i="1" s="1"/>
  <c r="H21" i="1"/>
  <c r="K20" i="1"/>
  <c r="C33" i="1"/>
  <c r="G33" i="1"/>
  <c r="F33" i="1"/>
  <c r="E4" i="5"/>
  <c r="G4" i="5"/>
  <c r="H4" i="5" s="1"/>
  <c r="E6" i="5"/>
  <c r="G6" i="5" s="1"/>
  <c r="H6" i="5"/>
  <c r="E8" i="5"/>
  <c r="G8" i="5" s="1"/>
  <c r="H8" i="5" s="1"/>
  <c r="C21" i="2"/>
  <c r="F48" i="4"/>
  <c r="E48" i="4"/>
  <c r="D48" i="4"/>
  <c r="C42" i="4"/>
  <c r="I32" i="4"/>
  <c r="I31" i="4"/>
  <c r="I30" i="4"/>
  <c r="M27" i="4"/>
  <c r="N29" i="4" s="1"/>
  <c r="I29" i="4"/>
  <c r="I28" i="4"/>
  <c r="I27" i="4"/>
  <c r="I26" i="4"/>
  <c r="C19" i="4"/>
  <c r="I34" i="2"/>
  <c r="I33" i="2"/>
  <c r="I32" i="2"/>
  <c r="I31" i="2"/>
  <c r="I30" i="2"/>
  <c r="I29" i="2"/>
  <c r="H61" i="1"/>
  <c r="J60" i="1"/>
  <c r="I60" i="1"/>
  <c r="G55" i="1"/>
  <c r="K54" i="1"/>
  <c r="C54" i="1"/>
  <c r="C55" i="1"/>
  <c r="K50" i="1"/>
  <c r="G50" i="1"/>
  <c r="J20" i="1"/>
  <c r="I20" i="1"/>
  <c r="G15" i="1"/>
  <c r="K10" i="1"/>
  <c r="G10" i="1"/>
  <c r="E68" i="5"/>
  <c r="G68" i="5" s="1"/>
  <c r="C14" i="2"/>
  <c r="I61" i="1" l="1"/>
  <c r="J61" i="1"/>
  <c r="K21" i="1"/>
  <c r="D33" i="1" s="1"/>
  <c r="J21" i="1"/>
  <c r="I21" i="1"/>
  <c r="D70" i="5"/>
  <c r="G69" i="5"/>
  <c r="E33" i="1"/>
  <c r="H33" i="1" s="1"/>
  <c r="C15" i="16"/>
  <c r="D71" i="5" l="1"/>
  <c r="E70" i="5"/>
  <c r="G70" i="5" s="1"/>
  <c r="D72" i="5" l="1"/>
  <c r="E71" i="5"/>
  <c r="G71" i="5" s="1"/>
  <c r="E72" i="5" l="1"/>
  <c r="G72" i="5" s="1"/>
  <c r="D73" i="5"/>
  <c r="E73" i="5" l="1"/>
  <c r="G73" i="5" s="1"/>
  <c r="D74" i="5"/>
  <c r="D75" i="5" l="1"/>
  <c r="E74" i="5"/>
  <c r="G74" i="5" s="1"/>
  <c r="E75" i="5" l="1"/>
  <c r="G75" i="5" s="1"/>
  <c r="D76" i="5"/>
  <c r="E76" i="5" l="1"/>
  <c r="G76" i="5" s="1"/>
  <c r="D77" i="5"/>
  <c r="D78" i="5" l="1"/>
  <c r="E77" i="5"/>
  <c r="G77" i="5" s="1"/>
  <c r="D79" i="5" l="1"/>
  <c r="E78" i="5"/>
  <c r="G78" i="5" s="1"/>
  <c r="D80" i="5" l="1"/>
  <c r="E79" i="5"/>
  <c r="G79" i="5" s="1"/>
  <c r="E80" i="5" l="1"/>
  <c r="G80" i="5" s="1"/>
  <c r="D81" i="5"/>
  <c r="D82" i="5" l="1"/>
  <c r="E81" i="5"/>
  <c r="G81" i="5" s="1"/>
  <c r="D83" i="5" l="1"/>
  <c r="E82" i="5"/>
  <c r="G82" i="5" s="1"/>
  <c r="E83" i="5" l="1"/>
  <c r="G83" i="5" s="1"/>
  <c r="D84" i="5"/>
  <c r="E84" i="5" l="1"/>
  <c r="G84" i="5" s="1"/>
  <c r="D85" i="5"/>
  <c r="D86" i="5" l="1"/>
  <c r="E85" i="5"/>
  <c r="G85" i="5" s="1"/>
  <c r="D87" i="5" l="1"/>
  <c r="E86" i="5"/>
  <c r="G86" i="5" s="1"/>
  <c r="D88" i="5" l="1"/>
  <c r="E87" i="5"/>
  <c r="G87" i="5" s="1"/>
  <c r="E88" i="5" l="1"/>
  <c r="G88" i="5" s="1"/>
  <c r="D89" i="5"/>
  <c r="D90" i="5" l="1"/>
  <c r="E89" i="5"/>
  <c r="G89" i="5" s="1"/>
  <c r="D91" i="5" l="1"/>
  <c r="E90" i="5"/>
  <c r="G90" i="5" s="1"/>
  <c r="E91" i="5" l="1"/>
  <c r="G91" i="5" s="1"/>
  <c r="D92" i="5"/>
  <c r="E92" i="5" l="1"/>
  <c r="G92" i="5" s="1"/>
  <c r="D93" i="5"/>
  <c r="D94" i="5" l="1"/>
  <c r="E93" i="5"/>
  <c r="G93" i="5" s="1"/>
  <c r="D95" i="5" l="1"/>
  <c r="E94" i="5"/>
  <c r="G94" i="5" s="1"/>
  <c r="E95" i="5" l="1"/>
  <c r="G95" i="5" s="1"/>
  <c r="D96" i="5"/>
  <c r="E96" i="5" l="1"/>
  <c r="G96" i="5" s="1"/>
  <c r="D97" i="5"/>
  <c r="E97" i="5" l="1"/>
  <c r="G97" i="5" s="1"/>
  <c r="D98" i="5"/>
  <c r="D99" i="5" l="1"/>
  <c r="E98" i="5"/>
  <c r="G98" i="5" s="1"/>
  <c r="E99" i="5" l="1"/>
  <c r="G99" i="5" s="1"/>
  <c r="D100" i="5"/>
  <c r="E100" i="5" l="1"/>
  <c r="G100" i="5" s="1"/>
  <c r="D101" i="5"/>
  <c r="D102" i="5" l="1"/>
  <c r="E101" i="5"/>
  <c r="G101" i="5" s="1"/>
  <c r="D103" i="5" l="1"/>
  <c r="E102" i="5"/>
  <c r="G102" i="5" s="1"/>
  <c r="D104" i="5" l="1"/>
  <c r="E103" i="5"/>
  <c r="G103" i="5" s="1"/>
  <c r="D105" i="5" l="1"/>
  <c r="E104" i="5"/>
  <c r="G104" i="5" s="1"/>
  <c r="D106" i="5" l="1"/>
  <c r="E105" i="5"/>
  <c r="G105" i="5" s="1"/>
  <c r="D107" i="5" l="1"/>
  <c r="E106" i="5"/>
  <c r="G106" i="5" s="1"/>
  <c r="E107" i="5" l="1"/>
  <c r="G107" i="5" s="1"/>
  <c r="D108" i="5"/>
  <c r="E108" i="5" l="1"/>
  <c r="G108" i="5" s="1"/>
  <c r="D109" i="5"/>
  <c r="D110" i="5" l="1"/>
  <c r="E109" i="5"/>
  <c r="G109" i="5" s="1"/>
  <c r="D111" i="5" l="1"/>
  <c r="E110" i="5"/>
  <c r="G110" i="5" s="1"/>
  <c r="D112" i="5" l="1"/>
  <c r="E111" i="5"/>
  <c r="G111" i="5" s="1"/>
  <c r="D113" i="5" l="1"/>
  <c r="E112" i="5"/>
  <c r="G112" i="5" s="1"/>
  <c r="D114" i="5" l="1"/>
  <c r="E113" i="5"/>
  <c r="G113" i="5" s="1"/>
  <c r="D115" i="5" l="1"/>
  <c r="E114" i="5"/>
  <c r="G114" i="5" s="1"/>
  <c r="E115" i="5" l="1"/>
  <c r="G115" i="5" s="1"/>
  <c r="D116" i="5"/>
  <c r="E116" i="5" l="1"/>
  <c r="G116" i="5" s="1"/>
  <c r="D117" i="5"/>
  <c r="D118" i="5" l="1"/>
  <c r="E117" i="5"/>
  <c r="G117" i="5" s="1"/>
  <c r="D119" i="5" l="1"/>
  <c r="E118" i="5"/>
  <c r="G118" i="5" s="1"/>
  <c r="D120" i="5" l="1"/>
  <c r="E119" i="5"/>
  <c r="G119" i="5" s="1"/>
  <c r="D121" i="5" l="1"/>
  <c r="E120" i="5"/>
  <c r="G120" i="5" s="1"/>
  <c r="D122" i="5" l="1"/>
  <c r="E121" i="5"/>
  <c r="G121" i="5" s="1"/>
  <c r="D123" i="5" l="1"/>
  <c r="E122" i="5"/>
  <c r="G122" i="5" s="1"/>
  <c r="E123" i="5" l="1"/>
  <c r="G123" i="5" s="1"/>
  <c r="D124" i="5"/>
  <c r="E124" i="5" l="1"/>
  <c r="G124" i="5" s="1"/>
  <c r="D125" i="5"/>
  <c r="D126" i="5" l="1"/>
  <c r="E125" i="5"/>
  <c r="G125" i="5" s="1"/>
  <c r="D127" i="5" l="1"/>
  <c r="E126" i="5"/>
  <c r="G126" i="5" s="1"/>
  <c r="D128" i="5" l="1"/>
  <c r="E127" i="5"/>
  <c r="G127" i="5" s="1"/>
  <c r="D129" i="5" l="1"/>
  <c r="E128" i="5"/>
  <c r="G128" i="5" s="1"/>
  <c r="D130" i="5" l="1"/>
  <c r="E129" i="5"/>
  <c r="G129" i="5" s="1"/>
  <c r="D131" i="5" l="1"/>
  <c r="E130" i="5"/>
  <c r="G130" i="5" s="1"/>
  <c r="E131" i="5" l="1"/>
  <c r="G131" i="5" s="1"/>
  <c r="D132" i="5"/>
  <c r="E132" i="5" l="1"/>
  <c r="G132" i="5" s="1"/>
  <c r="D133" i="5"/>
  <c r="D134" i="5" l="1"/>
  <c r="E133" i="5"/>
  <c r="G133" i="5" s="1"/>
  <c r="D135" i="5" l="1"/>
  <c r="E134" i="5"/>
  <c r="G134" i="5" s="1"/>
  <c r="D136" i="5" l="1"/>
  <c r="E135" i="5"/>
  <c r="G135" i="5" s="1"/>
  <c r="D137" i="5" l="1"/>
  <c r="E136" i="5"/>
  <c r="G136" i="5" s="1"/>
  <c r="D138" i="5" l="1"/>
  <c r="E137" i="5"/>
  <c r="G137" i="5" s="1"/>
  <c r="D139" i="5" l="1"/>
  <c r="E138" i="5"/>
  <c r="G138" i="5" s="1"/>
  <c r="E139" i="5" l="1"/>
  <c r="G139" i="5" s="1"/>
  <c r="D140" i="5"/>
  <c r="E140" i="5" l="1"/>
  <c r="G140" i="5" s="1"/>
  <c r="D141" i="5"/>
  <c r="D142" i="5" l="1"/>
  <c r="E141" i="5"/>
  <c r="G141" i="5" s="1"/>
  <c r="D143" i="5" l="1"/>
  <c r="E142" i="5"/>
  <c r="G142" i="5" s="1"/>
  <c r="D144" i="5" l="1"/>
  <c r="E143" i="5"/>
  <c r="G143" i="5" s="1"/>
  <c r="D145" i="5" l="1"/>
  <c r="E144" i="5"/>
  <c r="G144" i="5" s="1"/>
  <c r="D146" i="5" l="1"/>
  <c r="E145" i="5"/>
  <c r="G145" i="5" s="1"/>
  <c r="D147" i="5" l="1"/>
  <c r="E146" i="5"/>
  <c r="G146" i="5" s="1"/>
  <c r="E147" i="5" l="1"/>
  <c r="G147" i="5" s="1"/>
  <c r="D148" i="5"/>
  <c r="E148" i="5" l="1"/>
  <c r="G148" i="5" s="1"/>
  <c r="D149" i="5"/>
  <c r="D150" i="5" l="1"/>
  <c r="E149" i="5"/>
  <c r="G149" i="5" s="1"/>
  <c r="D151" i="5" l="1"/>
  <c r="E150" i="5"/>
  <c r="G150" i="5" s="1"/>
  <c r="D152" i="5" l="1"/>
  <c r="E151" i="5"/>
  <c r="G151" i="5" s="1"/>
  <c r="D153" i="5" l="1"/>
  <c r="E152" i="5"/>
  <c r="G152" i="5" s="1"/>
  <c r="D154" i="5" l="1"/>
  <c r="E153" i="5"/>
  <c r="G153" i="5" s="1"/>
  <c r="D155" i="5" l="1"/>
  <c r="E154" i="5"/>
  <c r="G154" i="5" s="1"/>
  <c r="E155" i="5" l="1"/>
  <c r="G155" i="5" s="1"/>
  <c r="D156" i="5"/>
  <c r="E156" i="5" l="1"/>
  <c r="G156" i="5" s="1"/>
  <c r="D157" i="5"/>
  <c r="D158" i="5" l="1"/>
  <c r="E157" i="5"/>
  <c r="G157" i="5" s="1"/>
  <c r="D159" i="5" l="1"/>
  <c r="E158" i="5"/>
  <c r="G158" i="5" s="1"/>
  <c r="D160" i="5" l="1"/>
  <c r="E159" i="5"/>
  <c r="G159" i="5" s="1"/>
  <c r="D161" i="5" l="1"/>
  <c r="E160" i="5"/>
  <c r="G160" i="5" s="1"/>
  <c r="D162" i="5" l="1"/>
  <c r="E161" i="5"/>
  <c r="G161" i="5" s="1"/>
  <c r="D163" i="5" l="1"/>
  <c r="E162" i="5"/>
  <c r="G162" i="5" s="1"/>
  <c r="E163" i="5" l="1"/>
  <c r="G163" i="5" s="1"/>
  <c r="D164" i="5"/>
  <c r="E164" i="5" l="1"/>
  <c r="G164" i="5" s="1"/>
  <c r="D165" i="5"/>
  <c r="D166" i="5" l="1"/>
  <c r="E165" i="5"/>
  <c r="G165" i="5" s="1"/>
  <c r="D167" i="5" l="1"/>
  <c r="E166" i="5"/>
  <c r="G166" i="5" s="1"/>
  <c r="E167" i="5" l="1"/>
  <c r="G167" i="5" s="1"/>
  <c r="D168" i="5"/>
  <c r="D169" i="5" l="1"/>
  <c r="E168" i="5"/>
  <c r="G168" i="5" s="1"/>
  <c r="E169" i="5" l="1"/>
  <c r="G169" i="5" s="1"/>
  <c r="D170" i="5"/>
  <c r="D171" i="5" l="1"/>
  <c r="E170" i="5"/>
  <c r="G170" i="5" s="1"/>
  <c r="E171" i="5" l="1"/>
  <c r="G171" i="5" s="1"/>
  <c r="D172" i="5"/>
  <c r="D173" i="5" l="1"/>
  <c r="E172" i="5"/>
  <c r="G172" i="5" s="1"/>
  <c r="E173" i="5" l="1"/>
  <c r="G173" i="5" s="1"/>
  <c r="D174" i="5"/>
  <c r="D175" i="5" l="1"/>
  <c r="E174" i="5"/>
  <c r="G174" i="5" s="1"/>
  <c r="D176" i="5" l="1"/>
  <c r="E175" i="5"/>
  <c r="G175" i="5" s="1"/>
  <c r="E176" i="5" l="1"/>
  <c r="G176" i="5" s="1"/>
  <c r="D177" i="5"/>
  <c r="E177" i="5" l="1"/>
  <c r="G177" i="5" s="1"/>
  <c r="D178" i="5"/>
  <c r="D179" i="5" l="1"/>
  <c r="E178" i="5"/>
  <c r="G178" i="5" s="1"/>
  <c r="E179" i="5" l="1"/>
  <c r="G179" i="5" s="1"/>
  <c r="D180" i="5"/>
  <c r="D181" i="5" l="1"/>
  <c r="E180" i="5"/>
  <c r="G180" i="5" s="1"/>
  <c r="E181" i="5" l="1"/>
  <c r="G181" i="5" s="1"/>
  <c r="D182" i="5"/>
  <c r="E182" i="5" l="1"/>
  <c r="G182" i="5" s="1"/>
  <c r="D183" i="5"/>
  <c r="D184" i="5" l="1"/>
  <c r="E183" i="5"/>
  <c r="G183" i="5" s="1"/>
  <c r="E184" i="5" l="1"/>
  <c r="G184" i="5" s="1"/>
  <c r="D185" i="5"/>
  <c r="D186" i="5" l="1"/>
  <c r="E185" i="5"/>
  <c r="G185" i="5" s="1"/>
  <c r="D187" i="5" l="1"/>
  <c r="E186" i="5"/>
  <c r="G186" i="5" s="1"/>
  <c r="E187" i="5" l="1"/>
  <c r="G187" i="5" s="1"/>
  <c r="D188" i="5"/>
  <c r="D189" i="5" l="1"/>
  <c r="E188" i="5"/>
  <c r="G188" i="5" s="1"/>
  <c r="E189" i="5" l="1"/>
  <c r="G189" i="5" s="1"/>
  <c r="D190" i="5"/>
  <c r="E190" i="5" l="1"/>
  <c r="G190" i="5" s="1"/>
  <c r="D191" i="5"/>
  <c r="E191" i="5" s="1"/>
  <c r="G191" i="5" s="1"/>
</calcChain>
</file>

<file path=xl/sharedStrings.xml><?xml version="1.0" encoding="utf-8"?>
<sst xmlns="http://schemas.openxmlformats.org/spreadsheetml/2006/main" count="923" uniqueCount="560">
  <si>
    <t>RPM</t>
  </si>
  <si>
    <t>MRR</t>
  </si>
  <si>
    <t>SFM</t>
  </si>
  <si>
    <t>Diameter</t>
  </si>
  <si>
    <t>Pi</t>
  </si>
  <si>
    <t>SFM = (Pi * RPM * Dia) / 12</t>
  </si>
  <si>
    <t>RPM = (12*SFM) / (Pi * diameter)</t>
  </si>
  <si>
    <t>Feed = RPM * CPT * Flutes</t>
  </si>
  <si>
    <t>Formulas to Know!</t>
  </si>
  <si>
    <t>Zig Zag Summary:</t>
  </si>
  <si>
    <t>3) If #2 is OK, then try higher chipload (same RPM).  So again, this means a higher feedrate!</t>
  </si>
  <si>
    <t>4) If #3 is OK, then back to #2 - e.g. increase RPM and continue process of zig/zag between increasing RPM and Chipload</t>
  </si>
  <si>
    <t>Tool Diameter</t>
  </si>
  <si>
    <t>IPT</t>
  </si>
  <si>
    <t># Flutes</t>
  </si>
  <si>
    <t xml:space="preserve">2) Increase RPM, keep chipload constant (so higher feedrate!) </t>
  </si>
  <si>
    <t xml:space="preserve">1) Find conservative starting point - e.g. a baseline cut that is making a good chip and machine is happy.  </t>
  </si>
  <si>
    <t>Feed (IPM)</t>
  </si>
  <si>
    <t>DOC:</t>
  </si>
  <si>
    <t>of diamater</t>
  </si>
  <si>
    <t>WOC</t>
  </si>
  <si>
    <t>Shear Hog: 0.2" WOC, 0.2" DOC</t>
  </si>
  <si>
    <t>Speeds &amp; Feeds: Depth of Cut, Width of Cut</t>
  </si>
  <si>
    <t xml:space="preserve">up to </t>
  </si>
  <si>
    <t>Low</t>
  </si>
  <si>
    <t>High</t>
  </si>
  <si>
    <t>More flutes = stronger, but reduce WOC to aid in chip evacuation</t>
  </si>
  <si>
    <t>BY SFM</t>
  </si>
  <si>
    <t>BY RPM</t>
  </si>
  <si>
    <t>DRILLING</t>
  </si>
  <si>
    <t>HSS: 100-200 SFM</t>
  </si>
  <si>
    <t>IPM</t>
  </si>
  <si>
    <t>DOC</t>
  </si>
  <si>
    <t>OR</t>
  </si>
  <si>
    <t xml:space="preserve">    If you have no idea where to start, try 1,000 RPM and a 0.00075 chipload per tooth</t>
  </si>
  <si>
    <t>Vc [m/min]</t>
  </si>
  <si>
    <t>Tool Diameter [mm]</t>
  </si>
  <si>
    <t>Vz [mm/Z]</t>
  </si>
  <si>
    <t>VZ (rev!)</t>
  </si>
  <si>
    <t>Feed [mm/min]</t>
  </si>
  <si>
    <t>Feed (mm/min)</t>
  </si>
  <si>
    <t>HSS: 30-30 SFM</t>
  </si>
  <si>
    <t>Milling Speeds &amp; Feeds - Metric</t>
  </si>
  <si>
    <t>INCH</t>
  </si>
  <si>
    <t>METRIC</t>
  </si>
  <si>
    <t>Milling Speeds &amp; Feeds - Imperial/Inch</t>
  </si>
  <si>
    <t>http://www.guhring.com/documents/Tech/Formulas/Drilling.pdf</t>
  </si>
  <si>
    <t xml:space="preserve">HP = </t>
  </si>
  <si>
    <t>(D / 4 * f * Vc * Kc)  / (33,000 * Machine Efficiency)</t>
  </si>
  <si>
    <t>D</t>
  </si>
  <si>
    <t>Vc</t>
  </si>
  <si>
    <t>f</t>
  </si>
  <si>
    <t>Kc</t>
  </si>
  <si>
    <t>Machine Efficiency</t>
  </si>
  <si>
    <t>Drill Diameter</t>
  </si>
  <si>
    <t>Feed Per Revolution</t>
  </si>
  <si>
    <t>Surface Feet per Minute</t>
  </si>
  <si>
    <t>HP</t>
  </si>
  <si>
    <t>Dia</t>
  </si>
  <si>
    <t>Tolerance</t>
  </si>
  <si>
    <t>N/A</t>
  </si>
  <si>
    <t>Fusion 360 Rest Machining:  Avoid Whisper Cuts</t>
  </si>
  <si>
    <t>IPR</t>
  </si>
  <si>
    <t>MRR = (IPR * RPM) * pi * R^2</t>
  </si>
  <si>
    <t>Video Notes on Drilling</t>
  </si>
  <si>
    <t>Goal of video:  how hard can we push a drill, if/when it's a good tool, how much HP does it take!</t>
  </si>
  <si>
    <t>Why drills?</t>
  </si>
  <si>
    <t>Rake (face of tool) is designed to cut axially; flutes help pull chips up.  Axially stiff.  IOW: great for "plunging" (better then end mills!)</t>
  </si>
  <si>
    <t>Relatively cheap!  McMaster 1/2" HSS only $8.72: 2896A43</t>
  </si>
  <si>
    <t>Great for pre-drilling into pockets to avoid slow/dangerous ramping with end mills OR you can use them to gang-drill pockets (think 2" deep pocket).   AND I've even see folks gang-drill along a slot to avoid slotting</t>
  </si>
  <si>
    <t>G-Wizard, LMS (http://littlemachineshop.com/reference/cuttingspeeds.php) or Machinery's Handbook</t>
  </si>
  <si>
    <t>Specific Cutting Force (Lbf/Inch^2)</t>
  </si>
  <si>
    <t>DRILL HORSEPOWER CALCULATION</t>
  </si>
  <si>
    <t>Cut #</t>
  </si>
  <si>
    <t>Test Cuts!</t>
  </si>
  <si>
    <t>End Mill MRR</t>
  </si>
  <si>
    <t>Formula:  MRR = IPM * WOC * DOC</t>
  </si>
  <si>
    <t>Force to cut a chip area of 1 mm²  and thickness of 1 mm</t>
  </si>
  <si>
    <t>fn</t>
  </si>
  <si>
    <t>vc</t>
  </si>
  <si>
    <t>dc</t>
  </si>
  <si>
    <t>kc</t>
  </si>
  <si>
    <t>Kc Table</t>
  </si>
  <si>
    <t>Aluminum</t>
  </si>
  <si>
    <t>Steel</t>
  </si>
  <si>
    <t>Min</t>
  </si>
  <si>
    <t>Max</t>
  </si>
  <si>
    <t>Comments</t>
  </si>
  <si>
    <t>Normal 6061 (~100 Brinnell hardness) is 94,500</t>
  </si>
  <si>
    <t>Convert Metric to Inch</t>
  </si>
  <si>
    <t>Specific Cutting Force</t>
  </si>
  <si>
    <t>N/mm^2</t>
  </si>
  <si>
    <t>lbs/in^2</t>
  </si>
  <si>
    <t>Drill Video</t>
  </si>
  <si>
    <t>Cheap tool</t>
  </si>
  <si>
    <t>Less prone to chatter given machine strength, weight, wear, slop</t>
  </si>
  <si>
    <t>Gang Drill!</t>
  </si>
  <si>
    <t>Best way to remove materially axially</t>
  </si>
  <si>
    <t>(Drill before you machine away to create tighter inside corner)</t>
  </si>
  <si>
    <t xml:space="preserve">High MRR </t>
  </si>
  <si>
    <t>(FPR * SFM * Diameter * Specific Cutting Force) / 132,000</t>
  </si>
  <si>
    <t>Great MRR (again, given tool cost, machine rigidity and handling "deep" cuts)</t>
  </si>
  <si>
    <t>Drill before you machine away to create tighter inside corner</t>
  </si>
  <si>
    <t>McMaster 150 degree carbide!</t>
  </si>
  <si>
    <t>Radial Stepover</t>
  </si>
  <si>
    <t>IPT (Programmed)</t>
  </si>
  <si>
    <t>IPT (Actual)</t>
  </si>
  <si>
    <t>Diameter/Radial Stepover</t>
  </si>
  <si>
    <t>Constant</t>
  </si>
  <si>
    <t>"Tenths"</t>
  </si>
  <si>
    <t>Aluminum:  Higher SFM, keep 0.001" IPT</t>
  </si>
  <si>
    <t>Steel:  SLOW (low) SFM, keep 0.001" IPT</t>
  </si>
  <si>
    <t>Zig Zag Method</t>
  </si>
  <si>
    <t>MRR = WOC * DOC * IPM</t>
  </si>
  <si>
    <t>Exceptions:</t>
  </si>
  <si>
    <t>Toolings smaller than 1/8" (3mm): different rules apply.  Less DOC, WOC; chip evacuation, sometimes IPT gets really low.  Harvey Tool = experts</t>
  </si>
  <si>
    <t>Material Removal Rate &amp; Horsepower Estimate</t>
  </si>
  <si>
    <t>Start at</t>
  </si>
  <si>
    <t>Very soft low-carbon steel</t>
  </si>
  <si>
    <t>100-160</t>
  </si>
  <si>
    <t>very low-carbon steel</t>
  </si>
  <si>
    <t>Free cutting magnetic steels</t>
  </si>
  <si>
    <t>100-260</t>
  </si>
  <si>
    <t>1108, 1109, 1115, 1117, 1118, 1120, 1126, 1211 plain carbon steels</t>
  </si>
  <si>
    <t>100-150</t>
  </si>
  <si>
    <t>1108, 1109, 1115, 1117, 1118, 1120, 1126, 1211, plain carbon steels</t>
  </si>
  <si>
    <t>150-200</t>
  </si>
  <si>
    <t xml:space="preserve">1144 carbon steel cold rolled </t>
  </si>
  <si>
    <t xml:space="preserve">11L17, 11L18, 12L13, 12L14 Leaded carbon steels </t>
  </si>
  <si>
    <t>200-250</t>
  </si>
  <si>
    <t>1212, 1213, 1215, Plain carbon steels</t>
  </si>
  <si>
    <t>A36, 44W hot rolled steels</t>
  </si>
  <si>
    <t>160-220</t>
  </si>
  <si>
    <t>low carbon steel 5-20Rc</t>
  </si>
  <si>
    <t xml:space="preserve">structrul steel, ordinary low to medium carbon steel (0-5%c) </t>
  </si>
  <si>
    <t>100-200</t>
  </si>
  <si>
    <t>ASTM A516-70 Pressure vessel steel</t>
  </si>
  <si>
    <t xml:space="preserve">1015, Ck15, C16, </t>
  </si>
  <si>
    <t xml:space="preserve">1035, c35 cold drawn </t>
  </si>
  <si>
    <t>1043, 1045, C45, Hot Rolled</t>
  </si>
  <si>
    <t>plain high carbon steel</t>
  </si>
  <si>
    <t>125-275</t>
  </si>
  <si>
    <t>1055, 1060, 1064, 1065, 1070, 1074, 1078, 1080, 1084, 1086, 1090, 1095, 1548-1566</t>
  </si>
  <si>
    <t>175-220</t>
  </si>
  <si>
    <t>225-275</t>
  </si>
  <si>
    <t>275-375</t>
  </si>
  <si>
    <t>375-425</t>
  </si>
  <si>
    <t>low alloy steel medium-hard</t>
  </si>
  <si>
    <t>120-360</t>
  </si>
  <si>
    <t xml:space="preserve">4130 alloy steel </t>
  </si>
  <si>
    <t>4130 PH alloy steel</t>
  </si>
  <si>
    <t xml:space="preserve">8620 alloy steel </t>
  </si>
  <si>
    <t xml:space="preserve">8620 HT alloy steel </t>
  </si>
  <si>
    <t>high-carbon and alloy steel medium-hard</t>
  </si>
  <si>
    <t>160-360</t>
  </si>
  <si>
    <t>4140 alloy steel</t>
  </si>
  <si>
    <t xml:space="preserve">4140PH Alloy steel </t>
  </si>
  <si>
    <t xml:space="preserve">4150 Alloy steel </t>
  </si>
  <si>
    <t>5160 Alloy spring steel</t>
  </si>
  <si>
    <t>6150 Alloy spring steel</t>
  </si>
  <si>
    <t>low carbon steel</t>
  </si>
  <si>
    <t>18-26Rc</t>
  </si>
  <si>
    <t>24-32Rc</t>
  </si>
  <si>
    <t xml:space="preserve">high-strength structual steel </t>
  </si>
  <si>
    <t>250-650</t>
  </si>
  <si>
    <t>1132, 1137, 1139, 1140, 1144, 1146, 1151</t>
  </si>
  <si>
    <t>275-325</t>
  </si>
  <si>
    <t>325-375</t>
  </si>
  <si>
    <t xml:space="preserve">1132,1137, 1139, 1140, 1144, 1146, 1151 </t>
  </si>
  <si>
    <t>A514, T-1</t>
  </si>
  <si>
    <t>armox 370T</t>
  </si>
  <si>
    <t>380-430</t>
  </si>
  <si>
    <t>armox 440</t>
  </si>
  <si>
    <t>420-480</t>
  </si>
  <si>
    <t>armox 500T</t>
  </si>
  <si>
    <t>480-540</t>
  </si>
  <si>
    <t>armox 600T</t>
  </si>
  <si>
    <t>570-640</t>
  </si>
  <si>
    <t xml:space="preserve">armox advance </t>
  </si>
  <si>
    <t>58-63 Rc</t>
  </si>
  <si>
    <t xml:space="preserve">astralloy 4800 </t>
  </si>
  <si>
    <t>astralloy 8000</t>
  </si>
  <si>
    <t>430-470</t>
  </si>
  <si>
    <t>astralloy Rol-man</t>
  </si>
  <si>
    <t>180-245</t>
  </si>
  <si>
    <t>astralloy -v EB-450</t>
  </si>
  <si>
    <t>418-512</t>
  </si>
  <si>
    <t>weldox 1030-1100</t>
  </si>
  <si>
    <t xml:space="preserve">weldox 700 </t>
  </si>
  <si>
    <t>weldox 900/960</t>
  </si>
  <si>
    <t>normal tool steels. Hard- quenching an tempering steel</t>
  </si>
  <si>
    <t>170-270</t>
  </si>
  <si>
    <t>30-40Rc</t>
  </si>
  <si>
    <t>01 Tool steel</t>
  </si>
  <si>
    <t>175-225</t>
  </si>
  <si>
    <t xml:space="preserve">S7 Tool steel </t>
  </si>
  <si>
    <t>187-220</t>
  </si>
  <si>
    <t>uddeholm Tool Steel</t>
  </si>
  <si>
    <t>170-360</t>
  </si>
  <si>
    <t xml:space="preserve">ame </t>
  </si>
  <si>
    <t xml:space="preserve">caldie </t>
  </si>
  <si>
    <t xml:space="preserve">dievar annealed </t>
  </si>
  <si>
    <t xml:space="preserve">sleipner </t>
  </si>
  <si>
    <t>sverker3, alsi d6,  alsi d3</t>
  </si>
  <si>
    <t xml:space="preserve">UHB 11 (alsi 1158) </t>
  </si>
  <si>
    <t>unimax</t>
  </si>
  <si>
    <t>vanadais 10 superclean</t>
  </si>
  <si>
    <t>vanadais 6,23,30 ALSI superclean</t>
  </si>
  <si>
    <t xml:space="preserve">vanadais 60 superclean </t>
  </si>
  <si>
    <t>vancron 30,40 superclean</t>
  </si>
  <si>
    <t>high-alloy, high hardness steel</t>
  </si>
  <si>
    <t>270-360</t>
  </si>
  <si>
    <t xml:space="preserve">300M alloy steel annealed </t>
  </si>
  <si>
    <t>4340 alloy steel</t>
  </si>
  <si>
    <t xml:space="preserve">4340 PH alloy steel </t>
  </si>
  <si>
    <t>A2 Tool steel 200-230</t>
  </si>
  <si>
    <t>200-300</t>
  </si>
  <si>
    <t xml:space="preserve">AerMet 100, 310, 340, Alloy steel annealed </t>
  </si>
  <si>
    <t xml:space="preserve">D2 Dc53 Tool Steel annealed </t>
  </si>
  <si>
    <t xml:space="preserve">H13 Tool Steel </t>
  </si>
  <si>
    <t xml:space="preserve">P20 Tool Steel </t>
  </si>
  <si>
    <t>SB Wear</t>
  </si>
  <si>
    <t>225-255</t>
  </si>
  <si>
    <t>high-strength, hardned Tool and HSS steel.</t>
  </si>
  <si>
    <t>&gt;360</t>
  </si>
  <si>
    <t xml:space="preserve">300mAlloy steel hadrened </t>
  </si>
  <si>
    <t>50-55Rc</t>
  </si>
  <si>
    <t xml:space="preserve"> D2, DC53 Tool Steel </t>
  </si>
  <si>
    <t>35-40Rc</t>
  </si>
  <si>
    <t>40-45Rc</t>
  </si>
  <si>
    <t>45-50Rc</t>
  </si>
  <si>
    <t>55-60Rc</t>
  </si>
  <si>
    <t>60-65Rc</t>
  </si>
  <si>
    <t>35-40</t>
  </si>
  <si>
    <t>40-45</t>
  </si>
  <si>
    <t>45-50</t>
  </si>
  <si>
    <t>50-55</t>
  </si>
  <si>
    <t>55-60</t>
  </si>
  <si>
    <t>60-65</t>
  </si>
  <si>
    <t>Hardox 500</t>
  </si>
  <si>
    <t>M1, M2, M6, M10, T1, T2, T6</t>
  </si>
  <si>
    <t>60-65RC</t>
  </si>
  <si>
    <t>toolox 33</t>
  </si>
  <si>
    <t>Toolox 40</t>
  </si>
  <si>
    <t>360-420</t>
  </si>
  <si>
    <t>Toolox 44</t>
  </si>
  <si>
    <t>410-475</t>
  </si>
  <si>
    <t>High Speed Steel</t>
  </si>
  <si>
    <t>200-275</t>
  </si>
  <si>
    <t>M3-1, M4, M7, M30, M33, M36, M41, M42, M43, M36, M41, M42, M43, M44, M46, M47, T5, T8</t>
  </si>
  <si>
    <t>T15 M3-2</t>
  </si>
  <si>
    <t xml:space="preserve">Powdered metals </t>
  </si>
  <si>
    <t>anvioy 1150</t>
  </si>
  <si>
    <t>36Rc</t>
  </si>
  <si>
    <t xml:space="preserve">free-cutting  stainless steel </t>
  </si>
  <si>
    <t>135-375</t>
  </si>
  <si>
    <t>1.2085 stainless</t>
  </si>
  <si>
    <t>30-35Rc</t>
  </si>
  <si>
    <t xml:space="preserve">302 Stainless </t>
  </si>
  <si>
    <t>135-185</t>
  </si>
  <si>
    <t xml:space="preserve">303 Stainless </t>
  </si>
  <si>
    <t>416 Stainless</t>
  </si>
  <si>
    <t>187-235</t>
  </si>
  <si>
    <t>200-285</t>
  </si>
  <si>
    <t>430F Stainless</t>
  </si>
  <si>
    <t>170-185</t>
  </si>
  <si>
    <t>moderately difficuit stainless steel</t>
  </si>
  <si>
    <t>135-325</t>
  </si>
  <si>
    <t>13-8 Aged h1025 Stainless</t>
  </si>
  <si>
    <t>13-3 aged H1150 Stainless</t>
  </si>
  <si>
    <t>15-5 PH H1150 Stainless</t>
  </si>
  <si>
    <t>17-4 ph Stainless 150-200</t>
  </si>
  <si>
    <t xml:space="preserve">17-4 ph Stainless   </t>
  </si>
  <si>
    <t xml:space="preserve">304 stainless cold rolled </t>
  </si>
  <si>
    <t xml:space="preserve">316 Stainless </t>
  </si>
  <si>
    <t>185-220</t>
  </si>
  <si>
    <t xml:space="preserve">321 Stainless </t>
  </si>
  <si>
    <t xml:space="preserve">410 Stainless steel annealed </t>
  </si>
  <si>
    <t xml:space="preserve">422 Stainless </t>
  </si>
  <si>
    <t>285-300</t>
  </si>
  <si>
    <t xml:space="preserve">440 Stainless </t>
  </si>
  <si>
    <t>255-275</t>
  </si>
  <si>
    <t xml:space="preserve">CPM-154 Stainless Annealed </t>
  </si>
  <si>
    <t xml:space="preserve">CPM-s30V-S35VN Stainless Annealed </t>
  </si>
  <si>
    <t xml:space="preserve">Duplex 2205 (UNS S32205 / S31803) </t>
  </si>
  <si>
    <t>30Rc</t>
  </si>
  <si>
    <t>Nitronic 50</t>
  </si>
  <si>
    <t>189-241</t>
  </si>
  <si>
    <t>Nitronic 60</t>
  </si>
  <si>
    <t>170-255</t>
  </si>
  <si>
    <t>13-8 aged h950 stainless</t>
  </si>
  <si>
    <t>15-5 ph 1025-h1075</t>
  </si>
  <si>
    <t>310-330</t>
  </si>
  <si>
    <t>15-5 ph p 900 stainless</t>
  </si>
  <si>
    <t xml:space="preserve">17-4 aged H1075 Stainless </t>
  </si>
  <si>
    <t>17-4 aged h900 stainless</t>
  </si>
  <si>
    <t>40rc</t>
  </si>
  <si>
    <t>50rc</t>
  </si>
  <si>
    <t xml:space="preserve">440n stainless </t>
  </si>
  <si>
    <t xml:space="preserve">cpm-S90V stainless </t>
  </si>
  <si>
    <t>50-60</t>
  </si>
  <si>
    <t xml:space="preserve">p550 stainless </t>
  </si>
  <si>
    <t>350-430</t>
  </si>
  <si>
    <t>cast iron Sg iron</t>
  </si>
  <si>
    <t>120-260</t>
  </si>
  <si>
    <t>120-150</t>
  </si>
  <si>
    <t xml:space="preserve">cast iron  </t>
  </si>
  <si>
    <t>190-220</t>
  </si>
  <si>
    <t xml:space="preserve">cast iron </t>
  </si>
  <si>
    <t>250-260</t>
  </si>
  <si>
    <t xml:space="preserve">aluminum  alloys </t>
  </si>
  <si>
    <t>28-150</t>
  </si>
  <si>
    <t xml:space="preserve">2024-t4 </t>
  </si>
  <si>
    <t>6061-t4</t>
  </si>
  <si>
    <t>6061-t6</t>
  </si>
  <si>
    <t>6063-t5,t6</t>
  </si>
  <si>
    <t>60-75</t>
  </si>
  <si>
    <t>7075-t6</t>
  </si>
  <si>
    <t>alumec 89</t>
  </si>
  <si>
    <t xml:space="preserve">cast aluminum </t>
  </si>
  <si>
    <t>cast aluminum hi</t>
  </si>
  <si>
    <t>60-100</t>
  </si>
  <si>
    <t>cast aluminum 200, 500, 700 ,800</t>
  </si>
  <si>
    <t>28-100</t>
  </si>
  <si>
    <t>Wrought Aluminum 3000, 5000, 6000, 7000</t>
  </si>
  <si>
    <t>30-150</t>
  </si>
  <si>
    <t xml:space="preserve">sodt non-ferrous alloys </t>
  </si>
  <si>
    <t xml:space="preserve">magnesium </t>
  </si>
  <si>
    <t xml:space="preserve">zinc </t>
  </si>
  <si>
    <t xml:space="preserve">copper alloys </t>
  </si>
  <si>
    <t>50-250</t>
  </si>
  <si>
    <t xml:space="preserve">c10100 copper </t>
  </si>
  <si>
    <t>c18200 chrome copper</t>
  </si>
  <si>
    <t xml:space="preserve">c863000 maganese bronze </t>
  </si>
  <si>
    <t xml:space="preserve">c90300, c9220, c90500 tin bronze alloy </t>
  </si>
  <si>
    <t>c90700 tin bronze (SAE 65)</t>
  </si>
  <si>
    <t>c93200 sae 660</t>
  </si>
  <si>
    <t>c95500 nickel aluminum bronze</t>
  </si>
  <si>
    <t>copper 110</t>
  </si>
  <si>
    <t>high lead brass</t>
  </si>
  <si>
    <t>low lead brass</t>
  </si>
  <si>
    <t xml:space="preserve">high alloyed copper </t>
  </si>
  <si>
    <t>180-390</t>
  </si>
  <si>
    <t>ampcoloy 83</t>
  </si>
  <si>
    <t>340-390</t>
  </si>
  <si>
    <t xml:space="preserve">ampcoloy 88 </t>
  </si>
  <si>
    <t>260-280</t>
  </si>
  <si>
    <t>ampcoloy 940,95,972</t>
  </si>
  <si>
    <t>180-255</t>
  </si>
  <si>
    <t>ampcoloy 944 moldmate 90</t>
  </si>
  <si>
    <t>tough2</t>
  </si>
  <si>
    <t xml:space="preserve">tough 3 </t>
  </si>
  <si>
    <t>300-336</t>
  </si>
  <si>
    <t xml:space="preserve">ampco aluminum bronze </t>
  </si>
  <si>
    <t>100-450</t>
  </si>
  <si>
    <t>ampco 18</t>
  </si>
  <si>
    <t>159--183</t>
  </si>
  <si>
    <t>ampco 21</t>
  </si>
  <si>
    <t>285-311</t>
  </si>
  <si>
    <t>amco 22</t>
  </si>
  <si>
    <t>321-352</t>
  </si>
  <si>
    <t>ampco 25</t>
  </si>
  <si>
    <t>356-394</t>
  </si>
  <si>
    <t>ampco 26</t>
  </si>
  <si>
    <t>395-450</t>
  </si>
  <si>
    <t>ampco 8</t>
  </si>
  <si>
    <t>108-124</t>
  </si>
  <si>
    <t xml:space="preserve">ampco m4 </t>
  </si>
  <si>
    <t>270-305</t>
  </si>
  <si>
    <t xml:space="preserve">ferrous superalloy </t>
  </si>
  <si>
    <t>nitronic 50</t>
  </si>
  <si>
    <t>nitronic 60</t>
  </si>
  <si>
    <t xml:space="preserve">nickel an colbalt super alloys </t>
  </si>
  <si>
    <t>200-450</t>
  </si>
  <si>
    <t>hastelloy b-3</t>
  </si>
  <si>
    <t>hastelloy c c276</t>
  </si>
  <si>
    <t>hastelloy x</t>
  </si>
  <si>
    <t>inconel 600</t>
  </si>
  <si>
    <t>inconel 700</t>
  </si>
  <si>
    <t>invar 46</t>
  </si>
  <si>
    <t>monel k 500</t>
  </si>
  <si>
    <t xml:space="preserve">waspaloy </t>
  </si>
  <si>
    <t>plastic, soft non-metals</t>
  </si>
  <si>
    <t xml:space="preserve">acrylic </t>
  </si>
  <si>
    <t>delrin, nylon, nylatron</t>
  </si>
  <si>
    <t>duration  xp, vespel pc , celazole pbi</t>
  </si>
  <si>
    <t xml:space="preserve">HDPE, UHMW, POLYETHYLENE </t>
  </si>
  <si>
    <t>machining wax</t>
  </si>
  <si>
    <t>phenolic</t>
  </si>
  <si>
    <t>plycarbonate, polysulone uitem 100</t>
  </si>
  <si>
    <t xml:space="preserve">REN, Pattern/ modeling </t>
  </si>
  <si>
    <t>wood</t>
  </si>
  <si>
    <t>Hard wood</t>
  </si>
  <si>
    <t xml:space="preserve">hard playwwod </t>
  </si>
  <si>
    <t>mahogsny</t>
  </si>
  <si>
    <t>MDF</t>
  </si>
  <si>
    <t xml:space="preserve">soft plywood </t>
  </si>
  <si>
    <t>soft wood</t>
  </si>
  <si>
    <t>hard non- metals</t>
  </si>
  <si>
    <t>fiber glass</t>
  </si>
  <si>
    <t>graphite</t>
  </si>
  <si>
    <t>ketron PEEK 1000</t>
  </si>
  <si>
    <t>http://www.practicalmachinist.com/vb/cnc-machining/calculating-hp-cut-177290/</t>
  </si>
  <si>
    <t>https://forums.autodesk.com/autodesk/attachments/autodesk/276/468/1/millingTechInfoFormulas.pdf</t>
  </si>
  <si>
    <t>K Factor</t>
  </si>
  <si>
    <t>Material</t>
  </si>
  <si>
    <t>11L17, 11L18, 12L13, 18, 12L13, 12L14, leaded carbon steels</t>
  </si>
  <si>
    <t>Common Materials</t>
  </si>
  <si>
    <t>1018</t>
  </si>
  <si>
    <t>1148</t>
  </si>
  <si>
    <t>John's Tips:</t>
  </si>
  <si>
    <t>Hardness, Brinell</t>
  </si>
  <si>
    <t>Matching Brinell is what drives K-Value</t>
  </si>
  <si>
    <t>McMaster Carr has good chart for material hardness</t>
  </si>
  <si>
    <t>6061-T6 Aluminum</t>
  </si>
  <si>
    <t>7075-T6 Aluminum</t>
  </si>
  <si>
    <t>HP = MRR / K   [Note: HP at cutter]</t>
  </si>
  <si>
    <t>MRR (cu in)</t>
  </si>
  <si>
    <t>Est. Horsepower</t>
  </si>
  <si>
    <t>Radial Chip Thinning!</t>
  </si>
  <si>
    <t>Tormach - Aluminum</t>
  </si>
  <si>
    <t>Tool:</t>
  </si>
  <si>
    <t>http://www.lakeshorecarbide.com/14variablefluteendmillforaluminumzrn.aspx</t>
  </si>
  <si>
    <t>Holder:</t>
  </si>
  <si>
    <t>TTS Set Screw</t>
  </si>
  <si>
    <t>https://www.tormach.com/store/index.php?app=ecom&amp;ns=prodshow&amp;ref=31818&amp;portrelay=1</t>
  </si>
  <si>
    <t>Lakeshore 3-Flute, 1/4"</t>
  </si>
  <si>
    <t>Tips:</t>
  </si>
  <si>
    <t>1) Tool does not need a "weldon flat"</t>
  </si>
  <si>
    <t>3) Replace the Tormach set screw with McMaster p/n 92311A556 (1/4x28 Stainless Set Screw)</t>
  </si>
  <si>
    <t>2) Choke up on tool! (only the flutes should be stickout out of the holder) - see example at http://imgur.com/a/74aUk</t>
  </si>
  <si>
    <t>Starting DOC:</t>
  </si>
  <si>
    <t>0.25"</t>
  </si>
  <si>
    <t>Starting WOC:</t>
  </si>
  <si>
    <t>0.05"</t>
  </si>
  <si>
    <t>(a.k.a. optimal load in Fusion 360 Adaptive Toolpath)</t>
  </si>
  <si>
    <t>IPT:</t>
  </si>
  <si>
    <t>0.001"</t>
  </si>
  <si>
    <t>15.3"</t>
  </si>
  <si>
    <t>IPM:</t>
  </si>
  <si>
    <t>SFM:</t>
  </si>
  <si>
    <t>RPM:</t>
  </si>
  <si>
    <t>DO NOT go less than this!  [Absolute minimum: 0.0005"]</t>
  </si>
  <si>
    <t>Tormach - Steel</t>
  </si>
  <si>
    <t>Lakeshore 5-Flute, 1/4"</t>
  </si>
  <si>
    <t>http://www.lakeshorecarbide.com/14variable5fluteendmillforstainlesssteelstublength.aspx</t>
  </si>
  <si>
    <t>4) Despite saying "Stainless", this Lakeshore endmill *IS* great for mild steel</t>
  </si>
  <si>
    <t>5) Use "stubby" tools!</t>
  </si>
  <si>
    <t>4) Tool has a 0.003" - 0.005" Corner Radius (eliminates weakest part of tool)</t>
  </si>
  <si>
    <t>Great Sandvik YouTube Video discussing and demonstrating this:</t>
  </si>
  <si>
    <t>https://www.youtube.com/watch?v=4Q4yRt1jHGo</t>
  </si>
  <si>
    <t>3) Replace the Tormach set screw with McMaster p/n 92311A556 (1/4x28 Stainless Set Screw).   Larger Tormach Set Screw holders use 3/8x24 (McMaster 92311A635)</t>
  </si>
  <si>
    <t>Do not go less than this!  [Absolute minimum: 0.0005"]</t>
  </si>
  <si>
    <t>Graph Data</t>
  </si>
  <si>
    <t>Fusion 360 Graphic</t>
  </si>
  <si>
    <t>End Mill</t>
  </si>
  <si>
    <t>Stepover</t>
  </si>
  <si>
    <t>STARTING RECIPES</t>
  </si>
  <si>
    <t>Drilling 304 Stainless</t>
  </si>
  <si>
    <t>FPR</t>
  </si>
  <si>
    <t>Full depth OR big pecks - e.g. 1x diameter</t>
  </si>
  <si>
    <t>Carbide</t>
  </si>
  <si>
    <t>CARBIDE may break, cobalt is actually BETTER!</t>
  </si>
  <si>
    <t xml:space="preserve">1/8" or smaller requires carbide.  </t>
  </si>
  <si>
    <t>135 angle drill</t>
  </si>
  <si>
    <t>DeWalt CoBalt drills (lowes) are fine!  (regular 135 degree, not of those started tips)</t>
  </si>
  <si>
    <t>10% WOC</t>
  </si>
  <si>
    <t>225 SFM</t>
  </si>
  <si>
    <t>0.001 IPT</t>
  </si>
  <si>
    <t>was checking the math in your calculator, it's not off by much, but there is a bit of a mistake in the "Radial Chip Thinning" portion of the calculator. In the square root of the denominator you included the -1. You have to take the square root and then subtract one. Changes the IPT (Actual) result just a bit. Hope that helps. Keep up the great work!﻿</t>
  </si>
  <si>
    <t>Cobalt (NEEDS TO BE COBALT - not HSS!)</t>
  </si>
  <si>
    <t>Center drill 0.030" deep; requires larger angle or the same (e.g. 140 degree center drill)</t>
  </si>
  <si>
    <t>Make sure first peck isn't shallow!!!!</t>
  </si>
  <si>
    <t>Thin stainless (&lt;0.1875") - your metal is twice as strong because the skin is on both sides.  The thicker you go, the more easy (gummy) the center is.</t>
  </si>
  <si>
    <t>Oddly, sheet metal can be more challenging to drill than bar stock</t>
  </si>
  <si>
    <t>1/4 Variable Flute End Mill for Steel</t>
  </si>
  <si>
    <t>http://www.lakeshorecarbide.com/14variablefluteendmillforsteel.aspx</t>
  </si>
  <si>
    <t>Use for Stainless Internal pockets and/or any helical ramping</t>
  </si>
  <si>
    <t>Max 0.1875" DOC</t>
  </si>
  <si>
    <t>http://www.lakeshorecarbide.com/14variable5fluteendmillforstainlesssteel.aspx</t>
  </si>
  <si>
    <t>1/4 Variable 5 Flute End Mill for Stainless Steel</t>
  </si>
  <si>
    <t>Machining 304 Stainless</t>
  </si>
  <si>
    <t>Use for outside profiling, clean up.  DO NOT helical ramp</t>
  </si>
  <si>
    <t>200 SFM</t>
  </si>
  <si>
    <t>0.002 IPT</t>
  </si>
  <si>
    <t>20% WOC</t>
  </si>
  <si>
    <t>Max 0.25" DOC</t>
  </si>
  <si>
    <t>Hole Diameter</t>
  </si>
  <si>
    <t>Difference (Diameter)</t>
  </si>
  <si>
    <t>Difference (Radius)</t>
  </si>
  <si>
    <t>Max. Helical Ramp Diameter</t>
  </si>
  <si>
    <t>Max Stock To Leave</t>
  </si>
  <si>
    <t>Radial Stock to Leave</t>
  </si>
  <si>
    <t>Effective Hole Diameter</t>
  </si>
  <si>
    <t>3 Minutes</t>
  </si>
  <si>
    <t>Steel:  low RPM's</t>
  </si>
  <si>
    <t>Aluminum, brass, plastic, wood:  high RPM's (but don't use spindle max)</t>
  </si>
  <si>
    <t>NEED to make a chip!</t>
  </si>
  <si>
    <t>As you rotate tool, needs to get underneath material to cut</t>
  </si>
  <si>
    <t>50% DOC</t>
  </si>
  <si>
    <t>0.001 to 0.003" IPT</t>
  </si>
  <si>
    <t>Test Cuts with 0.5" Drill (12.7MM)</t>
  </si>
  <si>
    <t>50% - 100%</t>
  </si>
  <si>
    <t>20% of Diameter (a.k.a. optimal load in Fusion 360 Adaptive Toolpath)</t>
  </si>
  <si>
    <t>Inches Per Minute (Feed)</t>
  </si>
  <si>
    <t>Forgot to mention that formula is for using er32 collets to hold the windmills, could go faster with shrink fit holders</t>
  </si>
  <si>
    <t>From Patreon member:</t>
  </si>
  <si>
    <t xml:space="preserve">Hey John, figured I throw you my 304l recipe on a haas. </t>
  </si>
  <si>
    <t>Absolutely amazing tool life, and beautiful chip (blues/purples). .02" radial stock to leave for another 178 series to finish.</t>
  </si>
  <si>
    <t>M.A. Ford 5 flute 178 series 3/8" .020 corner radius. 10000rpm (982sfm) .0039 chip per tooth, 195.0ipm 25% stepover (0.09375 WOC) .875 doc. 16 in3 min. Removal rate.</t>
  </si>
  <si>
    <t>Specific Cutting Force (Lbf/Inch^2)  (From P. ___ of Sandvik Tech Guide)</t>
  </si>
  <si>
    <t>area of circle</t>
  </si>
  <si>
    <t>diameter</t>
  </si>
  <si>
    <t>radius</t>
  </si>
  <si>
    <t>radius ^2</t>
  </si>
  <si>
    <t>pi</t>
  </si>
  <si>
    <t xml:space="preserve">IPM </t>
  </si>
  <si>
    <t>MM/Min</t>
  </si>
  <si>
    <t xml:space="preserve">Speeds &amp; Feeds </t>
  </si>
  <si>
    <t>MRR (cu cm)</t>
  </si>
  <si>
    <t>Roughing</t>
  </si>
  <si>
    <t>Finish</t>
  </si>
  <si>
    <t>Ramp</t>
  </si>
  <si>
    <t>7 degree and 0.004 IPT</t>
  </si>
  <si>
    <t>Manufacturer</t>
  </si>
  <si>
    <t>Ultra-Dex</t>
  </si>
  <si>
    <t>Vendor</t>
  </si>
  <si>
    <t>Shars P/N 420-3457</t>
  </si>
  <si>
    <t>Inserts</t>
  </si>
  <si>
    <t>Shars P/N 424-1967</t>
  </si>
  <si>
    <t>NOTE: Drill body (P/N 420-3457 does *not* come with inserts)</t>
  </si>
  <si>
    <t>Flutes</t>
  </si>
  <si>
    <t>inches</t>
  </si>
  <si>
    <t>mm</t>
  </si>
  <si>
    <t>Inch/Rev</t>
  </si>
  <si>
    <t>Manufacturer Recommended Starting S&amp;F: Mild Steel</t>
  </si>
  <si>
    <t>NOTES:</t>
  </si>
  <si>
    <t>1) We do not have thru-spindle-coolant</t>
  </si>
  <si>
    <t>2) Drill can only drill 2x diameter.  For a 5/8" drill, that means no deeper than 1.25"</t>
  </si>
  <si>
    <t>Specific Cutting Force (Lbf/Inch^2)  (From Sandvik Rotating Tools PDF P. J 482)</t>
  </si>
  <si>
    <t>Test Cuts - UltraDex Carbide Insert Drill</t>
  </si>
  <si>
    <t>Spreadsheet Used for Wednesday Widget 175: Comparing Drills in Steel</t>
  </si>
  <si>
    <t>Tool: Insert Drill</t>
  </si>
  <si>
    <t>Tool: HSS Twist Drill</t>
  </si>
  <si>
    <t>McMaster P/N 2901A139</t>
  </si>
  <si>
    <t xml:space="preserve">Alternative </t>
  </si>
  <si>
    <t>McMaster P/N 8870A43 (Uncoated) for $8.41</t>
  </si>
  <si>
    <t>Starting S&amp;F: Mild Steel</t>
  </si>
  <si>
    <t>Test Cuts: HSS Twist Drill</t>
  </si>
  <si>
    <t>Price</t>
  </si>
  <si>
    <t>Smoothing</t>
  </si>
  <si>
    <t>Max. Material Left</t>
  </si>
  <si>
    <t>Subsequent Operation</t>
  </si>
  <si>
    <t>Blue = Input</t>
  </si>
  <si>
    <t>Black = Output</t>
  </si>
  <si>
    <t>Surface Triangulation Tolerance</t>
  </si>
  <si>
    <t>Contour Linearization Tolerance</t>
  </si>
  <si>
    <t>Initial CAM Operation</t>
  </si>
  <si>
    <t>Minimum Radial Stock to leave</t>
  </si>
  <si>
    <t>IPR (Inch per 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</si>
</sst>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.00_);[Red]\(&quot;$&quot;#,##0.00\)"/>
    <numFmt numFmtId="165" formatCode="_(* #,##0.00_);_(* \(#,##0.00\);_(* &quot;-&quot;??_);_(@_)"/>
    <numFmt numFmtId="166" formatCode="0.000"/>
    <numFmt numFmtId="167" formatCode="0.0"/>
    <numFmt numFmtId="168" formatCode="#,##0.0"/>
    <numFmt numFmtId="169" formatCode="#,##0.000"/>
    <numFmt numFmtId="170" formatCode="#,##0.00000"/>
    <numFmt numFmtId="171" formatCode="#,##0.0000"/>
    <numFmt numFmtId="172" formatCode="_(* #,##0_);_(* \(#,##0\);_(* &quot;-&quot;??_);_(@_)"/>
    <numFmt numFmtId="173" formatCode="0.0000"/>
    <numFmt numFmtId="174" formatCode="0.00000"/>
    <numFmt numFmtId="175" formatCode="#,##0.0_);\(#,##0.0\)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u/>
      <sz val="10"/>
      <name val="Arial"/>
      <family val="2"/>
    </font>
    <font>
      <b/>
      <u/>
      <sz val="20"/>
      <name val="Arial"/>
      <family val="2"/>
    </font>
    <font>
      <b/>
      <i/>
      <u/>
      <sz val="20"/>
      <name val="Arial"/>
      <family val="2"/>
    </font>
    <font>
      <b/>
      <sz val="30"/>
      <name val="Arial"/>
      <family val="2"/>
    </font>
    <font>
      <b/>
      <sz val="30"/>
      <color rgb="FFFF000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6" tint="-0.249977111117893"/>
      <name val="Arial"/>
      <family val="2"/>
    </font>
    <font>
      <b/>
      <sz val="6"/>
      <color theme="0" tint="-0.249977111117893"/>
      <name val="Arial"/>
      <family val="2"/>
    </font>
    <font>
      <sz val="6"/>
      <color theme="0" tint="-0.249977111117893"/>
      <name val="Arial"/>
      <family val="2"/>
    </font>
    <font>
      <sz val="10"/>
      <color theme="1"/>
      <name val="Arial"/>
      <family val="2"/>
    </font>
    <font>
      <b/>
      <sz val="15"/>
      <color theme="0"/>
      <name val="Arial"/>
      <family val="2"/>
    </font>
    <font>
      <b/>
      <sz val="11"/>
      <color rgb="FF1111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i/>
      <sz val="8"/>
      <name val="Arial"/>
      <family val="2"/>
    </font>
    <font>
      <b/>
      <sz val="15"/>
      <name val="Arial"/>
      <family val="2"/>
    </font>
    <font>
      <b/>
      <sz val="10"/>
      <color theme="1"/>
      <name val="Arial"/>
      <family val="2"/>
    </font>
    <font>
      <b/>
      <i/>
      <sz val="8"/>
      <name val="Arial"/>
      <family val="2"/>
    </font>
    <font>
      <i/>
      <sz val="8"/>
      <color theme="0"/>
      <name val="Arial"/>
      <family val="2"/>
    </font>
    <font>
      <i/>
      <sz val="8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71" fontId="5" fillId="3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71" fontId="5" fillId="3" borderId="5" xfId="0" applyNumberFormat="1" applyFont="1" applyFill="1" applyBorder="1" applyAlignment="1" applyProtection="1">
      <alignment horizontal="center"/>
      <protection locked="0"/>
    </xf>
    <xf numFmtId="170" fontId="5" fillId="3" borderId="5" xfId="0" applyNumberFormat="1" applyFont="1" applyFill="1" applyBorder="1" applyAlignment="1" applyProtection="1">
      <alignment horizontal="center"/>
      <protection locked="0"/>
    </xf>
    <xf numFmtId="3" fontId="9" fillId="3" borderId="5" xfId="0" applyNumberFormat="1" applyFont="1" applyFill="1" applyBorder="1" applyAlignment="1" applyProtection="1">
      <alignment horizontal="center"/>
      <protection locked="0"/>
    </xf>
    <xf numFmtId="3" fontId="5" fillId="3" borderId="5" xfId="0" applyNumberFormat="1" applyFont="1" applyFill="1" applyBorder="1" applyAlignment="1" applyProtection="1">
      <alignment horizontal="center"/>
      <protection locked="0"/>
    </xf>
    <xf numFmtId="168" fontId="8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9" fontId="5" fillId="3" borderId="5" xfId="0" applyNumberFormat="1" applyFont="1" applyFill="1" applyBorder="1" applyAlignment="1" applyProtection="1">
      <alignment horizontal="center"/>
      <protection locked="0"/>
    </xf>
    <xf numFmtId="3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8" fontId="8" fillId="0" borderId="8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0" fillId="4" borderId="0" xfId="0" applyFont="1" applyFill="1" applyAlignment="1">
      <alignment horizontal="center"/>
    </xf>
    <xf numFmtId="0" fontId="20" fillId="4" borderId="0" xfId="0" applyFont="1" applyFill="1"/>
    <xf numFmtId="0" fontId="21" fillId="4" borderId="0" xfId="0" applyFont="1" applyFill="1" applyAlignment="1">
      <alignment horizontal="left"/>
    </xf>
    <xf numFmtId="173" fontId="1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6" fillId="0" borderId="0" xfId="0" quotePrefix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left"/>
    </xf>
    <xf numFmtId="37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72" fontId="0" fillId="0" borderId="0" xfId="2" applyNumberFormat="1" applyFont="1" applyBorder="1" applyAlignment="1">
      <alignment horizontal="center"/>
    </xf>
    <xf numFmtId="0" fontId="2" fillId="3" borderId="4" xfId="0" applyFont="1" applyFill="1" applyBorder="1"/>
    <xf numFmtId="2" fontId="2" fillId="3" borderId="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0" fillId="4" borderId="2" xfId="0" applyFont="1" applyFill="1" applyBorder="1"/>
    <xf numFmtId="0" fontId="20" fillId="4" borderId="3" xfId="0" applyFont="1" applyFill="1" applyBorder="1"/>
    <xf numFmtId="0" fontId="21" fillId="4" borderId="1" xfId="0" applyFont="1" applyFill="1" applyBorder="1"/>
    <xf numFmtId="0" fontId="1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6" fillId="0" borderId="6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4" xfId="1" applyBorder="1"/>
    <xf numFmtId="37" fontId="11" fillId="0" borderId="0" xfId="2" applyNumberFormat="1" applyFont="1" applyBorder="1" applyAlignment="1">
      <alignment horizontal="center"/>
    </xf>
    <xf numFmtId="0" fontId="13" fillId="0" borderId="0" xfId="0" applyFont="1"/>
    <xf numFmtId="0" fontId="6" fillId="0" borderId="0" xfId="0" applyFont="1"/>
    <xf numFmtId="0" fontId="22" fillId="0" borderId="0" xfId="0" applyFont="1"/>
    <xf numFmtId="0" fontId="13" fillId="0" borderId="0" xfId="0" applyFont="1" applyAlignment="1">
      <alignment horizontal="left"/>
    </xf>
    <xf numFmtId="9" fontId="11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168" fontId="22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0" fontId="1" fillId="0" borderId="0" xfId="4"/>
    <xf numFmtId="0" fontId="10" fillId="0" borderId="0" xfId="1"/>
    <xf numFmtId="0" fontId="1" fillId="0" borderId="0" xfId="4" applyAlignment="1">
      <alignment horizontal="center"/>
    </xf>
    <xf numFmtId="0" fontId="1" fillId="0" borderId="0" xfId="4" quotePrefix="1"/>
    <xf numFmtId="2" fontId="1" fillId="0" borderId="0" xfId="4" applyNumberFormat="1" applyAlignment="1">
      <alignment horizontal="center"/>
    </xf>
    <xf numFmtId="0" fontId="25" fillId="0" borderId="1" xfId="4" applyFont="1" applyBorder="1"/>
    <xf numFmtId="0" fontId="1" fillId="0" borderId="2" xfId="4" applyBorder="1" applyAlignment="1">
      <alignment horizontal="center"/>
    </xf>
    <xf numFmtId="0" fontId="1" fillId="0" borderId="3" xfId="4" applyBorder="1" applyAlignment="1">
      <alignment horizontal="center"/>
    </xf>
    <xf numFmtId="0" fontId="24" fillId="0" borderId="4" xfId="4" applyFont="1" applyBorder="1"/>
    <xf numFmtId="0" fontId="1" fillId="0" borderId="0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/>
    <xf numFmtId="0" fontId="1" fillId="0" borderId="7" xfId="4" applyBorder="1" applyAlignment="1">
      <alignment horizontal="center"/>
    </xf>
    <xf numFmtId="0" fontId="1" fillId="0" borderId="8" xfId="4" applyBorder="1" applyAlignment="1">
      <alignment horizontal="center"/>
    </xf>
    <xf numFmtId="0" fontId="1" fillId="0" borderId="4" xfId="4" quotePrefix="1" applyBorder="1"/>
    <xf numFmtId="0" fontId="1" fillId="0" borderId="4" xfId="4" applyBorder="1"/>
    <xf numFmtId="2" fontId="1" fillId="0" borderId="0" xfId="4" applyNumberFormat="1" applyBorder="1" applyAlignment="1">
      <alignment horizontal="center"/>
    </xf>
    <xf numFmtId="0" fontId="23" fillId="4" borderId="1" xfId="4" applyFont="1" applyFill="1" applyBorder="1"/>
    <xf numFmtId="0" fontId="23" fillId="4" borderId="2" xfId="4" applyFont="1" applyFill="1" applyBorder="1" applyAlignment="1">
      <alignment horizontal="center"/>
    </xf>
    <xf numFmtId="0" fontId="23" fillId="4" borderId="3" xfId="4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26" fillId="0" borderId="0" xfId="0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168" fontId="11" fillId="0" borderId="4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169" fontId="11" fillId="0" borderId="0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167" fontId="6" fillId="0" borderId="5" xfId="0" applyNumberFormat="1" applyFont="1" applyBorder="1"/>
    <xf numFmtId="173" fontId="0" fillId="0" borderId="0" xfId="0" applyNumberFormat="1" applyBorder="1" applyAlignment="1">
      <alignment horizontal="center"/>
    </xf>
    <xf numFmtId="0" fontId="6" fillId="0" borderId="8" xfId="0" applyFont="1" applyBorder="1"/>
    <xf numFmtId="0" fontId="6" fillId="0" borderId="4" xfId="0" applyFont="1" applyBorder="1"/>
    <xf numFmtId="173" fontId="11" fillId="0" borderId="0" xfId="0" applyNumberFormat="1" applyFont="1" applyBorder="1" applyAlignment="1">
      <alignment horizontal="center"/>
    </xf>
    <xf numFmtId="0" fontId="21" fillId="4" borderId="2" xfId="0" applyFont="1" applyFill="1" applyBorder="1"/>
    <xf numFmtId="0" fontId="21" fillId="4" borderId="3" xfId="0" applyFont="1" applyFill="1" applyBorder="1"/>
    <xf numFmtId="0" fontId="10" fillId="0" borderId="0" xfId="1" applyBorder="1"/>
    <xf numFmtId="3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21" fillId="4" borderId="0" xfId="0" applyFont="1" applyFill="1"/>
    <xf numFmtId="0" fontId="21" fillId="4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73" fontId="28" fillId="0" borderId="0" xfId="0" applyNumberFormat="1" applyFont="1" applyBorder="1" applyAlignment="1">
      <alignment horizontal="center"/>
    </xf>
    <xf numFmtId="166" fontId="29" fillId="0" borderId="0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173" fontId="7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0" fillId="4" borderId="1" xfId="0" applyFont="1" applyFill="1" applyBorder="1"/>
    <xf numFmtId="0" fontId="8" fillId="0" borderId="0" xfId="0" applyFont="1"/>
    <xf numFmtId="0" fontId="31" fillId="0" borderId="0" xfId="0" applyFont="1"/>
    <xf numFmtId="0" fontId="32" fillId="0" borderId="0" xfId="0" applyFont="1"/>
    <xf numFmtId="174" fontId="0" fillId="0" borderId="0" xfId="0" applyNumberFormat="1"/>
    <xf numFmtId="0" fontId="33" fillId="3" borderId="0" xfId="0" applyFont="1" applyFill="1"/>
    <xf numFmtId="174" fontId="24" fillId="3" borderId="0" xfId="0" applyNumberFormat="1" applyFont="1" applyFill="1"/>
    <xf numFmtId="174" fontId="33" fillId="3" borderId="0" xfId="0" applyNumberFormat="1" applyFont="1" applyFill="1"/>
    <xf numFmtId="174" fontId="11" fillId="0" borderId="0" xfId="0" applyNumberFormat="1" applyFont="1"/>
    <xf numFmtId="0" fontId="33" fillId="0" borderId="0" xfId="0" applyFont="1"/>
    <xf numFmtId="174" fontId="6" fillId="0" borderId="0" xfId="0" applyNumberFormat="1" applyFont="1"/>
    <xf numFmtId="37" fontId="29" fillId="0" borderId="0" xfId="2" applyNumberFormat="1" applyFont="1" applyBorder="1" applyAlignment="1">
      <alignment horizontal="center"/>
    </xf>
    <xf numFmtId="0" fontId="34" fillId="4" borderId="1" xfId="0" applyFont="1" applyFill="1" applyBorder="1"/>
    <xf numFmtId="175" fontId="29" fillId="0" borderId="0" xfId="2" applyNumberFormat="1" applyFont="1" applyBorder="1" applyAlignment="1">
      <alignment horizontal="center"/>
    </xf>
    <xf numFmtId="16" fontId="0" fillId="0" borderId="0" xfId="0" applyNumberFormat="1"/>
    <xf numFmtId="0" fontId="8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" xfId="0" applyBorder="1"/>
    <xf numFmtId="1" fontId="0" fillId="0" borderId="5" xfId="0" applyNumberFormat="1" applyBorder="1" applyAlignment="1">
      <alignment horizontal="center"/>
    </xf>
    <xf numFmtId="9" fontId="0" fillId="0" borderId="0" xfId="0" applyNumberFormat="1"/>
    <xf numFmtId="0" fontId="2" fillId="0" borderId="0" xfId="0" applyFont="1" applyFill="1" applyBorder="1"/>
    <xf numFmtId="2" fontId="11" fillId="0" borderId="0" xfId="0" applyNumberFormat="1" applyFont="1" applyBorder="1" applyAlignment="1">
      <alignment horizontal="center"/>
    </xf>
    <xf numFmtId="37" fontId="11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6" fillId="0" borderId="0" xfId="0" applyFont="1"/>
    <xf numFmtId="164" fontId="0" fillId="0" borderId="0" xfId="0" applyNumberFormat="1" applyBorder="1"/>
    <xf numFmtId="0" fontId="35" fillId="0" borderId="4" xfId="0" applyFont="1" applyBorder="1"/>
    <xf numFmtId="0" fontId="2" fillId="0" borderId="4" xfId="0" applyFont="1" applyFill="1" applyBorder="1"/>
    <xf numFmtId="2" fontId="0" fillId="0" borderId="0" xfId="0" applyNumberFormat="1" applyBorder="1"/>
    <xf numFmtId="0" fontId="13" fillId="0" borderId="4" xfId="0" applyFont="1" applyFill="1" applyBorder="1"/>
    <xf numFmtId="167" fontId="0" fillId="0" borderId="0" xfId="0" applyNumberFormat="1" applyBorder="1" applyAlignment="1">
      <alignment horizontal="center"/>
    </xf>
    <xf numFmtId="0" fontId="7" fillId="0" borderId="4" xfId="0" applyFont="1" applyFill="1" applyBorder="1"/>
    <xf numFmtId="0" fontId="7" fillId="0" borderId="6" xfId="0" applyFont="1" applyFill="1" applyBorder="1"/>
    <xf numFmtId="164" fontId="0" fillId="0" borderId="0" xfId="0" applyNumberForma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6" fontId="37" fillId="0" borderId="0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173" fontId="1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8" fillId="0" borderId="7" xfId="0" applyFont="1" applyBorder="1" applyAlignment="1">
      <alignment horizontal="center" wrapText="1"/>
    </xf>
    <xf numFmtId="0" fontId="35" fillId="0" borderId="0" xfId="0" applyFont="1"/>
    <xf numFmtId="0" fontId="39" fillId="4" borderId="0" xfId="0" applyFont="1" applyFill="1"/>
    <xf numFmtId="0" fontId="35" fillId="5" borderId="0" xfId="0" applyFont="1" applyFill="1"/>
    <xf numFmtId="173" fontId="40" fillId="5" borderId="0" xfId="0" applyNumberFormat="1" applyFont="1" applyFill="1" applyAlignment="1">
      <alignment horizontal="center"/>
    </xf>
    <xf numFmtId="0" fontId="8" fillId="7" borderId="7" xfId="0" applyFont="1" applyFill="1" applyBorder="1" applyAlignment="1">
      <alignment horizontal="left"/>
    </xf>
    <xf numFmtId="0" fontId="0" fillId="7" borderId="7" xfId="0" applyFill="1" applyBorder="1"/>
    <xf numFmtId="0" fontId="2" fillId="3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35" fillId="6" borderId="7" xfId="0" applyFont="1" applyFill="1" applyBorder="1"/>
    <xf numFmtId="0" fontId="0" fillId="6" borderId="7" xfId="0" applyFill="1" applyBorder="1"/>
    <xf numFmtId="173" fontId="7" fillId="0" borderId="0" xfId="0" applyNumberFormat="1" applyFont="1" applyAlignment="1">
      <alignment horizontal="center"/>
    </xf>
    <xf numFmtId="166" fontId="2" fillId="3" borderId="0" xfId="0" applyNumberFormat="1" applyFont="1" applyFill="1" applyAlignment="1">
      <alignment horizontal="center"/>
    </xf>
    <xf numFmtId="170" fontId="7" fillId="8" borderId="5" xfId="0" applyNumberFormat="1" applyFont="1" applyFill="1" applyBorder="1" applyAlignment="1" applyProtection="1">
      <alignment horizontal="center"/>
      <protection locked="0"/>
    </xf>
    <xf numFmtId="0" fontId="17" fillId="0" borderId="4" xfId="0" applyFont="1" applyBorder="1" applyAlignment="1">
      <alignment horizontal="center" vertical="center" textRotation="180"/>
    </xf>
    <xf numFmtId="0" fontId="17" fillId="0" borderId="0" xfId="0" applyFont="1" applyAlignment="1">
      <alignment horizontal="center" vertical="center" textRotation="180"/>
    </xf>
    <xf numFmtId="0" fontId="16" fillId="0" borderId="4" xfId="0" applyFont="1" applyBorder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180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</cellXfs>
  <cellStyles count="5">
    <cellStyle name="Besuchter Hyperlink" xfId="3" builtinId="9" hidden="1"/>
    <cellStyle name="Komma" xfId="2" builtinId="3"/>
    <cellStyle name="Link" xfId="1" builtinId="8"/>
    <cellStyle name="Normal 2" xfId="4" xr:uid="{00000000-0005-0000-0000-000004000000}"/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IPT (Actual) Shows</a:t>
            </a:r>
            <a:r>
              <a:rPr lang="en-US" baseline="0"/>
              <a:t> the </a:t>
            </a:r>
            <a:r>
              <a:rPr lang="en-US"/>
              <a:t>Effect of</a:t>
            </a:r>
            <a:r>
              <a:rPr lang="en-US" baseline="0"/>
              <a:t> Chip Thinning!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'Chip Thinning'!$G$66</c:f>
              <c:strCache>
                <c:ptCount val="1"/>
                <c:pt idx="0">
                  <c:v>IPT (Actual)</c:v>
                </c:pt>
              </c:strCache>
            </c:strRef>
          </c:tx>
          <c:marker>
            <c:symbol val="none"/>
          </c:marker>
          <c:cat>
            <c:numRef>
              <c:f>'Chip Thinning'!$D$67:$D$191</c:f>
              <c:numCache>
                <c:formatCode>General</c:formatCode>
                <c:ptCount val="125"/>
                <c:pt idx="0">
                  <c:v>0.125</c:v>
                </c:pt>
                <c:pt idx="1">
                  <c:v>0.124</c:v>
                </c:pt>
                <c:pt idx="2">
                  <c:v>0.123</c:v>
                </c:pt>
                <c:pt idx="3">
                  <c:v>0.122</c:v>
                </c:pt>
                <c:pt idx="4">
                  <c:v>0.121</c:v>
                </c:pt>
                <c:pt idx="5">
                  <c:v>0.12</c:v>
                </c:pt>
                <c:pt idx="6">
                  <c:v>0.11899999999999999</c:v>
                </c:pt>
                <c:pt idx="7">
                  <c:v>0.11799999999999999</c:v>
                </c:pt>
                <c:pt idx="8">
                  <c:v>0.11699999999999999</c:v>
                </c:pt>
                <c:pt idx="9">
                  <c:v>0.11599999999999999</c:v>
                </c:pt>
                <c:pt idx="10">
                  <c:v>0.11499999999999999</c:v>
                </c:pt>
                <c:pt idx="11">
                  <c:v>0.11399999999999999</c:v>
                </c:pt>
                <c:pt idx="12">
                  <c:v>0.11299999999999999</c:v>
                </c:pt>
                <c:pt idx="13">
                  <c:v>0.11199999999999999</c:v>
                </c:pt>
                <c:pt idx="14">
                  <c:v>0.11099999999999999</c:v>
                </c:pt>
                <c:pt idx="15">
                  <c:v>0.10999999999999999</c:v>
                </c:pt>
                <c:pt idx="16">
                  <c:v>0.10899999999999999</c:v>
                </c:pt>
                <c:pt idx="17">
                  <c:v>0.10799999999999998</c:v>
                </c:pt>
                <c:pt idx="18">
                  <c:v>0.10699999999999998</c:v>
                </c:pt>
                <c:pt idx="19">
                  <c:v>0.10599999999999998</c:v>
                </c:pt>
                <c:pt idx="20">
                  <c:v>0.10499999999999998</c:v>
                </c:pt>
                <c:pt idx="21">
                  <c:v>0.10399999999999998</c:v>
                </c:pt>
                <c:pt idx="22">
                  <c:v>0.10299999999999998</c:v>
                </c:pt>
                <c:pt idx="23">
                  <c:v>0.10199999999999998</c:v>
                </c:pt>
                <c:pt idx="24">
                  <c:v>0.10099999999999998</c:v>
                </c:pt>
                <c:pt idx="25">
                  <c:v>9.9999999999999978E-2</c:v>
                </c:pt>
                <c:pt idx="26">
                  <c:v>9.8999999999999977E-2</c:v>
                </c:pt>
                <c:pt idx="27">
                  <c:v>9.7999999999999976E-2</c:v>
                </c:pt>
                <c:pt idx="28">
                  <c:v>9.6999999999999975E-2</c:v>
                </c:pt>
                <c:pt idx="29">
                  <c:v>9.5999999999999974E-2</c:v>
                </c:pt>
                <c:pt idx="30">
                  <c:v>9.4999999999999973E-2</c:v>
                </c:pt>
                <c:pt idx="31">
                  <c:v>9.3999999999999972E-2</c:v>
                </c:pt>
                <c:pt idx="32">
                  <c:v>9.2999999999999972E-2</c:v>
                </c:pt>
                <c:pt idx="33">
                  <c:v>9.1999999999999971E-2</c:v>
                </c:pt>
                <c:pt idx="34">
                  <c:v>9.099999999999997E-2</c:v>
                </c:pt>
                <c:pt idx="35">
                  <c:v>8.9999999999999969E-2</c:v>
                </c:pt>
                <c:pt idx="36">
                  <c:v>8.8999999999999968E-2</c:v>
                </c:pt>
                <c:pt idx="37">
                  <c:v>8.7999999999999967E-2</c:v>
                </c:pt>
                <c:pt idx="38">
                  <c:v>8.6999999999999966E-2</c:v>
                </c:pt>
                <c:pt idx="39">
                  <c:v>8.5999999999999965E-2</c:v>
                </c:pt>
                <c:pt idx="40">
                  <c:v>8.4999999999999964E-2</c:v>
                </c:pt>
                <c:pt idx="41">
                  <c:v>8.3999999999999964E-2</c:v>
                </c:pt>
                <c:pt idx="42">
                  <c:v>8.2999999999999963E-2</c:v>
                </c:pt>
                <c:pt idx="43">
                  <c:v>8.1999999999999962E-2</c:v>
                </c:pt>
                <c:pt idx="44">
                  <c:v>8.0999999999999961E-2</c:v>
                </c:pt>
                <c:pt idx="45">
                  <c:v>7.999999999999996E-2</c:v>
                </c:pt>
                <c:pt idx="46">
                  <c:v>7.8999999999999959E-2</c:v>
                </c:pt>
                <c:pt idx="47">
                  <c:v>7.7999999999999958E-2</c:v>
                </c:pt>
                <c:pt idx="48">
                  <c:v>7.6999999999999957E-2</c:v>
                </c:pt>
                <c:pt idx="49">
                  <c:v>7.5999999999999956E-2</c:v>
                </c:pt>
                <c:pt idx="50">
                  <c:v>7.4999999999999956E-2</c:v>
                </c:pt>
                <c:pt idx="51">
                  <c:v>7.3999999999999955E-2</c:v>
                </c:pt>
                <c:pt idx="52">
                  <c:v>7.2999999999999954E-2</c:v>
                </c:pt>
                <c:pt idx="53">
                  <c:v>7.1999999999999953E-2</c:v>
                </c:pt>
                <c:pt idx="54">
                  <c:v>7.0999999999999952E-2</c:v>
                </c:pt>
                <c:pt idx="55">
                  <c:v>6.9999999999999951E-2</c:v>
                </c:pt>
                <c:pt idx="56">
                  <c:v>6.899999999999995E-2</c:v>
                </c:pt>
                <c:pt idx="57">
                  <c:v>6.7999999999999949E-2</c:v>
                </c:pt>
                <c:pt idx="58">
                  <c:v>6.6999999999999948E-2</c:v>
                </c:pt>
                <c:pt idx="59">
                  <c:v>6.5999999999999948E-2</c:v>
                </c:pt>
                <c:pt idx="60">
                  <c:v>6.4999999999999947E-2</c:v>
                </c:pt>
                <c:pt idx="61">
                  <c:v>6.3999999999999946E-2</c:v>
                </c:pt>
                <c:pt idx="62">
                  <c:v>6.2999999999999945E-2</c:v>
                </c:pt>
                <c:pt idx="63">
                  <c:v>6.1999999999999944E-2</c:v>
                </c:pt>
                <c:pt idx="64">
                  <c:v>6.0999999999999943E-2</c:v>
                </c:pt>
                <c:pt idx="65">
                  <c:v>5.9999999999999942E-2</c:v>
                </c:pt>
                <c:pt idx="66">
                  <c:v>5.8999999999999941E-2</c:v>
                </c:pt>
                <c:pt idx="67">
                  <c:v>5.799999999999994E-2</c:v>
                </c:pt>
                <c:pt idx="68">
                  <c:v>5.699999999999994E-2</c:v>
                </c:pt>
                <c:pt idx="69">
                  <c:v>5.5999999999999939E-2</c:v>
                </c:pt>
                <c:pt idx="70">
                  <c:v>5.4999999999999938E-2</c:v>
                </c:pt>
                <c:pt idx="71">
                  <c:v>5.3999999999999937E-2</c:v>
                </c:pt>
                <c:pt idx="72">
                  <c:v>5.2999999999999936E-2</c:v>
                </c:pt>
                <c:pt idx="73">
                  <c:v>5.1999999999999935E-2</c:v>
                </c:pt>
                <c:pt idx="74">
                  <c:v>5.0999999999999934E-2</c:v>
                </c:pt>
                <c:pt idx="75">
                  <c:v>4.9999999999999933E-2</c:v>
                </c:pt>
                <c:pt idx="76">
                  <c:v>4.8999999999999932E-2</c:v>
                </c:pt>
                <c:pt idx="77">
                  <c:v>4.7999999999999932E-2</c:v>
                </c:pt>
                <c:pt idx="78">
                  <c:v>4.6999999999999931E-2</c:v>
                </c:pt>
                <c:pt idx="79">
                  <c:v>4.599999999999993E-2</c:v>
                </c:pt>
                <c:pt idx="80">
                  <c:v>4.4999999999999929E-2</c:v>
                </c:pt>
                <c:pt idx="81">
                  <c:v>4.3999999999999928E-2</c:v>
                </c:pt>
                <c:pt idx="82">
                  <c:v>4.2999999999999927E-2</c:v>
                </c:pt>
                <c:pt idx="83">
                  <c:v>4.1999999999999926E-2</c:v>
                </c:pt>
                <c:pt idx="84">
                  <c:v>4.0999999999999925E-2</c:v>
                </c:pt>
                <c:pt idx="85">
                  <c:v>3.9999999999999925E-2</c:v>
                </c:pt>
                <c:pt idx="86">
                  <c:v>3.8999999999999924E-2</c:v>
                </c:pt>
                <c:pt idx="87">
                  <c:v>3.7999999999999923E-2</c:v>
                </c:pt>
                <c:pt idx="88">
                  <c:v>3.6999999999999922E-2</c:v>
                </c:pt>
                <c:pt idx="89">
                  <c:v>3.5999999999999921E-2</c:v>
                </c:pt>
                <c:pt idx="90">
                  <c:v>3.499999999999992E-2</c:v>
                </c:pt>
                <c:pt idx="91">
                  <c:v>3.3999999999999919E-2</c:v>
                </c:pt>
                <c:pt idx="92">
                  <c:v>3.2999999999999918E-2</c:v>
                </c:pt>
                <c:pt idx="93">
                  <c:v>3.1999999999999917E-2</c:v>
                </c:pt>
                <c:pt idx="94">
                  <c:v>3.0999999999999917E-2</c:v>
                </c:pt>
                <c:pt idx="95">
                  <c:v>2.9999999999999916E-2</c:v>
                </c:pt>
                <c:pt idx="96">
                  <c:v>2.8999999999999915E-2</c:v>
                </c:pt>
                <c:pt idx="97">
                  <c:v>2.7999999999999914E-2</c:v>
                </c:pt>
                <c:pt idx="98">
                  <c:v>2.6999999999999913E-2</c:v>
                </c:pt>
                <c:pt idx="99">
                  <c:v>2.5999999999999912E-2</c:v>
                </c:pt>
                <c:pt idx="100">
                  <c:v>2.4999999999999911E-2</c:v>
                </c:pt>
                <c:pt idx="101">
                  <c:v>2.399999999999991E-2</c:v>
                </c:pt>
                <c:pt idx="102">
                  <c:v>2.2999999999999909E-2</c:v>
                </c:pt>
                <c:pt idx="103">
                  <c:v>2.1999999999999909E-2</c:v>
                </c:pt>
                <c:pt idx="104">
                  <c:v>2.0999999999999908E-2</c:v>
                </c:pt>
                <c:pt idx="105">
                  <c:v>1.9999999999999907E-2</c:v>
                </c:pt>
                <c:pt idx="106">
                  <c:v>1.8999999999999906E-2</c:v>
                </c:pt>
                <c:pt idx="107">
                  <c:v>1.7999999999999905E-2</c:v>
                </c:pt>
                <c:pt idx="108">
                  <c:v>1.6999999999999904E-2</c:v>
                </c:pt>
                <c:pt idx="109">
                  <c:v>1.5999999999999903E-2</c:v>
                </c:pt>
                <c:pt idx="110">
                  <c:v>1.4999999999999902E-2</c:v>
                </c:pt>
                <c:pt idx="111">
                  <c:v>1.3999999999999901E-2</c:v>
                </c:pt>
                <c:pt idx="112">
                  <c:v>1.2999999999999901E-2</c:v>
                </c:pt>
                <c:pt idx="113">
                  <c:v>1.19999999999999E-2</c:v>
                </c:pt>
                <c:pt idx="114">
                  <c:v>1.0999999999999899E-2</c:v>
                </c:pt>
                <c:pt idx="115">
                  <c:v>9.9999999999998979E-3</c:v>
                </c:pt>
                <c:pt idx="116">
                  <c:v>8.999999999999897E-3</c:v>
                </c:pt>
                <c:pt idx="117">
                  <c:v>7.9999999999998961E-3</c:v>
                </c:pt>
                <c:pt idx="118">
                  <c:v>6.9999999999998961E-3</c:v>
                </c:pt>
                <c:pt idx="119">
                  <c:v>5.999999999999896E-3</c:v>
                </c:pt>
                <c:pt idx="120">
                  <c:v>4.999999999999896E-3</c:v>
                </c:pt>
                <c:pt idx="121">
                  <c:v>3.999999999999896E-3</c:v>
                </c:pt>
                <c:pt idx="122">
                  <c:v>2.999999999999896E-3</c:v>
                </c:pt>
                <c:pt idx="123">
                  <c:v>1.999999999999896E-3</c:v>
                </c:pt>
                <c:pt idx="124">
                  <c:v>9.9999999999989594E-4</c:v>
                </c:pt>
              </c:numCache>
            </c:numRef>
          </c:cat>
          <c:val>
            <c:numRef>
              <c:f>'Chip Thinning'!$G$67:$G$191</c:f>
              <c:numCache>
                <c:formatCode>0.0000</c:formatCode>
                <c:ptCount val="125"/>
                <c:pt idx="0">
                  <c:v>4.3301270189221924E-3</c:v>
                </c:pt>
                <c:pt idx="1">
                  <c:v>4.3185182644050486E-3</c:v>
                </c:pt>
                <c:pt idx="2">
                  <c:v>4.3067853440820567E-3</c:v>
                </c:pt>
                <c:pt idx="3">
                  <c:v>4.294927240361587E-3</c:v>
                </c:pt>
                <c:pt idx="4">
                  <c:v>4.2829429134649925E-3</c:v>
                </c:pt>
                <c:pt idx="5">
                  <c:v>4.2708313008125243E-3</c:v>
                </c:pt>
                <c:pt idx="6">
                  <c:v>4.2585913163862062E-3</c:v>
                </c:pt>
                <c:pt idx="7">
                  <c:v>4.2462218500685994E-3</c:v>
                </c:pt>
                <c:pt idx="8">
                  <c:v>4.2337217669563502E-3</c:v>
                </c:pt>
                <c:pt idx="9">
                  <c:v>4.2210899066473344E-3</c:v>
                </c:pt>
                <c:pt idx="10">
                  <c:v>4.2083250825001627E-3</c:v>
                </c:pt>
                <c:pt idx="11">
                  <c:v>4.1954260808647319E-3</c:v>
                </c:pt>
                <c:pt idx="12">
                  <c:v>4.1823916602824274E-3</c:v>
                </c:pt>
                <c:pt idx="13">
                  <c:v>4.1692205506545224E-3</c:v>
                </c:pt>
                <c:pt idx="14">
                  <c:v>4.1559114523772034E-3</c:v>
                </c:pt>
                <c:pt idx="15">
                  <c:v>4.1424630354415957E-3</c:v>
                </c:pt>
                <c:pt idx="16">
                  <c:v>4.1288739384970326E-3</c:v>
                </c:pt>
                <c:pt idx="17">
                  <c:v>4.1151427678757391E-3</c:v>
                </c:pt>
                <c:pt idx="18">
                  <c:v>4.1012680965769599E-3</c:v>
                </c:pt>
                <c:pt idx="19">
                  <c:v>4.0872484632084698E-3</c:v>
                </c:pt>
                <c:pt idx="20">
                  <c:v>4.0730823708832594E-3</c:v>
                </c:pt>
                <c:pt idx="21">
                  <c:v>4.0587682860690625E-3</c:v>
                </c:pt>
                <c:pt idx="22">
                  <c:v>4.0443046373882371E-3</c:v>
                </c:pt>
                <c:pt idx="23">
                  <c:v>4.0296898143653689E-3</c:v>
                </c:pt>
                <c:pt idx="24">
                  <c:v>4.014922166119787E-3</c:v>
                </c:pt>
                <c:pt idx="25">
                  <c:v>3.9999999999999992E-3</c:v>
                </c:pt>
                <c:pt idx="26">
                  <c:v>3.9849215801568789E-3</c:v>
                </c:pt>
                <c:pt idx="27">
                  <c:v>3.969685126052191E-3</c:v>
                </c:pt>
                <c:pt idx="28">
                  <c:v>3.95428881089887E-3</c:v>
                </c:pt>
                <c:pt idx="29">
                  <c:v>3.9387307600291747E-3</c:v>
                </c:pt>
                <c:pt idx="30">
                  <c:v>3.9230090491866052E-3</c:v>
                </c:pt>
                <c:pt idx="31">
                  <c:v>3.9071217027371952E-3</c:v>
                </c:pt>
                <c:pt idx="32">
                  <c:v>3.8910666917954515E-3</c:v>
                </c:pt>
                <c:pt idx="33">
                  <c:v>3.8748419322599467E-3</c:v>
                </c:pt>
                <c:pt idx="34">
                  <c:v>3.8584452827531445E-3</c:v>
                </c:pt>
                <c:pt idx="35">
                  <c:v>3.8418745424597094E-3</c:v>
                </c:pt>
                <c:pt idx="36">
                  <c:v>3.8251274488570954E-3</c:v>
                </c:pt>
                <c:pt idx="37">
                  <c:v>3.8082016753318085E-3</c:v>
                </c:pt>
                <c:pt idx="38">
                  <c:v>3.7910948286741654E-3</c:v>
                </c:pt>
                <c:pt idx="39">
                  <c:v>3.7738044464439326E-3</c:v>
                </c:pt>
                <c:pt idx="40">
                  <c:v>3.7563279941985887E-3</c:v>
                </c:pt>
                <c:pt idx="41">
                  <c:v>3.7386628625753347E-3</c:v>
                </c:pt>
                <c:pt idx="42">
                  <c:v>3.720806364217304E-3</c:v>
                </c:pt>
                <c:pt idx="43">
                  <c:v>3.7027557305336785E-3</c:v>
                </c:pt>
                <c:pt idx="44">
                  <c:v>3.6845081082825695E-3</c:v>
                </c:pt>
                <c:pt idx="45">
                  <c:v>3.6660605559646711E-3</c:v>
                </c:pt>
                <c:pt idx="46">
                  <c:v>3.6474100400146945E-3</c:v>
                </c:pt>
                <c:pt idx="47">
                  <c:v>3.6285534307765118E-3</c:v>
                </c:pt>
                <c:pt idx="48">
                  <c:v>3.6094874982468073E-3</c:v>
                </c:pt>
                <c:pt idx="49">
                  <c:v>3.5902089075706993E-3</c:v>
                </c:pt>
                <c:pt idx="50">
                  <c:v>3.5707142142714244E-3</c:v>
                </c:pt>
                <c:pt idx="51">
                  <c:v>3.5509998591945892E-3</c:v>
                </c:pt>
                <c:pt idx="52">
                  <c:v>3.5310621631458139E-3</c:v>
                </c:pt>
                <c:pt idx="53">
                  <c:v>3.5108973211986695E-3</c:v>
                </c:pt>
                <c:pt idx="54">
                  <c:v>3.4905013966477646E-3</c:v>
                </c:pt>
                <c:pt idx="55">
                  <c:v>3.4698703145794934E-3</c:v>
                </c:pt>
                <c:pt idx="56">
                  <c:v>3.4489998550304391E-3</c:v>
                </c:pt>
                <c:pt idx="57">
                  <c:v>3.4278856457005667E-3</c:v>
                </c:pt>
                <c:pt idx="58">
                  <c:v>3.4065231541852161E-3</c:v>
                </c:pt>
                <c:pt idx="59">
                  <c:v>3.3849076796864034E-3</c:v>
                </c:pt>
                <c:pt idx="60">
                  <c:v>3.3630343441600464E-3</c:v>
                </c:pt>
                <c:pt idx="61">
                  <c:v>3.3408980828513748E-3</c:v>
                </c:pt>
                <c:pt idx="62">
                  <c:v>3.3184936341659585E-3</c:v>
                </c:pt>
                <c:pt idx="63">
                  <c:v>3.2958155288183213E-3</c:v>
                </c:pt>
                <c:pt idx="64">
                  <c:v>3.2728580781940407E-3</c:v>
                </c:pt>
                <c:pt idx="65">
                  <c:v>3.2496153618543832E-3</c:v>
                </c:pt>
                <c:pt idx="66">
                  <c:v>3.2260812141048142E-3</c:v>
                </c:pt>
                <c:pt idx="67">
                  <c:v>3.2022492095400679E-3</c:v>
                </c:pt>
                <c:pt idx="68">
                  <c:v>3.1781126474686185E-3</c:v>
                </c:pt>
                <c:pt idx="69">
                  <c:v>3.1536645351083223E-3</c:v>
                </c:pt>
                <c:pt idx="70">
                  <c:v>3.1288975694324017E-3</c:v>
                </c:pt>
                <c:pt idx="71">
                  <c:v>3.1038041175306137E-3</c:v>
                </c:pt>
                <c:pt idx="72">
                  <c:v>3.0783761953341554E-3</c:v>
                </c:pt>
                <c:pt idx="73">
                  <c:v>3.0526054445342244E-3</c:v>
                </c:pt>
                <c:pt idx="74">
                  <c:v>3.0264831075028308E-3</c:v>
                </c:pt>
                <c:pt idx="75">
                  <c:v>2.9999999999999979E-3</c:v>
                </c:pt>
                <c:pt idx="76">
                  <c:v>2.9731464814233407E-3</c:v>
                </c:pt>
                <c:pt idx="77">
                  <c:v>2.9459124223235127E-3</c:v>
                </c:pt>
                <c:pt idx="78">
                  <c:v>2.9182871688714922E-3</c:v>
                </c:pt>
                <c:pt idx="79">
                  <c:v>2.8902595039200182E-3</c:v>
                </c:pt>
                <c:pt idx="80">
                  <c:v>2.8618176042508351E-3</c:v>
                </c:pt>
                <c:pt idx="81">
                  <c:v>2.8329489935401218E-3</c:v>
                </c:pt>
                <c:pt idx="82">
                  <c:v>2.8036404905051556E-3</c:v>
                </c:pt>
                <c:pt idx="83">
                  <c:v>2.7738781516137272E-3</c:v>
                </c:pt>
                <c:pt idx="84">
                  <c:v>2.74364720764168E-3</c:v>
                </c:pt>
                <c:pt idx="85">
                  <c:v>2.7129319932501055E-3</c:v>
                </c:pt>
                <c:pt idx="86">
                  <c:v>2.6817158686184461E-3</c:v>
                </c:pt>
                <c:pt idx="87">
                  <c:v>2.6499811320082993E-3</c:v>
                </c:pt>
                <c:pt idx="88">
                  <c:v>2.6177089219391807E-3</c:v>
                </c:pt>
                <c:pt idx="89">
                  <c:v>2.5848791074245597E-3</c:v>
                </c:pt>
                <c:pt idx="90">
                  <c:v>2.5514701644346119E-3</c:v>
                </c:pt>
                <c:pt idx="91">
                  <c:v>2.5174590364095274E-3</c:v>
                </c:pt>
                <c:pt idx="92">
                  <c:v>2.4828209762284485E-3</c:v>
                </c:pt>
                <c:pt idx="93">
                  <c:v>2.4475293665245342E-3</c:v>
                </c:pt>
                <c:pt idx="94">
                  <c:v>2.41155551460048E-3</c:v>
                </c:pt>
                <c:pt idx="95">
                  <c:v>2.3748684174075803E-3</c:v>
                </c:pt>
                <c:pt idx="96">
                  <c:v>2.3374344910606555E-3</c:v>
                </c:pt>
                <c:pt idx="97">
                  <c:v>2.2992172581119833E-3</c:v>
                </c:pt>
                <c:pt idx="98">
                  <c:v>2.2601769842204799E-3</c:v>
                </c:pt>
                <c:pt idx="99">
                  <c:v>2.2202702538204628E-3</c:v>
                </c:pt>
                <c:pt idx="100">
                  <c:v>2.1794494717703333E-3</c:v>
                </c:pt>
                <c:pt idx="101">
                  <c:v>2.1376622745419779E-3</c:v>
                </c:pt>
                <c:pt idx="102">
                  <c:v>2.0948508300115271E-3</c:v>
                </c:pt>
                <c:pt idx="103">
                  <c:v>2.0509509989270788E-3</c:v>
                </c:pt>
                <c:pt idx="104">
                  <c:v>2.005891323078093E-3</c:v>
                </c:pt>
                <c:pt idx="105">
                  <c:v>1.9595917942265384E-3</c:v>
                </c:pt>
                <c:pt idx="106">
                  <c:v>1.9119623427253957E-3</c:v>
                </c:pt>
                <c:pt idx="107">
                  <c:v>1.8629009635511983E-3</c:v>
                </c:pt>
                <c:pt idx="108">
                  <c:v>1.8122913673027257E-3</c:v>
                </c:pt>
                <c:pt idx="109">
                  <c:v>1.7599999999999949E-3</c:v>
                </c:pt>
                <c:pt idx="110">
                  <c:v>1.7058722109231927E-3</c:v>
                </c:pt>
                <c:pt idx="111">
                  <c:v>1.6497272501840969E-3</c:v>
                </c:pt>
                <c:pt idx="112">
                  <c:v>1.5913516267626025E-3</c:v>
                </c:pt>
                <c:pt idx="113">
                  <c:v>1.5304901175767131E-3</c:v>
                </c:pt>
                <c:pt idx="114">
                  <c:v>1.466833323864706E-3</c:v>
                </c:pt>
                <c:pt idx="115">
                  <c:v>1.399999999999993E-3</c:v>
                </c:pt>
                <c:pt idx="116">
                  <c:v>1.3295111883696129E-3</c:v>
                </c:pt>
                <c:pt idx="117">
                  <c:v>1.2547509713086418E-3</c:v>
                </c:pt>
                <c:pt idx="118">
                  <c:v>1.1749042514179529E-3</c:v>
                </c:pt>
                <c:pt idx="119">
                  <c:v>1.0888526071052866E-3</c:v>
                </c:pt>
                <c:pt idx="120">
                  <c:v>9.9498743710660972E-4</c:v>
                </c:pt>
                <c:pt idx="121">
                  <c:v>8.9084229805279195E-4</c:v>
                </c:pt>
                <c:pt idx="122">
                  <c:v>7.7226938305229964E-4</c:v>
                </c:pt>
                <c:pt idx="123">
                  <c:v>6.3118935352236372E-4</c:v>
                </c:pt>
                <c:pt idx="124">
                  <c:v>4.467661580737504E-4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EB0-92B3-66FDA6D9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5520"/>
        <c:axId val="78797056"/>
      </c:lineChart>
      <c:catAx>
        <c:axId val="787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7056"/>
        <c:crosses val="autoZero"/>
        <c:auto val="1"/>
        <c:lblAlgn val="ctr"/>
        <c:lblOffset val="100"/>
        <c:tickMarkSkip val="5"/>
        <c:noMultiLvlLbl val="0"/>
      </c:catAx>
      <c:valAx>
        <c:axId val="787970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8795520"/>
        <c:crosses val="autoZero"/>
        <c:crossBetween val="between"/>
        <c:majorUnit val="1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382855</xdr:colOff>
      <xdr:row>42</xdr:row>
      <xdr:rowOff>97988</xdr:rowOff>
    </xdr:from>
    <xdr:to>
      <xdr:col>12</xdr:col>
      <xdr:colOff>289461</xdr:colOff>
      <xdr:row>46</xdr:row>
      <xdr:rowOff>19050</xdr:rowOff>
    </xdr:to>
    <xdr:pic>
      <xdr:nvPicPr>
        <xdr:cNvPr id="2" name="Picture 1" descr="http://www.lakeshorecarbide.com/images/products/detail/Variableflutestainless5stubendmil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3980" y="7060763"/>
          <a:ext cx="2954606" cy="56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209550</xdr:colOff>
      <xdr:row>18</xdr:row>
      <xdr:rowOff>91738</xdr:rowOff>
    </xdr:from>
    <xdr:to>
      <xdr:col>12</xdr:col>
      <xdr:colOff>161926</xdr:colOff>
      <xdr:row>21</xdr:row>
      <xdr:rowOff>104775</xdr:rowOff>
    </xdr:to>
    <xdr:pic>
      <xdr:nvPicPr>
        <xdr:cNvPr id="3" name="Picture 2" descr="http://www.lakeshorecarbide.com/images/products/detail/variable3flutecarbideendmillaluminum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3168313"/>
          <a:ext cx="3000376" cy="49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1</xdr:col>
      <xdr:colOff>971550</xdr:colOff>
      <xdr:row>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1</xdr:row>
      <xdr:rowOff>9525</xdr:rowOff>
    </xdr:from>
    <xdr:to>
      <xdr:col>10</xdr:col>
      <xdr:colOff>981080</xdr:colOff>
      <xdr:row>6</xdr:row>
      <xdr:rowOff>93763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171450"/>
          <a:ext cx="2200280" cy="893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123825</xdr:rowOff>
    </xdr:from>
    <xdr:to>
      <xdr:col>8</xdr:col>
      <xdr:colOff>466730</xdr:colOff>
      <xdr:row>6</xdr:row>
      <xdr:rowOff>46138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3825"/>
          <a:ext cx="2200280" cy="893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123825</xdr:rowOff>
    </xdr:from>
    <xdr:to>
      <xdr:col>8</xdr:col>
      <xdr:colOff>466730</xdr:colOff>
      <xdr:row>6</xdr:row>
      <xdr:rowOff>46138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3825"/>
          <a:ext cx="2200280" cy="893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0</xdr:rowOff>
    </xdr:from>
    <xdr:to>
      <xdr:col>18</xdr:col>
      <xdr:colOff>282575</xdr:colOff>
      <xdr:row>9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485775"/>
          <a:ext cx="5797550" cy="1016000"/>
        </a:xfrm>
        <a:prstGeom prst="rect">
          <a:avLst/>
        </a:prstGeom>
      </xdr:spPr>
    </xdr:pic>
    <xdr:clientData/>
  </xdr:twoCellAnchor>
  <xdr:twoCellAnchor>
    <xdr:from>
      <xdr:col>0</xdr:col>
      <xdr:colOff>581024</xdr:colOff>
      <xdr:row>17</xdr:row>
      <xdr:rowOff>147636</xdr:rowOff>
    </xdr:from>
    <xdr:to>
      <xdr:col>10</xdr:col>
      <xdr:colOff>504825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36</xdr:row>
      <xdr:rowOff>95250</xdr:rowOff>
    </xdr:from>
    <xdr:to>
      <xdr:col>8</xdr:col>
      <xdr:colOff>390525</xdr:colOff>
      <xdr:row>51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H="1">
          <a:off x="8848725" y="7058025"/>
          <a:ext cx="28575" cy="2343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1</xdr:col>
      <xdr:colOff>971550</xdr:colOff>
      <xdr:row>6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1</xdr:row>
      <xdr:rowOff>9525</xdr:rowOff>
    </xdr:from>
    <xdr:to>
      <xdr:col>12</xdr:col>
      <xdr:colOff>485780</xdr:colOff>
      <xdr:row>6</xdr:row>
      <xdr:rowOff>93763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171450"/>
          <a:ext cx="2200280" cy="89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rmach.com/store/index.php?app=ecom&amp;ns=prodshow&amp;ref=31818&amp;portrelay=1" TargetMode="External"/><Relationship Id="rId2" Type="http://schemas.openxmlformats.org/officeDocument/2006/relationships/hyperlink" Target="http://www.lakeshorecarbide.com/14variablefluteendmillforaluminumzrn.aspx" TargetMode="External"/><Relationship Id="rId1" Type="http://schemas.openxmlformats.org/officeDocument/2006/relationships/hyperlink" Target="https://www.tormach.com/store/index.php?app=ecom&amp;ns=prodshow&amp;ref=31818&amp;portrelay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forums.autodesk.com/autodesk/attachments/autodesk/276/468/1/millingTechInfoFormulas.pdf" TargetMode="External"/><Relationship Id="rId1" Type="http://schemas.openxmlformats.org/officeDocument/2006/relationships/hyperlink" Target="http://www.guhring.com/documents/Tech/Formulas/Drilling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v=4Q4yRt1jHG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8"/>
  <sheetViews>
    <sheetView workbookViewId="0">
      <selection activeCell="E40" sqref="E40"/>
    </sheetView>
  </sheetViews>
  <sheetFormatPr baseColWidth="10" defaultColWidth="8.88671875" defaultRowHeight="12.7" x14ac:dyDescent="0.25"/>
  <cols>
    <col min="2" max="2" width="15.88671875" customWidth="1"/>
    <col min="6" max="6" width="16.33203125" customWidth="1"/>
  </cols>
  <sheetData>
    <row r="2" spans="2:13" ht="19.05" x14ac:dyDescent="0.35">
      <c r="B2" s="154" t="s">
        <v>457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</row>
    <row r="4" spans="2:13" x14ac:dyDescent="0.25">
      <c r="B4" s="75" t="s">
        <v>420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</row>
    <row r="5" spans="2:13" x14ac:dyDescent="0.25">
      <c r="B5" s="61" t="s">
        <v>421</v>
      </c>
      <c r="C5" s="59" t="s">
        <v>426</v>
      </c>
      <c r="D5" s="59"/>
      <c r="E5" s="59"/>
      <c r="F5" s="136" t="s">
        <v>422</v>
      </c>
      <c r="G5" s="59"/>
      <c r="H5" s="59"/>
      <c r="I5" s="59"/>
      <c r="J5" s="59"/>
      <c r="K5" s="59"/>
      <c r="L5" s="59"/>
      <c r="M5" s="60"/>
    </row>
    <row r="6" spans="2:13" x14ac:dyDescent="0.25">
      <c r="B6" s="61"/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2:13" x14ac:dyDescent="0.25">
      <c r="B7" s="61" t="s">
        <v>423</v>
      </c>
      <c r="C7" s="59" t="s">
        <v>424</v>
      </c>
      <c r="D7" s="59"/>
      <c r="E7" s="59"/>
      <c r="F7" s="136" t="s">
        <v>425</v>
      </c>
      <c r="G7" s="59"/>
      <c r="H7" s="59"/>
      <c r="I7" s="59"/>
      <c r="J7" s="59"/>
      <c r="K7" s="59"/>
      <c r="L7" s="59"/>
      <c r="M7" s="60"/>
    </row>
    <row r="8" spans="2:13" x14ac:dyDescent="0.25">
      <c r="B8" s="61"/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</row>
    <row r="9" spans="2:13" x14ac:dyDescent="0.25">
      <c r="B9" s="61" t="s">
        <v>427</v>
      </c>
      <c r="C9" s="59" t="s">
        <v>428</v>
      </c>
      <c r="D9" s="59"/>
      <c r="E9" s="59"/>
      <c r="F9" s="59"/>
      <c r="G9" s="59"/>
      <c r="H9" s="59"/>
      <c r="I9" s="59"/>
      <c r="J9" s="59"/>
      <c r="K9" s="59"/>
      <c r="L9" s="59"/>
      <c r="M9" s="60"/>
    </row>
    <row r="10" spans="2:13" x14ac:dyDescent="0.25">
      <c r="B10" s="61"/>
      <c r="C10" s="59" t="s">
        <v>430</v>
      </c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2:13" x14ac:dyDescent="0.25">
      <c r="B11" s="61"/>
      <c r="C11" s="59" t="s">
        <v>451</v>
      </c>
      <c r="D11" s="59"/>
      <c r="E11" s="59"/>
      <c r="F11" s="59"/>
      <c r="G11" s="59"/>
      <c r="H11" s="59"/>
      <c r="I11" s="59"/>
      <c r="J11" s="59"/>
      <c r="K11" s="59"/>
      <c r="L11" s="59"/>
      <c r="M11" s="60"/>
    </row>
    <row r="12" spans="2:13" x14ac:dyDescent="0.25">
      <c r="B12" s="61"/>
      <c r="C12" s="139" t="s">
        <v>448</v>
      </c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2:13" x14ac:dyDescent="0.25">
      <c r="B13" s="61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</row>
    <row r="14" spans="2:13" x14ac:dyDescent="0.25">
      <c r="B14" s="61" t="s">
        <v>431</v>
      </c>
      <c r="C14" s="7" t="s">
        <v>432</v>
      </c>
      <c r="D14" s="59" t="s">
        <v>502</v>
      </c>
      <c r="E14" s="59"/>
      <c r="F14" s="59"/>
      <c r="G14" s="59"/>
      <c r="H14" s="59"/>
      <c r="I14" s="59"/>
      <c r="J14" s="59"/>
      <c r="K14" s="59"/>
      <c r="L14" s="59"/>
      <c r="M14" s="60"/>
    </row>
    <row r="15" spans="2:13" x14ac:dyDescent="0.25">
      <c r="B15" s="61"/>
      <c r="C15" s="7"/>
      <c r="D15" s="59"/>
      <c r="E15" s="59"/>
      <c r="F15" s="59"/>
      <c r="G15" s="59"/>
      <c r="H15" s="59"/>
      <c r="I15" s="59"/>
      <c r="J15" s="59"/>
      <c r="K15" s="59"/>
      <c r="L15" s="59"/>
      <c r="M15" s="60"/>
    </row>
    <row r="16" spans="2:13" x14ac:dyDescent="0.25">
      <c r="B16" s="61" t="s">
        <v>433</v>
      </c>
      <c r="C16" s="7" t="s">
        <v>434</v>
      </c>
      <c r="D16" s="138" t="s">
        <v>503</v>
      </c>
      <c r="E16" s="59"/>
      <c r="F16" s="59"/>
      <c r="G16" s="59"/>
      <c r="I16" s="59"/>
      <c r="J16" s="59"/>
      <c r="K16" s="59"/>
      <c r="L16" s="59"/>
      <c r="M16" s="60"/>
    </row>
    <row r="17" spans="2:13" x14ac:dyDescent="0.25">
      <c r="B17" s="61"/>
      <c r="C17" s="7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2:13" x14ac:dyDescent="0.25">
      <c r="B18" s="61" t="s">
        <v>436</v>
      </c>
      <c r="C18" s="7">
        <v>2E-3</v>
      </c>
      <c r="D18" s="138" t="s">
        <v>452</v>
      </c>
      <c r="E18" s="59"/>
      <c r="F18" s="59"/>
      <c r="G18" s="59"/>
      <c r="H18" s="59"/>
      <c r="I18" s="59"/>
      <c r="J18" s="59"/>
      <c r="K18" s="59"/>
      <c r="L18" s="59"/>
      <c r="M18" s="60"/>
    </row>
    <row r="19" spans="2:13" x14ac:dyDescent="0.25">
      <c r="B19" s="61" t="s">
        <v>439</v>
      </c>
      <c r="C19" s="7">
        <v>30.6</v>
      </c>
      <c r="D19" s="59"/>
      <c r="E19" s="59"/>
      <c r="F19" s="59"/>
      <c r="G19" s="59"/>
      <c r="H19" s="59"/>
      <c r="I19" s="59"/>
      <c r="J19" s="59"/>
      <c r="K19" s="59"/>
      <c r="L19" s="59"/>
      <c r="M19" s="60"/>
    </row>
    <row r="20" spans="2:13" x14ac:dyDescent="0.25">
      <c r="B20" s="61"/>
      <c r="C20" s="7"/>
      <c r="D20" s="59"/>
      <c r="E20" s="59"/>
      <c r="F20" s="59"/>
      <c r="G20" s="59"/>
      <c r="H20" s="59"/>
      <c r="I20" s="59"/>
      <c r="J20" s="59"/>
      <c r="K20" s="59"/>
      <c r="L20" s="59"/>
      <c r="M20" s="60"/>
    </row>
    <row r="21" spans="2:13" x14ac:dyDescent="0.25">
      <c r="B21" s="61" t="s">
        <v>440</v>
      </c>
      <c r="C21" s="7">
        <v>334</v>
      </c>
      <c r="D21" s="59"/>
      <c r="E21" s="59"/>
      <c r="F21" s="59"/>
      <c r="G21" s="59"/>
      <c r="H21" s="59"/>
      <c r="I21" s="59"/>
      <c r="J21" s="59"/>
      <c r="K21" s="59"/>
      <c r="L21" s="59"/>
      <c r="M21" s="60"/>
    </row>
    <row r="22" spans="2:13" x14ac:dyDescent="0.25">
      <c r="B22" s="61" t="s">
        <v>441</v>
      </c>
      <c r="C22" s="137">
        <v>5100</v>
      </c>
      <c r="D22" s="59"/>
      <c r="E22" s="59"/>
      <c r="F22" s="59"/>
      <c r="G22" s="59"/>
      <c r="H22" s="59"/>
      <c r="I22" s="59"/>
      <c r="J22" s="59"/>
      <c r="K22" s="59"/>
      <c r="L22" s="59"/>
      <c r="M22" s="60"/>
    </row>
    <row r="23" spans="2:13" ht="6.8" customHeight="1" x14ac:dyDescent="0.25">
      <c r="B23" s="61"/>
      <c r="C23" s="7"/>
      <c r="D23" s="59"/>
      <c r="E23" s="59"/>
      <c r="F23" s="59"/>
      <c r="G23" s="59"/>
      <c r="H23" s="59"/>
      <c r="I23" s="59"/>
      <c r="J23" s="59"/>
      <c r="K23" s="59"/>
      <c r="L23" s="59"/>
      <c r="M23" s="60"/>
    </row>
    <row r="24" spans="2:13" x14ac:dyDescent="0.25"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2"/>
    </row>
    <row r="27" spans="2:13" x14ac:dyDescent="0.25">
      <c r="B27" s="75" t="s">
        <v>443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5"/>
    </row>
    <row r="28" spans="2:13" x14ac:dyDescent="0.25">
      <c r="B28" s="61" t="s">
        <v>421</v>
      </c>
      <c r="C28" s="59" t="s">
        <v>444</v>
      </c>
      <c r="D28" s="59"/>
      <c r="E28" s="59"/>
      <c r="F28" s="136" t="s">
        <v>445</v>
      </c>
      <c r="G28" s="59"/>
      <c r="H28" s="59"/>
      <c r="I28" s="59"/>
      <c r="J28" s="59"/>
      <c r="K28" s="59"/>
      <c r="L28" s="59"/>
      <c r="M28" s="60"/>
    </row>
    <row r="29" spans="2:13" x14ac:dyDescent="0.25">
      <c r="B29" s="61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60"/>
    </row>
    <row r="30" spans="2:13" x14ac:dyDescent="0.25">
      <c r="B30" s="61" t="s">
        <v>423</v>
      </c>
      <c r="C30" s="59" t="s">
        <v>424</v>
      </c>
      <c r="D30" s="59"/>
      <c r="E30" s="59"/>
      <c r="F30" s="136" t="s">
        <v>425</v>
      </c>
      <c r="G30" s="59"/>
      <c r="H30" s="59"/>
      <c r="I30" s="59"/>
      <c r="J30" s="59"/>
      <c r="K30" s="59"/>
      <c r="L30" s="59"/>
      <c r="M30" s="60"/>
    </row>
    <row r="31" spans="2:13" x14ac:dyDescent="0.25">
      <c r="B31" s="61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0"/>
    </row>
    <row r="32" spans="2:13" x14ac:dyDescent="0.25">
      <c r="B32" s="61" t="s">
        <v>427</v>
      </c>
      <c r="C32" s="59" t="s">
        <v>428</v>
      </c>
      <c r="D32" s="59"/>
      <c r="E32" s="59"/>
      <c r="F32" s="59"/>
      <c r="G32" s="59"/>
      <c r="H32" s="59"/>
      <c r="I32" s="59"/>
      <c r="J32" s="59"/>
      <c r="K32" s="59"/>
      <c r="L32" s="59"/>
      <c r="M32" s="60"/>
    </row>
    <row r="33" spans="2:13" x14ac:dyDescent="0.25">
      <c r="B33" s="61"/>
      <c r="C33" s="59" t="s">
        <v>430</v>
      </c>
      <c r="D33" s="59"/>
      <c r="E33" s="59"/>
      <c r="F33" s="59"/>
      <c r="G33" s="59"/>
      <c r="H33" s="59"/>
      <c r="I33" s="59"/>
      <c r="J33" s="59"/>
      <c r="K33" s="59"/>
      <c r="L33" s="59"/>
      <c r="M33" s="60"/>
    </row>
    <row r="34" spans="2:13" x14ac:dyDescent="0.25">
      <c r="B34" s="61"/>
      <c r="C34" s="59" t="s">
        <v>429</v>
      </c>
      <c r="D34" s="59"/>
      <c r="E34" s="59"/>
      <c r="F34" s="59"/>
      <c r="G34" s="59"/>
      <c r="H34" s="59"/>
      <c r="I34" s="59"/>
      <c r="J34" s="59"/>
      <c r="K34" s="59"/>
      <c r="L34" s="59"/>
      <c r="M34" s="60"/>
    </row>
    <row r="35" spans="2:13" x14ac:dyDescent="0.25">
      <c r="B35" s="61"/>
      <c r="C35" s="139" t="s">
        <v>446</v>
      </c>
      <c r="D35" s="59"/>
      <c r="E35" s="59"/>
      <c r="F35" s="59"/>
      <c r="G35" s="59"/>
      <c r="H35" s="59"/>
      <c r="I35" s="59"/>
      <c r="J35" s="59"/>
      <c r="K35" s="59"/>
      <c r="L35" s="59"/>
      <c r="M35" s="60"/>
    </row>
    <row r="36" spans="2:13" x14ac:dyDescent="0.25">
      <c r="B36" s="61"/>
      <c r="C36" s="139" t="s">
        <v>447</v>
      </c>
      <c r="D36" s="59"/>
      <c r="E36" s="59"/>
      <c r="F36" s="59"/>
      <c r="G36" s="59"/>
      <c r="H36" s="59"/>
      <c r="I36" s="59"/>
      <c r="J36" s="59"/>
      <c r="K36" s="59"/>
      <c r="L36" s="59"/>
      <c r="M36" s="60"/>
    </row>
    <row r="37" spans="2:13" x14ac:dyDescent="0.25">
      <c r="B37" s="61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</row>
    <row r="38" spans="2:13" x14ac:dyDescent="0.25">
      <c r="B38" s="61" t="s">
        <v>431</v>
      </c>
      <c r="C38" s="7" t="s">
        <v>432</v>
      </c>
      <c r="D38" s="59"/>
      <c r="E38" s="59"/>
      <c r="F38" s="59"/>
      <c r="G38" s="59"/>
      <c r="H38" s="59"/>
      <c r="I38" s="59"/>
      <c r="J38" s="59"/>
      <c r="K38" s="59"/>
      <c r="L38" s="59"/>
      <c r="M38" s="60"/>
    </row>
    <row r="39" spans="2:13" x14ac:dyDescent="0.25">
      <c r="B39" s="61"/>
      <c r="C39" s="7"/>
      <c r="D39" s="59"/>
      <c r="E39" s="59"/>
      <c r="F39" s="59"/>
      <c r="G39" s="59"/>
      <c r="H39" s="59"/>
      <c r="I39" s="59"/>
      <c r="J39" s="59"/>
      <c r="K39" s="59"/>
      <c r="L39" s="59"/>
      <c r="M39" s="60"/>
    </row>
    <row r="40" spans="2:13" x14ac:dyDescent="0.25">
      <c r="B40" s="61" t="s">
        <v>433</v>
      </c>
      <c r="C40" s="7" t="s">
        <v>434</v>
      </c>
      <c r="D40" s="59" t="s">
        <v>435</v>
      </c>
      <c r="E40" s="59"/>
      <c r="F40" s="59"/>
      <c r="G40" s="59"/>
      <c r="H40" s="59"/>
      <c r="I40" s="59"/>
      <c r="J40" s="59"/>
      <c r="K40" s="59"/>
      <c r="L40" s="59"/>
      <c r="M40" s="60"/>
    </row>
    <row r="41" spans="2:13" x14ac:dyDescent="0.25">
      <c r="B41" s="61"/>
      <c r="C41" s="7"/>
      <c r="D41" s="59"/>
      <c r="E41" s="59"/>
      <c r="F41" s="59"/>
      <c r="G41" s="59"/>
      <c r="H41" s="59"/>
      <c r="I41" s="59"/>
      <c r="J41" s="59"/>
      <c r="K41" s="59"/>
      <c r="L41" s="59"/>
      <c r="M41" s="60"/>
    </row>
    <row r="42" spans="2:13" x14ac:dyDescent="0.25">
      <c r="B42" s="61" t="s">
        <v>436</v>
      </c>
      <c r="C42" s="7" t="s">
        <v>437</v>
      </c>
      <c r="D42" s="138" t="s">
        <v>442</v>
      </c>
      <c r="E42" s="59"/>
      <c r="F42" s="59"/>
      <c r="G42" s="59"/>
      <c r="H42" s="59"/>
      <c r="I42" s="59"/>
      <c r="J42" s="59"/>
      <c r="K42" s="59"/>
      <c r="L42" s="59"/>
      <c r="M42" s="60"/>
    </row>
    <row r="43" spans="2:13" x14ac:dyDescent="0.25">
      <c r="B43" s="61" t="s">
        <v>439</v>
      </c>
      <c r="C43" s="7" t="s">
        <v>438</v>
      </c>
      <c r="D43" s="59"/>
      <c r="E43" s="59"/>
      <c r="F43" s="59"/>
      <c r="G43" s="59"/>
      <c r="H43" s="59"/>
      <c r="I43" s="59"/>
      <c r="J43" s="59"/>
      <c r="K43" s="59"/>
      <c r="L43" s="59"/>
      <c r="M43" s="60"/>
    </row>
    <row r="44" spans="2:13" x14ac:dyDescent="0.25">
      <c r="B44" s="61"/>
      <c r="C44" s="7"/>
      <c r="D44" s="59"/>
      <c r="E44" s="59"/>
      <c r="F44" s="59"/>
      <c r="G44" s="59"/>
      <c r="H44" s="59"/>
      <c r="I44" s="59"/>
      <c r="J44" s="59"/>
      <c r="K44" s="59"/>
      <c r="L44" s="59"/>
      <c r="M44" s="60"/>
    </row>
    <row r="45" spans="2:13" x14ac:dyDescent="0.25">
      <c r="B45" s="61" t="s">
        <v>440</v>
      </c>
      <c r="C45" s="7">
        <v>200</v>
      </c>
      <c r="D45" s="59"/>
      <c r="E45" s="59"/>
      <c r="F45" s="59"/>
      <c r="G45" s="59"/>
      <c r="H45" s="59"/>
      <c r="I45" s="59"/>
      <c r="J45" s="59"/>
      <c r="K45" s="59"/>
      <c r="L45" s="59"/>
      <c r="M45" s="60"/>
    </row>
    <row r="46" spans="2:13" x14ac:dyDescent="0.25">
      <c r="B46" s="61" t="s">
        <v>441</v>
      </c>
      <c r="C46" s="137">
        <v>3050</v>
      </c>
      <c r="D46" s="59"/>
      <c r="E46" s="59"/>
      <c r="F46" s="59"/>
      <c r="G46" s="59"/>
      <c r="H46" s="59"/>
      <c r="I46" s="59"/>
      <c r="J46" s="59"/>
      <c r="K46" s="59"/>
      <c r="L46" s="59"/>
      <c r="M46" s="60"/>
    </row>
    <row r="47" spans="2:13" ht="3.75" customHeight="1" x14ac:dyDescent="0.25">
      <c r="B47" s="61"/>
      <c r="C47" s="7"/>
      <c r="D47" s="59"/>
      <c r="E47" s="59"/>
      <c r="F47" s="59"/>
      <c r="G47" s="59"/>
      <c r="H47" s="59"/>
      <c r="I47" s="59"/>
      <c r="J47" s="59"/>
      <c r="K47" s="59"/>
      <c r="L47" s="59"/>
      <c r="M47" s="60"/>
    </row>
    <row r="48" spans="2:13" x14ac:dyDescent="0.25"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2"/>
    </row>
  </sheetData>
  <hyperlinks>
    <hyperlink ref="F7" r:id="rId1" xr:uid="{00000000-0004-0000-0000-000000000000}"/>
    <hyperlink ref="F5" r:id="rId2" xr:uid="{00000000-0004-0000-0000-000001000000}"/>
    <hyperlink ref="F30" r:id="rId3" xr:uid="{00000000-0004-0000-0000-000002000000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47"/>
  <sheetViews>
    <sheetView topLeftCell="A12" workbookViewId="0">
      <selection activeCell="B46" sqref="B46:B47"/>
    </sheetView>
  </sheetViews>
  <sheetFormatPr baseColWidth="10" defaultColWidth="8.88671875" defaultRowHeight="12.7" x14ac:dyDescent="0.25"/>
  <cols>
    <col min="2" max="2" width="16.5546875" bestFit="1" customWidth="1"/>
    <col min="3" max="3" width="10.109375" bestFit="1" customWidth="1"/>
  </cols>
  <sheetData>
    <row r="2" spans="2:19" x14ac:dyDescent="0.25">
      <c r="B2" s="142" t="s">
        <v>458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2:19" x14ac:dyDescent="0.25">
      <c r="B3" s="56" t="s">
        <v>470</v>
      </c>
    </row>
    <row r="4" spans="2:19" x14ac:dyDescent="0.25">
      <c r="B4">
        <v>45</v>
      </c>
      <c r="C4" t="s">
        <v>2</v>
      </c>
    </row>
    <row r="5" spans="2:19" x14ac:dyDescent="0.25">
      <c r="B5">
        <v>3.0000000000000001E-3</v>
      </c>
      <c r="C5" t="s">
        <v>459</v>
      </c>
    </row>
    <row r="6" spans="2:19" x14ac:dyDescent="0.25">
      <c r="B6" t="s">
        <v>460</v>
      </c>
    </row>
    <row r="7" spans="2:19" x14ac:dyDescent="0.25">
      <c r="B7" t="s">
        <v>465</v>
      </c>
    </row>
    <row r="9" spans="2:19" x14ac:dyDescent="0.25">
      <c r="B9" s="56" t="s">
        <v>461</v>
      </c>
    </row>
    <row r="10" spans="2:19" x14ac:dyDescent="0.25">
      <c r="B10">
        <v>75</v>
      </c>
      <c r="C10" t="s">
        <v>2</v>
      </c>
    </row>
    <row r="11" spans="2:19" x14ac:dyDescent="0.25">
      <c r="B11">
        <v>3.0000000000000001E-3</v>
      </c>
      <c r="C11" t="s">
        <v>459</v>
      </c>
    </row>
    <row r="12" spans="2:19" x14ac:dyDescent="0.25">
      <c r="B12" t="s">
        <v>460</v>
      </c>
    </row>
    <row r="15" spans="2:19" x14ac:dyDescent="0.25">
      <c r="B15" t="s">
        <v>464</v>
      </c>
      <c r="S15" s="88"/>
    </row>
    <row r="16" spans="2:19" x14ac:dyDescent="0.25">
      <c r="B16" t="s">
        <v>462</v>
      </c>
    </row>
    <row r="17" spans="2:19" x14ac:dyDescent="0.25">
      <c r="B17" s="150" t="s">
        <v>471</v>
      </c>
    </row>
    <row r="18" spans="2:19" x14ac:dyDescent="0.25">
      <c r="B18" t="s">
        <v>472</v>
      </c>
    </row>
    <row r="19" spans="2:19" x14ac:dyDescent="0.25">
      <c r="S19" s="56"/>
    </row>
    <row r="20" spans="2:19" x14ac:dyDescent="0.25">
      <c r="B20" s="150" t="s">
        <v>463</v>
      </c>
    </row>
    <row r="21" spans="2:19" x14ac:dyDescent="0.25">
      <c r="B21" t="s">
        <v>473</v>
      </c>
    </row>
    <row r="22" spans="2:19" x14ac:dyDescent="0.25">
      <c r="B22" t="s">
        <v>474</v>
      </c>
      <c r="S22" s="150"/>
    </row>
    <row r="23" spans="2:19" x14ac:dyDescent="0.25">
      <c r="S23" s="150"/>
    </row>
    <row r="25" spans="2:19" x14ac:dyDescent="0.25">
      <c r="S25" s="150"/>
    </row>
    <row r="26" spans="2:19" x14ac:dyDescent="0.25">
      <c r="B26" s="56" t="s">
        <v>480</v>
      </c>
      <c r="S26" s="155"/>
    </row>
    <row r="27" spans="2:19" x14ac:dyDescent="0.25">
      <c r="B27" t="s">
        <v>479</v>
      </c>
      <c r="S27" s="155"/>
    </row>
    <row r="28" spans="2:19" x14ac:dyDescent="0.25">
      <c r="B28" s="150" t="s">
        <v>482</v>
      </c>
    </row>
    <row r="29" spans="2:19" x14ac:dyDescent="0.25">
      <c r="B29" t="s">
        <v>483</v>
      </c>
    </row>
    <row r="30" spans="2:19" x14ac:dyDescent="0.25">
      <c r="B30" t="s">
        <v>484</v>
      </c>
    </row>
    <row r="31" spans="2:19" x14ac:dyDescent="0.25">
      <c r="B31" t="s">
        <v>485</v>
      </c>
    </row>
    <row r="32" spans="2:19" x14ac:dyDescent="0.25">
      <c r="B32" t="s">
        <v>486</v>
      </c>
    </row>
    <row r="34" spans="2:19" x14ac:dyDescent="0.25">
      <c r="B34" s="56" t="s">
        <v>475</v>
      </c>
    </row>
    <row r="35" spans="2:19" x14ac:dyDescent="0.25">
      <c r="B35" t="s">
        <v>476</v>
      </c>
    </row>
    <row r="36" spans="2:19" x14ac:dyDescent="0.25">
      <c r="B36" t="s">
        <v>477</v>
      </c>
    </row>
    <row r="37" spans="2:19" x14ac:dyDescent="0.25">
      <c r="B37" t="s">
        <v>467</v>
      </c>
    </row>
    <row r="38" spans="2:19" x14ac:dyDescent="0.25">
      <c r="B38" t="s">
        <v>468</v>
      </c>
    </row>
    <row r="39" spans="2:19" x14ac:dyDescent="0.25">
      <c r="B39" t="s">
        <v>466</v>
      </c>
    </row>
    <row r="40" spans="2:19" x14ac:dyDescent="0.25">
      <c r="B40" t="s">
        <v>478</v>
      </c>
    </row>
    <row r="43" spans="2:19" x14ac:dyDescent="0.25">
      <c r="B43" s="142" t="s">
        <v>506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S43" s="150"/>
    </row>
    <row r="44" spans="2:19" x14ac:dyDescent="0.25">
      <c r="B44" t="s">
        <v>507</v>
      </c>
    </row>
    <row r="45" spans="2:19" x14ac:dyDescent="0.25">
      <c r="B45" t="s">
        <v>509</v>
      </c>
    </row>
    <row r="46" spans="2:19" x14ac:dyDescent="0.25">
      <c r="B46" s="168" t="s">
        <v>508</v>
      </c>
    </row>
    <row r="47" spans="2:19" x14ac:dyDescent="0.25">
      <c r="B47" t="s">
        <v>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C15"/>
  <sheetViews>
    <sheetView workbookViewId="0">
      <selection activeCell="C15" sqref="C15"/>
    </sheetView>
  </sheetViews>
  <sheetFormatPr baseColWidth="10" defaultColWidth="8.88671875" defaultRowHeight="12.7" x14ac:dyDescent="0.25"/>
  <sheetData>
    <row r="3" spans="2:3" x14ac:dyDescent="0.25">
      <c r="B3" s="56" t="s">
        <v>520</v>
      </c>
    </row>
    <row r="4" spans="2:3" x14ac:dyDescent="0.25">
      <c r="B4" t="s">
        <v>2</v>
      </c>
      <c r="C4">
        <v>4290</v>
      </c>
    </row>
    <row r="5" spans="2:3" x14ac:dyDescent="0.25">
      <c r="B5" t="s">
        <v>13</v>
      </c>
      <c r="C5">
        <v>8.0000000000000002E-3</v>
      </c>
    </row>
    <row r="6" spans="2:3" x14ac:dyDescent="0.25">
      <c r="B6" t="s">
        <v>20</v>
      </c>
      <c r="C6" s="173">
        <v>0.6</v>
      </c>
    </row>
    <row r="7" spans="2:3" x14ac:dyDescent="0.25">
      <c r="B7" t="s">
        <v>32</v>
      </c>
      <c r="C7">
        <v>0.35</v>
      </c>
    </row>
    <row r="9" spans="2:3" x14ac:dyDescent="0.25">
      <c r="B9" s="56" t="s">
        <v>521</v>
      </c>
    </row>
    <row r="10" spans="2:3" x14ac:dyDescent="0.25">
      <c r="B10" t="s">
        <v>2</v>
      </c>
      <c r="C10">
        <v>3800</v>
      </c>
    </row>
    <row r="11" spans="2:3" x14ac:dyDescent="0.25">
      <c r="B11" t="s">
        <v>13</v>
      </c>
      <c r="C11">
        <v>6.0000000000000001E-3</v>
      </c>
    </row>
    <row r="12" spans="2:3" x14ac:dyDescent="0.25">
      <c r="B12" t="s">
        <v>20</v>
      </c>
      <c r="C12">
        <v>0.05</v>
      </c>
    </row>
    <row r="13" spans="2:3" x14ac:dyDescent="0.25">
      <c r="B13" t="s">
        <v>32</v>
      </c>
      <c r="C13">
        <v>0.05</v>
      </c>
    </row>
    <row r="15" spans="2:3" x14ac:dyDescent="0.25">
      <c r="B15" t="s">
        <v>522</v>
      </c>
      <c r="C15" t="s">
        <v>523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8:U81"/>
  <sheetViews>
    <sheetView workbookViewId="0">
      <selection activeCell="G81" sqref="G81"/>
    </sheetView>
  </sheetViews>
  <sheetFormatPr baseColWidth="10" defaultColWidth="8.88671875" defaultRowHeight="12.7" outlineLevelRow="1" x14ac:dyDescent="0.25"/>
  <cols>
    <col min="1" max="1" width="2.44140625" customWidth="1"/>
    <col min="2" max="2" width="18" style="1" customWidth="1"/>
    <col min="3" max="3" width="8.88671875" style="1"/>
    <col min="4" max="4" width="9.88671875" style="1" customWidth="1"/>
    <col min="5" max="5" width="14.88671875" style="1" customWidth="1"/>
    <col min="6" max="6" width="22" style="1" customWidth="1"/>
    <col min="7" max="7" width="12.44140625" style="1" bestFit="1" customWidth="1"/>
    <col min="8" max="8" width="15.6640625" style="1" customWidth="1"/>
    <col min="9" max="9" width="2.88671875" style="1" customWidth="1"/>
    <col min="10" max="10" width="13.88671875" style="1" customWidth="1"/>
    <col min="11" max="12" width="12.109375" style="1" customWidth="1"/>
    <col min="13" max="13" width="19.44140625" style="2" customWidth="1"/>
    <col min="14" max="14" width="8.88671875" style="1"/>
    <col min="15" max="15" width="12.44140625" style="1" customWidth="1"/>
    <col min="16" max="16" width="14.88671875" style="1" customWidth="1"/>
    <col min="17" max="18" width="8.88671875" style="1"/>
  </cols>
  <sheetData>
    <row r="8" spans="2:21" x14ac:dyDescent="0.25">
      <c r="B8" s="3" t="s">
        <v>518</v>
      </c>
      <c r="C8" s="4"/>
      <c r="D8"/>
      <c r="E8"/>
      <c r="F8"/>
      <c r="G8"/>
      <c r="H8"/>
      <c r="I8"/>
      <c r="J8"/>
      <c r="K8"/>
      <c r="L8"/>
      <c r="M8"/>
      <c r="S8" s="1"/>
      <c r="T8" s="1"/>
      <c r="U8" s="1"/>
    </row>
    <row r="9" spans="2:21" x14ac:dyDescent="0.25">
      <c r="B9" s="6" t="s">
        <v>2</v>
      </c>
      <c r="C9" s="29">
        <v>1950</v>
      </c>
      <c r="D9"/>
      <c r="E9"/>
      <c r="F9"/>
      <c r="G9"/>
      <c r="H9"/>
      <c r="I9"/>
      <c r="J9"/>
      <c r="K9"/>
      <c r="L9"/>
      <c r="M9"/>
      <c r="S9" s="1"/>
      <c r="T9" s="1"/>
      <c r="U9" s="1"/>
    </row>
    <row r="10" spans="2:21" x14ac:dyDescent="0.25">
      <c r="B10" s="6" t="s">
        <v>12</v>
      </c>
      <c r="C10" s="41">
        <v>0.5</v>
      </c>
      <c r="D10"/>
      <c r="E10"/>
      <c r="F10"/>
      <c r="G10"/>
      <c r="H10"/>
      <c r="I10"/>
      <c r="J10"/>
      <c r="K10"/>
      <c r="L10"/>
      <c r="M10"/>
      <c r="S10" s="1"/>
      <c r="T10" s="1"/>
      <c r="U10" s="1"/>
    </row>
    <row r="11" spans="2:21" x14ac:dyDescent="0.25">
      <c r="B11" s="24" t="s">
        <v>13</v>
      </c>
      <c r="C11" s="27">
        <v>0.01</v>
      </c>
      <c r="D11"/>
      <c r="E11"/>
      <c r="F11"/>
      <c r="G11"/>
      <c r="J11" s="7"/>
      <c r="K11"/>
      <c r="L11"/>
      <c r="M11"/>
      <c r="S11" s="1"/>
      <c r="T11" s="1"/>
      <c r="U11" s="1"/>
    </row>
    <row r="12" spans="2:21" x14ac:dyDescent="0.25">
      <c r="B12" s="6" t="s">
        <v>14</v>
      </c>
      <c r="C12" s="28">
        <v>3</v>
      </c>
      <c r="D12"/>
      <c r="E12"/>
      <c r="F12"/>
      <c r="G12"/>
      <c r="J12" s="7"/>
      <c r="K12"/>
      <c r="L12"/>
      <c r="M12"/>
      <c r="S12" s="1"/>
      <c r="T12" s="1"/>
      <c r="U12" s="1"/>
    </row>
    <row r="13" spans="2:21" x14ac:dyDescent="0.25">
      <c r="B13" s="18" t="s">
        <v>0</v>
      </c>
      <c r="C13" s="42">
        <f>(12*$C$9)/(pi*$C$10)</f>
        <v>14896.902927515172</v>
      </c>
      <c r="D13"/>
      <c r="E13"/>
      <c r="F13"/>
      <c r="G13"/>
      <c r="J13" s="7"/>
      <c r="K13"/>
      <c r="L13"/>
      <c r="M13"/>
      <c r="S13" s="1"/>
      <c r="T13" s="1"/>
      <c r="U13" s="1"/>
    </row>
    <row r="14" spans="2:21" x14ac:dyDescent="0.25">
      <c r="B14" s="43" t="s">
        <v>17</v>
      </c>
      <c r="C14" s="44">
        <f>C13*C11*C12</f>
        <v>446.90708782545516</v>
      </c>
      <c r="D14"/>
      <c r="E14"/>
      <c r="F14"/>
      <c r="G14"/>
      <c r="J14" s="7"/>
      <c r="K14"/>
      <c r="L14"/>
      <c r="M14"/>
      <c r="S14" s="23"/>
      <c r="T14" s="19"/>
      <c r="U14" s="1"/>
    </row>
    <row r="15" spans="2:21" x14ac:dyDescent="0.25">
      <c r="B15" s="169"/>
      <c r="C15" s="19"/>
      <c r="D15" s="7"/>
      <c r="E15" s="7"/>
      <c r="F15" s="7"/>
      <c r="G15" s="21"/>
      <c r="H15" s="19"/>
      <c r="I15" s="19"/>
      <c r="J15" s="7"/>
      <c r="K15" s="21"/>
      <c r="L15" s="21"/>
      <c r="M15" s="19"/>
      <c r="N15" s="7"/>
      <c r="S15" s="23"/>
      <c r="T15" s="19"/>
      <c r="U15" s="1"/>
    </row>
    <row r="16" spans="2:21" hidden="1" outlineLevel="1" x14ac:dyDescent="0.25">
      <c r="B16" s="3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S16" s="23"/>
      <c r="T16" s="19"/>
      <c r="U16" s="1"/>
    </row>
    <row r="17" spans="2:21" hidden="1" outlineLevel="1" x14ac:dyDescent="0.25">
      <c r="B17" s="18"/>
      <c r="C17" s="19"/>
      <c r="D17" s="7"/>
      <c r="E17" s="7"/>
      <c r="F17" s="7"/>
      <c r="G17" s="21"/>
      <c r="H17" s="35" t="s">
        <v>3</v>
      </c>
      <c r="I17" s="35"/>
      <c r="J17" s="35" t="s">
        <v>24</v>
      </c>
      <c r="K17" s="35" t="s">
        <v>25</v>
      </c>
      <c r="L17" s="35"/>
      <c r="M17" s="95" t="s">
        <v>117</v>
      </c>
      <c r="S17" s="23"/>
      <c r="T17" s="19"/>
      <c r="U17" s="1"/>
    </row>
    <row r="18" spans="2:21" hidden="1" outlineLevel="1" x14ac:dyDescent="0.25">
      <c r="B18" s="38" t="s">
        <v>18</v>
      </c>
      <c r="C18" s="34">
        <v>0</v>
      </c>
      <c r="D18" s="1" t="s">
        <v>23</v>
      </c>
      <c r="E18" s="33">
        <v>2</v>
      </c>
      <c r="F18" s="31" t="s">
        <v>19</v>
      </c>
      <c r="H18" s="22">
        <v>0.25</v>
      </c>
      <c r="I18" s="22"/>
      <c r="J18" s="32">
        <f>+$C$18*H18</f>
        <v>0</v>
      </c>
      <c r="K18" s="32">
        <f>+E18*H18</f>
        <v>0.5</v>
      </c>
      <c r="L18" s="32"/>
      <c r="M18" s="96">
        <f>+H18*100%</f>
        <v>0.25</v>
      </c>
      <c r="S18" s="23"/>
      <c r="T18" s="19"/>
      <c r="U18" s="1"/>
    </row>
    <row r="19" spans="2:21" hidden="1" outlineLevel="1" x14ac:dyDescent="0.25">
      <c r="B19" s="38" t="s">
        <v>20</v>
      </c>
      <c r="C19" s="34">
        <v>0.05</v>
      </c>
      <c r="D19" s="1" t="s">
        <v>23</v>
      </c>
      <c r="E19" s="33">
        <v>0.25</v>
      </c>
      <c r="F19" s="31" t="s">
        <v>19</v>
      </c>
      <c r="G19" s="21"/>
      <c r="H19" s="36">
        <f>+H18</f>
        <v>0.25</v>
      </c>
      <c r="I19" s="36"/>
      <c r="J19" s="32">
        <f>+H19*C19</f>
        <v>1.2500000000000001E-2</v>
      </c>
      <c r="K19" s="32">
        <f>+H19*E19</f>
        <v>6.25E-2</v>
      </c>
      <c r="L19" s="32"/>
      <c r="M19" s="97">
        <f>+H19*20%</f>
        <v>0.05</v>
      </c>
      <c r="S19" s="23"/>
      <c r="T19" s="19"/>
      <c r="U19" s="1"/>
    </row>
    <row r="20" spans="2:21" hidden="1" outlineLevel="1" x14ac:dyDescent="0.25">
      <c r="B20" s="24"/>
      <c r="C20" s="34"/>
      <c r="E20" s="33"/>
      <c r="F20" s="31"/>
      <c r="G20" s="21"/>
      <c r="H20" s="36"/>
      <c r="I20" s="36"/>
      <c r="J20" s="37"/>
      <c r="K20" s="37"/>
      <c r="L20" s="37"/>
      <c r="M20" s="30"/>
      <c r="S20" s="23"/>
      <c r="T20" s="19"/>
      <c r="U20" s="1"/>
    </row>
    <row r="21" spans="2:21" hidden="1" outlineLevel="1" x14ac:dyDescent="0.25">
      <c r="B21" s="148" t="s">
        <v>114</v>
      </c>
      <c r="C21" s="19"/>
      <c r="D21" s="7"/>
      <c r="E21" s="7"/>
      <c r="F21" s="7"/>
      <c r="G21" s="21"/>
      <c r="H21" s="19"/>
      <c r="I21" s="19"/>
      <c r="J21" s="7"/>
      <c r="K21" s="21"/>
      <c r="L21" s="21"/>
      <c r="M21" s="30"/>
      <c r="S21" s="23"/>
      <c r="T21" s="19"/>
      <c r="U21" s="1"/>
    </row>
    <row r="22" spans="2:21" hidden="1" outlineLevel="1" x14ac:dyDescent="0.25">
      <c r="B22" s="13" t="s">
        <v>115</v>
      </c>
      <c r="C22" s="19"/>
      <c r="D22" s="7"/>
      <c r="E22" s="7"/>
      <c r="F22" s="7"/>
      <c r="G22" s="21"/>
      <c r="H22" s="19"/>
      <c r="I22" s="19"/>
      <c r="J22" s="7"/>
      <c r="K22" s="21"/>
      <c r="L22" s="21"/>
      <c r="M22" s="30"/>
      <c r="S22" s="23"/>
      <c r="T22" s="19"/>
      <c r="U22" s="1"/>
    </row>
    <row r="23" spans="2:21" hidden="1" outlineLevel="1" x14ac:dyDescent="0.25">
      <c r="B23" s="13" t="s">
        <v>21</v>
      </c>
      <c r="C23" s="19"/>
      <c r="D23" s="7"/>
      <c r="E23" s="7"/>
      <c r="F23" s="7"/>
      <c r="G23" s="21"/>
      <c r="H23" s="19"/>
      <c r="I23" s="19"/>
      <c r="J23" s="7"/>
      <c r="K23" s="21"/>
      <c r="L23" s="21"/>
      <c r="M23" s="30"/>
      <c r="S23" s="23"/>
      <c r="T23" s="19"/>
      <c r="U23" s="1"/>
    </row>
    <row r="24" spans="2:21" hidden="1" outlineLevel="1" x14ac:dyDescent="0.25">
      <c r="B24" s="13" t="s">
        <v>26</v>
      </c>
      <c r="C24" s="19"/>
      <c r="D24" s="7"/>
      <c r="E24" s="7"/>
      <c r="F24" s="7"/>
      <c r="G24" s="21"/>
      <c r="H24" s="19"/>
      <c r="I24" s="19"/>
      <c r="J24" s="7"/>
      <c r="K24" s="21"/>
      <c r="L24" s="21"/>
      <c r="M24" s="30"/>
      <c r="R24"/>
    </row>
    <row r="25" spans="2:21" hidden="1" outlineLevel="1" x14ac:dyDescent="0.25">
      <c r="B25" s="13" t="s">
        <v>111</v>
      </c>
      <c r="C25" s="19"/>
      <c r="D25" s="7"/>
      <c r="E25" s="7"/>
      <c r="F25" s="7"/>
      <c r="G25" s="21"/>
      <c r="H25" s="19"/>
      <c r="I25" s="19"/>
      <c r="J25" s="7"/>
      <c r="K25" s="21"/>
      <c r="L25" s="21"/>
      <c r="M25" s="30"/>
      <c r="R25"/>
    </row>
    <row r="26" spans="2:21" hidden="1" outlineLevel="1" x14ac:dyDescent="0.25">
      <c r="B26" s="16" t="s">
        <v>110</v>
      </c>
      <c r="C26" s="11"/>
      <c r="D26" s="11"/>
      <c r="E26" s="11"/>
      <c r="F26" s="15"/>
      <c r="G26" s="11"/>
      <c r="H26" s="11"/>
      <c r="I26" s="11"/>
      <c r="J26" s="11"/>
      <c r="K26" s="11"/>
      <c r="L26" s="11"/>
      <c r="M26" s="12"/>
      <c r="R26"/>
    </row>
    <row r="27" spans="2:21" hidden="1" outlineLevel="1" x14ac:dyDescent="0.25">
      <c r="R27"/>
    </row>
    <row r="28" spans="2:21" collapsed="1" x14ac:dyDescent="0.25">
      <c r="B28" s="3" t="s">
        <v>116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R28"/>
    </row>
    <row r="29" spans="2:21" x14ac:dyDescent="0.25">
      <c r="B29" s="6"/>
      <c r="C29" s="7"/>
      <c r="D29" s="7"/>
      <c r="E29" s="7"/>
      <c r="F29" s="7"/>
      <c r="G29" s="7"/>
      <c r="H29" s="7"/>
      <c r="I29" s="7"/>
      <c r="J29" s="7"/>
      <c r="K29" s="221" t="s">
        <v>44</v>
      </c>
      <c r="L29" s="221"/>
      <c r="M29" s="8"/>
      <c r="R29"/>
    </row>
    <row r="30" spans="2:21" x14ac:dyDescent="0.25">
      <c r="B30" s="140" t="s">
        <v>31</v>
      </c>
      <c r="C30" s="15" t="s">
        <v>32</v>
      </c>
      <c r="D30" s="15" t="s">
        <v>20</v>
      </c>
      <c r="E30" s="15" t="s">
        <v>417</v>
      </c>
      <c r="F30" s="15" t="s">
        <v>405</v>
      </c>
      <c r="G30" s="15" t="s">
        <v>404</v>
      </c>
      <c r="H30" s="15" t="s">
        <v>418</v>
      </c>
      <c r="I30" s="20"/>
      <c r="J30" s="15" t="s">
        <v>517</v>
      </c>
      <c r="K30" s="15" t="s">
        <v>32</v>
      </c>
      <c r="L30" s="15" t="s">
        <v>20</v>
      </c>
      <c r="M30" s="170" t="s">
        <v>519</v>
      </c>
      <c r="R30"/>
    </row>
    <row r="31" spans="2:21" x14ac:dyDescent="0.25">
      <c r="B31" s="118"/>
      <c r="C31" s="119"/>
      <c r="D31" s="120"/>
      <c r="E31" s="78"/>
      <c r="F31" s="121"/>
      <c r="G31" s="122"/>
      <c r="H31" s="78"/>
      <c r="I31" s="78"/>
      <c r="J31" s="7"/>
      <c r="K31" s="7"/>
      <c r="L31" s="66"/>
      <c r="M31" s="171"/>
      <c r="R31"/>
    </row>
    <row r="32" spans="2:21" x14ac:dyDescent="0.25">
      <c r="B32" s="123">
        <v>268</v>
      </c>
      <c r="C32" s="124">
        <v>0.5</v>
      </c>
      <c r="D32" s="125">
        <v>0.1</v>
      </c>
      <c r="E32" s="78">
        <f>+B32*C32*D32</f>
        <v>13.4</v>
      </c>
      <c r="F32" s="121" t="str">
        <f>+'K Factor - Detail'!$B$12</f>
        <v>6061-T6 Aluminum</v>
      </c>
      <c r="G32" s="122">
        <f>+'K Factor - Detail'!$C$12</f>
        <v>3.3439999999999999</v>
      </c>
      <c r="H32" s="78">
        <f>+E32/G32</f>
        <v>4.0071770334928232</v>
      </c>
      <c r="I32" s="78"/>
      <c r="J32" s="137">
        <f>+B32*25.4</f>
        <v>6807.2</v>
      </c>
      <c r="K32" s="7">
        <f>+C32*25.4</f>
        <v>12.7</v>
      </c>
      <c r="L32" s="7">
        <f>+D32*25.4</f>
        <v>2.54</v>
      </c>
      <c r="M32" s="172">
        <f>(J32/10)*(K32/10)*(L32/10)</f>
        <v>219.5866576</v>
      </c>
      <c r="R32"/>
    </row>
    <row r="33" spans="2:21" x14ac:dyDescent="0.25">
      <c r="B33" s="123">
        <v>357</v>
      </c>
      <c r="C33" s="124">
        <v>0.5</v>
      </c>
      <c r="D33" s="125">
        <v>0.125</v>
      </c>
      <c r="E33" s="78">
        <f>+B33*C33*D33</f>
        <v>22.3125</v>
      </c>
      <c r="F33" s="121" t="str">
        <f>+'K Factor - Detail'!$B$12</f>
        <v>6061-T6 Aluminum</v>
      </c>
      <c r="G33" s="122">
        <f>+'K Factor - Detail'!$C$12</f>
        <v>3.3439999999999999</v>
      </c>
      <c r="H33" s="78">
        <f>+E33/G33</f>
        <v>6.6723983253588521</v>
      </c>
      <c r="I33" s="78"/>
      <c r="J33" s="137">
        <f>+B33*25.4</f>
        <v>9067.7999999999993</v>
      </c>
      <c r="K33" s="7">
        <f t="shared" ref="K33:K35" si="0">+C33*25.4</f>
        <v>12.7</v>
      </c>
      <c r="L33" s="7">
        <f>+D33*25.4</f>
        <v>3.1749999999999998</v>
      </c>
      <c r="M33" s="172">
        <f t="shared" ref="M33:M35" si="1">(J33/10)*(K33/10)*(L33/10)</f>
        <v>365.63636550000001</v>
      </c>
      <c r="R33"/>
    </row>
    <row r="34" spans="2:21" x14ac:dyDescent="0.25">
      <c r="B34" s="123">
        <v>447</v>
      </c>
      <c r="C34" s="124">
        <v>0.5</v>
      </c>
      <c r="D34" s="125">
        <v>0.125</v>
      </c>
      <c r="E34" s="78">
        <f>+B34*C34*D34</f>
        <v>27.9375</v>
      </c>
      <c r="F34" s="121" t="str">
        <f>+'K Factor - Detail'!$B$12</f>
        <v>6061-T6 Aluminum</v>
      </c>
      <c r="G34" s="122">
        <f>+'K Factor - Detail'!$C$12</f>
        <v>3.3439999999999999</v>
      </c>
      <c r="H34" s="78">
        <f>+E34/G34</f>
        <v>8.3545155502392348</v>
      </c>
      <c r="I34" s="78"/>
      <c r="J34" s="137">
        <f>+B34*25.4</f>
        <v>11353.8</v>
      </c>
      <c r="K34" s="7">
        <f t="shared" si="0"/>
        <v>12.7</v>
      </c>
      <c r="L34" s="7">
        <f>+D34*25.4</f>
        <v>3.1749999999999998</v>
      </c>
      <c r="M34" s="172">
        <f t="shared" si="1"/>
        <v>457.81360049999995</v>
      </c>
      <c r="R34"/>
    </row>
    <row r="35" spans="2:21" x14ac:dyDescent="0.25">
      <c r="B35" s="123">
        <v>447</v>
      </c>
      <c r="C35" s="124">
        <v>0.5</v>
      </c>
      <c r="D35" s="125">
        <v>0.2</v>
      </c>
      <c r="E35" s="78">
        <f>+B35*C35*D35</f>
        <v>44.7</v>
      </c>
      <c r="F35" s="121" t="str">
        <f>+'K Factor - Detail'!$B$12</f>
        <v>6061-T6 Aluminum</v>
      </c>
      <c r="G35" s="122">
        <f>+'K Factor - Detail'!$C$12</f>
        <v>3.3439999999999999</v>
      </c>
      <c r="H35" s="78">
        <f>+E35/G35</f>
        <v>13.367224880382777</v>
      </c>
      <c r="I35" s="78"/>
      <c r="J35" s="137">
        <f>+B35*25.4</f>
        <v>11353.8</v>
      </c>
      <c r="K35" s="7">
        <f t="shared" si="0"/>
        <v>12.7</v>
      </c>
      <c r="L35" s="7">
        <f>+D35*25.4</f>
        <v>5.08</v>
      </c>
      <c r="M35" s="172">
        <f t="shared" si="1"/>
        <v>732.50176079999994</v>
      </c>
      <c r="R35"/>
    </row>
    <row r="36" spans="2:21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72"/>
      <c r="R36"/>
    </row>
    <row r="37" spans="2:21" x14ac:dyDescent="0.25">
      <c r="R37"/>
    </row>
    <row r="38" spans="2:21" x14ac:dyDescent="0.25">
      <c r="R38"/>
    </row>
    <row r="39" spans="2:21" hidden="1" outlineLevel="1" x14ac:dyDescent="0.25">
      <c r="B39" s="3" t="s">
        <v>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R39"/>
    </row>
    <row r="40" spans="2:21" ht="5.2" hidden="1" customHeight="1" outlineLevel="1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R40"/>
    </row>
    <row r="41" spans="2:21" hidden="1" outlineLevel="1" x14ac:dyDescent="0.25">
      <c r="B41" s="17" t="s">
        <v>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R41"/>
    </row>
    <row r="42" spans="2:21" hidden="1" outlineLevel="1" x14ac:dyDescent="0.25">
      <c r="B42" s="17" t="s">
        <v>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21" hidden="1" outlineLevel="1" x14ac:dyDescent="0.25">
      <c r="B43" s="17" t="s">
        <v>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21" hidden="1" outlineLevel="1" x14ac:dyDescent="0.25">
      <c r="B44" s="17" t="s">
        <v>113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21" hidden="1" outlineLevel="1" x14ac:dyDescent="0.25">
      <c r="B45" s="17" t="s">
        <v>416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21" hidden="1" outlineLevel="1" x14ac:dyDescent="0.25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</row>
    <row r="47" spans="2:21" hidden="1" outlineLevel="1" x14ac:dyDescent="0.25"/>
    <row r="48" spans="2:21" s="1" customFormat="1" ht="12.85" hidden="1" customHeight="1" outlineLevel="1" x14ac:dyDescent="0.25">
      <c r="B48" s="3" t="s">
        <v>42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S48"/>
      <c r="T48"/>
      <c r="U48"/>
    </row>
    <row r="49" spans="2:21" s="1" customFormat="1" ht="26.25" hidden="1" customHeight="1" outlineLevel="1" x14ac:dyDescent="0.5">
      <c r="B49" s="216" t="s">
        <v>27</v>
      </c>
      <c r="C49" s="217"/>
      <c r="D49" s="222" t="s">
        <v>33</v>
      </c>
      <c r="E49" s="223"/>
      <c r="F49" s="216" t="s">
        <v>28</v>
      </c>
      <c r="G49" s="217"/>
      <c r="J49" s="7"/>
      <c r="K49" s="219" t="s">
        <v>29</v>
      </c>
      <c r="L49" s="219"/>
      <c r="M49" s="220"/>
      <c r="S49"/>
      <c r="T49"/>
      <c r="U49"/>
    </row>
    <row r="50" spans="2:21" s="1" customFormat="1" ht="12.85" hidden="1" customHeight="1" outlineLevel="1" x14ac:dyDescent="0.25">
      <c r="B50" s="6" t="s">
        <v>35</v>
      </c>
      <c r="C50" s="29">
        <v>91.44</v>
      </c>
      <c r="E50" s="7"/>
      <c r="F50" s="38" t="s">
        <v>35</v>
      </c>
      <c r="G50" s="25">
        <f>pi*G51*G54*(1/1000)</f>
        <v>11.969467805999999</v>
      </c>
      <c r="K50" s="20" t="s">
        <v>35</v>
      </c>
      <c r="L50" s="20"/>
      <c r="M50" s="25">
        <f>pi*M51*M53*(1/1000)</f>
        <v>4.3982296400000003</v>
      </c>
      <c r="S50"/>
      <c r="T50"/>
      <c r="U50"/>
    </row>
    <row r="51" spans="2:21" s="1" customFormat="1" ht="12.85" hidden="1" customHeight="1" outlineLevel="1" x14ac:dyDescent="0.25">
      <c r="B51" s="6" t="s">
        <v>36</v>
      </c>
      <c r="C51" s="41">
        <v>6.35</v>
      </c>
      <c r="E51" s="7"/>
      <c r="F51" s="6" t="s">
        <v>36</v>
      </c>
      <c r="G51" s="41">
        <v>12.7</v>
      </c>
      <c r="K51" s="31" t="s">
        <v>36</v>
      </c>
      <c r="L51" s="31"/>
      <c r="M51" s="26">
        <v>0.5</v>
      </c>
      <c r="S51"/>
      <c r="T51"/>
      <c r="U51"/>
    </row>
    <row r="52" spans="2:21" s="1" customFormat="1" ht="12.85" hidden="1" customHeight="1" outlineLevel="1" x14ac:dyDescent="0.25">
      <c r="B52" s="6" t="s">
        <v>37</v>
      </c>
      <c r="C52" s="27">
        <v>5.0799999999999998E-2</v>
      </c>
      <c r="E52" s="7"/>
      <c r="F52" s="6" t="s">
        <v>37</v>
      </c>
      <c r="G52" s="27">
        <v>1.7780000000000001E-2</v>
      </c>
      <c r="K52" s="7" t="s">
        <v>38</v>
      </c>
      <c r="L52" s="7"/>
      <c r="M52" s="27">
        <v>5.0799999999999998E-2</v>
      </c>
      <c r="S52"/>
      <c r="T52"/>
      <c r="U52"/>
    </row>
    <row r="53" spans="2:21" s="1" customFormat="1" ht="12.85" hidden="1" customHeight="1" outlineLevel="1" x14ac:dyDescent="0.25">
      <c r="B53" s="6" t="s">
        <v>14</v>
      </c>
      <c r="C53" s="28">
        <v>4</v>
      </c>
      <c r="E53" s="7"/>
      <c r="F53" s="6" t="s">
        <v>14</v>
      </c>
      <c r="G53" s="28">
        <v>4</v>
      </c>
      <c r="K53" s="14" t="s">
        <v>0</v>
      </c>
      <c r="L53" s="14"/>
      <c r="M53" s="29">
        <v>2800</v>
      </c>
      <c r="S53"/>
      <c r="T53"/>
      <c r="U53"/>
    </row>
    <row r="54" spans="2:21" s="1" customFormat="1" ht="12.85" hidden="1" customHeight="1" outlineLevel="1" x14ac:dyDescent="0.25">
      <c r="B54" s="18" t="s">
        <v>0</v>
      </c>
      <c r="C54" s="42">
        <f>(C50*1000)/(C51*pi)</f>
        <v>4583.6624392354379</v>
      </c>
      <c r="E54" s="7"/>
      <c r="F54" s="18" t="s">
        <v>0</v>
      </c>
      <c r="G54" s="29">
        <v>300</v>
      </c>
      <c r="K54" s="21" t="s">
        <v>39</v>
      </c>
      <c r="L54" s="21"/>
      <c r="M54" s="30">
        <f>+M52*M53</f>
        <v>142.23999999999998</v>
      </c>
      <c r="S54"/>
      <c r="T54"/>
      <c r="U54"/>
    </row>
    <row r="55" spans="2:21" s="1" customFormat="1" ht="12.85" hidden="1" customHeight="1" outlineLevel="1" x14ac:dyDescent="0.25">
      <c r="B55" s="43" t="s">
        <v>40</v>
      </c>
      <c r="C55" s="44">
        <f>C53*C52*C54</f>
        <v>931.40020765264092</v>
      </c>
      <c r="E55" s="7"/>
      <c r="F55" s="43" t="s">
        <v>40</v>
      </c>
      <c r="G55" s="44">
        <f>G54*G52*G53</f>
        <v>21.336000000000002</v>
      </c>
      <c r="J55" s="7"/>
      <c r="K55" s="48" t="s">
        <v>41</v>
      </c>
      <c r="L55" s="48"/>
      <c r="M55" s="30"/>
      <c r="S55"/>
      <c r="T55"/>
      <c r="U55"/>
    </row>
    <row r="56" spans="2:21" s="1" customFormat="1" ht="12.85" hidden="1" customHeight="1" outlineLevel="1" x14ac:dyDescent="0.25">
      <c r="B56" s="18"/>
      <c r="C56" s="19"/>
      <c r="D56" s="7"/>
      <c r="E56" s="7"/>
      <c r="F56" s="7"/>
      <c r="G56" s="21"/>
      <c r="H56" s="19"/>
      <c r="I56" s="19"/>
      <c r="J56" s="7"/>
      <c r="K56" s="21"/>
      <c r="L56" s="21"/>
      <c r="M56" s="30"/>
      <c r="S56"/>
      <c r="T56"/>
      <c r="U56"/>
    </row>
    <row r="57" spans="2:21" s="1" customFormat="1" ht="12.85" hidden="1" customHeight="1" outlineLevel="1" x14ac:dyDescent="0.25">
      <c r="B57" s="18"/>
      <c r="C57" s="19"/>
      <c r="D57" s="7"/>
      <c r="E57" s="7"/>
      <c r="F57" s="7"/>
      <c r="G57" s="21"/>
      <c r="H57" s="19"/>
      <c r="I57" s="19"/>
      <c r="J57" s="7"/>
      <c r="K57" s="21"/>
      <c r="L57" s="21"/>
      <c r="M57" s="30"/>
      <c r="S57"/>
      <c r="T57"/>
      <c r="U57"/>
    </row>
    <row r="58" spans="2:21" s="1" customFormat="1" hidden="1" outlineLevel="1" x14ac:dyDescent="0.25">
      <c r="B58" s="3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S58"/>
      <c r="T58"/>
      <c r="U58"/>
    </row>
    <row r="59" spans="2:21" s="1" customFormat="1" hidden="1" outlineLevel="1" x14ac:dyDescent="0.25">
      <c r="B59" s="18"/>
      <c r="C59" s="19"/>
      <c r="D59" s="7"/>
      <c r="E59" s="7"/>
      <c r="F59" s="7"/>
      <c r="G59" s="21"/>
      <c r="H59" s="35" t="s">
        <v>3</v>
      </c>
      <c r="I59" s="35"/>
      <c r="J59" s="35" t="s">
        <v>24</v>
      </c>
      <c r="K59" s="35" t="s">
        <v>25</v>
      </c>
      <c r="L59" s="35"/>
      <c r="M59" s="30"/>
      <c r="S59"/>
      <c r="T59"/>
      <c r="U59"/>
    </row>
    <row r="60" spans="2:21" s="1" customFormat="1" hidden="1" outlineLevel="1" x14ac:dyDescent="0.25">
      <c r="B60" s="38" t="s">
        <v>18</v>
      </c>
      <c r="C60" s="34">
        <v>0</v>
      </c>
      <c r="D60" s="7" t="s">
        <v>23</v>
      </c>
      <c r="E60" s="46">
        <v>2</v>
      </c>
      <c r="F60" s="31" t="s">
        <v>19</v>
      </c>
      <c r="G60" s="7"/>
      <c r="H60" s="22">
        <v>6.35</v>
      </c>
      <c r="I60" s="22"/>
      <c r="J60" s="32">
        <f>+$C$18*H60</f>
        <v>0</v>
      </c>
      <c r="K60" s="32">
        <f>+E60*H60</f>
        <v>12.7</v>
      </c>
      <c r="L60" s="32"/>
      <c r="M60" s="30"/>
      <c r="S60"/>
      <c r="T60"/>
      <c r="U60"/>
    </row>
    <row r="61" spans="2:21" s="1" customFormat="1" hidden="1" outlineLevel="1" x14ac:dyDescent="0.25">
      <c r="B61" s="38" t="s">
        <v>20</v>
      </c>
      <c r="C61" s="34">
        <v>0.05</v>
      </c>
      <c r="D61" s="7" t="s">
        <v>23</v>
      </c>
      <c r="E61" s="46">
        <v>0.25</v>
      </c>
      <c r="F61" s="31" t="s">
        <v>19</v>
      </c>
      <c r="G61" s="21"/>
      <c r="H61" s="47">
        <f>+H60</f>
        <v>6.35</v>
      </c>
      <c r="I61" s="47"/>
      <c r="J61" s="32">
        <f>+H61*C61</f>
        <v>0.3175</v>
      </c>
      <c r="K61" s="32">
        <f>+H61*E61</f>
        <v>1.5874999999999999</v>
      </c>
      <c r="L61" s="32"/>
      <c r="M61" s="30"/>
      <c r="S61"/>
      <c r="T61"/>
      <c r="U61"/>
    </row>
    <row r="62" spans="2:21" s="1" customFormat="1" hidden="1" outlineLevel="1" x14ac:dyDescent="0.25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S62"/>
      <c r="T62"/>
      <c r="U62"/>
    </row>
    <row r="63" spans="2:21" hidden="1" outlineLevel="1" x14ac:dyDescent="0.25"/>
    <row r="64" spans="2:21" hidden="1" outlineLevel="1" x14ac:dyDescent="0.25">
      <c r="B64" s="3" t="s">
        <v>112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</row>
    <row r="65" spans="2:13" hidden="1" outlineLevel="1" x14ac:dyDescent="0.25">
      <c r="B65" s="6" t="s">
        <v>4</v>
      </c>
      <c r="C65" s="7">
        <v>3.1415926000000001</v>
      </c>
      <c r="D65" s="7"/>
      <c r="E65" s="7"/>
      <c r="F65" s="7"/>
      <c r="G65" s="7"/>
      <c r="H65" s="7"/>
      <c r="I65" s="7"/>
      <c r="J65" s="7"/>
      <c r="K65" s="7"/>
      <c r="L65" s="7"/>
      <c r="M65" s="8"/>
    </row>
    <row r="66" spans="2:13" hidden="1" outlineLevel="1" x14ac:dyDescent="0.25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8"/>
    </row>
    <row r="67" spans="2:13" hidden="1" outlineLevel="1" x14ac:dyDescent="0.25">
      <c r="B67" s="9" t="s">
        <v>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8"/>
    </row>
    <row r="68" spans="2:13" hidden="1" outlineLevel="1" x14ac:dyDescent="0.25">
      <c r="B68" s="13" t="s">
        <v>16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8"/>
    </row>
    <row r="69" spans="2:13" hidden="1" outlineLevel="1" x14ac:dyDescent="0.25">
      <c r="B69" s="13" t="s">
        <v>34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8"/>
    </row>
    <row r="70" spans="2:13" hidden="1" outlineLevel="1" x14ac:dyDescent="0.25">
      <c r="B70" s="13" t="s">
        <v>15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8"/>
    </row>
    <row r="71" spans="2:13" hidden="1" outlineLevel="1" x14ac:dyDescent="0.25">
      <c r="B71" s="13" t="s">
        <v>10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</row>
    <row r="72" spans="2:13" hidden="1" outlineLevel="1" x14ac:dyDescent="0.25">
      <c r="B72" s="13" t="s">
        <v>11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</row>
    <row r="73" spans="2:13" hidden="1" outlineLevel="1" x14ac:dyDescent="0.25"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</row>
    <row r="74" spans="2:13" hidden="1" outlineLevel="1" x14ac:dyDescent="0.25"/>
    <row r="75" spans="2:13" hidden="1" outlineLevel="1" x14ac:dyDescent="0.25"/>
    <row r="76" spans="2:13" hidden="1" outlineLevel="1" x14ac:dyDescent="0.25"/>
    <row r="77" spans="2:13" hidden="1" outlineLevel="1" x14ac:dyDescent="0.25"/>
    <row r="78" spans="2:13" hidden="1" outlineLevel="1" x14ac:dyDescent="0.25"/>
    <row r="79" spans="2:13" hidden="1" outlineLevel="1" x14ac:dyDescent="0.25"/>
    <row r="80" spans="2:13" hidden="1" outlineLevel="1" x14ac:dyDescent="0.25"/>
    <row r="81" collapsed="1" x14ac:dyDescent="0.25"/>
  </sheetData>
  <mergeCells count="5">
    <mergeCell ref="K29:L29"/>
    <mergeCell ref="K49:M49"/>
    <mergeCell ref="F49:G49"/>
    <mergeCell ref="D49:E49"/>
    <mergeCell ref="B49:C49"/>
  </mergeCells>
  <pageMargins left="0.2" right="0.2" top="0.2" bottom="0.2" header="0.5" footer="0.5"/>
  <pageSetup scale="7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12"/>
  <sheetViews>
    <sheetView zoomScale="150" zoomScaleNormal="150" workbookViewId="0">
      <selection activeCell="C3" sqref="C3"/>
    </sheetView>
  </sheetViews>
  <sheetFormatPr baseColWidth="10" defaultColWidth="8.88671875" defaultRowHeight="12.7" x14ac:dyDescent="0.25"/>
  <cols>
    <col min="2" max="2" width="26.5546875" bestFit="1" customWidth="1"/>
    <col min="3" max="3" width="8.109375" bestFit="1" customWidth="1"/>
  </cols>
  <sheetData>
    <row r="2" spans="2:3" ht="14.4" x14ac:dyDescent="0.3">
      <c r="B2" s="157" t="s">
        <v>487</v>
      </c>
      <c r="C2" s="162">
        <v>0.31496000000000002</v>
      </c>
    </row>
    <row r="3" spans="2:3" ht="14.4" x14ac:dyDescent="0.3">
      <c r="B3" s="157" t="s">
        <v>492</v>
      </c>
      <c r="C3" s="162">
        <v>5.0000000000000001E-3</v>
      </c>
    </row>
    <row r="4" spans="2:3" ht="14.4" x14ac:dyDescent="0.3">
      <c r="B4" s="163" t="s">
        <v>493</v>
      </c>
      <c r="C4" s="164">
        <f>+(C2-(C3*2))</f>
        <v>0.30496000000000001</v>
      </c>
    </row>
    <row r="5" spans="2:3" ht="14.4" x14ac:dyDescent="0.3">
      <c r="B5" s="157"/>
      <c r="C5" s="162"/>
    </row>
    <row r="6" spans="2:3" ht="14.4" x14ac:dyDescent="0.3">
      <c r="B6" s="157" t="s">
        <v>12</v>
      </c>
      <c r="C6" s="162">
        <v>0.25</v>
      </c>
    </row>
    <row r="7" spans="2:3" ht="14.4" x14ac:dyDescent="0.3">
      <c r="B7" s="157" t="s">
        <v>488</v>
      </c>
      <c r="C7" s="158">
        <f>+C2-C6</f>
        <v>6.4960000000000018E-2</v>
      </c>
    </row>
    <row r="8" spans="2:3" ht="14.4" x14ac:dyDescent="0.3">
      <c r="B8" s="157" t="s">
        <v>489</v>
      </c>
      <c r="C8" s="158">
        <f>+C7/2</f>
        <v>3.2480000000000009E-2</v>
      </c>
    </row>
    <row r="10" spans="2:3" ht="14.4" x14ac:dyDescent="0.3">
      <c r="B10" s="159" t="s">
        <v>491</v>
      </c>
      <c r="C10" s="160">
        <f>ROUNDDOWN(C8,2)</f>
        <v>0.03</v>
      </c>
    </row>
    <row r="12" spans="2:3" ht="14.4" x14ac:dyDescent="0.3">
      <c r="B12" s="159" t="s">
        <v>490</v>
      </c>
      <c r="C12" s="161">
        <f>ROUNDDOWN(C4-C6,2)</f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O80"/>
  <sheetViews>
    <sheetView topLeftCell="A46" workbookViewId="0">
      <selection activeCell="G83" sqref="G83"/>
    </sheetView>
  </sheetViews>
  <sheetFormatPr baseColWidth="10" defaultColWidth="8.88671875" defaultRowHeight="12.7" x14ac:dyDescent="0.25"/>
  <cols>
    <col min="2" max="2" width="16.6640625" bestFit="1" customWidth="1"/>
    <col min="3" max="3" width="10.33203125" bestFit="1" customWidth="1"/>
  </cols>
  <sheetData>
    <row r="4" spans="2:11" x14ac:dyDescent="0.25">
      <c r="B4" s="99" t="s">
        <v>403</v>
      </c>
    </row>
    <row r="5" spans="2:11" x14ac:dyDescent="0.25">
      <c r="B5" t="s">
        <v>402</v>
      </c>
    </row>
    <row r="9" spans="2:11" x14ac:dyDescent="0.25">
      <c r="B9" s="75" t="s">
        <v>72</v>
      </c>
      <c r="C9" s="73"/>
      <c r="D9" s="73"/>
      <c r="E9" s="73"/>
      <c r="F9" s="73"/>
      <c r="G9" s="73"/>
      <c r="H9" s="73"/>
      <c r="I9" s="74"/>
    </row>
    <row r="10" spans="2:11" x14ac:dyDescent="0.25">
      <c r="B10" s="57" t="s">
        <v>47</v>
      </c>
      <c r="C10" s="58" t="s">
        <v>48</v>
      </c>
      <c r="D10" s="59"/>
      <c r="E10" s="59"/>
      <c r="F10" s="59"/>
      <c r="G10" s="59"/>
      <c r="H10" s="59"/>
      <c r="I10" s="60"/>
    </row>
    <row r="11" spans="2:11" x14ac:dyDescent="0.25">
      <c r="B11" s="61"/>
      <c r="C11" s="59"/>
      <c r="D11" s="59"/>
      <c r="E11" s="59"/>
      <c r="F11" s="59"/>
      <c r="G11" s="59"/>
      <c r="H11" s="59"/>
      <c r="I11" s="60"/>
    </row>
    <row r="12" spans="2:11" x14ac:dyDescent="0.25">
      <c r="B12" s="61" t="s">
        <v>49</v>
      </c>
      <c r="C12" s="76">
        <v>0.5</v>
      </c>
      <c r="D12" s="62" t="s">
        <v>54</v>
      </c>
      <c r="E12" s="7"/>
      <c r="F12" s="7"/>
      <c r="G12" s="7"/>
      <c r="H12" s="7"/>
      <c r="I12" s="63"/>
      <c r="J12" s="1"/>
      <c r="K12" s="1"/>
    </row>
    <row r="13" spans="2:11" x14ac:dyDescent="0.25">
      <c r="B13" s="61" t="s">
        <v>51</v>
      </c>
      <c r="C13" s="76">
        <v>0.01</v>
      </c>
      <c r="D13" s="64" t="s">
        <v>55</v>
      </c>
      <c r="E13" s="59"/>
      <c r="F13" s="59"/>
      <c r="G13" s="59"/>
      <c r="H13" s="59"/>
      <c r="I13" s="60"/>
    </row>
    <row r="14" spans="2:11" x14ac:dyDescent="0.25">
      <c r="B14" s="61" t="s">
        <v>50</v>
      </c>
      <c r="C14" s="76">
        <v>300</v>
      </c>
      <c r="D14" s="66" t="s">
        <v>56</v>
      </c>
      <c r="E14" s="59"/>
      <c r="F14" s="59"/>
      <c r="G14" s="59"/>
      <c r="H14" s="59"/>
      <c r="I14" s="60"/>
    </row>
    <row r="15" spans="2:11" x14ac:dyDescent="0.25">
      <c r="B15" s="61" t="s">
        <v>52</v>
      </c>
      <c r="C15" s="87">
        <v>94500</v>
      </c>
      <c r="D15" s="66" t="s">
        <v>71</v>
      </c>
      <c r="E15" s="59"/>
      <c r="F15" s="59"/>
      <c r="G15" s="59"/>
      <c r="H15" s="59"/>
      <c r="I15" s="60"/>
    </row>
    <row r="16" spans="2:11" x14ac:dyDescent="0.25">
      <c r="B16" s="61"/>
      <c r="C16" s="67"/>
      <c r="D16" s="64" t="s">
        <v>77</v>
      </c>
      <c r="E16" s="59"/>
      <c r="F16" s="59"/>
      <c r="G16" s="59"/>
      <c r="H16" s="59"/>
      <c r="I16" s="60"/>
    </row>
    <row r="17" spans="2:15" x14ac:dyDescent="0.25">
      <c r="B17" s="61" t="s">
        <v>53</v>
      </c>
      <c r="C17" s="46">
        <v>1</v>
      </c>
      <c r="D17" s="66"/>
      <c r="E17" s="59"/>
      <c r="F17" s="59"/>
      <c r="G17" s="59"/>
      <c r="H17" s="59"/>
      <c r="I17" s="60"/>
    </row>
    <row r="18" spans="2:15" ht="2.2999999999999998" customHeight="1" x14ac:dyDescent="0.25">
      <c r="B18" s="61"/>
      <c r="C18" s="7"/>
      <c r="D18" s="59"/>
      <c r="E18" s="59"/>
      <c r="F18" s="59"/>
      <c r="G18" s="59"/>
      <c r="H18" s="59"/>
      <c r="I18" s="60"/>
    </row>
    <row r="19" spans="2:15" x14ac:dyDescent="0.25">
      <c r="B19" s="68" t="s">
        <v>57</v>
      </c>
      <c r="C19" s="69">
        <f>(C12/4*C13*C14*C15)/(33000*C17)</f>
        <v>1.0738636363636365</v>
      </c>
      <c r="D19" s="59"/>
      <c r="E19" s="59"/>
      <c r="F19" s="59"/>
      <c r="G19" s="59"/>
      <c r="H19" s="59"/>
      <c r="I19" s="60"/>
    </row>
    <row r="20" spans="2:15" x14ac:dyDescent="0.25">
      <c r="B20" s="86" t="s">
        <v>46</v>
      </c>
      <c r="C20" s="59"/>
      <c r="D20" s="59"/>
      <c r="E20" s="59"/>
      <c r="F20" s="59"/>
      <c r="G20" s="59"/>
      <c r="H20" s="59"/>
      <c r="I20" s="60"/>
    </row>
    <row r="21" spans="2:15" x14ac:dyDescent="0.25">
      <c r="B21" s="70"/>
      <c r="C21" s="71"/>
      <c r="D21" s="71"/>
      <c r="E21" s="71"/>
      <c r="F21" s="71"/>
      <c r="G21" s="71"/>
      <c r="H21" s="71"/>
      <c r="I21" s="72"/>
    </row>
    <row r="22" spans="2:15" x14ac:dyDescent="0.25">
      <c r="M22" t="s">
        <v>78</v>
      </c>
      <c r="N22">
        <v>0.01</v>
      </c>
    </row>
    <row r="23" spans="2:15" x14ac:dyDescent="0.25">
      <c r="M23" t="s">
        <v>79</v>
      </c>
      <c r="N23">
        <v>300</v>
      </c>
    </row>
    <row r="24" spans="2:15" x14ac:dyDescent="0.25">
      <c r="B24" s="75" t="s">
        <v>74</v>
      </c>
      <c r="C24" s="73"/>
      <c r="D24" s="73"/>
      <c r="E24" s="73"/>
      <c r="F24" s="73"/>
      <c r="G24" s="73"/>
      <c r="H24" s="73"/>
      <c r="I24" s="74"/>
      <c r="M24" t="s">
        <v>80</v>
      </c>
      <c r="N24">
        <v>0.5</v>
      </c>
    </row>
    <row r="25" spans="2:15" x14ac:dyDescent="0.25">
      <c r="B25" s="38" t="s">
        <v>73</v>
      </c>
      <c r="C25" s="20" t="s">
        <v>2</v>
      </c>
      <c r="D25" s="20" t="s">
        <v>62</v>
      </c>
      <c r="E25" s="20" t="s">
        <v>57</v>
      </c>
      <c r="F25" s="20" t="s">
        <v>0</v>
      </c>
      <c r="G25" s="20" t="s">
        <v>31</v>
      </c>
      <c r="H25" s="20" t="s">
        <v>58</v>
      </c>
      <c r="I25" s="77" t="s">
        <v>1</v>
      </c>
      <c r="M25" t="s">
        <v>81</v>
      </c>
      <c r="N25">
        <v>87000</v>
      </c>
    </row>
    <row r="26" spans="2:15" x14ac:dyDescent="0.25">
      <c r="B26" s="6">
        <v>1</v>
      </c>
      <c r="C26" s="7">
        <v>153</v>
      </c>
      <c r="D26" s="7">
        <v>4.5999999999999999E-3</v>
      </c>
      <c r="E26" s="78">
        <v>0.25</v>
      </c>
      <c r="F26" s="65">
        <v>1175</v>
      </c>
      <c r="G26" s="7">
        <v>5.5</v>
      </c>
      <c r="H26" s="7">
        <v>0.5</v>
      </c>
      <c r="I26" s="79">
        <f t="shared" ref="I26:I32" si="0">D26*F26*pi*((H26/2)^2)</f>
        <v>1.0612692501875001</v>
      </c>
    </row>
    <row r="27" spans="2:15" x14ac:dyDescent="0.25">
      <c r="B27" s="6">
        <v>2</v>
      </c>
      <c r="C27" s="7">
        <v>153</v>
      </c>
      <c r="D27" s="80">
        <v>0.01</v>
      </c>
      <c r="E27" s="78">
        <v>0.56000000000000005</v>
      </c>
      <c r="F27" s="65">
        <v>1175</v>
      </c>
      <c r="G27" s="7">
        <v>11.75</v>
      </c>
      <c r="H27" s="7">
        <v>0.5</v>
      </c>
      <c r="I27" s="79">
        <f t="shared" si="0"/>
        <v>2.3071070656249999</v>
      </c>
      <c r="M27">
        <f>132*10^3</f>
        <v>132000</v>
      </c>
    </row>
    <row r="28" spans="2:15" x14ac:dyDescent="0.25">
      <c r="B28" s="6">
        <v>3</v>
      </c>
      <c r="C28" s="20">
        <v>200</v>
      </c>
      <c r="D28" s="32">
        <v>0.01</v>
      </c>
      <c r="E28" s="78">
        <v>0.73</v>
      </c>
      <c r="F28" s="65">
        <v>1527</v>
      </c>
      <c r="G28" s="7">
        <v>15.27</v>
      </c>
      <c r="H28" s="7">
        <v>0.5</v>
      </c>
      <c r="I28" s="79">
        <f t="shared" si="0"/>
        <v>2.998257437625</v>
      </c>
    </row>
    <row r="29" spans="2:15" x14ac:dyDescent="0.25">
      <c r="B29" s="6">
        <v>4</v>
      </c>
      <c r="C29" s="20">
        <v>250</v>
      </c>
      <c r="D29" s="32">
        <v>0.01</v>
      </c>
      <c r="E29" s="78">
        <v>0.91</v>
      </c>
      <c r="F29" s="65">
        <v>1909</v>
      </c>
      <c r="G29" s="7">
        <v>19.100000000000001</v>
      </c>
      <c r="H29" s="7">
        <v>0.5</v>
      </c>
      <c r="I29" s="79">
        <f t="shared" si="0"/>
        <v>3.7483126708749999</v>
      </c>
      <c r="N29">
        <f>(N22*N23*N24*N25)/M27</f>
        <v>0.98863636363636365</v>
      </c>
    </row>
    <row r="30" spans="2:15" x14ac:dyDescent="0.25">
      <c r="B30" s="6">
        <v>5</v>
      </c>
      <c r="C30" s="20">
        <v>300</v>
      </c>
      <c r="D30" s="32">
        <v>0.01</v>
      </c>
      <c r="E30" s="78">
        <v>1.1000000000000001</v>
      </c>
      <c r="F30" s="65">
        <v>2291</v>
      </c>
      <c r="G30" s="7">
        <v>22.9</v>
      </c>
      <c r="H30" s="7">
        <v>0.5</v>
      </c>
      <c r="I30" s="79">
        <f t="shared" si="0"/>
        <v>4.4983679041249998</v>
      </c>
    </row>
    <row r="31" spans="2:15" x14ac:dyDescent="0.25">
      <c r="B31" s="6">
        <v>6</v>
      </c>
      <c r="C31" s="31">
        <v>300</v>
      </c>
      <c r="D31" s="20">
        <v>1.2E-2</v>
      </c>
      <c r="E31" s="78">
        <v>1.32</v>
      </c>
      <c r="F31" s="65">
        <v>2291</v>
      </c>
      <c r="G31" s="7">
        <v>27.5</v>
      </c>
      <c r="H31" s="7">
        <v>0.5</v>
      </c>
      <c r="I31" s="79">
        <f t="shared" si="0"/>
        <v>5.3980414849500002</v>
      </c>
    </row>
    <row r="32" spans="2:15" x14ac:dyDescent="0.25">
      <c r="B32" s="6">
        <v>7</v>
      </c>
      <c r="C32" s="20">
        <v>400</v>
      </c>
      <c r="D32" s="20">
        <v>0.01</v>
      </c>
      <c r="E32" s="78">
        <v>1.46</v>
      </c>
      <c r="F32" s="65">
        <v>3050</v>
      </c>
      <c r="G32" s="7">
        <v>31</v>
      </c>
      <c r="H32" s="7">
        <v>0.5</v>
      </c>
      <c r="I32" s="79">
        <f t="shared" si="0"/>
        <v>5.9886608937500005</v>
      </c>
      <c r="L32" s="88" t="s">
        <v>82</v>
      </c>
      <c r="M32" t="s">
        <v>85</v>
      </c>
      <c r="N32" t="s">
        <v>86</v>
      </c>
      <c r="O32" s="90" t="s">
        <v>87</v>
      </c>
    </row>
    <row r="33" spans="2:15" x14ac:dyDescent="0.25">
      <c r="B33" s="13"/>
      <c r="C33" s="59"/>
      <c r="D33" s="59"/>
      <c r="E33" s="59"/>
      <c r="F33" s="59"/>
      <c r="G33" s="59"/>
      <c r="H33" s="59"/>
      <c r="I33" s="60"/>
      <c r="L33" t="s">
        <v>83</v>
      </c>
      <c r="M33" s="65">
        <v>58000</v>
      </c>
      <c r="N33" s="65">
        <v>94500</v>
      </c>
      <c r="O33" s="89" t="s">
        <v>88</v>
      </c>
    </row>
    <row r="34" spans="2:15" x14ac:dyDescent="0.25">
      <c r="B34" s="81" t="s">
        <v>63</v>
      </c>
      <c r="C34" s="71"/>
      <c r="D34" s="71"/>
      <c r="E34" s="71"/>
      <c r="F34" s="71"/>
      <c r="G34" s="71"/>
      <c r="H34" s="71"/>
      <c r="I34" s="72"/>
      <c r="L34" t="s">
        <v>84</v>
      </c>
      <c r="M34" s="65">
        <v>216500</v>
      </c>
      <c r="N34" s="65">
        <v>291500</v>
      </c>
    </row>
    <row r="35" spans="2:15" x14ac:dyDescent="0.25">
      <c r="B35" s="2"/>
      <c r="M35" s="65"/>
      <c r="N35" s="65"/>
    </row>
    <row r="36" spans="2:15" x14ac:dyDescent="0.25">
      <c r="B36" s="82" t="s">
        <v>75</v>
      </c>
      <c r="C36" s="83"/>
      <c r="D36" s="84"/>
      <c r="E36" s="49"/>
      <c r="F36" s="50"/>
      <c r="G36" s="1"/>
      <c r="H36" s="1"/>
    </row>
    <row r="37" spans="2:15" x14ac:dyDescent="0.25">
      <c r="B37" s="13" t="s">
        <v>76</v>
      </c>
      <c r="C37" s="59"/>
      <c r="D37" s="60"/>
    </row>
    <row r="38" spans="2:15" x14ac:dyDescent="0.25">
      <c r="B38" s="13"/>
      <c r="C38" s="59"/>
      <c r="D38" s="60"/>
    </row>
    <row r="39" spans="2:15" x14ac:dyDescent="0.25">
      <c r="B39" s="13" t="s">
        <v>31</v>
      </c>
      <c r="C39" s="7"/>
      <c r="D39" s="60"/>
    </row>
    <row r="40" spans="2:15" x14ac:dyDescent="0.25">
      <c r="B40" s="13" t="s">
        <v>20</v>
      </c>
      <c r="C40" s="7">
        <v>0.125</v>
      </c>
      <c r="D40" s="60"/>
    </row>
    <row r="41" spans="2:15" x14ac:dyDescent="0.25">
      <c r="B41" s="13" t="s">
        <v>32</v>
      </c>
      <c r="C41" s="7">
        <v>0.5</v>
      </c>
      <c r="D41" s="60"/>
    </row>
    <row r="42" spans="2:15" x14ac:dyDescent="0.25">
      <c r="B42" s="16" t="s">
        <v>1</v>
      </c>
      <c r="C42" s="11">
        <f>C39*C40*C41</f>
        <v>0</v>
      </c>
      <c r="D42" s="85"/>
    </row>
    <row r="43" spans="2:15" x14ac:dyDescent="0.25">
      <c r="B43" s="2"/>
    </row>
    <row r="44" spans="2:15" x14ac:dyDescent="0.25">
      <c r="B44" s="91" t="s">
        <v>89</v>
      </c>
    </row>
    <row r="45" spans="2:15" x14ac:dyDescent="0.25">
      <c r="B45" s="39" t="s">
        <v>90</v>
      </c>
    </row>
    <row r="46" spans="2:15" x14ac:dyDescent="0.25">
      <c r="B46" s="2"/>
      <c r="C46" t="s">
        <v>92</v>
      </c>
      <c r="D46">
        <v>94500</v>
      </c>
      <c r="E46">
        <v>58000</v>
      </c>
      <c r="F46">
        <v>348000</v>
      </c>
    </row>
    <row r="47" spans="2:15" x14ac:dyDescent="0.25">
      <c r="B47" s="2"/>
      <c r="C47" t="s">
        <v>91</v>
      </c>
      <c r="D47">
        <v>650</v>
      </c>
      <c r="E47">
        <v>400</v>
      </c>
      <c r="F47">
        <v>2400</v>
      </c>
    </row>
    <row r="48" spans="2:15" x14ac:dyDescent="0.25">
      <c r="B48" s="2"/>
      <c r="D48">
        <f>+D46/D47</f>
        <v>145.38461538461539</v>
      </c>
      <c r="E48">
        <f>+E46/E47</f>
        <v>145</v>
      </c>
      <c r="F48">
        <f>+F46/F47</f>
        <v>145</v>
      </c>
    </row>
    <row r="49" spans="2:2" x14ac:dyDescent="0.25">
      <c r="B49" s="2"/>
    </row>
    <row r="50" spans="2:2" x14ac:dyDescent="0.25">
      <c r="B50" s="2"/>
    </row>
    <row r="53" spans="2:2" x14ac:dyDescent="0.25">
      <c r="B53" s="56" t="s">
        <v>64</v>
      </c>
    </row>
    <row r="54" spans="2:2" x14ac:dyDescent="0.25">
      <c r="B54" t="s">
        <v>65</v>
      </c>
    </row>
    <row r="56" spans="2:2" x14ac:dyDescent="0.25">
      <c r="B56" s="56" t="s">
        <v>66</v>
      </c>
    </row>
    <row r="57" spans="2:2" x14ac:dyDescent="0.25">
      <c r="B57" t="s">
        <v>68</v>
      </c>
    </row>
    <row r="58" spans="2:2" x14ac:dyDescent="0.25">
      <c r="B58" t="s">
        <v>67</v>
      </c>
    </row>
    <row r="59" spans="2:2" x14ac:dyDescent="0.25">
      <c r="B59" t="s">
        <v>69</v>
      </c>
    </row>
    <row r="60" spans="2:2" x14ac:dyDescent="0.25">
      <c r="B60" t="s">
        <v>70</v>
      </c>
    </row>
    <row r="62" spans="2:2" x14ac:dyDescent="0.25">
      <c r="B62" s="56" t="s">
        <v>93</v>
      </c>
    </row>
    <row r="63" spans="2:2" x14ac:dyDescent="0.25">
      <c r="B63" s="2" t="s">
        <v>94</v>
      </c>
    </row>
    <row r="64" spans="2:2" x14ac:dyDescent="0.25">
      <c r="B64" s="2" t="s">
        <v>99</v>
      </c>
    </row>
    <row r="65" spans="2:2" x14ac:dyDescent="0.25">
      <c r="B65" s="2" t="s">
        <v>95</v>
      </c>
    </row>
    <row r="66" spans="2:2" x14ac:dyDescent="0.25">
      <c r="B66" s="2" t="s">
        <v>96</v>
      </c>
    </row>
    <row r="67" spans="2:2" x14ac:dyDescent="0.25">
      <c r="B67" s="2" t="s">
        <v>97</v>
      </c>
    </row>
    <row r="68" spans="2:2" x14ac:dyDescent="0.25">
      <c r="B68" s="2" t="s">
        <v>98</v>
      </c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91" t="s">
        <v>494</v>
      </c>
    </row>
    <row r="74" spans="2:2" x14ac:dyDescent="0.25">
      <c r="B74" s="2" t="s">
        <v>495</v>
      </c>
    </row>
    <row r="75" spans="2:2" x14ac:dyDescent="0.25">
      <c r="B75" t="s">
        <v>496</v>
      </c>
    </row>
    <row r="76" spans="2:2" x14ac:dyDescent="0.25">
      <c r="B76" s="2" t="s">
        <v>497</v>
      </c>
    </row>
    <row r="77" spans="2:2" x14ac:dyDescent="0.25">
      <c r="B77" s="2" t="s">
        <v>498</v>
      </c>
    </row>
    <row r="78" spans="2:2" x14ac:dyDescent="0.25">
      <c r="B78" s="2" t="s">
        <v>485</v>
      </c>
    </row>
    <row r="79" spans="2:2" x14ac:dyDescent="0.25">
      <c r="B79" s="2" t="s">
        <v>499</v>
      </c>
    </row>
    <row r="80" spans="2:2" x14ac:dyDescent="0.25">
      <c r="B80" s="2" t="s">
        <v>500</v>
      </c>
    </row>
  </sheetData>
  <hyperlinks>
    <hyperlink ref="B20" r:id="rId1" xr:uid="{00000000-0004-0000-0D00-000000000000}"/>
    <hyperlink ref="B4" r:id="rId2" xr:uid="{00000000-0004-0000-0D00-000001000000}"/>
  </hyperlinks>
  <pageMargins left="0.75" right="0.75" top="1" bottom="1" header="0.5" footer="0.5"/>
  <pageSetup orientation="portrait" r:id="rId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8:U73"/>
  <sheetViews>
    <sheetView tabSelected="1" topLeftCell="A19" workbookViewId="0">
      <selection activeCell="G52" sqref="G52"/>
    </sheetView>
  </sheetViews>
  <sheetFormatPr baseColWidth="10" defaultColWidth="8.88671875" defaultRowHeight="12.7" x14ac:dyDescent="0.25"/>
  <cols>
    <col min="1" max="1" width="2.44140625" customWidth="1"/>
    <col min="2" max="2" width="18" style="1" customWidth="1"/>
    <col min="3" max="3" width="8.88671875" style="1"/>
    <col min="4" max="4" width="9.88671875" style="1" customWidth="1"/>
    <col min="5" max="5" width="14.88671875" style="1" customWidth="1"/>
    <col min="6" max="6" width="22" style="1" customWidth="1"/>
    <col min="7" max="7" width="12.44140625" style="1" bestFit="1" customWidth="1"/>
    <col min="8" max="8" width="15.6640625" style="1" customWidth="1"/>
    <col min="9" max="9" width="13.88671875" style="1" customWidth="1"/>
    <col min="10" max="10" width="16.88671875" style="1" customWidth="1"/>
    <col min="11" max="11" width="19.44140625" style="2" customWidth="1"/>
    <col min="12" max="12" width="1.109375" customWidth="1"/>
    <col min="13" max="14" width="8.88671875" style="1"/>
    <col min="15" max="15" width="12.44140625" style="1" customWidth="1"/>
    <col min="16" max="16" width="14.88671875" style="1" customWidth="1"/>
    <col min="17" max="18" width="8.88671875" style="1"/>
  </cols>
  <sheetData>
    <row r="8" spans="2:21" x14ac:dyDescent="0.25">
      <c r="B8" s="3" t="s">
        <v>45</v>
      </c>
      <c r="C8" s="4"/>
      <c r="D8" s="4"/>
      <c r="E8" s="4"/>
      <c r="F8" s="4"/>
      <c r="G8" s="4"/>
      <c r="H8" s="4"/>
      <c r="I8" s="4"/>
      <c r="J8" s="4"/>
      <c r="K8" s="5"/>
      <c r="L8" s="212" t="s">
        <v>43</v>
      </c>
      <c r="M8" s="213"/>
      <c r="S8" s="1"/>
      <c r="T8" s="1"/>
      <c r="U8" s="1"/>
    </row>
    <row r="9" spans="2:21" ht="25.95" x14ac:dyDescent="0.5">
      <c r="B9" s="216" t="s">
        <v>27</v>
      </c>
      <c r="C9" s="217"/>
      <c r="D9" s="218" t="s">
        <v>33</v>
      </c>
      <c r="E9" s="218"/>
      <c r="F9" s="216" t="s">
        <v>28</v>
      </c>
      <c r="G9" s="217"/>
      <c r="I9" s="7"/>
      <c r="J9" s="216" t="s">
        <v>29</v>
      </c>
      <c r="K9" s="217"/>
      <c r="L9" s="212"/>
      <c r="M9" s="213"/>
      <c r="S9" s="1"/>
      <c r="T9" s="1"/>
      <c r="U9" s="1"/>
    </row>
    <row r="10" spans="2:21" x14ac:dyDescent="0.25">
      <c r="B10" s="6" t="s">
        <v>2</v>
      </c>
      <c r="C10" s="29">
        <v>225</v>
      </c>
      <c r="D10" s="7"/>
      <c r="E10" s="7"/>
      <c r="F10" s="38" t="s">
        <v>2</v>
      </c>
      <c r="G10" s="25">
        <f>(pi*G14*G11)/12</f>
        <v>2356.19445</v>
      </c>
      <c r="I10" s="7"/>
      <c r="J10" s="38" t="s">
        <v>2</v>
      </c>
      <c r="K10" s="25">
        <f>(pi*K13*K11)/12</f>
        <v>151.58184295000001</v>
      </c>
      <c r="L10" s="212"/>
      <c r="M10" s="213"/>
      <c r="S10" s="1"/>
      <c r="T10" s="1"/>
      <c r="U10" s="1"/>
    </row>
    <row r="11" spans="2:21" x14ac:dyDescent="0.25">
      <c r="B11" s="6" t="s">
        <v>12</v>
      </c>
      <c r="C11" s="41">
        <v>0.25</v>
      </c>
      <c r="D11" s="7"/>
      <c r="E11" s="7"/>
      <c r="F11" s="6" t="s">
        <v>12</v>
      </c>
      <c r="G11" s="41">
        <v>0.5</v>
      </c>
      <c r="I11" s="7"/>
      <c r="J11" s="6" t="s">
        <v>12</v>
      </c>
      <c r="K11" s="26">
        <v>0.38600000000000001</v>
      </c>
      <c r="L11" s="212"/>
      <c r="M11" s="213"/>
      <c r="S11" s="1"/>
      <c r="T11" s="1"/>
      <c r="U11" s="1"/>
    </row>
    <row r="12" spans="2:21" x14ac:dyDescent="0.25">
      <c r="B12" s="24" t="s">
        <v>13</v>
      </c>
      <c r="C12" s="27">
        <v>2E-3</v>
      </c>
      <c r="D12" s="7"/>
      <c r="E12" s="7"/>
      <c r="F12" s="6" t="s">
        <v>13</v>
      </c>
      <c r="G12" s="27">
        <v>0.01</v>
      </c>
      <c r="I12" s="7"/>
      <c r="J12" s="6" t="s">
        <v>559</v>
      </c>
      <c r="K12" s="211">
        <f>+K14/K13</f>
        <v>5.79E-3</v>
      </c>
      <c r="L12" s="212"/>
      <c r="M12" s="213"/>
      <c r="S12" s="1"/>
      <c r="T12" s="1"/>
      <c r="U12" s="1"/>
    </row>
    <row r="13" spans="2:21" x14ac:dyDescent="0.25">
      <c r="B13" s="6" t="s">
        <v>14</v>
      </c>
      <c r="C13" s="28">
        <v>5</v>
      </c>
      <c r="D13" s="7"/>
      <c r="E13" s="7"/>
      <c r="F13" s="6" t="s">
        <v>14</v>
      </c>
      <c r="G13" s="28">
        <v>2</v>
      </c>
      <c r="I13" s="7"/>
      <c r="J13" s="45" t="s">
        <v>0</v>
      </c>
      <c r="K13" s="29">
        <v>1500</v>
      </c>
      <c r="L13" s="212"/>
      <c r="M13" s="213"/>
      <c r="S13" s="1"/>
      <c r="T13" s="1"/>
      <c r="U13" s="1"/>
    </row>
    <row r="14" spans="2:21" x14ac:dyDescent="0.25">
      <c r="B14" s="18" t="s">
        <v>0</v>
      </c>
      <c r="C14" s="42">
        <f>(12*$C$10)/(pi*$C$11)</f>
        <v>3437.7468294265782</v>
      </c>
      <c r="D14" s="7"/>
      <c r="E14" s="7"/>
      <c r="F14" s="45" t="s">
        <v>0</v>
      </c>
      <c r="G14" s="29">
        <v>18000</v>
      </c>
      <c r="I14" s="7"/>
      <c r="J14" s="18" t="s">
        <v>17</v>
      </c>
      <c r="K14" s="30">
        <f>+K11*K13*0.015</f>
        <v>8.6850000000000005</v>
      </c>
      <c r="L14" s="212"/>
      <c r="M14" s="213"/>
      <c r="S14" s="1"/>
      <c r="T14" s="1"/>
      <c r="U14" s="1"/>
    </row>
    <row r="15" spans="2:21" x14ac:dyDescent="0.25">
      <c r="B15" s="43" t="s">
        <v>17</v>
      </c>
      <c r="C15" s="44">
        <f>C14*C12*C13</f>
        <v>34.377468294265782</v>
      </c>
      <c r="D15" s="7"/>
      <c r="E15" s="7"/>
      <c r="F15" s="43" t="s">
        <v>17</v>
      </c>
      <c r="G15" s="44">
        <f>G14*G12*G13</f>
        <v>360</v>
      </c>
      <c r="I15" s="7"/>
      <c r="J15" s="94" t="s">
        <v>30</v>
      </c>
      <c r="K15" s="44"/>
      <c r="L15" s="212"/>
      <c r="M15" s="213"/>
      <c r="S15" s="23"/>
      <c r="T15" s="19"/>
      <c r="U15" s="1"/>
    </row>
    <row r="16" spans="2:21" x14ac:dyDescent="0.25">
      <c r="B16" s="18"/>
      <c r="C16" s="19"/>
      <c r="D16" s="7"/>
      <c r="E16" s="7"/>
      <c r="F16" s="21"/>
      <c r="G16" s="19"/>
      <c r="I16" s="7"/>
      <c r="J16" s="64"/>
      <c r="K16" s="30"/>
      <c r="L16" s="212"/>
      <c r="M16" s="213"/>
      <c r="S16" s="23"/>
      <c r="T16" s="19"/>
      <c r="U16" s="1"/>
    </row>
    <row r="17" spans="2:21" x14ac:dyDescent="0.25">
      <c r="B17" s="18"/>
      <c r="C17" s="19"/>
      <c r="D17" s="7"/>
      <c r="E17" s="7"/>
      <c r="F17" s="7"/>
      <c r="G17" s="21"/>
      <c r="H17" s="19"/>
      <c r="I17" s="7"/>
      <c r="J17" s="21"/>
      <c r="K17" s="30"/>
      <c r="L17" s="212"/>
      <c r="M17" s="213"/>
      <c r="S17" s="23"/>
      <c r="T17" s="19"/>
      <c r="U17" s="1"/>
    </row>
    <row r="18" spans="2:21" x14ac:dyDescent="0.25">
      <c r="B18" s="3" t="s">
        <v>22</v>
      </c>
      <c r="C18" s="4"/>
      <c r="D18" s="4"/>
      <c r="E18" s="4"/>
      <c r="F18" s="4"/>
      <c r="G18" s="4"/>
      <c r="H18" s="4"/>
      <c r="I18" s="4"/>
      <c r="J18" s="4"/>
      <c r="K18" s="5"/>
      <c r="S18" s="23"/>
      <c r="T18" s="19"/>
      <c r="U18" s="1"/>
    </row>
    <row r="19" spans="2:21" x14ac:dyDescent="0.25">
      <c r="B19" s="18"/>
      <c r="C19" s="19"/>
      <c r="D19" s="7"/>
      <c r="E19" s="7"/>
      <c r="F19" s="7"/>
      <c r="G19" s="21"/>
      <c r="H19" s="35" t="s">
        <v>3</v>
      </c>
      <c r="I19" s="35" t="s">
        <v>24</v>
      </c>
      <c r="J19" s="35" t="s">
        <v>25</v>
      </c>
      <c r="K19" s="95" t="s">
        <v>117</v>
      </c>
      <c r="S19" s="23"/>
      <c r="T19" s="19"/>
      <c r="U19" s="1"/>
    </row>
    <row r="20" spans="2:21" x14ac:dyDescent="0.25">
      <c r="B20" s="38" t="s">
        <v>18</v>
      </c>
      <c r="C20" s="34">
        <v>0</v>
      </c>
      <c r="D20" s="1" t="s">
        <v>23</v>
      </c>
      <c r="E20" s="33">
        <v>2</v>
      </c>
      <c r="F20" s="31" t="s">
        <v>19</v>
      </c>
      <c r="H20" s="22">
        <v>0.25</v>
      </c>
      <c r="I20" s="32">
        <f>+$C$20*H20</f>
        <v>0</v>
      </c>
      <c r="J20" s="32">
        <f>+E20*H20</f>
        <v>0.5</v>
      </c>
      <c r="K20" s="96">
        <f>+H20*100%</f>
        <v>0.25</v>
      </c>
      <c r="S20" s="23"/>
      <c r="T20" s="19"/>
      <c r="U20" s="1"/>
    </row>
    <row r="21" spans="2:21" x14ac:dyDescent="0.25">
      <c r="B21" s="38" t="s">
        <v>20</v>
      </c>
      <c r="C21" s="34">
        <v>0.05</v>
      </c>
      <c r="D21" s="1" t="s">
        <v>23</v>
      </c>
      <c r="E21" s="33">
        <v>0.25</v>
      </c>
      <c r="F21" s="31" t="s">
        <v>19</v>
      </c>
      <c r="G21" s="21"/>
      <c r="H21" s="36">
        <f>+H20</f>
        <v>0.25</v>
      </c>
      <c r="I21" s="32">
        <f>+H21*C21</f>
        <v>1.2500000000000001E-2</v>
      </c>
      <c r="J21" s="32">
        <f>+H21*E21</f>
        <v>6.25E-2</v>
      </c>
      <c r="K21" s="97">
        <f>+H21*20%</f>
        <v>0.05</v>
      </c>
      <c r="S21" s="23"/>
      <c r="T21" s="19"/>
      <c r="U21" s="1"/>
    </row>
    <row r="22" spans="2:21" x14ac:dyDescent="0.25">
      <c r="B22" s="24"/>
      <c r="C22" s="34"/>
      <c r="E22" s="33"/>
      <c r="F22" s="31"/>
      <c r="G22" s="21"/>
      <c r="H22" s="36"/>
      <c r="I22" s="37"/>
      <c r="J22" s="37"/>
      <c r="K22" s="30"/>
      <c r="S22" s="23"/>
      <c r="T22" s="19"/>
      <c r="U22" s="1"/>
    </row>
    <row r="23" spans="2:21" x14ac:dyDescent="0.25">
      <c r="B23" s="148" t="s">
        <v>114</v>
      </c>
      <c r="C23" s="19"/>
      <c r="D23" s="7"/>
      <c r="E23" s="7"/>
      <c r="F23" s="7"/>
      <c r="G23" s="21"/>
      <c r="H23" s="19"/>
      <c r="I23" s="7"/>
      <c r="J23" s="21"/>
      <c r="K23" s="30"/>
      <c r="S23" s="23"/>
      <c r="T23" s="19"/>
      <c r="U23" s="1"/>
    </row>
    <row r="24" spans="2:21" x14ac:dyDescent="0.25">
      <c r="B24" s="13" t="s">
        <v>115</v>
      </c>
      <c r="C24" s="19"/>
      <c r="D24" s="7"/>
      <c r="E24" s="7"/>
      <c r="F24" s="7"/>
      <c r="G24" s="21"/>
      <c r="H24" s="19"/>
      <c r="I24" s="7"/>
      <c r="J24" s="21"/>
      <c r="K24" s="30"/>
      <c r="S24" s="23"/>
      <c r="T24" s="19"/>
      <c r="U24" s="1"/>
    </row>
    <row r="25" spans="2:21" x14ac:dyDescent="0.25">
      <c r="B25" s="13" t="s">
        <v>21</v>
      </c>
      <c r="C25" s="19"/>
      <c r="D25" s="7"/>
      <c r="E25" s="7"/>
      <c r="F25" s="7"/>
      <c r="G25" s="21"/>
      <c r="H25" s="19"/>
      <c r="I25" s="7"/>
      <c r="J25" s="21"/>
      <c r="K25" s="30"/>
      <c r="S25" s="23"/>
      <c r="T25" s="19"/>
      <c r="U25" s="1"/>
    </row>
    <row r="26" spans="2:21" x14ac:dyDescent="0.25">
      <c r="B26" s="13" t="s">
        <v>26</v>
      </c>
      <c r="C26" s="19"/>
      <c r="D26" s="7"/>
      <c r="E26" s="7"/>
      <c r="F26" s="7"/>
      <c r="G26" s="21"/>
      <c r="H26" s="19"/>
      <c r="I26" s="7"/>
      <c r="J26" s="21"/>
      <c r="K26" s="30"/>
      <c r="R26"/>
    </row>
    <row r="27" spans="2:21" x14ac:dyDescent="0.25">
      <c r="B27" s="13" t="s">
        <v>111</v>
      </c>
      <c r="C27" s="19"/>
      <c r="D27" s="7"/>
      <c r="E27" s="7"/>
      <c r="F27" s="7"/>
      <c r="G27" s="21"/>
      <c r="H27" s="19"/>
      <c r="I27" s="7"/>
      <c r="J27" s="21"/>
      <c r="K27" s="30"/>
      <c r="R27"/>
    </row>
    <row r="28" spans="2:21" x14ac:dyDescent="0.25">
      <c r="B28" s="16" t="s">
        <v>110</v>
      </c>
      <c r="C28" s="11"/>
      <c r="D28" s="11"/>
      <c r="E28" s="11"/>
      <c r="F28" s="15"/>
      <c r="G28" s="11"/>
      <c r="H28" s="11"/>
      <c r="I28" s="11"/>
      <c r="J28" s="11"/>
      <c r="K28" s="12"/>
      <c r="R28"/>
    </row>
    <row r="29" spans="2:21" x14ac:dyDescent="0.25">
      <c r="R29"/>
    </row>
    <row r="30" spans="2:21" x14ac:dyDescent="0.25">
      <c r="B30" s="3" t="s">
        <v>116</v>
      </c>
      <c r="C30" s="4"/>
      <c r="D30" s="4"/>
      <c r="E30" s="4"/>
      <c r="F30" s="4"/>
      <c r="G30" s="4"/>
      <c r="H30" s="4"/>
      <c r="I30" s="4"/>
      <c r="J30" s="4"/>
      <c r="K30" s="5"/>
      <c r="R30"/>
    </row>
    <row r="31" spans="2:21" x14ac:dyDescent="0.25">
      <c r="B31" s="6"/>
      <c r="C31" s="7"/>
      <c r="D31" s="7"/>
      <c r="E31" s="7"/>
      <c r="F31" s="7"/>
      <c r="G31" s="7"/>
      <c r="H31" s="7"/>
      <c r="I31" s="7"/>
      <c r="J31" s="7"/>
      <c r="K31" s="8"/>
      <c r="R31"/>
    </row>
    <row r="32" spans="2:21" x14ac:dyDescent="0.25">
      <c r="B32" s="140" t="s">
        <v>31</v>
      </c>
      <c r="C32" s="15" t="s">
        <v>32</v>
      </c>
      <c r="D32" s="15" t="s">
        <v>20</v>
      </c>
      <c r="E32" s="15" t="s">
        <v>417</v>
      </c>
      <c r="F32" s="15" t="s">
        <v>405</v>
      </c>
      <c r="G32" s="15" t="s">
        <v>404</v>
      </c>
      <c r="H32" s="15" t="s">
        <v>418</v>
      </c>
      <c r="I32" s="7"/>
      <c r="J32" s="7"/>
      <c r="K32" s="8"/>
      <c r="R32"/>
    </row>
    <row r="33" spans="2:18" x14ac:dyDescent="0.25">
      <c r="B33" s="118">
        <f>+$C$15</f>
        <v>34.377468294265782</v>
      </c>
      <c r="C33" s="119">
        <f>+$K$20</f>
        <v>0.25</v>
      </c>
      <c r="D33" s="120">
        <f>+$K$21</f>
        <v>0.05</v>
      </c>
      <c r="E33" s="78">
        <f>+B33*C33*D33</f>
        <v>0.42971835367832228</v>
      </c>
      <c r="F33" s="121" t="str">
        <f>+'K Factor - Detail'!$B$12</f>
        <v>6061-T6 Aluminum</v>
      </c>
      <c r="G33" s="122">
        <f>+'K Factor - Detail'!$C$12</f>
        <v>3.3439999999999999</v>
      </c>
      <c r="H33" s="78">
        <f>+E33/G33</f>
        <v>0.12850429236791935</v>
      </c>
      <c r="I33" s="7"/>
      <c r="J33" s="7"/>
      <c r="K33" s="8"/>
      <c r="R33"/>
    </row>
    <row r="34" spans="2:18" x14ac:dyDescent="0.25">
      <c r="B34" s="118"/>
      <c r="C34" s="119"/>
      <c r="D34" s="120"/>
      <c r="E34" s="78"/>
      <c r="F34" s="121"/>
      <c r="G34" s="122"/>
      <c r="H34" s="78"/>
      <c r="I34" s="7"/>
      <c r="J34" s="7"/>
      <c r="K34" s="8"/>
      <c r="R34"/>
    </row>
    <row r="35" spans="2:18" x14ac:dyDescent="0.25">
      <c r="B35" s="123">
        <v>255</v>
      </c>
      <c r="C35" s="125">
        <v>0.875</v>
      </c>
      <c r="D35" s="125">
        <v>0.125</v>
      </c>
      <c r="E35" s="78">
        <f>+B35*C35*D35</f>
        <v>27.890625</v>
      </c>
      <c r="F35" s="121" t="str">
        <f>+'K Factor - Detail'!$B$12</f>
        <v>6061-T6 Aluminum</v>
      </c>
      <c r="G35" s="122">
        <f>+'K Factor - Detail'!$C$12</f>
        <v>3.3439999999999999</v>
      </c>
      <c r="H35" s="78">
        <f>+E35/G35</f>
        <v>8.3404979066985643</v>
      </c>
      <c r="I35" s="7"/>
      <c r="J35" s="7"/>
      <c r="K35" s="8"/>
      <c r="R35"/>
    </row>
    <row r="36" spans="2:18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2"/>
      <c r="R36"/>
    </row>
    <row r="37" spans="2:18" x14ac:dyDescent="0.25">
      <c r="R37"/>
    </row>
    <row r="38" spans="2:18" x14ac:dyDescent="0.25">
      <c r="R38"/>
    </row>
    <row r="39" spans="2:18" x14ac:dyDescent="0.25">
      <c r="B39" s="3" t="s">
        <v>8</v>
      </c>
      <c r="C39" s="4"/>
      <c r="D39" s="4"/>
      <c r="E39" s="4"/>
      <c r="F39" s="4"/>
      <c r="G39" s="4"/>
      <c r="H39" s="4"/>
      <c r="I39" s="4"/>
      <c r="J39" s="4"/>
      <c r="K39" s="5"/>
      <c r="R39"/>
    </row>
    <row r="40" spans="2:18" ht="5.2" customHeight="1" x14ac:dyDescent="0.25">
      <c r="B40" s="6"/>
      <c r="C40" s="7"/>
      <c r="D40" s="7"/>
      <c r="E40" s="7"/>
      <c r="F40" s="7"/>
      <c r="G40" s="7"/>
      <c r="H40" s="7"/>
      <c r="I40" s="7"/>
      <c r="J40" s="7"/>
      <c r="K40" s="8"/>
      <c r="R40"/>
    </row>
    <row r="41" spans="2:18" x14ac:dyDescent="0.25">
      <c r="B41" s="17" t="s">
        <v>7</v>
      </c>
      <c r="C41" s="7"/>
      <c r="D41" s="7"/>
      <c r="E41" s="7"/>
      <c r="F41" s="7"/>
      <c r="G41" s="7"/>
      <c r="H41" s="7"/>
      <c r="I41" s="7"/>
      <c r="J41" s="7"/>
      <c r="K41" s="8"/>
      <c r="R41"/>
    </row>
    <row r="42" spans="2:18" x14ac:dyDescent="0.25">
      <c r="B42" s="17" t="s">
        <v>5</v>
      </c>
      <c r="C42" s="7"/>
      <c r="D42" s="7"/>
      <c r="E42" s="7"/>
      <c r="F42" s="7"/>
      <c r="G42" s="7"/>
      <c r="H42" s="7"/>
      <c r="I42" s="7"/>
      <c r="J42" s="7"/>
      <c r="K42" s="8"/>
    </row>
    <row r="43" spans="2:18" x14ac:dyDescent="0.25">
      <c r="B43" s="17" t="s">
        <v>6</v>
      </c>
      <c r="C43" s="7"/>
      <c r="D43" s="7"/>
      <c r="E43" s="7"/>
      <c r="F43" s="7"/>
      <c r="G43" s="7"/>
      <c r="H43" s="7"/>
      <c r="I43" s="7"/>
      <c r="J43" s="7"/>
      <c r="K43" s="8"/>
    </row>
    <row r="44" spans="2:18" x14ac:dyDescent="0.25">
      <c r="B44" s="17" t="s">
        <v>113</v>
      </c>
      <c r="C44" s="7"/>
      <c r="D44" s="7"/>
      <c r="E44" s="7"/>
      <c r="F44" s="7"/>
      <c r="G44" s="7"/>
      <c r="H44" s="7"/>
      <c r="I44" s="7"/>
      <c r="J44" s="7"/>
      <c r="K44" s="8"/>
    </row>
    <row r="45" spans="2:18" x14ac:dyDescent="0.25">
      <c r="B45" s="17" t="s">
        <v>416</v>
      </c>
      <c r="C45" s="7"/>
      <c r="D45" s="7"/>
      <c r="E45" s="7"/>
      <c r="F45" s="7"/>
      <c r="G45" s="7"/>
      <c r="H45" s="7"/>
      <c r="I45" s="7"/>
      <c r="J45" s="7"/>
      <c r="K45" s="8"/>
    </row>
    <row r="46" spans="2:18" x14ac:dyDescent="0.25">
      <c r="B46" s="10"/>
      <c r="C46" s="11"/>
      <c r="D46" s="11"/>
      <c r="E46" s="11"/>
      <c r="F46" s="11"/>
      <c r="G46" s="11"/>
      <c r="H46" s="11"/>
      <c r="I46" s="11"/>
      <c r="J46" s="11"/>
      <c r="K46" s="12"/>
    </row>
    <row r="48" spans="2:18" x14ac:dyDescent="0.25">
      <c r="B48" s="3" t="s">
        <v>42</v>
      </c>
      <c r="C48" s="4"/>
      <c r="D48" s="4"/>
      <c r="E48" s="4"/>
      <c r="F48" s="4"/>
      <c r="G48" s="4"/>
      <c r="H48" s="4"/>
      <c r="I48" s="4"/>
      <c r="J48" s="4"/>
      <c r="K48" s="5"/>
      <c r="L48" s="212" t="s">
        <v>44</v>
      </c>
      <c r="M48" s="213"/>
    </row>
    <row r="49" spans="2:13" ht="25.95" x14ac:dyDescent="0.5">
      <c r="B49" s="216" t="s">
        <v>27</v>
      </c>
      <c r="C49" s="217"/>
      <c r="D49" s="218" t="s">
        <v>33</v>
      </c>
      <c r="E49" s="218"/>
      <c r="F49" s="224" t="s">
        <v>28</v>
      </c>
      <c r="G49" s="225"/>
      <c r="I49" s="7"/>
      <c r="J49" s="219" t="s">
        <v>29</v>
      </c>
      <c r="K49" s="220"/>
      <c r="L49" s="212"/>
      <c r="M49" s="213"/>
    </row>
    <row r="50" spans="2:13" x14ac:dyDescent="0.25">
      <c r="B50" s="6" t="s">
        <v>35</v>
      </c>
      <c r="C50" s="29">
        <v>91.44</v>
      </c>
      <c r="E50" s="7"/>
      <c r="F50" s="38" t="s">
        <v>35</v>
      </c>
      <c r="G50" s="25">
        <f>pi*G51*G54*(1/1000)</f>
        <v>6.9115037199999998</v>
      </c>
      <c r="J50" s="20" t="s">
        <v>35</v>
      </c>
      <c r="K50" s="25">
        <f>pi*K51*K53*(1/1000)</f>
        <v>4.3982296400000003</v>
      </c>
      <c r="L50" s="212"/>
      <c r="M50" s="213"/>
    </row>
    <row r="51" spans="2:13" x14ac:dyDescent="0.25">
      <c r="B51" s="6" t="s">
        <v>36</v>
      </c>
      <c r="C51" s="41">
        <v>6.35</v>
      </c>
      <c r="E51" s="7"/>
      <c r="F51" s="6" t="s">
        <v>36</v>
      </c>
      <c r="G51" s="41">
        <v>1</v>
      </c>
      <c r="J51" s="31" t="s">
        <v>36</v>
      </c>
      <c r="K51" s="26">
        <v>0.5</v>
      </c>
      <c r="L51" s="212"/>
      <c r="M51" s="213"/>
    </row>
    <row r="52" spans="2:13" x14ac:dyDescent="0.25">
      <c r="B52" s="6" t="s">
        <v>37</v>
      </c>
      <c r="C52" s="27">
        <v>5.0799999999999998E-2</v>
      </c>
      <c r="E52" s="7"/>
      <c r="F52" s="6" t="s">
        <v>37</v>
      </c>
      <c r="G52" s="27">
        <v>1.7780000000000001E-2</v>
      </c>
      <c r="J52" s="7" t="s">
        <v>38</v>
      </c>
      <c r="K52" s="27">
        <v>5.0799999999999998E-2</v>
      </c>
      <c r="L52" s="212"/>
      <c r="M52" s="213"/>
    </row>
    <row r="53" spans="2:13" x14ac:dyDescent="0.25">
      <c r="B53" s="6" t="s">
        <v>14</v>
      </c>
      <c r="C53" s="28">
        <v>4</v>
      </c>
      <c r="E53" s="7"/>
      <c r="F53" s="6" t="s">
        <v>14</v>
      </c>
      <c r="G53" s="28">
        <v>1</v>
      </c>
      <c r="J53" s="14" t="s">
        <v>0</v>
      </c>
      <c r="K53" s="29">
        <v>2800</v>
      </c>
      <c r="L53" s="212"/>
      <c r="M53" s="213"/>
    </row>
    <row r="54" spans="2:13" x14ac:dyDescent="0.25">
      <c r="B54" s="18" t="s">
        <v>0</v>
      </c>
      <c r="C54" s="42">
        <f>(C50*1000)/(C51*pi)</f>
        <v>4583.6624392354379</v>
      </c>
      <c r="E54" s="7"/>
      <c r="F54" s="18" t="s">
        <v>0</v>
      </c>
      <c r="G54" s="29">
        <v>2200</v>
      </c>
      <c r="J54" s="21" t="s">
        <v>39</v>
      </c>
      <c r="K54" s="30">
        <f>+K52*K53</f>
        <v>142.23999999999998</v>
      </c>
      <c r="L54" s="212"/>
      <c r="M54" s="213"/>
    </row>
    <row r="55" spans="2:13" x14ac:dyDescent="0.25">
      <c r="B55" s="43" t="s">
        <v>40</v>
      </c>
      <c r="C55" s="44">
        <f>C53*C52*C54</f>
        <v>931.40020765264092</v>
      </c>
      <c r="E55" s="7"/>
      <c r="F55" s="43" t="s">
        <v>40</v>
      </c>
      <c r="G55" s="44">
        <f>G54*G52*G53</f>
        <v>39.116</v>
      </c>
      <c r="I55" s="7"/>
      <c r="J55" s="48" t="s">
        <v>41</v>
      </c>
      <c r="K55" s="30"/>
      <c r="L55" s="212"/>
      <c r="M55" s="213"/>
    </row>
    <row r="56" spans="2:13" x14ac:dyDescent="0.25">
      <c r="B56" s="18"/>
      <c r="C56" s="19"/>
      <c r="D56" s="7"/>
      <c r="E56" s="7"/>
      <c r="F56" s="7"/>
      <c r="G56" s="21"/>
      <c r="H56" s="19"/>
      <c r="I56" s="7"/>
      <c r="J56" s="21"/>
      <c r="K56" s="30"/>
      <c r="L56" s="212"/>
      <c r="M56" s="213"/>
    </row>
    <row r="57" spans="2:13" x14ac:dyDescent="0.25">
      <c r="B57" s="18"/>
      <c r="C57" s="19"/>
      <c r="D57" s="7"/>
      <c r="E57" s="7"/>
      <c r="F57" s="7"/>
      <c r="G57" s="21"/>
      <c r="H57" s="19"/>
      <c r="I57" s="7"/>
      <c r="J57" s="21"/>
      <c r="K57" s="30"/>
      <c r="L57" s="214"/>
      <c r="M57" s="215"/>
    </row>
    <row r="58" spans="2:13" x14ac:dyDescent="0.25">
      <c r="B58" s="3" t="s">
        <v>22</v>
      </c>
      <c r="C58" s="4"/>
      <c r="D58" s="4"/>
      <c r="E58" s="4"/>
      <c r="F58" s="4"/>
      <c r="G58" s="4"/>
      <c r="H58" s="4"/>
      <c r="I58" s="4"/>
      <c r="J58" s="4"/>
      <c r="K58" s="5"/>
    </row>
    <row r="59" spans="2:13" x14ac:dyDescent="0.25">
      <c r="B59" s="18"/>
      <c r="C59" s="19"/>
      <c r="D59" s="7"/>
      <c r="E59" s="7"/>
      <c r="F59" s="7"/>
      <c r="G59" s="21"/>
      <c r="H59" s="35" t="s">
        <v>3</v>
      </c>
      <c r="I59" s="35" t="s">
        <v>24</v>
      </c>
      <c r="J59" s="35" t="s">
        <v>25</v>
      </c>
      <c r="K59" s="30"/>
    </row>
    <row r="60" spans="2:13" x14ac:dyDescent="0.25">
      <c r="B60" s="38" t="s">
        <v>18</v>
      </c>
      <c r="C60" s="34">
        <v>0</v>
      </c>
      <c r="D60" s="7" t="s">
        <v>23</v>
      </c>
      <c r="E60" s="46">
        <v>2</v>
      </c>
      <c r="F60" s="31" t="s">
        <v>19</v>
      </c>
      <c r="G60" s="7"/>
      <c r="H60" s="22">
        <v>6.35</v>
      </c>
      <c r="I60" s="32">
        <f>+$C$20*H60</f>
        <v>0</v>
      </c>
      <c r="J60" s="32">
        <f>+E60*H60</f>
        <v>12.7</v>
      </c>
      <c r="K60" s="30"/>
    </row>
    <row r="61" spans="2:13" x14ac:dyDescent="0.25">
      <c r="B61" s="38" t="s">
        <v>20</v>
      </c>
      <c r="C61" s="34">
        <v>0.05</v>
      </c>
      <c r="D61" s="7" t="s">
        <v>23</v>
      </c>
      <c r="E61" s="46">
        <v>0.25</v>
      </c>
      <c r="F61" s="31" t="s">
        <v>19</v>
      </c>
      <c r="G61" s="21"/>
      <c r="H61" s="47">
        <f>+H60</f>
        <v>6.35</v>
      </c>
      <c r="I61" s="32">
        <f>+H61*C61</f>
        <v>0.3175</v>
      </c>
      <c r="J61" s="32">
        <f>+H61*E61</f>
        <v>1.5874999999999999</v>
      </c>
      <c r="K61" s="30"/>
    </row>
    <row r="62" spans="2:13" x14ac:dyDescent="0.25">
      <c r="B62" s="10"/>
      <c r="C62" s="11"/>
      <c r="D62" s="11"/>
      <c r="E62" s="11"/>
      <c r="F62" s="11"/>
      <c r="G62" s="11"/>
      <c r="H62" s="11"/>
      <c r="I62" s="11"/>
      <c r="J62" s="11"/>
      <c r="K62" s="12"/>
    </row>
    <row r="64" spans="2:13" x14ac:dyDescent="0.25">
      <c r="B64" s="3" t="s">
        <v>112</v>
      </c>
      <c r="C64" s="4"/>
      <c r="D64" s="4"/>
      <c r="E64" s="4"/>
      <c r="F64" s="4"/>
      <c r="G64" s="4"/>
      <c r="H64" s="4"/>
      <c r="I64" s="4"/>
      <c r="J64" s="4"/>
      <c r="K64" s="5"/>
    </row>
    <row r="65" spans="2:11" x14ac:dyDescent="0.25">
      <c r="B65" s="6" t="s">
        <v>4</v>
      </c>
      <c r="C65" s="7">
        <v>3.1415926000000001</v>
      </c>
      <c r="D65" s="7"/>
      <c r="E65" s="7"/>
      <c r="F65" s="7"/>
      <c r="G65" s="7"/>
      <c r="H65" s="7"/>
      <c r="I65" s="7"/>
      <c r="J65" s="7"/>
      <c r="K65" s="8"/>
    </row>
    <row r="66" spans="2:11" x14ac:dyDescent="0.25">
      <c r="B66" s="6"/>
      <c r="C66" s="7"/>
      <c r="D66" s="7"/>
      <c r="E66" s="7"/>
      <c r="F66" s="7"/>
      <c r="G66" s="7"/>
      <c r="H66" s="7"/>
      <c r="I66" s="7"/>
      <c r="J66" s="7"/>
      <c r="K66" s="8"/>
    </row>
    <row r="67" spans="2:11" x14ac:dyDescent="0.25">
      <c r="B67" s="9" t="s">
        <v>9</v>
      </c>
      <c r="C67" s="7"/>
      <c r="D67" s="7"/>
      <c r="E67" s="7"/>
      <c r="F67" s="7"/>
      <c r="G67" s="7"/>
      <c r="H67" s="7"/>
      <c r="I67" s="7"/>
      <c r="J67" s="7"/>
      <c r="K67" s="8"/>
    </row>
    <row r="68" spans="2:11" x14ac:dyDescent="0.25">
      <c r="B68" s="13" t="s">
        <v>16</v>
      </c>
      <c r="C68" s="7"/>
      <c r="D68" s="7"/>
      <c r="E68" s="7"/>
      <c r="F68" s="7"/>
      <c r="G68" s="7"/>
      <c r="H68" s="7"/>
      <c r="I68" s="7"/>
      <c r="J68" s="7"/>
      <c r="K68" s="8"/>
    </row>
    <row r="69" spans="2:11" x14ac:dyDescent="0.25">
      <c r="B69" s="13" t="s">
        <v>34</v>
      </c>
      <c r="C69" s="7"/>
      <c r="D69" s="7"/>
      <c r="E69" s="7"/>
      <c r="F69" s="7"/>
      <c r="G69" s="7"/>
      <c r="H69" s="7"/>
      <c r="I69" s="7"/>
      <c r="J69" s="7"/>
      <c r="K69" s="8"/>
    </row>
    <row r="70" spans="2:11" x14ac:dyDescent="0.25">
      <c r="B70" s="13" t="s">
        <v>15</v>
      </c>
      <c r="C70" s="7"/>
      <c r="D70" s="7"/>
      <c r="E70" s="7"/>
      <c r="F70" s="7"/>
      <c r="G70" s="7"/>
      <c r="H70" s="7"/>
      <c r="I70" s="7"/>
      <c r="J70" s="7"/>
      <c r="K70" s="8"/>
    </row>
    <row r="71" spans="2:11" x14ac:dyDescent="0.25">
      <c r="B71" s="13" t="s">
        <v>10</v>
      </c>
      <c r="C71" s="7"/>
      <c r="D71" s="7"/>
      <c r="E71" s="7"/>
      <c r="F71" s="7"/>
      <c r="G71" s="7"/>
      <c r="H71" s="7"/>
      <c r="I71" s="7"/>
      <c r="J71" s="7"/>
      <c r="K71" s="8"/>
    </row>
    <row r="72" spans="2:11" x14ac:dyDescent="0.25">
      <c r="B72" s="13" t="s">
        <v>11</v>
      </c>
      <c r="C72" s="7"/>
      <c r="D72" s="7"/>
      <c r="E72" s="7"/>
      <c r="F72" s="7"/>
      <c r="G72" s="7"/>
      <c r="H72" s="7"/>
      <c r="I72" s="7"/>
      <c r="J72" s="7"/>
      <c r="K72" s="8"/>
    </row>
    <row r="73" spans="2:11" x14ac:dyDescent="0.25">
      <c r="B73" s="16"/>
      <c r="C73" s="11"/>
      <c r="D73" s="11"/>
      <c r="E73" s="11"/>
      <c r="F73" s="11"/>
      <c r="G73" s="11"/>
      <c r="H73" s="11"/>
      <c r="I73" s="11"/>
      <c r="J73" s="11"/>
      <c r="K73" s="12"/>
    </row>
  </sheetData>
  <mergeCells count="11">
    <mergeCell ref="L8:M17"/>
    <mergeCell ref="L48:M56"/>
    <mergeCell ref="L57:M57"/>
    <mergeCell ref="B9:C9"/>
    <mergeCell ref="J9:K9"/>
    <mergeCell ref="F9:G9"/>
    <mergeCell ref="D9:E9"/>
    <mergeCell ref="B49:C49"/>
    <mergeCell ref="D49:E49"/>
    <mergeCell ref="F49:G49"/>
    <mergeCell ref="J49:K49"/>
  </mergeCells>
  <phoneticPr fontId="3" type="noConversion"/>
  <pageMargins left="0.2" right="0.2" top="0.2" bottom="0.2" header="0.5" footer="0.5"/>
  <pageSetup scale="72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O62"/>
  <sheetViews>
    <sheetView workbookViewId="0"/>
  </sheetViews>
  <sheetFormatPr baseColWidth="10" defaultColWidth="8.88671875" defaultRowHeight="12.7" x14ac:dyDescent="0.25"/>
  <cols>
    <col min="2" max="2" width="16.6640625" bestFit="1" customWidth="1"/>
    <col min="3" max="3" width="10.33203125" bestFit="1" customWidth="1"/>
    <col min="14" max="14" width="11.5546875" bestFit="1" customWidth="1"/>
  </cols>
  <sheetData>
    <row r="9" spans="2:11" x14ac:dyDescent="0.25">
      <c r="B9" s="75" t="s">
        <v>72</v>
      </c>
      <c r="C9" s="73"/>
      <c r="D9" s="73"/>
      <c r="E9" s="73"/>
      <c r="F9" s="73"/>
      <c r="G9" s="73"/>
      <c r="H9" s="73"/>
      <c r="I9" s="74"/>
    </row>
    <row r="10" spans="2:11" x14ac:dyDescent="0.25">
      <c r="B10" s="57" t="s">
        <v>47</v>
      </c>
      <c r="C10" s="58" t="s">
        <v>100</v>
      </c>
      <c r="D10" s="59"/>
      <c r="E10" s="59"/>
      <c r="F10" s="59"/>
      <c r="G10" s="59"/>
      <c r="H10" s="59"/>
      <c r="I10" s="60"/>
    </row>
    <row r="11" spans="2:11" x14ac:dyDescent="0.25">
      <c r="B11" s="61"/>
      <c r="C11" s="59"/>
      <c r="D11" s="59"/>
      <c r="E11" s="59"/>
      <c r="F11" s="59"/>
      <c r="G11" s="59"/>
      <c r="H11" s="59"/>
      <c r="I11" s="60"/>
    </row>
    <row r="12" spans="2:11" x14ac:dyDescent="0.25">
      <c r="B12" s="61" t="s">
        <v>49</v>
      </c>
      <c r="C12" s="76">
        <v>0.9</v>
      </c>
      <c r="D12" s="62" t="s">
        <v>54</v>
      </c>
      <c r="E12" s="7"/>
      <c r="F12" s="7"/>
      <c r="G12" s="7"/>
      <c r="H12" s="7"/>
      <c r="I12" s="63"/>
      <c r="J12" s="1"/>
      <c r="K12" s="1"/>
    </row>
    <row r="13" spans="2:11" x14ac:dyDescent="0.25">
      <c r="B13" s="61" t="s">
        <v>51</v>
      </c>
      <c r="C13" s="76">
        <v>4.5999999999999999E-3</v>
      </c>
      <c r="D13" s="64" t="s">
        <v>55</v>
      </c>
      <c r="E13" s="59"/>
      <c r="F13" s="59"/>
      <c r="G13" s="59"/>
      <c r="H13" s="59"/>
      <c r="I13" s="60"/>
    </row>
    <row r="14" spans="2:11" x14ac:dyDescent="0.25">
      <c r="B14" s="61"/>
      <c r="C14" s="167">
        <f>+C13*C16</f>
        <v>3.0065430295873918</v>
      </c>
      <c r="D14" s="64" t="s">
        <v>504</v>
      </c>
      <c r="E14" s="59"/>
      <c r="F14" s="59"/>
      <c r="G14" s="59"/>
      <c r="H14" s="59"/>
      <c r="I14" s="60"/>
    </row>
    <row r="15" spans="2:11" x14ac:dyDescent="0.25">
      <c r="B15" s="61" t="s">
        <v>50</v>
      </c>
      <c r="C15" s="76">
        <v>154</v>
      </c>
      <c r="D15" s="66" t="s">
        <v>56</v>
      </c>
      <c r="E15" s="59"/>
      <c r="F15" s="59"/>
      <c r="G15" s="59"/>
      <c r="H15" s="59"/>
      <c r="I15" s="60"/>
    </row>
    <row r="16" spans="2:11" x14ac:dyDescent="0.25">
      <c r="B16" s="132" t="s">
        <v>0</v>
      </c>
      <c r="C16" s="165">
        <f>(12*$C$15)/(pi*$C$12)</f>
        <v>653.59631077986785</v>
      </c>
      <c r="D16" s="66"/>
      <c r="E16" s="59"/>
      <c r="F16" s="59"/>
      <c r="G16" s="59"/>
      <c r="H16" s="59"/>
      <c r="I16" s="60"/>
    </row>
    <row r="17" spans="2:15" x14ac:dyDescent="0.25">
      <c r="B17" s="61" t="s">
        <v>52</v>
      </c>
      <c r="C17" s="87">
        <v>94500</v>
      </c>
      <c r="D17" s="66" t="s">
        <v>510</v>
      </c>
      <c r="E17" s="59"/>
      <c r="F17" s="59"/>
      <c r="G17" s="59"/>
      <c r="H17" s="59"/>
      <c r="I17" s="60"/>
    </row>
    <row r="18" spans="2:15" x14ac:dyDescent="0.25">
      <c r="B18" s="61"/>
      <c r="C18" s="67"/>
      <c r="D18" s="64" t="s">
        <v>77</v>
      </c>
      <c r="E18" s="59"/>
      <c r="F18" s="59"/>
      <c r="G18" s="59"/>
      <c r="H18" s="59"/>
      <c r="I18" s="60"/>
    </row>
    <row r="19" spans="2:15" x14ac:dyDescent="0.25">
      <c r="B19" s="61" t="s">
        <v>53</v>
      </c>
      <c r="C19" s="92">
        <v>0.8</v>
      </c>
      <c r="D19" s="66"/>
      <c r="E19" s="59"/>
      <c r="F19" s="59"/>
      <c r="G19" s="59"/>
      <c r="H19" s="59"/>
      <c r="I19" s="60"/>
    </row>
    <row r="20" spans="2:15" ht="2.2999999999999998" customHeight="1" x14ac:dyDescent="0.25">
      <c r="B20" s="61"/>
      <c r="C20" s="7"/>
      <c r="D20" s="59"/>
      <c r="E20" s="59"/>
      <c r="F20" s="59"/>
      <c r="G20" s="59"/>
      <c r="H20" s="59"/>
      <c r="I20" s="60"/>
    </row>
    <row r="21" spans="2:15" x14ac:dyDescent="0.25">
      <c r="B21" s="68" t="s">
        <v>57</v>
      </c>
      <c r="C21" s="69">
        <f>(C13*C15*C12*C17)/132000</f>
        <v>0.45643499999999998</v>
      </c>
      <c r="E21" s="59"/>
      <c r="F21" s="59"/>
      <c r="G21" s="59"/>
      <c r="H21" s="59"/>
      <c r="I21" s="60"/>
    </row>
    <row r="22" spans="2:15" x14ac:dyDescent="0.25">
      <c r="B22" s="68" t="s">
        <v>1</v>
      </c>
      <c r="C22" s="69">
        <f>C13*C16*pi*((C12/2)^2)</f>
        <v>1.9126799999999999</v>
      </c>
      <c r="E22" s="59"/>
      <c r="F22" s="59"/>
      <c r="G22" s="59"/>
      <c r="H22" s="59"/>
      <c r="I22" s="60"/>
      <c r="O22" s="1"/>
    </row>
    <row r="23" spans="2:15" x14ac:dyDescent="0.25">
      <c r="B23" s="70"/>
      <c r="C23" s="71"/>
      <c r="D23" s="71"/>
      <c r="E23" s="71"/>
      <c r="F23" s="71"/>
      <c r="G23" s="71"/>
      <c r="H23" s="71"/>
      <c r="I23" s="72"/>
      <c r="N23" t="s">
        <v>512</v>
      </c>
      <c r="O23" s="1">
        <v>0.5</v>
      </c>
    </row>
    <row r="24" spans="2:15" x14ac:dyDescent="0.25">
      <c r="N24" t="s">
        <v>513</v>
      </c>
      <c r="O24">
        <v>0.25</v>
      </c>
    </row>
    <row r="25" spans="2:15" x14ac:dyDescent="0.25">
      <c r="N25" t="s">
        <v>514</v>
      </c>
      <c r="O25">
        <f>+O24^2</f>
        <v>6.25E-2</v>
      </c>
    </row>
    <row r="26" spans="2:15" x14ac:dyDescent="0.25">
      <c r="B26" s="166" t="s">
        <v>501</v>
      </c>
      <c r="C26" s="73"/>
      <c r="D26" s="73"/>
      <c r="E26" s="73"/>
      <c r="F26" s="73"/>
      <c r="G26" s="73"/>
      <c r="H26" s="73"/>
      <c r="I26" s="74"/>
    </row>
    <row r="27" spans="2:15" x14ac:dyDescent="0.25">
      <c r="B27" s="38" t="s">
        <v>73</v>
      </c>
      <c r="C27" s="20" t="s">
        <v>2</v>
      </c>
      <c r="D27" s="20" t="s">
        <v>62</v>
      </c>
      <c r="E27" s="20" t="s">
        <v>57</v>
      </c>
      <c r="F27" s="20" t="s">
        <v>0</v>
      </c>
      <c r="G27" s="20" t="s">
        <v>31</v>
      </c>
      <c r="H27" s="20" t="s">
        <v>58</v>
      </c>
      <c r="I27" s="77" t="s">
        <v>1</v>
      </c>
      <c r="N27" t="s">
        <v>515</v>
      </c>
      <c r="O27" s="1">
        <f>PI()</f>
        <v>3.1415926535897931</v>
      </c>
    </row>
    <row r="28" spans="2:15" x14ac:dyDescent="0.25">
      <c r="B28" s="6">
        <v>1</v>
      </c>
      <c r="C28" s="7">
        <v>153</v>
      </c>
      <c r="D28" s="7">
        <v>4.5999999999999999E-3</v>
      </c>
      <c r="E28" s="78">
        <v>0.25</v>
      </c>
      <c r="F28" s="65">
        <v>1175</v>
      </c>
      <c r="G28" s="7">
        <v>5.5</v>
      </c>
      <c r="H28" s="7">
        <v>0.5</v>
      </c>
      <c r="I28" s="79">
        <f>D28*F28*pi*((H28/2)^2)</f>
        <v>1.0612692501875001</v>
      </c>
      <c r="N28" t="s">
        <v>511</v>
      </c>
      <c r="O28" s="49">
        <f>+O25*O27</f>
        <v>0.19634954084936207</v>
      </c>
    </row>
    <row r="29" spans="2:15" x14ac:dyDescent="0.25">
      <c r="B29" s="6">
        <v>2</v>
      </c>
      <c r="C29" s="7">
        <v>153</v>
      </c>
      <c r="D29" s="80">
        <v>0.01</v>
      </c>
      <c r="E29" s="78">
        <v>0.55000000000000004</v>
      </c>
      <c r="F29" s="65">
        <v>1175</v>
      </c>
      <c r="G29" s="7">
        <v>11.75</v>
      </c>
      <c r="H29" s="7">
        <v>0.5</v>
      </c>
      <c r="I29" s="79">
        <f t="shared" ref="I29:I34" si="0">D29*F29*pi*((H29/2)^2)</f>
        <v>2.3071070656249999</v>
      </c>
    </row>
    <row r="30" spans="2:15" x14ac:dyDescent="0.25">
      <c r="B30" s="6">
        <v>3</v>
      </c>
      <c r="C30" s="20">
        <v>200</v>
      </c>
      <c r="D30" s="32">
        <v>0.01</v>
      </c>
      <c r="E30" s="78">
        <v>0.72</v>
      </c>
      <c r="F30" s="65">
        <v>1527</v>
      </c>
      <c r="G30" s="7">
        <v>15.27</v>
      </c>
      <c r="H30" s="7">
        <v>0.5</v>
      </c>
      <c r="I30" s="79">
        <f t="shared" si="0"/>
        <v>2.998257437625</v>
      </c>
      <c r="N30" t="s">
        <v>62</v>
      </c>
      <c r="O30">
        <v>4.5999999999999999E-3</v>
      </c>
    </row>
    <row r="31" spans="2:15" x14ac:dyDescent="0.25">
      <c r="B31" s="6">
        <v>4</v>
      </c>
      <c r="C31" s="20">
        <v>250</v>
      </c>
      <c r="D31" s="32">
        <v>0.01</v>
      </c>
      <c r="E31" s="78">
        <v>0.89</v>
      </c>
      <c r="F31" s="65">
        <v>1909</v>
      </c>
      <c r="G31" s="7">
        <v>19.100000000000001</v>
      </c>
      <c r="H31" s="7">
        <v>0.5</v>
      </c>
      <c r="I31" s="79">
        <f t="shared" si="0"/>
        <v>3.7483126708749999</v>
      </c>
      <c r="N31" t="s">
        <v>0</v>
      </c>
      <c r="O31">
        <v>1175</v>
      </c>
    </row>
    <row r="32" spans="2:15" x14ac:dyDescent="0.25">
      <c r="B32" s="6">
        <v>5</v>
      </c>
      <c r="C32" s="20">
        <v>300</v>
      </c>
      <c r="D32" s="32">
        <v>0.01</v>
      </c>
      <c r="E32" s="78">
        <v>1.07</v>
      </c>
      <c r="F32" s="65">
        <v>2291</v>
      </c>
      <c r="G32" s="7">
        <v>22.9</v>
      </c>
      <c r="H32" s="7">
        <v>0.5</v>
      </c>
      <c r="I32" s="93">
        <f t="shared" si="0"/>
        <v>4.4983679041249998</v>
      </c>
      <c r="N32" s="89" t="s">
        <v>516</v>
      </c>
      <c r="O32" s="89">
        <f>+O30*O31</f>
        <v>5.4050000000000002</v>
      </c>
    </row>
    <row r="33" spans="2:15" x14ac:dyDescent="0.25">
      <c r="B33" s="6">
        <v>6</v>
      </c>
      <c r="C33" s="31">
        <v>300</v>
      </c>
      <c r="D33" s="20">
        <v>1.2E-2</v>
      </c>
      <c r="E33" s="78">
        <v>1.29</v>
      </c>
      <c r="F33" s="65">
        <v>2291</v>
      </c>
      <c r="G33" s="7">
        <v>27.5</v>
      </c>
      <c r="H33" s="7">
        <v>0.5</v>
      </c>
      <c r="I33" s="79">
        <f t="shared" si="0"/>
        <v>5.3980414849500002</v>
      </c>
    </row>
    <row r="34" spans="2:15" x14ac:dyDescent="0.25">
      <c r="B34" s="6">
        <v>7</v>
      </c>
      <c r="C34" s="20">
        <v>400</v>
      </c>
      <c r="D34" s="20">
        <v>0.01</v>
      </c>
      <c r="E34" s="37">
        <v>1.43</v>
      </c>
      <c r="F34" s="65">
        <v>3050</v>
      </c>
      <c r="G34" s="7">
        <v>31</v>
      </c>
      <c r="H34" s="7">
        <v>0.5</v>
      </c>
      <c r="I34" s="79">
        <f t="shared" si="0"/>
        <v>5.9886608937500005</v>
      </c>
      <c r="L34" s="88"/>
      <c r="O34">
        <f>+O28*O32</f>
        <v>1.061269268290802</v>
      </c>
    </row>
    <row r="35" spans="2:15" x14ac:dyDescent="0.25">
      <c r="B35" s="13"/>
      <c r="C35" s="59"/>
      <c r="D35" s="59"/>
      <c r="E35" s="59"/>
      <c r="F35" s="59"/>
      <c r="G35" s="59"/>
      <c r="H35" s="59"/>
      <c r="I35" s="60"/>
      <c r="M35" s="65"/>
      <c r="N35" s="65"/>
      <c r="O35" s="89"/>
    </row>
    <row r="36" spans="2:15" x14ac:dyDescent="0.25">
      <c r="B36" s="81" t="s">
        <v>63</v>
      </c>
      <c r="C36" s="71"/>
      <c r="D36" s="71"/>
      <c r="E36" s="71"/>
      <c r="F36" s="71"/>
      <c r="G36" s="71"/>
      <c r="H36" s="71"/>
      <c r="I36" s="72"/>
      <c r="M36" s="65"/>
      <c r="N36" s="65"/>
    </row>
    <row r="37" spans="2:15" x14ac:dyDescent="0.25">
      <c r="B37" s="2"/>
      <c r="M37" s="65"/>
      <c r="N37" s="65"/>
    </row>
    <row r="38" spans="2:15" x14ac:dyDescent="0.25">
      <c r="B38" s="2"/>
    </row>
    <row r="39" spans="2:15" x14ac:dyDescent="0.25">
      <c r="B39" s="56" t="s">
        <v>64</v>
      </c>
    </row>
    <row r="40" spans="2:15" x14ac:dyDescent="0.25">
      <c r="B40" t="s">
        <v>65</v>
      </c>
    </row>
    <row r="42" spans="2:15" x14ac:dyDescent="0.25">
      <c r="B42" s="56" t="s">
        <v>66</v>
      </c>
    </row>
    <row r="43" spans="2:15" x14ac:dyDescent="0.25">
      <c r="B43" t="s">
        <v>68</v>
      </c>
    </row>
    <row r="44" spans="2:15" x14ac:dyDescent="0.25">
      <c r="B44" t="s">
        <v>67</v>
      </c>
    </row>
    <row r="45" spans="2:15" x14ac:dyDescent="0.25">
      <c r="B45" t="s">
        <v>69</v>
      </c>
    </row>
    <row r="46" spans="2:15" x14ac:dyDescent="0.25">
      <c r="B46" t="s">
        <v>70</v>
      </c>
    </row>
    <row r="47" spans="2:15" x14ac:dyDescent="0.25">
      <c r="B47" t="s">
        <v>101</v>
      </c>
    </row>
    <row r="48" spans="2:15" x14ac:dyDescent="0.25">
      <c r="B48" s="2" t="s">
        <v>102</v>
      </c>
    </row>
    <row r="49" spans="2:2" x14ac:dyDescent="0.25">
      <c r="B49" t="s">
        <v>103</v>
      </c>
    </row>
    <row r="50" spans="2:2" x14ac:dyDescent="0.25">
      <c r="B50" s="56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S55"/>
  <sheetViews>
    <sheetView workbookViewId="0">
      <selection activeCell="C29" sqref="C29"/>
    </sheetView>
  </sheetViews>
  <sheetFormatPr baseColWidth="10" defaultColWidth="8.88671875" defaultRowHeight="12.7" x14ac:dyDescent="0.25"/>
  <cols>
    <col min="2" max="2" width="16.6640625" bestFit="1" customWidth="1"/>
    <col min="3" max="3" width="10.5546875" bestFit="1" customWidth="1"/>
  </cols>
  <sheetData>
    <row r="8" spans="2:11" ht="19.05" x14ac:dyDescent="0.35">
      <c r="B8" s="179" t="s">
        <v>541</v>
      </c>
    </row>
    <row r="10" spans="2:11" x14ac:dyDescent="0.25">
      <c r="B10" s="75" t="s">
        <v>72</v>
      </c>
      <c r="C10" s="73"/>
      <c r="D10" s="73"/>
      <c r="E10" s="73"/>
      <c r="F10" s="73"/>
      <c r="G10" s="73"/>
      <c r="H10" s="73"/>
      <c r="I10" s="74"/>
    </row>
    <row r="11" spans="2:11" x14ac:dyDescent="0.25">
      <c r="B11" s="57" t="s">
        <v>47</v>
      </c>
      <c r="C11" s="58" t="s">
        <v>100</v>
      </c>
      <c r="D11" s="59"/>
      <c r="E11" s="59"/>
      <c r="F11" s="59"/>
      <c r="G11" s="59"/>
      <c r="H11" s="59"/>
      <c r="I11" s="60"/>
    </row>
    <row r="12" spans="2:11" x14ac:dyDescent="0.25">
      <c r="B12" s="61"/>
      <c r="C12" s="59"/>
      <c r="D12" s="59"/>
      <c r="E12" s="59"/>
      <c r="F12" s="59"/>
      <c r="G12" s="59"/>
      <c r="H12" s="59"/>
      <c r="I12" s="60"/>
    </row>
    <row r="13" spans="2:11" x14ac:dyDescent="0.25">
      <c r="B13" s="61" t="s">
        <v>49</v>
      </c>
      <c r="C13" s="76">
        <v>0.46875</v>
      </c>
      <c r="D13" s="62" t="s">
        <v>54</v>
      </c>
      <c r="E13" s="7"/>
      <c r="F13" s="7"/>
      <c r="G13" s="7"/>
      <c r="H13" s="7"/>
      <c r="I13" s="63"/>
      <c r="J13" s="1"/>
      <c r="K13" s="1"/>
    </row>
    <row r="14" spans="2:11" x14ac:dyDescent="0.25">
      <c r="B14" s="61" t="s">
        <v>51</v>
      </c>
      <c r="C14" s="76">
        <v>6.0000000000000001E-3</v>
      </c>
      <c r="D14" s="64" t="s">
        <v>55</v>
      </c>
      <c r="E14" s="59"/>
      <c r="F14" s="59"/>
      <c r="G14" s="59"/>
      <c r="H14" s="59"/>
      <c r="I14" s="60"/>
    </row>
    <row r="15" spans="2:11" x14ac:dyDescent="0.25">
      <c r="B15" s="61"/>
      <c r="C15" s="167">
        <f>+C14*C17</f>
        <v>3.9113919481475734</v>
      </c>
      <c r="D15" s="64" t="s">
        <v>504</v>
      </c>
      <c r="E15" s="59"/>
      <c r="F15" s="59"/>
      <c r="G15" s="59"/>
      <c r="H15" s="59"/>
      <c r="I15" s="60"/>
    </row>
    <row r="16" spans="2:11" x14ac:dyDescent="0.25">
      <c r="B16" s="61" t="s">
        <v>50</v>
      </c>
      <c r="C16" s="76">
        <v>80</v>
      </c>
      <c r="D16" s="66" t="s">
        <v>56</v>
      </c>
      <c r="E16" s="59"/>
      <c r="F16" s="59"/>
      <c r="G16" s="59"/>
      <c r="H16" s="59"/>
      <c r="I16" s="60"/>
    </row>
    <row r="17" spans="2:19" x14ac:dyDescent="0.25">
      <c r="B17" s="132" t="s">
        <v>0</v>
      </c>
      <c r="C17" s="165">
        <f>(12*$C$16)/(pi*$C$13)</f>
        <v>651.89865802459553</v>
      </c>
      <c r="D17" s="66"/>
      <c r="E17" s="59"/>
      <c r="F17" s="59"/>
      <c r="G17" s="59"/>
      <c r="H17" s="59"/>
      <c r="I17" s="60"/>
    </row>
    <row r="18" spans="2:19" x14ac:dyDescent="0.25">
      <c r="B18" s="61" t="s">
        <v>52</v>
      </c>
      <c r="C18" s="87">
        <v>216500</v>
      </c>
      <c r="D18" s="66" t="s">
        <v>539</v>
      </c>
      <c r="E18" s="59"/>
      <c r="F18" s="59"/>
      <c r="G18" s="59"/>
      <c r="H18" s="59"/>
      <c r="I18" s="60"/>
    </row>
    <row r="19" spans="2:19" x14ac:dyDescent="0.25">
      <c r="B19" s="61"/>
      <c r="C19" s="67"/>
      <c r="D19" s="64" t="s">
        <v>77</v>
      </c>
      <c r="E19" s="59"/>
      <c r="F19" s="59"/>
      <c r="G19" s="59"/>
      <c r="H19" s="59"/>
      <c r="I19" s="60"/>
    </row>
    <row r="20" spans="2:19" x14ac:dyDescent="0.25">
      <c r="B20" s="61" t="s">
        <v>53</v>
      </c>
      <c r="C20" s="92">
        <v>0.8</v>
      </c>
      <c r="D20" s="66"/>
      <c r="E20" s="59"/>
      <c r="F20" s="59"/>
      <c r="G20" s="59"/>
      <c r="H20" s="59"/>
      <c r="I20" s="60"/>
    </row>
    <row r="21" spans="2:19" ht="2.2999999999999998" customHeight="1" x14ac:dyDescent="0.25">
      <c r="B21" s="61"/>
      <c r="C21" s="7"/>
      <c r="D21" s="59"/>
      <c r="E21" s="59"/>
      <c r="F21" s="59"/>
      <c r="G21" s="59"/>
      <c r="H21" s="59"/>
      <c r="I21" s="60"/>
    </row>
    <row r="22" spans="2:19" x14ac:dyDescent="0.25">
      <c r="B22" s="68" t="s">
        <v>57</v>
      </c>
      <c r="C22" s="69">
        <f>((C14*C16*C13*C18)/132000)/C20</f>
        <v>0.46129261363636354</v>
      </c>
      <c r="E22" s="59"/>
      <c r="F22" s="59"/>
      <c r="G22" s="59"/>
      <c r="H22" s="59"/>
      <c r="I22" s="60"/>
    </row>
    <row r="23" spans="2:19" x14ac:dyDescent="0.25">
      <c r="B23" s="68" t="s">
        <v>1</v>
      </c>
      <c r="C23" s="69">
        <f>C14*C17*pi*((C13/2)^2)</f>
        <v>0.67500000000000004</v>
      </c>
      <c r="E23" s="59"/>
      <c r="F23" s="59"/>
      <c r="G23" s="59"/>
      <c r="H23" s="59"/>
      <c r="I23" s="60"/>
    </row>
    <row r="24" spans="2:19" ht="6.8" customHeight="1" x14ac:dyDescent="0.25">
      <c r="B24" s="70"/>
      <c r="C24" s="71"/>
      <c r="D24" s="71"/>
      <c r="E24" s="71"/>
      <c r="F24" s="71"/>
      <c r="G24" s="71"/>
      <c r="H24" s="71"/>
      <c r="I24" s="72"/>
    </row>
    <row r="26" spans="2:19" x14ac:dyDescent="0.25">
      <c r="B26" s="75" t="s">
        <v>543</v>
      </c>
      <c r="C26" s="73"/>
      <c r="D26" s="73"/>
      <c r="E26" s="73"/>
      <c r="F26" s="73"/>
      <c r="G26" s="73"/>
      <c r="H26" s="73"/>
      <c r="I26" s="74"/>
      <c r="L26" s="75" t="s">
        <v>542</v>
      </c>
      <c r="M26" s="73"/>
      <c r="N26" s="73"/>
      <c r="O26" s="73"/>
      <c r="P26" s="73"/>
      <c r="Q26" s="73"/>
      <c r="R26" s="73"/>
      <c r="S26" s="74"/>
    </row>
    <row r="27" spans="2:19" x14ac:dyDescent="0.25">
      <c r="B27" s="57" t="s">
        <v>524</v>
      </c>
      <c r="C27" s="59" t="s">
        <v>60</v>
      </c>
      <c r="D27" s="59"/>
      <c r="E27" s="59"/>
      <c r="F27" s="59"/>
      <c r="G27" s="59"/>
      <c r="H27" s="178" t="s">
        <v>549</v>
      </c>
      <c r="I27" s="60"/>
      <c r="L27" s="57" t="s">
        <v>524</v>
      </c>
      <c r="M27" s="59" t="s">
        <v>525</v>
      </c>
      <c r="N27" s="59"/>
      <c r="O27" s="59"/>
      <c r="P27" s="59"/>
      <c r="Q27" s="59"/>
      <c r="R27" s="178" t="s">
        <v>549</v>
      </c>
      <c r="S27" s="60"/>
    </row>
    <row r="28" spans="2:19" x14ac:dyDescent="0.25">
      <c r="B28" s="57" t="s">
        <v>526</v>
      </c>
      <c r="C28" s="59" t="s">
        <v>544</v>
      </c>
      <c r="D28" s="59"/>
      <c r="E28" s="59"/>
      <c r="F28" s="59"/>
      <c r="G28" s="59"/>
      <c r="H28" s="188">
        <v>10.24</v>
      </c>
      <c r="I28" s="60"/>
      <c r="L28" s="57" t="s">
        <v>526</v>
      </c>
      <c r="M28" s="59" t="s">
        <v>527</v>
      </c>
      <c r="N28" s="59"/>
      <c r="O28" s="59"/>
      <c r="P28" s="59"/>
      <c r="Q28" s="59"/>
      <c r="R28" s="188">
        <v>120.7</v>
      </c>
      <c r="S28" s="60"/>
    </row>
    <row r="29" spans="2:19" x14ac:dyDescent="0.25">
      <c r="B29" s="57" t="s">
        <v>545</v>
      </c>
      <c r="C29" s="59" t="s">
        <v>546</v>
      </c>
      <c r="D29" s="59"/>
      <c r="E29" s="59"/>
      <c r="F29" s="59"/>
      <c r="G29" s="59"/>
      <c r="H29" s="180"/>
      <c r="I29" s="60"/>
      <c r="L29" s="57" t="s">
        <v>528</v>
      </c>
      <c r="M29" s="59" t="s">
        <v>529</v>
      </c>
      <c r="N29" s="59"/>
      <c r="O29" s="59"/>
      <c r="P29" s="59"/>
      <c r="Q29" s="59"/>
      <c r="R29" s="188">
        <f>7.06*2</f>
        <v>14.12</v>
      </c>
      <c r="S29" s="60"/>
    </row>
    <row r="30" spans="2:19" x14ac:dyDescent="0.25">
      <c r="B30" s="181"/>
      <c r="C30" s="59"/>
      <c r="D30" s="59"/>
      <c r="E30" s="59"/>
      <c r="F30" s="59"/>
      <c r="G30" s="59"/>
      <c r="H30" s="59"/>
      <c r="I30" s="60"/>
      <c r="L30" s="181" t="s">
        <v>530</v>
      </c>
      <c r="M30" s="59"/>
      <c r="N30" s="59"/>
      <c r="O30" s="59"/>
      <c r="P30" s="59"/>
      <c r="Q30" s="59"/>
      <c r="R30" s="59"/>
      <c r="S30" s="60"/>
    </row>
    <row r="31" spans="2:19" x14ac:dyDescent="0.25">
      <c r="B31" s="182" t="s">
        <v>3</v>
      </c>
      <c r="C31" s="59">
        <f>15/32</f>
        <v>0.46875</v>
      </c>
      <c r="D31" s="59" t="s">
        <v>532</v>
      </c>
      <c r="E31" s="59"/>
      <c r="F31" s="59"/>
      <c r="G31" s="59"/>
      <c r="H31" s="59"/>
      <c r="I31" s="60"/>
      <c r="L31" s="182" t="s">
        <v>3</v>
      </c>
      <c r="M31" s="59">
        <v>0.625</v>
      </c>
      <c r="N31" s="59" t="s">
        <v>532</v>
      </c>
      <c r="O31" s="59"/>
      <c r="P31" s="59"/>
      <c r="Q31" s="59"/>
      <c r="R31" s="59"/>
      <c r="S31" s="60"/>
    </row>
    <row r="32" spans="2:19" x14ac:dyDescent="0.25">
      <c r="B32" s="182" t="s">
        <v>3</v>
      </c>
      <c r="C32" s="183">
        <f>+C31*25.4</f>
        <v>11.90625</v>
      </c>
      <c r="D32" s="59" t="s">
        <v>533</v>
      </c>
      <c r="E32" s="59"/>
      <c r="F32" s="59"/>
      <c r="G32" s="59"/>
      <c r="H32" s="59"/>
      <c r="I32" s="60"/>
      <c r="L32" s="182" t="s">
        <v>3</v>
      </c>
      <c r="M32" s="183">
        <f>+M31*25.4</f>
        <v>15.875</v>
      </c>
      <c r="N32" s="59" t="s">
        <v>533</v>
      </c>
      <c r="O32" s="59"/>
      <c r="P32" s="59"/>
      <c r="Q32" s="59"/>
      <c r="R32" s="59"/>
      <c r="S32" s="60"/>
    </row>
    <row r="33" spans="2:19" x14ac:dyDescent="0.25">
      <c r="B33" s="182" t="s">
        <v>531</v>
      </c>
      <c r="C33" s="59">
        <v>2</v>
      </c>
      <c r="D33" s="59"/>
      <c r="E33" s="59"/>
      <c r="F33" s="59"/>
      <c r="G33" s="59"/>
      <c r="H33" s="59"/>
      <c r="I33" s="60"/>
      <c r="L33" s="182" t="s">
        <v>531</v>
      </c>
      <c r="M33" s="59">
        <v>2</v>
      </c>
      <c r="N33" s="59"/>
      <c r="O33" s="59"/>
      <c r="P33" s="59"/>
      <c r="Q33" s="59"/>
      <c r="R33" s="59"/>
      <c r="S33" s="60"/>
    </row>
    <row r="34" spans="2:19" x14ac:dyDescent="0.25">
      <c r="B34" s="182"/>
      <c r="C34" s="59"/>
      <c r="D34" s="59"/>
      <c r="E34" s="59"/>
      <c r="F34" s="59"/>
      <c r="G34" s="59"/>
      <c r="H34" s="59"/>
      <c r="I34" s="60"/>
      <c r="L34" s="182"/>
      <c r="M34" s="59"/>
      <c r="N34" s="59"/>
      <c r="O34" s="59"/>
      <c r="P34" s="59"/>
      <c r="Q34" s="59"/>
      <c r="R34" s="59"/>
      <c r="S34" s="60"/>
    </row>
    <row r="35" spans="2:19" x14ac:dyDescent="0.25">
      <c r="B35" s="184" t="s">
        <v>547</v>
      </c>
      <c r="C35" s="59"/>
      <c r="D35" s="59"/>
      <c r="E35" s="59"/>
      <c r="F35" s="59"/>
      <c r="G35" s="59"/>
      <c r="H35" s="59"/>
      <c r="I35" s="60"/>
      <c r="L35" s="184" t="s">
        <v>535</v>
      </c>
      <c r="M35" s="59"/>
      <c r="N35" s="59"/>
      <c r="O35" s="59"/>
      <c r="P35" s="59"/>
      <c r="Q35" s="59"/>
      <c r="R35" s="59"/>
      <c r="S35" s="60"/>
    </row>
    <row r="36" spans="2:19" x14ac:dyDescent="0.25">
      <c r="B36" s="182" t="s">
        <v>2</v>
      </c>
      <c r="C36" s="76">
        <v>80</v>
      </c>
      <c r="D36" s="76"/>
      <c r="E36" s="59"/>
      <c r="F36" s="59"/>
      <c r="G36" s="59"/>
      <c r="H36" s="59"/>
      <c r="I36" s="60"/>
      <c r="L36" s="182" t="s">
        <v>2</v>
      </c>
      <c r="M36" s="76">
        <v>225</v>
      </c>
      <c r="N36" s="76">
        <v>650</v>
      </c>
      <c r="O36" s="59"/>
      <c r="P36" s="59"/>
      <c r="Q36" s="59"/>
      <c r="R36" s="59"/>
      <c r="S36" s="60"/>
    </row>
    <row r="37" spans="2:19" x14ac:dyDescent="0.25">
      <c r="B37" s="182" t="s">
        <v>0</v>
      </c>
      <c r="C37" s="137">
        <f>(12*C36)/(PI()*$C$31)</f>
        <v>651.89864690440334</v>
      </c>
      <c r="D37" s="137"/>
      <c r="E37" s="59"/>
      <c r="F37" s="59"/>
      <c r="G37" s="59"/>
      <c r="H37" s="59"/>
      <c r="I37" s="60"/>
      <c r="L37" s="182" t="s">
        <v>0</v>
      </c>
      <c r="M37" s="137">
        <f>(12*M36)/(PI()*$M$31)</f>
        <v>1375.0987083139757</v>
      </c>
      <c r="N37" s="137">
        <f>(12*N36)/(PI()*$M$31)</f>
        <v>3972.5073795737076</v>
      </c>
      <c r="O37" s="59"/>
      <c r="P37" s="59"/>
      <c r="Q37" s="59"/>
      <c r="R37" s="59"/>
      <c r="S37" s="60"/>
    </row>
    <row r="38" spans="2:19" x14ac:dyDescent="0.25">
      <c r="B38" s="182" t="s">
        <v>534</v>
      </c>
      <c r="C38" s="76">
        <v>6.0000000000000001E-3</v>
      </c>
      <c r="D38" s="76"/>
      <c r="E38" s="59"/>
      <c r="F38" s="59"/>
      <c r="G38" s="59"/>
      <c r="H38" s="59"/>
      <c r="I38" s="60"/>
      <c r="L38" s="182" t="s">
        <v>534</v>
      </c>
      <c r="M38" s="76">
        <v>2.2000000000000001E-3</v>
      </c>
      <c r="N38" s="76">
        <v>6.0000000000000001E-3</v>
      </c>
      <c r="O38" s="59"/>
      <c r="P38" s="59"/>
      <c r="Q38" s="59"/>
      <c r="R38" s="59"/>
      <c r="S38" s="60"/>
    </row>
    <row r="39" spans="2:19" x14ac:dyDescent="0.25">
      <c r="B39" s="182" t="s">
        <v>31</v>
      </c>
      <c r="C39" s="185">
        <f>+C37*C38</f>
        <v>3.9113918814264199</v>
      </c>
      <c r="D39" s="185"/>
      <c r="E39" s="59"/>
      <c r="F39" s="59"/>
      <c r="G39" s="59"/>
      <c r="H39" s="59"/>
      <c r="I39" s="60"/>
      <c r="L39" s="182" t="s">
        <v>31</v>
      </c>
      <c r="M39" s="185">
        <f>+M37*M38</f>
        <v>3.0252171582907468</v>
      </c>
      <c r="N39" s="185">
        <f>+N37*N38</f>
        <v>23.835044277442247</v>
      </c>
      <c r="O39" s="59"/>
      <c r="P39" s="59"/>
      <c r="Q39" s="59"/>
      <c r="R39" s="59"/>
      <c r="S39" s="60"/>
    </row>
    <row r="40" spans="2:19" x14ac:dyDescent="0.25">
      <c r="B40" s="182"/>
      <c r="C40" s="7"/>
      <c r="D40" s="7"/>
      <c r="E40" s="59"/>
      <c r="F40" s="59"/>
      <c r="G40" s="59"/>
      <c r="H40" s="59"/>
      <c r="I40" s="60"/>
      <c r="L40" s="182"/>
      <c r="M40" s="7"/>
      <c r="N40" s="7"/>
      <c r="O40" s="59"/>
      <c r="P40" s="59"/>
      <c r="Q40" s="59"/>
      <c r="R40" s="59"/>
      <c r="S40" s="60"/>
    </row>
    <row r="41" spans="2:19" x14ac:dyDescent="0.25">
      <c r="B41" s="184"/>
      <c r="C41" s="7"/>
      <c r="D41" s="7"/>
      <c r="E41" s="59"/>
      <c r="F41" s="59"/>
      <c r="G41" s="59"/>
      <c r="H41" s="59"/>
      <c r="I41" s="60"/>
      <c r="L41" s="184" t="s">
        <v>536</v>
      </c>
      <c r="M41" s="7"/>
      <c r="N41" s="7"/>
      <c r="O41" s="59"/>
      <c r="P41" s="59"/>
      <c r="Q41" s="59"/>
      <c r="R41" s="59"/>
      <c r="S41" s="60"/>
    </row>
    <row r="42" spans="2:19" x14ac:dyDescent="0.25">
      <c r="B42" s="186"/>
      <c r="C42" s="7"/>
      <c r="D42" s="7"/>
      <c r="E42" s="59"/>
      <c r="F42" s="59"/>
      <c r="G42" s="59"/>
      <c r="H42" s="59"/>
      <c r="I42" s="60"/>
      <c r="L42" s="186" t="s">
        <v>537</v>
      </c>
      <c r="M42" s="7"/>
      <c r="N42" s="7"/>
      <c r="O42" s="59"/>
      <c r="P42" s="59"/>
      <c r="Q42" s="59"/>
      <c r="R42" s="59"/>
      <c r="S42" s="60"/>
    </row>
    <row r="43" spans="2:19" x14ac:dyDescent="0.25">
      <c r="B43" s="187"/>
      <c r="C43" s="11"/>
      <c r="D43" s="11"/>
      <c r="E43" s="71"/>
      <c r="F43" s="71"/>
      <c r="G43" s="71"/>
      <c r="H43" s="71"/>
      <c r="I43" s="72"/>
      <c r="L43" s="187" t="s">
        <v>538</v>
      </c>
      <c r="M43" s="11"/>
      <c r="N43" s="11"/>
      <c r="O43" s="71"/>
      <c r="P43" s="71"/>
      <c r="Q43" s="71"/>
      <c r="R43" s="71"/>
      <c r="S43" s="72"/>
    </row>
    <row r="44" spans="2:19" x14ac:dyDescent="0.25">
      <c r="L44" s="174"/>
      <c r="M44" s="1"/>
      <c r="N44" s="1"/>
    </row>
    <row r="45" spans="2:19" x14ac:dyDescent="0.25">
      <c r="B45" s="166" t="s">
        <v>548</v>
      </c>
      <c r="C45" s="73"/>
      <c r="D45" s="73"/>
      <c r="E45" s="73"/>
      <c r="F45" s="73"/>
      <c r="G45" s="73"/>
      <c r="H45" s="73"/>
      <c r="I45" s="74"/>
      <c r="L45" s="166" t="s">
        <v>540</v>
      </c>
      <c r="M45" s="73"/>
      <c r="N45" s="73"/>
      <c r="O45" s="73"/>
      <c r="P45" s="73"/>
      <c r="Q45" s="73"/>
      <c r="R45" s="73"/>
      <c r="S45" s="74"/>
    </row>
    <row r="46" spans="2:19" x14ac:dyDescent="0.25">
      <c r="B46" s="38" t="s">
        <v>73</v>
      </c>
      <c r="C46" s="20" t="s">
        <v>2</v>
      </c>
      <c r="D46" s="20" t="s">
        <v>62</v>
      </c>
      <c r="E46" s="20" t="s">
        <v>57</v>
      </c>
      <c r="F46" s="20" t="s">
        <v>0</v>
      </c>
      <c r="G46" s="20" t="s">
        <v>31</v>
      </c>
      <c r="H46" s="20" t="s">
        <v>58</v>
      </c>
      <c r="I46" s="77" t="s">
        <v>1</v>
      </c>
      <c r="L46" s="38" t="s">
        <v>73</v>
      </c>
      <c r="M46" s="20" t="s">
        <v>2</v>
      </c>
      <c r="N46" s="20" t="s">
        <v>62</v>
      </c>
      <c r="O46" s="20" t="s">
        <v>57</v>
      </c>
      <c r="P46" s="20" t="s">
        <v>0</v>
      </c>
      <c r="Q46" s="20" t="s">
        <v>31</v>
      </c>
      <c r="R46" s="20" t="s">
        <v>58</v>
      </c>
      <c r="S46" s="77" t="s">
        <v>1</v>
      </c>
    </row>
    <row r="47" spans="2:19" x14ac:dyDescent="0.25">
      <c r="B47" s="6">
        <v>1</v>
      </c>
      <c r="C47" s="76">
        <v>80</v>
      </c>
      <c r="D47" s="76">
        <v>6.0000000000000001E-3</v>
      </c>
      <c r="E47" s="175">
        <v>0.46</v>
      </c>
      <c r="F47" s="87">
        <v>652</v>
      </c>
      <c r="G47" s="76">
        <v>3.9</v>
      </c>
      <c r="H47" s="76">
        <f>15/32</f>
        <v>0.46875</v>
      </c>
      <c r="I47" s="79">
        <f t="shared" ref="I47:I53" si="0">D47*F47*pi*((H47/2)^2)</f>
        <v>0.67510493323242193</v>
      </c>
      <c r="L47" s="6">
        <v>1</v>
      </c>
      <c r="M47" s="76">
        <v>225</v>
      </c>
      <c r="N47" s="76">
        <v>2.2000000000000001E-3</v>
      </c>
      <c r="O47" s="175">
        <v>0.51</v>
      </c>
      <c r="P47" s="87">
        <v>1375</v>
      </c>
      <c r="Q47" s="76">
        <v>3</v>
      </c>
      <c r="R47" s="76">
        <v>0.625</v>
      </c>
      <c r="S47" s="79">
        <f t="shared" ref="S47:S52" si="1">N47*P47*pi*((R47/2)^2)</f>
        <v>0.92805836083984394</v>
      </c>
    </row>
    <row r="48" spans="2:19" x14ac:dyDescent="0.25">
      <c r="B48" s="6">
        <v>2</v>
      </c>
      <c r="C48" s="76">
        <v>100</v>
      </c>
      <c r="D48" s="76">
        <v>8.0000000000000002E-3</v>
      </c>
      <c r="E48" s="175">
        <v>0.77</v>
      </c>
      <c r="F48" s="87">
        <v>815</v>
      </c>
      <c r="G48" s="76">
        <v>6.5</v>
      </c>
      <c r="H48" s="76">
        <f t="shared" ref="H48:H53" si="2">15/32</f>
        <v>0.46875</v>
      </c>
      <c r="I48" s="79">
        <f t="shared" si="0"/>
        <v>1.1251748887207031</v>
      </c>
      <c r="L48" s="6">
        <v>2</v>
      </c>
      <c r="M48" s="76">
        <v>225</v>
      </c>
      <c r="N48" s="76">
        <v>3.0000000000000001E-3</v>
      </c>
      <c r="O48" s="175">
        <v>0.69</v>
      </c>
      <c r="P48" s="87">
        <v>1375</v>
      </c>
      <c r="Q48" s="76">
        <v>4.0999999999999996</v>
      </c>
      <c r="R48" s="76">
        <v>0.625</v>
      </c>
      <c r="S48" s="79">
        <f t="shared" si="1"/>
        <v>1.2655341284179686</v>
      </c>
    </row>
    <row r="49" spans="2:19" x14ac:dyDescent="0.25">
      <c r="B49" s="6">
        <v>3</v>
      </c>
      <c r="C49" s="76">
        <v>100</v>
      </c>
      <c r="D49" s="76">
        <v>0.01</v>
      </c>
      <c r="E49" s="175">
        <v>0.96</v>
      </c>
      <c r="F49" s="87">
        <v>815</v>
      </c>
      <c r="G49" s="76">
        <v>8.1</v>
      </c>
      <c r="H49" s="76">
        <f t="shared" si="2"/>
        <v>0.46875</v>
      </c>
      <c r="I49" s="79">
        <f t="shared" si="0"/>
        <v>1.406468610900879</v>
      </c>
      <c r="L49" s="6">
        <v>3</v>
      </c>
      <c r="M49" s="76">
        <v>300</v>
      </c>
      <c r="N49" s="76">
        <v>2.5000000000000001E-3</v>
      </c>
      <c r="O49" s="175">
        <v>0.77</v>
      </c>
      <c r="P49" s="87">
        <v>1833</v>
      </c>
      <c r="Q49" s="76">
        <v>4.5999999999999996</v>
      </c>
      <c r="R49" s="76">
        <v>0.625</v>
      </c>
      <c r="S49" s="79">
        <f t="shared" si="1"/>
        <v>1.4058933681152346</v>
      </c>
    </row>
    <row r="50" spans="2:19" x14ac:dyDescent="0.25">
      <c r="B50" s="6">
        <v>4</v>
      </c>
      <c r="C50" s="76">
        <v>125</v>
      </c>
      <c r="D50" s="76">
        <v>0.01</v>
      </c>
      <c r="E50" s="175">
        <v>1.2</v>
      </c>
      <c r="F50" s="87">
        <v>1019</v>
      </c>
      <c r="G50" s="76">
        <v>10.199999999999999</v>
      </c>
      <c r="H50" s="76">
        <f t="shared" si="2"/>
        <v>0.46875</v>
      </c>
      <c r="I50" s="79">
        <f t="shared" si="0"/>
        <v>1.758517195715332</v>
      </c>
      <c r="L50" s="6">
        <v>4</v>
      </c>
      <c r="M50" s="76">
        <v>400</v>
      </c>
      <c r="N50" s="76">
        <v>2E-3</v>
      </c>
      <c r="O50" s="175">
        <v>0.82</v>
      </c>
      <c r="P50" s="87">
        <v>2445</v>
      </c>
      <c r="Q50" s="76">
        <v>4.9000000000000004</v>
      </c>
      <c r="R50" s="76">
        <v>0.625</v>
      </c>
      <c r="S50" s="79">
        <f t="shared" si="1"/>
        <v>1.5002331849609374</v>
      </c>
    </row>
    <row r="51" spans="2:19" x14ac:dyDescent="0.25">
      <c r="B51" s="6">
        <v>5</v>
      </c>
      <c r="C51" s="76">
        <v>150</v>
      </c>
      <c r="D51" s="76">
        <v>0.01</v>
      </c>
      <c r="E51" s="175">
        <v>1.44</v>
      </c>
      <c r="F51" s="87">
        <v>1222</v>
      </c>
      <c r="G51" s="76">
        <v>12.2</v>
      </c>
      <c r="H51" s="76">
        <f t="shared" si="2"/>
        <v>0.46875</v>
      </c>
      <c r="I51" s="79">
        <f t="shared" si="0"/>
        <v>2.1088400521728516</v>
      </c>
      <c r="L51" s="6">
        <v>5</v>
      </c>
      <c r="M51" s="76">
        <v>150</v>
      </c>
      <c r="N51" s="76">
        <v>1.5E-3</v>
      </c>
      <c r="O51" s="175">
        <v>0.23</v>
      </c>
      <c r="P51" s="87">
        <v>917</v>
      </c>
      <c r="Q51" s="76">
        <v>1.4</v>
      </c>
      <c r="R51" s="76">
        <v>0.625</v>
      </c>
      <c r="S51" s="79">
        <f t="shared" si="1"/>
        <v>0.42199810754882811</v>
      </c>
    </row>
    <row r="52" spans="2:19" x14ac:dyDescent="0.25">
      <c r="B52" s="6">
        <v>6</v>
      </c>
      <c r="C52" s="76">
        <v>125</v>
      </c>
      <c r="D52" s="76">
        <v>1.2E-2</v>
      </c>
      <c r="E52" s="175">
        <v>1.44</v>
      </c>
      <c r="F52" s="87">
        <v>1019</v>
      </c>
      <c r="G52" s="76">
        <v>12.2</v>
      </c>
      <c r="H52" s="76">
        <f t="shared" si="2"/>
        <v>0.46875</v>
      </c>
      <c r="I52" s="79">
        <f t="shared" si="0"/>
        <v>2.1102206348583983</v>
      </c>
      <c r="L52" s="6">
        <v>6</v>
      </c>
      <c r="M52" s="76">
        <v>125</v>
      </c>
      <c r="N52" s="76">
        <v>2.2000000000000001E-3</v>
      </c>
      <c r="O52" s="175">
        <v>0.28000000000000003</v>
      </c>
      <c r="P52" s="176">
        <v>764</v>
      </c>
      <c r="Q52" s="177">
        <v>1.7</v>
      </c>
      <c r="R52" s="76">
        <v>0.625</v>
      </c>
      <c r="S52" s="79">
        <f t="shared" si="1"/>
        <v>0.51566297285937512</v>
      </c>
    </row>
    <row r="53" spans="2:19" x14ac:dyDescent="0.25">
      <c r="B53" s="24">
        <v>7</v>
      </c>
      <c r="C53" s="76">
        <v>125</v>
      </c>
      <c r="D53" s="76">
        <v>1.0999999999999999E-2</v>
      </c>
      <c r="E53" s="175">
        <v>1.32</v>
      </c>
      <c r="F53" s="87">
        <v>1019</v>
      </c>
      <c r="G53" s="76">
        <v>11.2</v>
      </c>
      <c r="H53" s="76">
        <f t="shared" si="2"/>
        <v>0.46875</v>
      </c>
      <c r="I53" s="93">
        <f t="shared" si="0"/>
        <v>1.9343689152868653</v>
      </c>
      <c r="L53" s="6"/>
      <c r="M53" s="76"/>
      <c r="N53" s="76"/>
      <c r="O53" s="175"/>
      <c r="P53" s="176"/>
      <c r="Q53" s="177"/>
      <c r="R53" s="76"/>
      <c r="S53" s="79"/>
    </row>
    <row r="54" spans="2:19" x14ac:dyDescent="0.25">
      <c r="B54" s="13"/>
      <c r="C54" s="59"/>
      <c r="D54" s="59"/>
      <c r="E54" s="59"/>
      <c r="F54" s="59"/>
      <c r="G54" s="59"/>
      <c r="H54" s="59"/>
      <c r="I54" s="60"/>
      <c r="L54" s="6"/>
      <c r="M54" s="76"/>
      <c r="N54" s="76"/>
      <c r="O54" s="175"/>
      <c r="P54" s="176"/>
      <c r="Q54" s="177"/>
      <c r="R54" s="76"/>
      <c r="S54" s="79"/>
    </row>
    <row r="55" spans="2:19" x14ac:dyDescent="0.25">
      <c r="B55" s="81" t="s">
        <v>63</v>
      </c>
      <c r="C55" s="71"/>
      <c r="D55" s="71"/>
      <c r="E55" s="71"/>
      <c r="F55" s="71"/>
      <c r="G55" s="71"/>
      <c r="H55" s="71"/>
      <c r="I55" s="72"/>
      <c r="L55" s="81" t="s">
        <v>63</v>
      </c>
      <c r="M55" s="71"/>
      <c r="N55" s="71"/>
      <c r="O55" s="71"/>
      <c r="P55" s="71"/>
      <c r="Q55" s="71"/>
      <c r="R55" s="71"/>
      <c r="S55" s="7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workbookViewId="0">
      <selection activeCell="B38" sqref="B37:B40"/>
    </sheetView>
  </sheetViews>
  <sheetFormatPr baseColWidth="10" defaultColWidth="8.88671875" defaultRowHeight="12.7" x14ac:dyDescent="0.25"/>
  <cols>
    <col min="2" max="2" width="16.5546875" bestFit="1" customWidth="1"/>
    <col min="3" max="3" width="10.109375" bestFit="1" customWidth="1"/>
  </cols>
  <sheetData>
    <row r="2" spans="2:19" x14ac:dyDescent="0.25">
      <c r="B2" s="142" t="s">
        <v>458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2:19" x14ac:dyDescent="0.25">
      <c r="B3" s="56" t="s">
        <v>470</v>
      </c>
    </row>
    <row r="4" spans="2:19" x14ac:dyDescent="0.25">
      <c r="B4">
        <v>45</v>
      </c>
      <c r="C4" t="s">
        <v>2</v>
      </c>
    </row>
    <row r="5" spans="2:19" x14ac:dyDescent="0.25">
      <c r="B5">
        <v>3.0000000000000001E-3</v>
      </c>
      <c r="C5" t="s">
        <v>459</v>
      </c>
    </row>
    <row r="6" spans="2:19" x14ac:dyDescent="0.25">
      <c r="B6" t="s">
        <v>460</v>
      </c>
    </row>
    <row r="7" spans="2:19" x14ac:dyDescent="0.25">
      <c r="B7" t="s">
        <v>465</v>
      </c>
    </row>
    <row r="9" spans="2:19" x14ac:dyDescent="0.25">
      <c r="B9" s="56" t="s">
        <v>461</v>
      </c>
    </row>
    <row r="10" spans="2:19" x14ac:dyDescent="0.25">
      <c r="B10">
        <v>75</v>
      </c>
      <c r="C10" t="s">
        <v>2</v>
      </c>
    </row>
    <row r="11" spans="2:19" x14ac:dyDescent="0.25">
      <c r="B11">
        <v>3.0000000000000001E-3</v>
      </c>
      <c r="C11" t="s">
        <v>459</v>
      </c>
    </row>
    <row r="12" spans="2:19" x14ac:dyDescent="0.25">
      <c r="B12" t="s">
        <v>460</v>
      </c>
    </row>
    <row r="15" spans="2:19" x14ac:dyDescent="0.25">
      <c r="B15" t="s">
        <v>464</v>
      </c>
      <c r="S15" s="88"/>
    </row>
    <row r="16" spans="2:19" x14ac:dyDescent="0.25">
      <c r="B16" t="s">
        <v>462</v>
      </c>
    </row>
    <row r="17" spans="2:19" x14ac:dyDescent="0.25">
      <c r="B17" s="150" t="s">
        <v>471</v>
      </c>
    </row>
    <row r="18" spans="2:19" x14ac:dyDescent="0.25">
      <c r="B18" t="s">
        <v>472</v>
      </c>
    </row>
    <row r="19" spans="2:19" x14ac:dyDescent="0.25">
      <c r="S19" s="56"/>
    </row>
    <row r="20" spans="2:19" x14ac:dyDescent="0.25">
      <c r="B20" s="150" t="s">
        <v>463</v>
      </c>
    </row>
    <row r="21" spans="2:19" x14ac:dyDescent="0.25">
      <c r="B21" t="s">
        <v>473</v>
      </c>
    </row>
    <row r="22" spans="2:19" x14ac:dyDescent="0.25">
      <c r="B22" t="s">
        <v>474</v>
      </c>
      <c r="S22" s="150"/>
    </row>
    <row r="23" spans="2:19" x14ac:dyDescent="0.25">
      <c r="S23" s="150"/>
    </row>
    <row r="24" spans="2:19" x14ac:dyDescent="0.25">
      <c r="B24" s="142" t="s">
        <v>481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S24" s="150"/>
    </row>
    <row r="25" spans="2:19" x14ac:dyDescent="0.25">
      <c r="S25" s="150"/>
    </row>
    <row r="26" spans="2:19" x14ac:dyDescent="0.25">
      <c r="B26" s="56" t="s">
        <v>480</v>
      </c>
      <c r="S26" s="155"/>
    </row>
    <row r="27" spans="2:19" x14ac:dyDescent="0.25">
      <c r="B27" t="s">
        <v>479</v>
      </c>
      <c r="S27" s="155"/>
    </row>
    <row r="28" spans="2:19" x14ac:dyDescent="0.25">
      <c r="B28" s="150" t="s">
        <v>482</v>
      </c>
    </row>
    <row r="29" spans="2:19" x14ac:dyDescent="0.25">
      <c r="B29" t="s">
        <v>483</v>
      </c>
    </row>
    <row r="30" spans="2:19" x14ac:dyDescent="0.25">
      <c r="B30" t="s">
        <v>484</v>
      </c>
    </row>
    <row r="31" spans="2:19" x14ac:dyDescent="0.25">
      <c r="B31" t="s">
        <v>485</v>
      </c>
    </row>
    <row r="32" spans="2:19" x14ac:dyDescent="0.25">
      <c r="B32" t="s">
        <v>486</v>
      </c>
    </row>
    <row r="34" spans="2:2" x14ac:dyDescent="0.25">
      <c r="B34" s="56" t="s">
        <v>475</v>
      </c>
    </row>
    <row r="35" spans="2:2" x14ac:dyDescent="0.25">
      <c r="B35" t="s">
        <v>476</v>
      </c>
    </row>
    <row r="36" spans="2:2" x14ac:dyDescent="0.25">
      <c r="B36" t="s">
        <v>477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466</v>
      </c>
    </row>
    <row r="40" spans="2:2" x14ac:dyDescent="0.25">
      <c r="B40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40"/>
  <sheetViews>
    <sheetView topLeftCell="A166" workbookViewId="0">
      <selection activeCell="J180" sqref="J180"/>
    </sheetView>
  </sheetViews>
  <sheetFormatPr baseColWidth="10" defaultColWidth="8.88671875" defaultRowHeight="12.7" outlineLevelRow="1" x14ac:dyDescent="0.25"/>
  <cols>
    <col min="2" max="2" width="13" customWidth="1"/>
    <col min="3" max="3" width="9.33203125" style="1" customWidth="1"/>
    <col min="4" max="4" width="20.88671875" style="1" customWidth="1"/>
    <col min="5" max="5" width="25.88671875" style="1" customWidth="1"/>
    <col min="6" max="6" width="18.88671875" customWidth="1"/>
    <col min="7" max="7" width="20.44140625" customWidth="1"/>
    <col min="8" max="8" width="10.109375" customWidth="1"/>
  </cols>
  <sheetData>
    <row r="2" spans="2:8" x14ac:dyDescent="0.25">
      <c r="B2" s="75" t="s">
        <v>419</v>
      </c>
      <c r="C2" s="126"/>
      <c r="D2" s="126"/>
      <c r="E2" s="126"/>
      <c r="F2" s="73"/>
      <c r="G2" s="73"/>
      <c r="H2" s="74"/>
    </row>
    <row r="3" spans="2:8" x14ac:dyDescent="0.25">
      <c r="B3" s="18" t="s">
        <v>108</v>
      </c>
      <c r="C3" s="20" t="s">
        <v>3</v>
      </c>
      <c r="D3" s="20" t="s">
        <v>104</v>
      </c>
      <c r="E3" s="20" t="s">
        <v>107</v>
      </c>
      <c r="F3" s="20" t="s">
        <v>105</v>
      </c>
      <c r="G3" s="20" t="s">
        <v>106</v>
      </c>
      <c r="H3" s="127" t="s">
        <v>109</v>
      </c>
    </row>
    <row r="4" spans="2:8" x14ac:dyDescent="0.25">
      <c r="B4" s="45">
        <v>0.5</v>
      </c>
      <c r="C4" s="76">
        <v>0.5</v>
      </c>
      <c r="D4" s="76">
        <v>0.02</v>
      </c>
      <c r="E4" s="78">
        <f>+C4/D4</f>
        <v>25</v>
      </c>
      <c r="F4" s="133">
        <v>2.5000000000000001E-3</v>
      </c>
      <c r="G4" s="31">
        <f>F4/(($B$4*(E4))/(SQRT(E4-1)))</f>
        <v>9.7979589711327114E-4</v>
      </c>
      <c r="H4" s="128">
        <f>+G4*10000</f>
        <v>9.7979589711327115</v>
      </c>
    </row>
    <row r="5" spans="2:8" x14ac:dyDescent="0.25">
      <c r="B5" s="132"/>
      <c r="C5" s="7"/>
      <c r="D5" s="7"/>
      <c r="E5" s="7"/>
      <c r="F5" s="59"/>
      <c r="G5" s="59"/>
      <c r="H5" s="129"/>
    </row>
    <row r="6" spans="2:8" x14ac:dyDescent="0.25">
      <c r="B6" s="45">
        <v>0.5</v>
      </c>
      <c r="C6" s="76">
        <v>0.5</v>
      </c>
      <c r="D6" s="76">
        <v>1.4999999999999999E-2</v>
      </c>
      <c r="E6" s="78">
        <f>+C6/D6</f>
        <v>33.333333333333336</v>
      </c>
      <c r="F6" s="76">
        <v>4.4999999999999997E-3</v>
      </c>
      <c r="G6" s="130">
        <f>F6/(($B$4*(E6))/(SQRT(E6-1)))</f>
        <v>1.5352849898308781E-3</v>
      </c>
      <c r="H6" s="128">
        <f>+G6*10000</f>
        <v>15.352849898308781</v>
      </c>
    </row>
    <row r="7" spans="2:8" x14ac:dyDescent="0.25">
      <c r="B7" s="132"/>
      <c r="C7" s="7"/>
      <c r="D7" s="7"/>
      <c r="E7" s="7"/>
      <c r="F7" s="59"/>
      <c r="G7" s="59"/>
      <c r="H7" s="129"/>
    </row>
    <row r="8" spans="2:8" x14ac:dyDescent="0.25">
      <c r="B8" s="45">
        <v>0.5</v>
      </c>
      <c r="C8" s="76">
        <v>0.25</v>
      </c>
      <c r="D8" s="76">
        <v>1.7000000000000001E-2</v>
      </c>
      <c r="E8" s="78">
        <f>+C8/D8</f>
        <v>14.705882352941176</v>
      </c>
      <c r="F8" s="76">
        <v>1E-3</v>
      </c>
      <c r="G8" s="130">
        <f>F8/(($B$4*(E8))/(SQRT(E8-1)))</f>
        <v>5.0349180728190604E-4</v>
      </c>
      <c r="H8" s="128">
        <f>+G8*10000</f>
        <v>5.0349180728190603</v>
      </c>
    </row>
    <row r="9" spans="2:8" x14ac:dyDescent="0.25">
      <c r="B9" s="45"/>
      <c r="C9" s="76"/>
      <c r="D9" s="76"/>
      <c r="E9" s="78"/>
      <c r="F9" s="76"/>
      <c r="G9" s="130"/>
      <c r="H9" s="128"/>
    </row>
    <row r="10" spans="2:8" x14ac:dyDescent="0.25">
      <c r="B10" s="45">
        <v>0.5</v>
      </c>
      <c r="C10" s="76">
        <v>0.25</v>
      </c>
      <c r="D10" s="76">
        <v>0.01</v>
      </c>
      <c r="E10" s="78">
        <f>+C10/D10</f>
        <v>25</v>
      </c>
      <c r="F10" s="76">
        <v>1E-3</v>
      </c>
      <c r="G10" s="130">
        <f>F10/(($B$4*(E10))/(SQRT(E10-1)))</f>
        <v>3.9191835884530845E-4</v>
      </c>
      <c r="H10" s="128">
        <f>+G10*10000</f>
        <v>3.9191835884530843</v>
      </c>
    </row>
    <row r="11" spans="2:8" x14ac:dyDescent="0.25">
      <c r="B11" s="70"/>
      <c r="C11" s="11"/>
      <c r="D11" s="11"/>
      <c r="E11" s="11"/>
      <c r="F11" s="71"/>
      <c r="G11" s="71"/>
      <c r="H11" s="131"/>
    </row>
    <row r="12" spans="2:8" ht="4.5" customHeight="1" x14ac:dyDescent="0.25">
      <c r="H12" s="89"/>
    </row>
    <row r="14" spans="2:8" ht="13.85" hidden="1" outlineLevel="1" x14ac:dyDescent="0.25">
      <c r="B14" s="156" t="s">
        <v>469</v>
      </c>
    </row>
    <row r="15" spans="2:8" collapsed="1" x14ac:dyDescent="0.25">
      <c r="B15" t="s">
        <v>449</v>
      </c>
    </row>
    <row r="16" spans="2:8" x14ac:dyDescent="0.25">
      <c r="B16" s="99" t="s">
        <v>450</v>
      </c>
    </row>
    <row r="65" spans="2:10" x14ac:dyDescent="0.25">
      <c r="B65" s="142" t="s">
        <v>453</v>
      </c>
      <c r="C65" s="143"/>
      <c r="D65" s="143"/>
      <c r="E65" s="143"/>
      <c r="F65" s="142"/>
      <c r="G65" s="142"/>
    </row>
    <row r="66" spans="2:10" x14ac:dyDescent="0.25">
      <c r="B66" s="21" t="s">
        <v>108</v>
      </c>
      <c r="C66" s="20" t="s">
        <v>3</v>
      </c>
      <c r="D66" s="20" t="s">
        <v>104</v>
      </c>
      <c r="E66" s="20" t="s">
        <v>107</v>
      </c>
      <c r="F66" s="20" t="s">
        <v>105</v>
      </c>
      <c r="G66" s="20" t="s">
        <v>106</v>
      </c>
      <c r="I66" s="144"/>
      <c r="J66" s="144"/>
    </row>
    <row r="67" spans="2:10" x14ac:dyDescent="0.25">
      <c r="B67" s="14">
        <v>0.5</v>
      </c>
      <c r="C67" s="76">
        <v>0.5</v>
      </c>
      <c r="D67" s="76">
        <v>0.125</v>
      </c>
      <c r="E67" s="78">
        <f>+C67/D67</f>
        <v>4</v>
      </c>
      <c r="F67" s="141">
        <v>5.0000000000000001E-3</v>
      </c>
      <c r="G67" s="130">
        <f>F67/(($B$4*(E67))/(SQRT(E67-1)))</f>
        <v>4.3301270189221924E-3</v>
      </c>
      <c r="I67" s="145"/>
      <c r="J67" s="146"/>
    </row>
    <row r="68" spans="2:10" x14ac:dyDescent="0.25">
      <c r="B68" s="14">
        <v>0.5</v>
      </c>
      <c r="C68" s="189">
        <f>+$C$67</f>
        <v>0.5</v>
      </c>
      <c r="D68" s="76">
        <f>+D67-0.001</f>
        <v>0.124</v>
      </c>
      <c r="E68" s="78">
        <f>+C68/D68</f>
        <v>4.032258064516129</v>
      </c>
      <c r="F68" s="147">
        <f>+$F$67</f>
        <v>5.0000000000000001E-3</v>
      </c>
      <c r="G68" s="130">
        <f>F68/(($B$4*(E68))/(SQRT(E68-1)))</f>
        <v>4.3185182644050486E-3</v>
      </c>
      <c r="I68" s="145"/>
      <c r="J68" s="146"/>
    </row>
    <row r="69" spans="2:10" x14ac:dyDescent="0.25">
      <c r="B69" s="14">
        <v>0.5</v>
      </c>
      <c r="C69" s="189">
        <f t="shared" ref="C69:C132" si="0">+$C$67</f>
        <v>0.5</v>
      </c>
      <c r="D69" s="76">
        <f t="shared" ref="D69:D132" si="1">+D68-0.001</f>
        <v>0.123</v>
      </c>
      <c r="E69" s="78">
        <f t="shared" ref="E69:E132" si="2">+C69/D69</f>
        <v>4.0650406504065044</v>
      </c>
      <c r="F69" s="147">
        <f t="shared" ref="F69:F132" si="3">+$F$67</f>
        <v>5.0000000000000001E-3</v>
      </c>
      <c r="G69" s="130">
        <f t="shared" ref="G69:G132" si="4">F69/(($B$4*(E69))/(SQRT(E69-1)))</f>
        <v>4.3067853440820567E-3</v>
      </c>
      <c r="I69" s="145"/>
      <c r="J69" s="146"/>
    </row>
    <row r="70" spans="2:10" x14ac:dyDescent="0.25">
      <c r="B70" s="14">
        <v>0.5</v>
      </c>
      <c r="C70" s="189">
        <f t="shared" si="0"/>
        <v>0.5</v>
      </c>
      <c r="D70" s="76">
        <f t="shared" si="1"/>
        <v>0.122</v>
      </c>
      <c r="E70" s="78">
        <f t="shared" si="2"/>
        <v>4.0983606557377046</v>
      </c>
      <c r="F70" s="147">
        <f t="shared" si="3"/>
        <v>5.0000000000000001E-3</v>
      </c>
      <c r="G70" s="130">
        <f t="shared" si="4"/>
        <v>4.294927240361587E-3</v>
      </c>
      <c r="I70" s="145"/>
      <c r="J70" s="146"/>
    </row>
    <row r="71" spans="2:10" x14ac:dyDescent="0.25">
      <c r="B71" s="14">
        <v>0.5</v>
      </c>
      <c r="C71" s="189">
        <f t="shared" si="0"/>
        <v>0.5</v>
      </c>
      <c r="D71" s="76">
        <f t="shared" si="1"/>
        <v>0.121</v>
      </c>
      <c r="E71" s="78">
        <f t="shared" si="2"/>
        <v>4.1322314049586781</v>
      </c>
      <c r="F71" s="147">
        <f t="shared" si="3"/>
        <v>5.0000000000000001E-3</v>
      </c>
      <c r="G71" s="130">
        <f t="shared" si="4"/>
        <v>4.2829429134649925E-3</v>
      </c>
      <c r="I71" s="145"/>
      <c r="J71" s="146"/>
    </row>
    <row r="72" spans="2:10" x14ac:dyDescent="0.25">
      <c r="B72" s="14">
        <v>0.5</v>
      </c>
      <c r="C72" s="189">
        <f t="shared" si="0"/>
        <v>0.5</v>
      </c>
      <c r="D72" s="76">
        <f t="shared" si="1"/>
        <v>0.12</v>
      </c>
      <c r="E72" s="78">
        <f t="shared" si="2"/>
        <v>4.166666666666667</v>
      </c>
      <c r="F72" s="147">
        <f t="shared" si="3"/>
        <v>5.0000000000000001E-3</v>
      </c>
      <c r="G72" s="130">
        <f t="shared" si="4"/>
        <v>4.2708313008125243E-3</v>
      </c>
      <c r="I72" s="145"/>
      <c r="J72" s="146"/>
    </row>
    <row r="73" spans="2:10" x14ac:dyDescent="0.25">
      <c r="B73" s="14">
        <v>0.5</v>
      </c>
      <c r="C73" s="189">
        <f t="shared" si="0"/>
        <v>0.5</v>
      </c>
      <c r="D73" s="76">
        <f t="shared" si="1"/>
        <v>0.11899999999999999</v>
      </c>
      <c r="E73" s="78">
        <f t="shared" si="2"/>
        <v>4.2016806722689077</v>
      </c>
      <c r="F73" s="147">
        <f t="shared" si="3"/>
        <v>5.0000000000000001E-3</v>
      </c>
      <c r="G73" s="130">
        <f t="shared" si="4"/>
        <v>4.2585913163862062E-3</v>
      </c>
      <c r="I73" s="145"/>
      <c r="J73" s="146"/>
    </row>
    <row r="74" spans="2:10" x14ac:dyDescent="0.25">
      <c r="B74" s="14">
        <v>0.5</v>
      </c>
      <c r="C74" s="189">
        <f t="shared" si="0"/>
        <v>0.5</v>
      </c>
      <c r="D74" s="76">
        <f t="shared" si="1"/>
        <v>0.11799999999999999</v>
      </c>
      <c r="E74" s="78">
        <f t="shared" si="2"/>
        <v>4.2372881355932206</v>
      </c>
      <c r="F74" s="147">
        <f t="shared" si="3"/>
        <v>5.0000000000000001E-3</v>
      </c>
      <c r="G74" s="130">
        <f t="shared" si="4"/>
        <v>4.2462218500685994E-3</v>
      </c>
      <c r="I74" s="145"/>
      <c r="J74" s="146"/>
    </row>
    <row r="75" spans="2:10" x14ac:dyDescent="0.25">
      <c r="B75" s="14">
        <v>0.5</v>
      </c>
      <c r="C75" s="189">
        <f t="shared" si="0"/>
        <v>0.5</v>
      </c>
      <c r="D75" s="76">
        <f t="shared" si="1"/>
        <v>0.11699999999999999</v>
      </c>
      <c r="E75" s="78">
        <f t="shared" si="2"/>
        <v>4.2735042735042734</v>
      </c>
      <c r="F75" s="147">
        <f t="shared" si="3"/>
        <v>5.0000000000000001E-3</v>
      </c>
      <c r="G75" s="130">
        <f t="shared" si="4"/>
        <v>4.2337217669563502E-3</v>
      </c>
      <c r="I75" s="145"/>
      <c r="J75" s="146"/>
    </row>
    <row r="76" spans="2:10" x14ac:dyDescent="0.25">
      <c r="B76" s="14">
        <v>0.5</v>
      </c>
      <c r="C76" s="189">
        <f t="shared" si="0"/>
        <v>0.5</v>
      </c>
      <c r="D76" s="76">
        <f t="shared" si="1"/>
        <v>0.11599999999999999</v>
      </c>
      <c r="E76" s="78">
        <f t="shared" si="2"/>
        <v>4.3103448275862073</v>
      </c>
      <c r="F76" s="147">
        <f t="shared" si="3"/>
        <v>5.0000000000000001E-3</v>
      </c>
      <c r="G76" s="130">
        <f t="shared" si="4"/>
        <v>4.2210899066473344E-3</v>
      </c>
      <c r="I76" s="145"/>
      <c r="J76" s="146"/>
    </row>
    <row r="77" spans="2:10" x14ac:dyDescent="0.25">
      <c r="B77" s="14">
        <v>0.5</v>
      </c>
      <c r="C77" s="189">
        <f t="shared" si="0"/>
        <v>0.5</v>
      </c>
      <c r="D77" s="76">
        <f t="shared" si="1"/>
        <v>0.11499999999999999</v>
      </c>
      <c r="E77" s="78">
        <f t="shared" si="2"/>
        <v>4.3478260869565224</v>
      </c>
      <c r="F77" s="147">
        <f t="shared" si="3"/>
        <v>5.0000000000000001E-3</v>
      </c>
      <c r="G77" s="130">
        <f t="shared" si="4"/>
        <v>4.2083250825001627E-3</v>
      </c>
      <c r="I77" s="145"/>
      <c r="J77" s="146"/>
    </row>
    <row r="78" spans="2:10" x14ac:dyDescent="0.25">
      <c r="B78" s="14">
        <v>0.5</v>
      </c>
      <c r="C78" s="189">
        <f t="shared" si="0"/>
        <v>0.5</v>
      </c>
      <c r="D78" s="76">
        <f t="shared" si="1"/>
        <v>0.11399999999999999</v>
      </c>
      <c r="E78" s="78">
        <f t="shared" si="2"/>
        <v>4.3859649122807021</v>
      </c>
      <c r="F78" s="147">
        <f t="shared" si="3"/>
        <v>5.0000000000000001E-3</v>
      </c>
      <c r="G78" s="130">
        <f t="shared" si="4"/>
        <v>4.1954260808647319E-3</v>
      </c>
      <c r="I78" s="145"/>
      <c r="J78" s="146"/>
    </row>
    <row r="79" spans="2:10" x14ac:dyDescent="0.25">
      <c r="B79" s="14">
        <v>0.5</v>
      </c>
      <c r="C79" s="189">
        <f t="shared" si="0"/>
        <v>0.5</v>
      </c>
      <c r="D79" s="76">
        <f t="shared" si="1"/>
        <v>0.11299999999999999</v>
      </c>
      <c r="E79" s="78">
        <f t="shared" si="2"/>
        <v>4.4247787610619476</v>
      </c>
      <c r="F79" s="147">
        <f t="shared" si="3"/>
        <v>5.0000000000000001E-3</v>
      </c>
      <c r="G79" s="130">
        <f t="shared" si="4"/>
        <v>4.1823916602824274E-3</v>
      </c>
      <c r="I79" s="145"/>
      <c r="J79" s="146"/>
    </row>
    <row r="80" spans="2:10" x14ac:dyDescent="0.25">
      <c r="B80" s="14">
        <v>0.5</v>
      </c>
      <c r="C80" s="189">
        <f t="shared" si="0"/>
        <v>0.5</v>
      </c>
      <c r="D80" s="76">
        <f t="shared" si="1"/>
        <v>0.11199999999999999</v>
      </c>
      <c r="E80" s="78">
        <f t="shared" si="2"/>
        <v>4.4642857142857144</v>
      </c>
      <c r="F80" s="147">
        <f t="shared" si="3"/>
        <v>5.0000000000000001E-3</v>
      </c>
      <c r="G80" s="130">
        <f t="shared" si="4"/>
        <v>4.1692205506545224E-3</v>
      </c>
      <c r="I80" s="145"/>
      <c r="J80" s="146"/>
    </row>
    <row r="81" spans="2:10" x14ac:dyDescent="0.25">
      <c r="B81" s="14">
        <v>0.5</v>
      </c>
      <c r="C81" s="189">
        <f t="shared" si="0"/>
        <v>0.5</v>
      </c>
      <c r="D81" s="76">
        <f t="shared" si="1"/>
        <v>0.11099999999999999</v>
      </c>
      <c r="E81" s="78">
        <f t="shared" si="2"/>
        <v>4.5045045045045047</v>
      </c>
      <c r="F81" s="147">
        <f t="shared" si="3"/>
        <v>5.0000000000000001E-3</v>
      </c>
      <c r="G81" s="130">
        <f t="shared" si="4"/>
        <v>4.1559114523772034E-3</v>
      </c>
      <c r="I81" s="145"/>
      <c r="J81" s="146"/>
    </row>
    <row r="82" spans="2:10" x14ac:dyDescent="0.25">
      <c r="B82" s="14">
        <v>0.5</v>
      </c>
      <c r="C82" s="189">
        <f t="shared" si="0"/>
        <v>0.5</v>
      </c>
      <c r="D82" s="76">
        <f t="shared" si="1"/>
        <v>0.10999999999999999</v>
      </c>
      <c r="E82" s="78">
        <f t="shared" si="2"/>
        <v>4.5454545454545459</v>
      </c>
      <c r="F82" s="147">
        <f t="shared" si="3"/>
        <v>5.0000000000000001E-3</v>
      </c>
      <c r="G82" s="130">
        <f t="shared" si="4"/>
        <v>4.1424630354415957E-3</v>
      </c>
      <c r="I82" s="145"/>
      <c r="J82" s="146"/>
    </row>
    <row r="83" spans="2:10" x14ac:dyDescent="0.25">
      <c r="B83" s="14">
        <v>0.5</v>
      </c>
      <c r="C83" s="189">
        <f t="shared" si="0"/>
        <v>0.5</v>
      </c>
      <c r="D83" s="76">
        <f t="shared" si="1"/>
        <v>0.10899999999999999</v>
      </c>
      <c r="E83" s="78">
        <f t="shared" si="2"/>
        <v>4.5871559633027532</v>
      </c>
      <c r="F83" s="147">
        <f t="shared" si="3"/>
        <v>5.0000000000000001E-3</v>
      </c>
      <c r="G83" s="130">
        <f t="shared" si="4"/>
        <v>4.1288739384970326E-3</v>
      </c>
      <c r="I83" s="145"/>
      <c r="J83" s="146"/>
    </row>
    <row r="84" spans="2:10" x14ac:dyDescent="0.25">
      <c r="B84" s="14">
        <v>0.5</v>
      </c>
      <c r="C84" s="189">
        <f t="shared" si="0"/>
        <v>0.5</v>
      </c>
      <c r="D84" s="76">
        <f t="shared" si="1"/>
        <v>0.10799999999999998</v>
      </c>
      <c r="E84" s="78">
        <f t="shared" si="2"/>
        <v>4.6296296296296306</v>
      </c>
      <c r="F84" s="147">
        <f t="shared" si="3"/>
        <v>5.0000000000000001E-3</v>
      </c>
      <c r="G84" s="130">
        <f t="shared" si="4"/>
        <v>4.1151427678757391E-3</v>
      </c>
      <c r="I84" s="145"/>
      <c r="J84" s="146"/>
    </row>
    <row r="85" spans="2:10" x14ac:dyDescent="0.25">
      <c r="B85" s="14">
        <v>0.5</v>
      </c>
      <c r="C85" s="189">
        <f t="shared" si="0"/>
        <v>0.5</v>
      </c>
      <c r="D85" s="76">
        <f t="shared" si="1"/>
        <v>0.10699999999999998</v>
      </c>
      <c r="E85" s="78">
        <f t="shared" si="2"/>
        <v>4.6728971962616832</v>
      </c>
      <c r="F85" s="147">
        <f t="shared" si="3"/>
        <v>5.0000000000000001E-3</v>
      </c>
      <c r="G85" s="130">
        <f t="shared" si="4"/>
        <v>4.1012680965769599E-3</v>
      </c>
      <c r="I85" s="145"/>
      <c r="J85" s="146"/>
    </row>
    <row r="86" spans="2:10" x14ac:dyDescent="0.25">
      <c r="B86" s="14">
        <v>0.5</v>
      </c>
      <c r="C86" s="189">
        <f t="shared" si="0"/>
        <v>0.5</v>
      </c>
      <c r="D86" s="76">
        <f t="shared" si="1"/>
        <v>0.10599999999999998</v>
      </c>
      <c r="E86" s="78">
        <f t="shared" si="2"/>
        <v>4.7169811320754729</v>
      </c>
      <c r="F86" s="147">
        <f t="shared" si="3"/>
        <v>5.0000000000000001E-3</v>
      </c>
      <c r="G86" s="130">
        <f t="shared" si="4"/>
        <v>4.0872484632084698E-3</v>
      </c>
      <c r="I86" s="145"/>
      <c r="J86" s="146"/>
    </row>
    <row r="87" spans="2:10" x14ac:dyDescent="0.25">
      <c r="B87" s="14">
        <v>0.5</v>
      </c>
      <c r="C87" s="189">
        <f t="shared" si="0"/>
        <v>0.5</v>
      </c>
      <c r="D87" s="76">
        <f t="shared" si="1"/>
        <v>0.10499999999999998</v>
      </c>
      <c r="E87" s="78">
        <f t="shared" si="2"/>
        <v>4.7619047619047628</v>
      </c>
      <c r="F87" s="147">
        <f t="shared" si="3"/>
        <v>5.0000000000000001E-3</v>
      </c>
      <c r="G87" s="130">
        <f t="shared" si="4"/>
        <v>4.0730823708832594E-3</v>
      </c>
      <c r="I87" s="145"/>
      <c r="J87" s="146"/>
    </row>
    <row r="88" spans="2:10" x14ac:dyDescent="0.25">
      <c r="B88" s="14">
        <v>0.5</v>
      </c>
      <c r="C88" s="189">
        <f t="shared" si="0"/>
        <v>0.5</v>
      </c>
      <c r="D88" s="76">
        <f t="shared" si="1"/>
        <v>0.10399999999999998</v>
      </c>
      <c r="E88" s="78">
        <f t="shared" si="2"/>
        <v>4.8076923076923084</v>
      </c>
      <c r="F88" s="147">
        <f t="shared" si="3"/>
        <v>5.0000000000000001E-3</v>
      </c>
      <c r="G88" s="130">
        <f t="shared" si="4"/>
        <v>4.0587682860690625E-3</v>
      </c>
      <c r="I88" s="145"/>
      <c r="J88" s="146"/>
    </row>
    <row r="89" spans="2:10" x14ac:dyDescent="0.25">
      <c r="B89" s="14">
        <v>0.5</v>
      </c>
      <c r="C89" s="189">
        <f t="shared" si="0"/>
        <v>0.5</v>
      </c>
      <c r="D89" s="76">
        <f t="shared" si="1"/>
        <v>0.10299999999999998</v>
      </c>
      <c r="E89" s="78">
        <f t="shared" si="2"/>
        <v>4.8543689320388355</v>
      </c>
      <c r="F89" s="147">
        <f t="shared" si="3"/>
        <v>5.0000000000000001E-3</v>
      </c>
      <c r="G89" s="130">
        <f t="shared" si="4"/>
        <v>4.0443046373882371E-3</v>
      </c>
      <c r="I89" s="145"/>
      <c r="J89" s="146"/>
    </row>
    <row r="90" spans="2:10" x14ac:dyDescent="0.25">
      <c r="B90" s="14">
        <v>0.5</v>
      </c>
      <c r="C90" s="189">
        <f t="shared" si="0"/>
        <v>0.5</v>
      </c>
      <c r="D90" s="76">
        <f t="shared" si="1"/>
        <v>0.10199999999999998</v>
      </c>
      <c r="E90" s="78">
        <f t="shared" si="2"/>
        <v>4.9019607843137267</v>
      </c>
      <c r="F90" s="147">
        <f t="shared" si="3"/>
        <v>5.0000000000000001E-3</v>
      </c>
      <c r="G90" s="130">
        <f t="shared" si="4"/>
        <v>4.0296898143653689E-3</v>
      </c>
      <c r="I90" s="145"/>
      <c r="J90" s="146"/>
    </row>
    <row r="91" spans="2:10" x14ac:dyDescent="0.25">
      <c r="B91" s="14">
        <v>0.5</v>
      </c>
      <c r="C91" s="189">
        <f t="shared" si="0"/>
        <v>0.5</v>
      </c>
      <c r="D91" s="76">
        <f t="shared" si="1"/>
        <v>0.10099999999999998</v>
      </c>
      <c r="E91" s="78">
        <f t="shared" si="2"/>
        <v>4.9504950495049513</v>
      </c>
      <c r="F91" s="147">
        <f t="shared" si="3"/>
        <v>5.0000000000000001E-3</v>
      </c>
      <c r="G91" s="130">
        <f t="shared" si="4"/>
        <v>4.014922166119787E-3</v>
      </c>
      <c r="I91" s="145"/>
      <c r="J91" s="146"/>
    </row>
    <row r="92" spans="2:10" x14ac:dyDescent="0.25">
      <c r="B92" s="14">
        <v>0.5</v>
      </c>
      <c r="C92" s="189">
        <f t="shared" si="0"/>
        <v>0.5</v>
      </c>
      <c r="D92" s="76">
        <f t="shared" si="1"/>
        <v>9.9999999999999978E-2</v>
      </c>
      <c r="E92" s="78">
        <f t="shared" si="2"/>
        <v>5.0000000000000009</v>
      </c>
      <c r="F92" s="147">
        <f t="shared" si="3"/>
        <v>5.0000000000000001E-3</v>
      </c>
      <c r="G92" s="130">
        <f t="shared" si="4"/>
        <v>3.9999999999999992E-3</v>
      </c>
      <c r="I92" s="145"/>
      <c r="J92" s="146"/>
    </row>
    <row r="93" spans="2:10" x14ac:dyDescent="0.25">
      <c r="B93" s="14">
        <v>0.5</v>
      </c>
      <c r="C93" s="189">
        <f t="shared" si="0"/>
        <v>0.5</v>
      </c>
      <c r="D93" s="76">
        <f t="shared" si="1"/>
        <v>9.8999999999999977E-2</v>
      </c>
      <c r="E93" s="78">
        <f t="shared" si="2"/>
        <v>5.0505050505050519</v>
      </c>
      <c r="F93" s="147">
        <f t="shared" si="3"/>
        <v>5.0000000000000001E-3</v>
      </c>
      <c r="G93" s="130">
        <f t="shared" si="4"/>
        <v>3.9849215801568789E-3</v>
      </c>
      <c r="I93" s="145"/>
      <c r="J93" s="146"/>
    </row>
    <row r="94" spans="2:10" x14ac:dyDescent="0.25">
      <c r="B94" s="14">
        <v>0.5</v>
      </c>
      <c r="C94" s="189">
        <f t="shared" si="0"/>
        <v>0.5</v>
      </c>
      <c r="D94" s="76">
        <f t="shared" si="1"/>
        <v>9.7999999999999976E-2</v>
      </c>
      <c r="E94" s="78">
        <f t="shared" si="2"/>
        <v>5.1020408163265323</v>
      </c>
      <c r="F94" s="147">
        <f t="shared" si="3"/>
        <v>5.0000000000000001E-3</v>
      </c>
      <c r="G94" s="130">
        <f t="shared" si="4"/>
        <v>3.969685126052191E-3</v>
      </c>
      <c r="I94" s="145"/>
      <c r="J94" s="146"/>
    </row>
    <row r="95" spans="2:10" x14ac:dyDescent="0.25">
      <c r="B95" s="14">
        <v>0.5</v>
      </c>
      <c r="C95" s="189">
        <f t="shared" si="0"/>
        <v>0.5</v>
      </c>
      <c r="D95" s="76">
        <f t="shared" si="1"/>
        <v>9.6999999999999975E-2</v>
      </c>
      <c r="E95" s="78">
        <f t="shared" si="2"/>
        <v>5.1546391752577332</v>
      </c>
      <c r="F95" s="147">
        <f t="shared" si="3"/>
        <v>5.0000000000000001E-3</v>
      </c>
      <c r="G95" s="130">
        <f t="shared" si="4"/>
        <v>3.95428881089887E-3</v>
      </c>
      <c r="I95" s="145"/>
      <c r="J95" s="146"/>
    </row>
    <row r="96" spans="2:10" x14ac:dyDescent="0.25">
      <c r="B96" s="14">
        <v>0.5</v>
      </c>
      <c r="C96" s="189">
        <f t="shared" si="0"/>
        <v>0.5</v>
      </c>
      <c r="D96" s="76">
        <f t="shared" si="1"/>
        <v>9.5999999999999974E-2</v>
      </c>
      <c r="E96" s="78">
        <f t="shared" si="2"/>
        <v>5.2083333333333348</v>
      </c>
      <c r="F96" s="147">
        <f t="shared" si="3"/>
        <v>5.0000000000000001E-3</v>
      </c>
      <c r="G96" s="130">
        <f t="shared" si="4"/>
        <v>3.9387307600291747E-3</v>
      </c>
      <c r="I96" s="145"/>
      <c r="J96" s="146"/>
    </row>
    <row r="97" spans="2:10" x14ac:dyDescent="0.25">
      <c r="B97" s="14">
        <v>0.5</v>
      </c>
      <c r="C97" s="189">
        <f t="shared" si="0"/>
        <v>0.5</v>
      </c>
      <c r="D97" s="76">
        <f t="shared" si="1"/>
        <v>9.4999999999999973E-2</v>
      </c>
      <c r="E97" s="78">
        <f t="shared" si="2"/>
        <v>5.2631578947368434</v>
      </c>
      <c r="F97" s="147">
        <f t="shared" si="3"/>
        <v>5.0000000000000001E-3</v>
      </c>
      <c r="G97" s="130">
        <f t="shared" si="4"/>
        <v>3.9230090491866052E-3</v>
      </c>
      <c r="I97" s="145"/>
      <c r="J97" s="146"/>
    </row>
    <row r="98" spans="2:10" x14ac:dyDescent="0.25">
      <c r="B98" s="14">
        <v>0.5</v>
      </c>
      <c r="C98" s="189">
        <f t="shared" si="0"/>
        <v>0.5</v>
      </c>
      <c r="D98" s="76">
        <f t="shared" si="1"/>
        <v>9.3999999999999972E-2</v>
      </c>
      <c r="E98" s="78">
        <f t="shared" si="2"/>
        <v>5.3191489361702144</v>
      </c>
      <c r="F98" s="147">
        <f t="shared" si="3"/>
        <v>5.0000000000000001E-3</v>
      </c>
      <c r="G98" s="130">
        <f t="shared" si="4"/>
        <v>3.9071217027371952E-3</v>
      </c>
      <c r="I98" s="145"/>
      <c r="J98" s="146"/>
    </row>
    <row r="99" spans="2:10" x14ac:dyDescent="0.25">
      <c r="B99" s="14">
        <v>0.5</v>
      </c>
      <c r="C99" s="189">
        <f t="shared" si="0"/>
        <v>0.5</v>
      </c>
      <c r="D99" s="76">
        <f t="shared" si="1"/>
        <v>9.2999999999999972E-2</v>
      </c>
      <c r="E99" s="78">
        <f t="shared" si="2"/>
        <v>5.3763440860215068</v>
      </c>
      <c r="F99" s="147">
        <f t="shared" si="3"/>
        <v>5.0000000000000001E-3</v>
      </c>
      <c r="G99" s="130">
        <f t="shared" si="4"/>
        <v>3.8910666917954515E-3</v>
      </c>
      <c r="I99" s="145"/>
      <c r="J99" s="146"/>
    </row>
    <row r="100" spans="2:10" x14ac:dyDescent="0.25">
      <c r="B100" s="14">
        <v>0.5</v>
      </c>
      <c r="C100" s="189">
        <f t="shared" si="0"/>
        <v>0.5</v>
      </c>
      <c r="D100" s="76">
        <f t="shared" si="1"/>
        <v>9.1999999999999971E-2</v>
      </c>
      <c r="E100" s="78">
        <f t="shared" si="2"/>
        <v>5.4347826086956541</v>
      </c>
      <c r="F100" s="147">
        <f t="shared" si="3"/>
        <v>5.0000000000000001E-3</v>
      </c>
      <c r="G100" s="130">
        <f t="shared" si="4"/>
        <v>3.8748419322599467E-3</v>
      </c>
      <c r="I100" s="145"/>
      <c r="J100" s="146"/>
    </row>
    <row r="101" spans="2:10" x14ac:dyDescent="0.25">
      <c r="B101" s="14">
        <v>0.5</v>
      </c>
      <c r="C101" s="189">
        <f t="shared" si="0"/>
        <v>0.5</v>
      </c>
      <c r="D101" s="76">
        <f t="shared" si="1"/>
        <v>9.099999999999997E-2</v>
      </c>
      <c r="E101" s="78">
        <f t="shared" si="2"/>
        <v>5.4945054945054963</v>
      </c>
      <c r="F101" s="147">
        <f t="shared" si="3"/>
        <v>5.0000000000000001E-3</v>
      </c>
      <c r="G101" s="130">
        <f t="shared" si="4"/>
        <v>3.8584452827531445E-3</v>
      </c>
      <c r="I101" s="145"/>
      <c r="J101" s="146"/>
    </row>
    <row r="102" spans="2:10" x14ac:dyDescent="0.25">
      <c r="B102" s="14">
        <v>0.5</v>
      </c>
      <c r="C102" s="189">
        <f t="shared" si="0"/>
        <v>0.5</v>
      </c>
      <c r="D102" s="76">
        <f t="shared" si="1"/>
        <v>8.9999999999999969E-2</v>
      </c>
      <c r="E102" s="78">
        <f t="shared" si="2"/>
        <v>5.5555555555555571</v>
      </c>
      <c r="F102" s="147">
        <f t="shared" si="3"/>
        <v>5.0000000000000001E-3</v>
      </c>
      <c r="G102" s="130">
        <f t="shared" si="4"/>
        <v>3.8418745424597094E-3</v>
      </c>
      <c r="I102" s="145"/>
      <c r="J102" s="146"/>
    </row>
    <row r="103" spans="2:10" x14ac:dyDescent="0.25">
      <c r="B103" s="14">
        <v>0.5</v>
      </c>
      <c r="C103" s="189">
        <f t="shared" si="0"/>
        <v>0.5</v>
      </c>
      <c r="D103" s="76">
        <f t="shared" si="1"/>
        <v>8.8999999999999968E-2</v>
      </c>
      <c r="E103" s="78">
        <f t="shared" si="2"/>
        <v>5.6179775280898898</v>
      </c>
      <c r="F103" s="147">
        <f t="shared" si="3"/>
        <v>5.0000000000000001E-3</v>
      </c>
      <c r="G103" s="130">
        <f t="shared" si="4"/>
        <v>3.8251274488570954E-3</v>
      </c>
      <c r="I103" s="145"/>
      <c r="J103" s="146"/>
    </row>
    <row r="104" spans="2:10" x14ac:dyDescent="0.25">
      <c r="B104" s="14">
        <v>0.5</v>
      </c>
      <c r="C104" s="189">
        <f t="shared" si="0"/>
        <v>0.5</v>
      </c>
      <c r="D104" s="76">
        <f t="shared" si="1"/>
        <v>8.7999999999999967E-2</v>
      </c>
      <c r="E104" s="78">
        <f t="shared" si="2"/>
        <v>5.6818181818181843</v>
      </c>
      <c r="F104" s="147">
        <f t="shared" si="3"/>
        <v>5.0000000000000001E-3</v>
      </c>
      <c r="G104" s="130">
        <f t="shared" si="4"/>
        <v>3.8082016753318085E-3</v>
      </c>
      <c r="I104" s="145"/>
      <c r="J104" s="146"/>
    </row>
    <row r="105" spans="2:10" x14ac:dyDescent="0.25">
      <c r="B105" s="14">
        <v>0.5</v>
      </c>
      <c r="C105" s="189">
        <f t="shared" si="0"/>
        <v>0.5</v>
      </c>
      <c r="D105" s="76">
        <f t="shared" si="1"/>
        <v>8.6999999999999966E-2</v>
      </c>
      <c r="E105" s="78">
        <f t="shared" si="2"/>
        <v>5.7471264367816115</v>
      </c>
      <c r="F105" s="147">
        <f t="shared" si="3"/>
        <v>5.0000000000000001E-3</v>
      </c>
      <c r="G105" s="130">
        <f t="shared" si="4"/>
        <v>3.7910948286741654E-3</v>
      </c>
      <c r="I105" s="145"/>
      <c r="J105" s="146"/>
    </row>
    <row r="106" spans="2:10" x14ac:dyDescent="0.25">
      <c r="B106" s="14">
        <v>0.5</v>
      </c>
      <c r="C106" s="189">
        <f t="shared" si="0"/>
        <v>0.5</v>
      </c>
      <c r="D106" s="76">
        <f t="shared" si="1"/>
        <v>8.5999999999999965E-2</v>
      </c>
      <c r="E106" s="78">
        <f t="shared" si="2"/>
        <v>5.8139534883720954</v>
      </c>
      <c r="F106" s="147">
        <f t="shared" si="3"/>
        <v>5.0000000000000001E-3</v>
      </c>
      <c r="G106" s="130">
        <f t="shared" si="4"/>
        <v>3.7738044464439326E-3</v>
      </c>
      <c r="I106" s="145"/>
      <c r="J106" s="146"/>
    </row>
    <row r="107" spans="2:10" x14ac:dyDescent="0.25">
      <c r="B107" s="14">
        <v>0.5</v>
      </c>
      <c r="C107" s="189">
        <f t="shared" si="0"/>
        <v>0.5</v>
      </c>
      <c r="D107" s="76">
        <f t="shared" si="1"/>
        <v>8.4999999999999964E-2</v>
      </c>
      <c r="E107" s="78">
        <f t="shared" si="2"/>
        <v>5.8823529411764728</v>
      </c>
      <c r="F107" s="147">
        <f t="shared" si="3"/>
        <v>5.0000000000000001E-3</v>
      </c>
      <c r="G107" s="130">
        <f t="shared" si="4"/>
        <v>3.7563279941985887E-3</v>
      </c>
      <c r="I107" s="145"/>
      <c r="J107" s="146"/>
    </row>
    <row r="108" spans="2:10" x14ac:dyDescent="0.25">
      <c r="B108" s="14">
        <v>0.5</v>
      </c>
      <c r="C108" s="189">
        <f t="shared" si="0"/>
        <v>0.5</v>
      </c>
      <c r="D108" s="76">
        <f t="shared" si="1"/>
        <v>8.3999999999999964E-2</v>
      </c>
      <c r="E108" s="78">
        <f t="shared" si="2"/>
        <v>5.9523809523809552</v>
      </c>
      <c r="F108" s="147">
        <f t="shared" si="3"/>
        <v>5.0000000000000001E-3</v>
      </c>
      <c r="G108" s="130">
        <f t="shared" si="4"/>
        <v>3.7386628625753347E-3</v>
      </c>
      <c r="I108" s="145"/>
      <c r="J108" s="146"/>
    </row>
    <row r="109" spans="2:10" x14ac:dyDescent="0.25">
      <c r="B109" s="14">
        <v>0.5</v>
      </c>
      <c r="C109" s="189">
        <f t="shared" si="0"/>
        <v>0.5</v>
      </c>
      <c r="D109" s="76">
        <f t="shared" si="1"/>
        <v>8.2999999999999963E-2</v>
      </c>
      <c r="E109" s="78">
        <f t="shared" si="2"/>
        <v>6.0240963855421716</v>
      </c>
      <c r="F109" s="147">
        <f t="shared" si="3"/>
        <v>5.0000000000000001E-3</v>
      </c>
      <c r="G109" s="130">
        <f t="shared" si="4"/>
        <v>3.720806364217304E-3</v>
      </c>
      <c r="I109" s="145"/>
      <c r="J109" s="146"/>
    </row>
    <row r="110" spans="2:10" x14ac:dyDescent="0.25">
      <c r="B110" s="14">
        <v>0.5</v>
      </c>
      <c r="C110" s="189">
        <f t="shared" si="0"/>
        <v>0.5</v>
      </c>
      <c r="D110" s="76">
        <f t="shared" si="1"/>
        <v>8.1999999999999962E-2</v>
      </c>
      <c r="E110" s="78">
        <f t="shared" si="2"/>
        <v>6.0975609756097588</v>
      </c>
      <c r="F110" s="147">
        <f t="shared" si="3"/>
        <v>5.0000000000000001E-3</v>
      </c>
      <c r="G110" s="130">
        <f t="shared" si="4"/>
        <v>3.7027557305336785E-3</v>
      </c>
      <c r="I110" s="145"/>
      <c r="J110" s="146"/>
    </row>
    <row r="111" spans="2:10" x14ac:dyDescent="0.25">
      <c r="B111" s="14">
        <v>0.5</v>
      </c>
      <c r="C111" s="189">
        <f t="shared" si="0"/>
        <v>0.5</v>
      </c>
      <c r="D111" s="76">
        <f t="shared" si="1"/>
        <v>8.0999999999999961E-2</v>
      </c>
      <c r="E111" s="78">
        <f t="shared" si="2"/>
        <v>6.1728395061728421</v>
      </c>
      <c r="F111" s="147">
        <f t="shared" si="3"/>
        <v>5.0000000000000001E-3</v>
      </c>
      <c r="G111" s="130">
        <f t="shared" si="4"/>
        <v>3.6845081082825695E-3</v>
      </c>
      <c r="I111" s="145"/>
      <c r="J111" s="146"/>
    </row>
    <row r="112" spans="2:10" x14ac:dyDescent="0.25">
      <c r="B112" s="14">
        <v>0.5</v>
      </c>
      <c r="C112" s="189">
        <f t="shared" si="0"/>
        <v>0.5</v>
      </c>
      <c r="D112" s="76">
        <f t="shared" si="1"/>
        <v>7.999999999999996E-2</v>
      </c>
      <c r="E112" s="78">
        <f t="shared" si="2"/>
        <v>6.2500000000000036</v>
      </c>
      <c r="F112" s="147">
        <f t="shared" si="3"/>
        <v>5.0000000000000001E-3</v>
      </c>
      <c r="G112" s="130">
        <f t="shared" si="4"/>
        <v>3.6660605559646711E-3</v>
      </c>
      <c r="I112" s="145"/>
      <c r="J112" s="146"/>
    </row>
    <row r="113" spans="2:10" x14ac:dyDescent="0.25">
      <c r="B113" s="14">
        <v>0.5</v>
      </c>
      <c r="C113" s="189">
        <f t="shared" si="0"/>
        <v>0.5</v>
      </c>
      <c r="D113" s="76">
        <f t="shared" si="1"/>
        <v>7.8999999999999959E-2</v>
      </c>
      <c r="E113" s="78">
        <f t="shared" si="2"/>
        <v>6.3291139240506364</v>
      </c>
      <c r="F113" s="147">
        <f t="shared" si="3"/>
        <v>5.0000000000000001E-3</v>
      </c>
      <c r="G113" s="130">
        <f t="shared" si="4"/>
        <v>3.6474100400146945E-3</v>
      </c>
      <c r="I113" s="145"/>
      <c r="J113" s="146"/>
    </row>
    <row r="114" spans="2:10" x14ac:dyDescent="0.25">
      <c r="B114" s="14">
        <v>0.5</v>
      </c>
      <c r="C114" s="189">
        <f t="shared" si="0"/>
        <v>0.5</v>
      </c>
      <c r="D114" s="76">
        <f t="shared" si="1"/>
        <v>7.7999999999999958E-2</v>
      </c>
      <c r="E114" s="78">
        <f t="shared" si="2"/>
        <v>6.4102564102564141</v>
      </c>
      <c r="F114" s="147">
        <f t="shared" si="3"/>
        <v>5.0000000000000001E-3</v>
      </c>
      <c r="G114" s="130">
        <f t="shared" si="4"/>
        <v>3.6285534307765118E-3</v>
      </c>
      <c r="I114" s="145"/>
      <c r="J114" s="146"/>
    </row>
    <row r="115" spans="2:10" x14ac:dyDescent="0.25">
      <c r="B115" s="14">
        <v>0.5</v>
      </c>
      <c r="C115" s="189">
        <f t="shared" si="0"/>
        <v>0.5</v>
      </c>
      <c r="D115" s="76">
        <f t="shared" si="1"/>
        <v>7.6999999999999957E-2</v>
      </c>
      <c r="E115" s="78">
        <f t="shared" si="2"/>
        <v>6.493506493506497</v>
      </c>
      <c r="F115" s="147">
        <f t="shared" si="3"/>
        <v>5.0000000000000001E-3</v>
      </c>
      <c r="G115" s="130">
        <f t="shared" si="4"/>
        <v>3.6094874982468073E-3</v>
      </c>
      <c r="I115" s="145"/>
      <c r="J115" s="146"/>
    </row>
    <row r="116" spans="2:10" x14ac:dyDescent="0.25">
      <c r="B116" s="14">
        <v>0.5</v>
      </c>
      <c r="C116" s="189">
        <f t="shared" si="0"/>
        <v>0.5</v>
      </c>
      <c r="D116" s="76">
        <f t="shared" si="1"/>
        <v>7.5999999999999956E-2</v>
      </c>
      <c r="E116" s="78">
        <f t="shared" si="2"/>
        <v>6.5789473684210567</v>
      </c>
      <c r="F116" s="147">
        <f t="shared" si="3"/>
        <v>5.0000000000000001E-3</v>
      </c>
      <c r="G116" s="130">
        <f t="shared" si="4"/>
        <v>3.5902089075706993E-3</v>
      </c>
      <c r="I116" s="145"/>
      <c r="J116" s="146"/>
    </row>
    <row r="117" spans="2:10" x14ac:dyDescent="0.25">
      <c r="B117" s="14">
        <v>0.5</v>
      </c>
      <c r="C117" s="189">
        <f t="shared" si="0"/>
        <v>0.5</v>
      </c>
      <c r="D117" s="76">
        <f t="shared" si="1"/>
        <v>7.4999999999999956E-2</v>
      </c>
      <c r="E117" s="78">
        <f t="shared" si="2"/>
        <v>6.6666666666666705</v>
      </c>
      <c r="F117" s="147">
        <f t="shared" si="3"/>
        <v>5.0000000000000001E-3</v>
      </c>
      <c r="G117" s="130">
        <f t="shared" si="4"/>
        <v>3.5707142142714244E-3</v>
      </c>
    </row>
    <row r="118" spans="2:10" x14ac:dyDescent="0.25">
      <c r="B118" s="14">
        <v>0.5</v>
      </c>
      <c r="C118" s="189">
        <f t="shared" si="0"/>
        <v>0.5</v>
      </c>
      <c r="D118" s="76">
        <f t="shared" si="1"/>
        <v>7.3999999999999955E-2</v>
      </c>
      <c r="E118" s="78">
        <f t="shared" si="2"/>
        <v>6.7567567567567606</v>
      </c>
      <c r="F118" s="147">
        <f t="shared" si="3"/>
        <v>5.0000000000000001E-3</v>
      </c>
      <c r="G118" s="130">
        <f t="shared" si="4"/>
        <v>3.5509998591945892E-3</v>
      </c>
    </row>
    <row r="119" spans="2:10" x14ac:dyDescent="0.25">
      <c r="B119" s="14">
        <v>0.5</v>
      </c>
      <c r="C119" s="189">
        <f t="shared" si="0"/>
        <v>0.5</v>
      </c>
      <c r="D119" s="76">
        <f t="shared" si="1"/>
        <v>7.2999999999999954E-2</v>
      </c>
      <c r="E119" s="78">
        <f t="shared" si="2"/>
        <v>6.849315068493155</v>
      </c>
      <c r="F119" s="147">
        <f t="shared" si="3"/>
        <v>5.0000000000000001E-3</v>
      </c>
      <c r="G119" s="130">
        <f t="shared" si="4"/>
        <v>3.5310621631458139E-3</v>
      </c>
    </row>
    <row r="120" spans="2:10" x14ac:dyDescent="0.25">
      <c r="B120" s="14">
        <v>0.5</v>
      </c>
      <c r="C120" s="189">
        <f t="shared" si="0"/>
        <v>0.5</v>
      </c>
      <c r="D120" s="76">
        <f t="shared" si="1"/>
        <v>7.1999999999999953E-2</v>
      </c>
      <c r="E120" s="78">
        <f t="shared" si="2"/>
        <v>6.9444444444444491</v>
      </c>
      <c r="F120" s="147">
        <f t="shared" si="3"/>
        <v>5.0000000000000001E-3</v>
      </c>
      <c r="G120" s="130">
        <f t="shared" si="4"/>
        <v>3.5108973211986695E-3</v>
      </c>
    </row>
    <row r="121" spans="2:10" x14ac:dyDescent="0.25">
      <c r="B121" s="14">
        <v>0.5</v>
      </c>
      <c r="C121" s="189">
        <f t="shared" si="0"/>
        <v>0.5</v>
      </c>
      <c r="D121" s="76">
        <f t="shared" si="1"/>
        <v>7.0999999999999952E-2</v>
      </c>
      <c r="E121" s="78">
        <f t="shared" si="2"/>
        <v>7.0422535211267654</v>
      </c>
      <c r="F121" s="147">
        <f t="shared" si="3"/>
        <v>5.0000000000000001E-3</v>
      </c>
      <c r="G121" s="130">
        <f t="shared" si="4"/>
        <v>3.4905013966477646E-3</v>
      </c>
    </row>
    <row r="122" spans="2:10" x14ac:dyDescent="0.25">
      <c r="B122" s="14">
        <v>0.5</v>
      </c>
      <c r="C122" s="189">
        <f t="shared" si="0"/>
        <v>0.5</v>
      </c>
      <c r="D122" s="76">
        <f t="shared" si="1"/>
        <v>6.9999999999999951E-2</v>
      </c>
      <c r="E122" s="78">
        <f t="shared" si="2"/>
        <v>7.1428571428571477</v>
      </c>
      <c r="F122" s="147">
        <f t="shared" si="3"/>
        <v>5.0000000000000001E-3</v>
      </c>
      <c r="G122" s="130">
        <f t="shared" si="4"/>
        <v>3.4698703145794934E-3</v>
      </c>
    </row>
    <row r="123" spans="2:10" x14ac:dyDescent="0.25">
      <c r="B123" s="14">
        <v>0.5</v>
      </c>
      <c r="C123" s="189">
        <f t="shared" si="0"/>
        <v>0.5</v>
      </c>
      <c r="D123" s="76">
        <f t="shared" si="1"/>
        <v>6.899999999999995E-2</v>
      </c>
      <c r="E123" s="78">
        <f t="shared" si="2"/>
        <v>7.2463768115942084</v>
      </c>
      <c r="F123" s="147">
        <f t="shared" si="3"/>
        <v>5.0000000000000001E-3</v>
      </c>
      <c r="G123" s="130">
        <f t="shared" si="4"/>
        <v>3.4489998550304391E-3</v>
      </c>
    </row>
    <row r="124" spans="2:10" x14ac:dyDescent="0.25">
      <c r="B124" s="14">
        <v>0.5</v>
      </c>
      <c r="C124" s="189">
        <f t="shared" si="0"/>
        <v>0.5</v>
      </c>
      <c r="D124" s="76">
        <f t="shared" si="1"/>
        <v>6.7999999999999949E-2</v>
      </c>
      <c r="E124" s="78">
        <f t="shared" si="2"/>
        <v>7.3529411764705941</v>
      </c>
      <c r="F124" s="147">
        <f t="shared" si="3"/>
        <v>5.0000000000000001E-3</v>
      </c>
      <c r="G124" s="130">
        <f t="shared" si="4"/>
        <v>3.4278856457005667E-3</v>
      </c>
    </row>
    <row r="125" spans="2:10" x14ac:dyDescent="0.25">
      <c r="B125" s="14">
        <v>0.5</v>
      </c>
      <c r="C125" s="189">
        <f t="shared" si="0"/>
        <v>0.5</v>
      </c>
      <c r="D125" s="76">
        <f t="shared" si="1"/>
        <v>6.6999999999999948E-2</v>
      </c>
      <c r="E125" s="78">
        <f t="shared" si="2"/>
        <v>7.4626865671641847</v>
      </c>
      <c r="F125" s="147">
        <f t="shared" si="3"/>
        <v>5.0000000000000001E-3</v>
      </c>
      <c r="G125" s="130">
        <f t="shared" si="4"/>
        <v>3.4065231541852161E-3</v>
      </c>
    </row>
    <row r="126" spans="2:10" x14ac:dyDescent="0.25">
      <c r="B126" s="14">
        <v>0.5</v>
      </c>
      <c r="C126" s="189">
        <f t="shared" si="0"/>
        <v>0.5</v>
      </c>
      <c r="D126" s="76">
        <f t="shared" si="1"/>
        <v>6.5999999999999948E-2</v>
      </c>
      <c r="E126" s="78">
        <f t="shared" si="2"/>
        <v>7.5757575757575815</v>
      </c>
      <c r="F126" s="147">
        <f t="shared" si="3"/>
        <v>5.0000000000000001E-3</v>
      </c>
      <c r="G126" s="130">
        <f t="shared" si="4"/>
        <v>3.3849076796864034E-3</v>
      </c>
    </row>
    <row r="127" spans="2:10" x14ac:dyDescent="0.25">
      <c r="B127" s="14">
        <v>0.5</v>
      </c>
      <c r="C127" s="189">
        <f t="shared" si="0"/>
        <v>0.5</v>
      </c>
      <c r="D127" s="76">
        <f t="shared" si="1"/>
        <v>6.4999999999999947E-2</v>
      </c>
      <c r="E127" s="78">
        <f t="shared" si="2"/>
        <v>7.6923076923076987</v>
      </c>
      <c r="F127" s="147">
        <f t="shared" si="3"/>
        <v>5.0000000000000001E-3</v>
      </c>
      <c r="G127" s="130">
        <f t="shared" si="4"/>
        <v>3.3630343441600464E-3</v>
      </c>
    </row>
    <row r="128" spans="2:10" x14ac:dyDescent="0.25">
      <c r="B128" s="14">
        <v>0.5</v>
      </c>
      <c r="C128" s="189">
        <f t="shared" si="0"/>
        <v>0.5</v>
      </c>
      <c r="D128" s="76">
        <f t="shared" si="1"/>
        <v>6.3999999999999946E-2</v>
      </c>
      <c r="E128" s="78">
        <f t="shared" si="2"/>
        <v>7.8125000000000062</v>
      </c>
      <c r="F128" s="147">
        <f t="shared" si="3"/>
        <v>5.0000000000000001E-3</v>
      </c>
      <c r="G128" s="130">
        <f t="shared" si="4"/>
        <v>3.3408980828513748E-3</v>
      </c>
    </row>
    <row r="129" spans="2:7" x14ac:dyDescent="0.25">
      <c r="B129" s="14">
        <v>0.5</v>
      </c>
      <c r="C129" s="189">
        <f t="shared" si="0"/>
        <v>0.5</v>
      </c>
      <c r="D129" s="76">
        <f t="shared" si="1"/>
        <v>6.2999999999999945E-2</v>
      </c>
      <c r="E129" s="78">
        <f t="shared" si="2"/>
        <v>7.9365079365079438</v>
      </c>
      <c r="F129" s="147">
        <f t="shared" si="3"/>
        <v>5.0000000000000001E-3</v>
      </c>
      <c r="G129" s="130">
        <f t="shared" si="4"/>
        <v>3.3184936341659585E-3</v>
      </c>
    </row>
    <row r="130" spans="2:7" x14ac:dyDescent="0.25">
      <c r="B130" s="14">
        <v>0.5</v>
      </c>
      <c r="C130" s="189">
        <f t="shared" si="0"/>
        <v>0.5</v>
      </c>
      <c r="D130" s="76">
        <f t="shared" si="1"/>
        <v>6.1999999999999944E-2</v>
      </c>
      <c r="E130" s="78">
        <f t="shared" si="2"/>
        <v>8.0645161290322651</v>
      </c>
      <c r="F130" s="147">
        <f t="shared" si="3"/>
        <v>5.0000000000000001E-3</v>
      </c>
      <c r="G130" s="130">
        <f t="shared" si="4"/>
        <v>3.2958155288183213E-3</v>
      </c>
    </row>
    <row r="131" spans="2:7" x14ac:dyDescent="0.25">
      <c r="B131" s="14">
        <v>0.5</v>
      </c>
      <c r="C131" s="189">
        <f t="shared" si="0"/>
        <v>0.5</v>
      </c>
      <c r="D131" s="76">
        <f t="shared" si="1"/>
        <v>6.0999999999999943E-2</v>
      </c>
      <c r="E131" s="78">
        <f t="shared" si="2"/>
        <v>8.196721311475418</v>
      </c>
      <c r="F131" s="147">
        <f t="shared" si="3"/>
        <v>5.0000000000000001E-3</v>
      </c>
      <c r="G131" s="130">
        <f t="shared" si="4"/>
        <v>3.2728580781940407E-3</v>
      </c>
    </row>
    <row r="132" spans="2:7" x14ac:dyDescent="0.25">
      <c r="B132" s="14">
        <v>0.5</v>
      </c>
      <c r="C132" s="189">
        <f t="shared" si="0"/>
        <v>0.5</v>
      </c>
      <c r="D132" s="76">
        <f t="shared" si="1"/>
        <v>5.9999999999999942E-2</v>
      </c>
      <c r="E132" s="78">
        <f t="shared" si="2"/>
        <v>8.333333333333341</v>
      </c>
      <c r="F132" s="147">
        <f t="shared" si="3"/>
        <v>5.0000000000000001E-3</v>
      </c>
      <c r="G132" s="130">
        <f t="shared" si="4"/>
        <v>3.2496153618543832E-3</v>
      </c>
    </row>
    <row r="133" spans="2:7" x14ac:dyDescent="0.25">
      <c r="B133" s="14">
        <v>0.5</v>
      </c>
      <c r="C133" s="189">
        <f t="shared" ref="C133:C191" si="5">+$C$67</f>
        <v>0.5</v>
      </c>
      <c r="D133" s="76">
        <f t="shared" ref="D133:D164" si="6">+D132-0.001</f>
        <v>5.8999999999999941E-2</v>
      </c>
      <c r="E133" s="78">
        <f t="shared" ref="E133:E164" si="7">+C133/D133</f>
        <v>8.4745762711864483</v>
      </c>
      <c r="F133" s="147">
        <f t="shared" ref="F133:F191" si="8">+$F$67</f>
        <v>5.0000000000000001E-3</v>
      </c>
      <c r="G133" s="130">
        <f t="shared" ref="G133:G164" si="9">F133/(($B$4*(E133))/(SQRT(E133-1)))</f>
        <v>3.2260812141048142E-3</v>
      </c>
    </row>
    <row r="134" spans="2:7" x14ac:dyDescent="0.25">
      <c r="B134" s="14">
        <v>0.5</v>
      </c>
      <c r="C134" s="189">
        <f t="shared" si="5"/>
        <v>0.5</v>
      </c>
      <c r="D134" s="76">
        <f t="shared" si="6"/>
        <v>5.799999999999994E-2</v>
      </c>
      <c r="E134" s="78">
        <f t="shared" si="7"/>
        <v>8.6206896551724235</v>
      </c>
      <c r="F134" s="147">
        <f t="shared" si="8"/>
        <v>5.0000000000000001E-3</v>
      </c>
      <c r="G134" s="130">
        <f t="shared" si="9"/>
        <v>3.2022492095400679E-3</v>
      </c>
    </row>
    <row r="135" spans="2:7" x14ac:dyDescent="0.25">
      <c r="B135" s="14">
        <v>0.5</v>
      </c>
      <c r="C135" s="189">
        <f t="shared" si="5"/>
        <v>0.5</v>
      </c>
      <c r="D135" s="76">
        <f t="shared" si="6"/>
        <v>5.699999999999994E-2</v>
      </c>
      <c r="E135" s="78">
        <f t="shared" si="7"/>
        <v>8.771929824561413</v>
      </c>
      <c r="F135" s="147">
        <f t="shared" si="8"/>
        <v>5.0000000000000001E-3</v>
      </c>
      <c r="G135" s="130">
        <f t="shared" si="9"/>
        <v>3.1781126474686185E-3</v>
      </c>
    </row>
    <row r="136" spans="2:7" x14ac:dyDescent="0.25">
      <c r="B136" s="14">
        <v>0.5</v>
      </c>
      <c r="C136" s="189">
        <f t="shared" si="5"/>
        <v>0.5</v>
      </c>
      <c r="D136" s="76">
        <f t="shared" si="6"/>
        <v>5.5999999999999939E-2</v>
      </c>
      <c r="E136" s="78">
        <f t="shared" si="7"/>
        <v>8.9285714285714377</v>
      </c>
      <c r="F136" s="147">
        <f t="shared" si="8"/>
        <v>5.0000000000000001E-3</v>
      </c>
      <c r="G136" s="130">
        <f t="shared" si="9"/>
        <v>3.1536645351083223E-3</v>
      </c>
    </row>
    <row r="137" spans="2:7" x14ac:dyDescent="0.25">
      <c r="B137" s="14">
        <v>0.5</v>
      </c>
      <c r="C137" s="189">
        <f t="shared" si="5"/>
        <v>0.5</v>
      </c>
      <c r="D137" s="76">
        <f t="shared" si="6"/>
        <v>5.4999999999999938E-2</v>
      </c>
      <c r="E137" s="78">
        <f t="shared" si="7"/>
        <v>9.0909090909091006</v>
      </c>
      <c r="F137" s="147">
        <f t="shared" si="8"/>
        <v>5.0000000000000001E-3</v>
      </c>
      <c r="G137" s="130">
        <f t="shared" si="9"/>
        <v>3.1288975694324017E-3</v>
      </c>
    </row>
    <row r="138" spans="2:7" x14ac:dyDescent="0.25">
      <c r="B138" s="14">
        <v>0.5</v>
      </c>
      <c r="C138" s="189">
        <f t="shared" si="5"/>
        <v>0.5</v>
      </c>
      <c r="D138" s="76">
        <f t="shared" si="6"/>
        <v>5.3999999999999937E-2</v>
      </c>
      <c r="E138" s="78">
        <f t="shared" si="7"/>
        <v>9.2592592592592702</v>
      </c>
      <c r="F138" s="147">
        <f t="shared" si="8"/>
        <v>5.0000000000000001E-3</v>
      </c>
      <c r="G138" s="130">
        <f t="shared" si="9"/>
        <v>3.1038041175306137E-3</v>
      </c>
    </row>
    <row r="139" spans="2:7" x14ac:dyDescent="0.25">
      <c r="B139" s="14">
        <v>0.5</v>
      </c>
      <c r="C139" s="189">
        <f t="shared" si="5"/>
        <v>0.5</v>
      </c>
      <c r="D139" s="76">
        <f t="shared" si="6"/>
        <v>5.2999999999999936E-2</v>
      </c>
      <c r="E139" s="78">
        <f t="shared" si="7"/>
        <v>9.4339622641509546</v>
      </c>
      <c r="F139" s="147">
        <f t="shared" si="8"/>
        <v>5.0000000000000001E-3</v>
      </c>
      <c r="G139" s="130">
        <f t="shared" si="9"/>
        <v>3.0783761953341554E-3</v>
      </c>
    </row>
    <row r="140" spans="2:7" x14ac:dyDescent="0.25">
      <c r="B140" s="14">
        <v>0.5</v>
      </c>
      <c r="C140" s="189">
        <f t="shared" si="5"/>
        <v>0.5</v>
      </c>
      <c r="D140" s="76">
        <f t="shared" si="6"/>
        <v>5.1999999999999935E-2</v>
      </c>
      <c r="E140" s="78">
        <f t="shared" si="7"/>
        <v>9.6153846153846274</v>
      </c>
      <c r="F140" s="147">
        <f t="shared" si="8"/>
        <v>5.0000000000000001E-3</v>
      </c>
      <c r="G140" s="130">
        <f t="shared" si="9"/>
        <v>3.0526054445342244E-3</v>
      </c>
    </row>
    <row r="141" spans="2:7" x14ac:dyDescent="0.25">
      <c r="B141" s="14">
        <v>0.5</v>
      </c>
      <c r="C141" s="189">
        <f t="shared" si="5"/>
        <v>0.5</v>
      </c>
      <c r="D141" s="76">
        <f t="shared" si="6"/>
        <v>5.0999999999999934E-2</v>
      </c>
      <c r="E141" s="78">
        <f t="shared" si="7"/>
        <v>9.8039215686274641</v>
      </c>
      <c r="F141" s="147">
        <f t="shared" si="8"/>
        <v>5.0000000000000001E-3</v>
      </c>
      <c r="G141" s="130">
        <f t="shared" si="9"/>
        <v>3.0264831075028308E-3</v>
      </c>
    </row>
    <row r="142" spans="2:7" x14ac:dyDescent="0.25">
      <c r="B142" s="14">
        <v>0.5</v>
      </c>
      <c r="C142" s="189">
        <f t="shared" si="5"/>
        <v>0.5</v>
      </c>
      <c r="D142" s="76">
        <f t="shared" si="6"/>
        <v>4.9999999999999933E-2</v>
      </c>
      <c r="E142" s="78">
        <f t="shared" si="7"/>
        <v>10.000000000000014</v>
      </c>
      <c r="F142" s="147">
        <f t="shared" si="8"/>
        <v>5.0000000000000001E-3</v>
      </c>
      <c r="G142" s="130">
        <f t="shared" si="9"/>
        <v>2.9999999999999979E-3</v>
      </c>
    </row>
    <row r="143" spans="2:7" x14ac:dyDescent="0.25">
      <c r="B143" s="14">
        <v>0.5</v>
      </c>
      <c r="C143" s="189">
        <f t="shared" si="5"/>
        <v>0.5</v>
      </c>
      <c r="D143" s="76">
        <f t="shared" si="6"/>
        <v>4.8999999999999932E-2</v>
      </c>
      <c r="E143" s="78">
        <f t="shared" si="7"/>
        <v>10.204081632653075</v>
      </c>
      <c r="F143" s="147">
        <f t="shared" si="8"/>
        <v>5.0000000000000001E-3</v>
      </c>
      <c r="G143" s="130">
        <f t="shared" si="9"/>
        <v>2.9731464814233407E-3</v>
      </c>
    </row>
    <row r="144" spans="2:7" x14ac:dyDescent="0.25">
      <c r="B144" s="14">
        <v>0.5</v>
      </c>
      <c r="C144" s="189">
        <f t="shared" si="5"/>
        <v>0.5</v>
      </c>
      <c r="D144" s="76">
        <f t="shared" si="6"/>
        <v>4.7999999999999932E-2</v>
      </c>
      <c r="E144" s="78">
        <f t="shared" si="7"/>
        <v>10.416666666666682</v>
      </c>
      <c r="F144" s="147">
        <f t="shared" si="8"/>
        <v>5.0000000000000001E-3</v>
      </c>
      <c r="G144" s="130">
        <f t="shared" si="9"/>
        <v>2.9459124223235127E-3</v>
      </c>
    </row>
    <row r="145" spans="2:7" x14ac:dyDescent="0.25">
      <c r="B145" s="14">
        <v>0.5</v>
      </c>
      <c r="C145" s="189">
        <f t="shared" si="5"/>
        <v>0.5</v>
      </c>
      <c r="D145" s="76">
        <f t="shared" si="6"/>
        <v>4.6999999999999931E-2</v>
      </c>
      <c r="E145" s="78">
        <f t="shared" si="7"/>
        <v>10.638297872340441</v>
      </c>
      <c r="F145" s="147">
        <f t="shared" si="8"/>
        <v>5.0000000000000001E-3</v>
      </c>
      <c r="G145" s="130">
        <f t="shared" si="9"/>
        <v>2.9182871688714922E-3</v>
      </c>
    </row>
    <row r="146" spans="2:7" x14ac:dyDescent="0.25">
      <c r="B146" s="14">
        <v>0.5</v>
      </c>
      <c r="C146" s="189">
        <f t="shared" si="5"/>
        <v>0.5</v>
      </c>
      <c r="D146" s="76">
        <f t="shared" si="6"/>
        <v>4.599999999999993E-2</v>
      </c>
      <c r="E146" s="78">
        <f t="shared" si="7"/>
        <v>10.869565217391321</v>
      </c>
      <c r="F146" s="147">
        <f t="shared" si="8"/>
        <v>5.0000000000000001E-3</v>
      </c>
      <c r="G146" s="130">
        <f t="shared" si="9"/>
        <v>2.8902595039200182E-3</v>
      </c>
    </row>
    <row r="147" spans="2:7" x14ac:dyDescent="0.25">
      <c r="B147" s="14">
        <v>0.5</v>
      </c>
      <c r="C147" s="189">
        <f t="shared" si="5"/>
        <v>0.5</v>
      </c>
      <c r="D147" s="76">
        <f t="shared" si="6"/>
        <v>4.4999999999999929E-2</v>
      </c>
      <c r="E147" s="78">
        <f t="shared" si="7"/>
        <v>11.111111111111128</v>
      </c>
      <c r="F147" s="147">
        <f t="shared" si="8"/>
        <v>5.0000000000000001E-3</v>
      </c>
      <c r="G147" s="130">
        <f t="shared" si="9"/>
        <v>2.8618176042508351E-3</v>
      </c>
    </row>
    <row r="148" spans="2:7" x14ac:dyDescent="0.25">
      <c r="B148" s="14">
        <v>0.5</v>
      </c>
      <c r="C148" s="189">
        <f t="shared" si="5"/>
        <v>0.5</v>
      </c>
      <c r="D148" s="76">
        <f t="shared" si="6"/>
        <v>4.3999999999999928E-2</v>
      </c>
      <c r="E148" s="78">
        <f t="shared" si="7"/>
        <v>11.363636363636383</v>
      </c>
      <c r="F148" s="147">
        <f t="shared" si="8"/>
        <v>5.0000000000000001E-3</v>
      </c>
      <c r="G148" s="130">
        <f t="shared" si="9"/>
        <v>2.8329489935401218E-3</v>
      </c>
    </row>
    <row r="149" spans="2:7" x14ac:dyDescent="0.25">
      <c r="B149" s="14">
        <v>0.5</v>
      </c>
      <c r="C149" s="189">
        <f t="shared" si="5"/>
        <v>0.5</v>
      </c>
      <c r="D149" s="76">
        <f t="shared" si="6"/>
        <v>4.2999999999999927E-2</v>
      </c>
      <c r="E149" s="78">
        <f t="shared" si="7"/>
        <v>11.627906976744205</v>
      </c>
      <c r="F149" s="147">
        <f t="shared" si="8"/>
        <v>5.0000000000000001E-3</v>
      </c>
      <c r="G149" s="130">
        <f t="shared" si="9"/>
        <v>2.8036404905051556E-3</v>
      </c>
    </row>
    <row r="150" spans="2:7" x14ac:dyDescent="0.25">
      <c r="B150" s="14">
        <v>0.5</v>
      </c>
      <c r="C150" s="189">
        <f t="shared" si="5"/>
        <v>0.5</v>
      </c>
      <c r="D150" s="76">
        <f t="shared" si="6"/>
        <v>4.1999999999999926E-2</v>
      </c>
      <c r="E150" s="78">
        <f t="shared" si="7"/>
        <v>11.904761904761926</v>
      </c>
      <c r="F150" s="147">
        <f t="shared" si="8"/>
        <v>5.0000000000000001E-3</v>
      </c>
      <c r="G150" s="130">
        <f t="shared" si="9"/>
        <v>2.7738781516137272E-3</v>
      </c>
    </row>
    <row r="151" spans="2:7" x14ac:dyDescent="0.25">
      <c r="B151" s="14">
        <v>0.5</v>
      </c>
      <c r="C151" s="189">
        <f t="shared" si="5"/>
        <v>0.5</v>
      </c>
      <c r="D151" s="76">
        <f t="shared" si="6"/>
        <v>4.0999999999999925E-2</v>
      </c>
      <c r="E151" s="78">
        <f t="shared" si="7"/>
        <v>12.195121951219534</v>
      </c>
      <c r="F151" s="147">
        <f t="shared" si="8"/>
        <v>5.0000000000000001E-3</v>
      </c>
      <c r="G151" s="130">
        <f t="shared" si="9"/>
        <v>2.74364720764168E-3</v>
      </c>
    </row>
    <row r="152" spans="2:7" x14ac:dyDescent="0.25">
      <c r="B152" s="14">
        <v>0.5</v>
      </c>
      <c r="C152" s="189">
        <f t="shared" si="5"/>
        <v>0.5</v>
      </c>
      <c r="D152" s="76">
        <f t="shared" si="6"/>
        <v>3.9999999999999925E-2</v>
      </c>
      <c r="E152" s="78">
        <f t="shared" si="7"/>
        <v>12.500000000000023</v>
      </c>
      <c r="F152" s="147">
        <f t="shared" si="8"/>
        <v>5.0000000000000001E-3</v>
      </c>
      <c r="G152" s="130">
        <f t="shared" si="9"/>
        <v>2.7129319932501055E-3</v>
      </c>
    </row>
    <row r="153" spans="2:7" x14ac:dyDescent="0.25">
      <c r="B153" s="14">
        <v>0.5</v>
      </c>
      <c r="C153" s="189">
        <f t="shared" si="5"/>
        <v>0.5</v>
      </c>
      <c r="D153" s="76">
        <f t="shared" si="6"/>
        <v>3.8999999999999924E-2</v>
      </c>
      <c r="E153" s="78">
        <f t="shared" si="7"/>
        <v>12.820512820512846</v>
      </c>
      <c r="F153" s="147">
        <f t="shared" si="8"/>
        <v>5.0000000000000001E-3</v>
      </c>
      <c r="G153" s="130">
        <f t="shared" si="9"/>
        <v>2.6817158686184461E-3</v>
      </c>
    </row>
    <row r="154" spans="2:7" x14ac:dyDescent="0.25">
      <c r="B154" s="14">
        <v>0.5</v>
      </c>
      <c r="C154" s="189">
        <f t="shared" si="5"/>
        <v>0.5</v>
      </c>
      <c r="D154" s="76">
        <f t="shared" si="6"/>
        <v>3.7999999999999923E-2</v>
      </c>
      <c r="E154" s="78">
        <f t="shared" si="7"/>
        <v>13.157894736842133</v>
      </c>
      <c r="F154" s="147">
        <f t="shared" si="8"/>
        <v>5.0000000000000001E-3</v>
      </c>
      <c r="G154" s="130">
        <f t="shared" si="9"/>
        <v>2.6499811320082993E-3</v>
      </c>
    </row>
    <row r="155" spans="2:7" x14ac:dyDescent="0.25">
      <c r="B155" s="14">
        <v>0.5</v>
      </c>
      <c r="C155" s="189">
        <f t="shared" si="5"/>
        <v>0.5</v>
      </c>
      <c r="D155" s="76">
        <f t="shared" si="6"/>
        <v>3.6999999999999922E-2</v>
      </c>
      <c r="E155" s="78">
        <f t="shared" si="7"/>
        <v>13.513513513513542</v>
      </c>
      <c r="F155" s="147">
        <f t="shared" si="8"/>
        <v>5.0000000000000001E-3</v>
      </c>
      <c r="G155" s="130">
        <f t="shared" si="9"/>
        <v>2.6177089219391807E-3</v>
      </c>
    </row>
    <row r="156" spans="2:7" x14ac:dyDescent="0.25">
      <c r="B156" s="14">
        <v>0.5</v>
      </c>
      <c r="C156" s="189">
        <f t="shared" si="5"/>
        <v>0.5</v>
      </c>
      <c r="D156" s="76">
        <f t="shared" si="6"/>
        <v>3.5999999999999921E-2</v>
      </c>
      <c r="E156" s="78">
        <f t="shared" si="7"/>
        <v>13.888888888888919</v>
      </c>
      <c r="F156" s="147">
        <f t="shared" si="8"/>
        <v>5.0000000000000001E-3</v>
      </c>
      <c r="G156" s="130">
        <f t="shared" si="9"/>
        <v>2.5848791074245597E-3</v>
      </c>
    </row>
    <row r="157" spans="2:7" x14ac:dyDescent="0.25">
      <c r="B157" s="14">
        <v>0.5</v>
      </c>
      <c r="C157" s="189">
        <f t="shared" si="5"/>
        <v>0.5</v>
      </c>
      <c r="D157" s="76">
        <f t="shared" si="6"/>
        <v>3.499999999999992E-2</v>
      </c>
      <c r="E157" s="78">
        <f t="shared" si="7"/>
        <v>14.285714285714318</v>
      </c>
      <c r="F157" s="147">
        <f t="shared" si="8"/>
        <v>5.0000000000000001E-3</v>
      </c>
      <c r="G157" s="130">
        <f t="shared" si="9"/>
        <v>2.5514701644346119E-3</v>
      </c>
    </row>
    <row r="158" spans="2:7" x14ac:dyDescent="0.25">
      <c r="B158" s="14">
        <v>0.5</v>
      </c>
      <c r="C158" s="189">
        <f t="shared" si="5"/>
        <v>0.5</v>
      </c>
      <c r="D158" s="76">
        <f t="shared" si="6"/>
        <v>3.3999999999999919E-2</v>
      </c>
      <c r="E158" s="78">
        <f t="shared" si="7"/>
        <v>14.705882352941211</v>
      </c>
      <c r="F158" s="147">
        <f t="shared" si="8"/>
        <v>5.0000000000000001E-3</v>
      </c>
      <c r="G158" s="130">
        <f t="shared" si="9"/>
        <v>2.5174590364095274E-3</v>
      </c>
    </row>
    <row r="159" spans="2:7" x14ac:dyDescent="0.25">
      <c r="B159" s="14">
        <v>0.5</v>
      </c>
      <c r="C159" s="189">
        <f t="shared" si="5"/>
        <v>0.5</v>
      </c>
      <c r="D159" s="76">
        <f t="shared" si="6"/>
        <v>3.2999999999999918E-2</v>
      </c>
      <c r="E159" s="78">
        <f t="shared" si="7"/>
        <v>15.15151515151519</v>
      </c>
      <c r="F159" s="147">
        <f t="shared" si="8"/>
        <v>5.0000000000000001E-3</v>
      </c>
      <c r="G159" s="130">
        <f t="shared" si="9"/>
        <v>2.4828209762284485E-3</v>
      </c>
    </row>
    <row r="160" spans="2:7" x14ac:dyDescent="0.25">
      <c r="B160" s="14">
        <v>0.5</v>
      </c>
      <c r="C160" s="189">
        <f t="shared" si="5"/>
        <v>0.5</v>
      </c>
      <c r="D160" s="76">
        <f t="shared" si="6"/>
        <v>3.1999999999999917E-2</v>
      </c>
      <c r="E160" s="78">
        <f t="shared" si="7"/>
        <v>15.625000000000041</v>
      </c>
      <c r="F160" s="147">
        <f t="shared" si="8"/>
        <v>5.0000000000000001E-3</v>
      </c>
      <c r="G160" s="130">
        <f t="shared" si="9"/>
        <v>2.4475293665245342E-3</v>
      </c>
    </row>
    <row r="161" spans="2:7" x14ac:dyDescent="0.25">
      <c r="B161" s="14">
        <v>0.5</v>
      </c>
      <c r="C161" s="189">
        <f t="shared" si="5"/>
        <v>0.5</v>
      </c>
      <c r="D161" s="76">
        <f t="shared" si="6"/>
        <v>3.0999999999999917E-2</v>
      </c>
      <c r="E161" s="78">
        <f t="shared" si="7"/>
        <v>16.129032258064559</v>
      </c>
      <c r="F161" s="147">
        <f t="shared" si="8"/>
        <v>5.0000000000000001E-3</v>
      </c>
      <c r="G161" s="130">
        <f t="shared" si="9"/>
        <v>2.41155551460048E-3</v>
      </c>
    </row>
    <row r="162" spans="2:7" x14ac:dyDescent="0.25">
      <c r="B162" s="14">
        <v>0.5</v>
      </c>
      <c r="C162" s="189">
        <f t="shared" si="5"/>
        <v>0.5</v>
      </c>
      <c r="D162" s="76">
        <f t="shared" si="6"/>
        <v>2.9999999999999916E-2</v>
      </c>
      <c r="E162" s="78">
        <f t="shared" si="7"/>
        <v>16.666666666666714</v>
      </c>
      <c r="F162" s="147">
        <f t="shared" si="8"/>
        <v>5.0000000000000001E-3</v>
      </c>
      <c r="G162" s="130">
        <f t="shared" si="9"/>
        <v>2.3748684174075803E-3</v>
      </c>
    </row>
    <row r="163" spans="2:7" x14ac:dyDescent="0.25">
      <c r="B163" s="14">
        <v>0.5</v>
      </c>
      <c r="C163" s="189">
        <f t="shared" si="5"/>
        <v>0.5</v>
      </c>
      <c r="D163" s="76">
        <f t="shared" si="6"/>
        <v>2.8999999999999915E-2</v>
      </c>
      <c r="E163" s="78">
        <f t="shared" si="7"/>
        <v>17.241379310344879</v>
      </c>
      <c r="F163" s="147">
        <f t="shared" si="8"/>
        <v>5.0000000000000001E-3</v>
      </c>
      <c r="G163" s="130">
        <f t="shared" si="9"/>
        <v>2.3374344910606555E-3</v>
      </c>
    </row>
    <row r="164" spans="2:7" x14ac:dyDescent="0.25">
      <c r="B164" s="14">
        <v>0.5</v>
      </c>
      <c r="C164" s="189">
        <f t="shared" si="5"/>
        <v>0.5</v>
      </c>
      <c r="D164" s="76">
        <f t="shared" si="6"/>
        <v>2.7999999999999914E-2</v>
      </c>
      <c r="E164" s="78">
        <f t="shared" si="7"/>
        <v>17.857142857142911</v>
      </c>
      <c r="F164" s="147">
        <f t="shared" si="8"/>
        <v>5.0000000000000001E-3</v>
      </c>
      <c r="G164" s="130">
        <f t="shared" si="9"/>
        <v>2.2992172581119833E-3</v>
      </c>
    </row>
    <row r="165" spans="2:7" x14ac:dyDescent="0.25">
      <c r="B165" s="14">
        <v>0.5</v>
      </c>
      <c r="C165" s="189">
        <f t="shared" si="5"/>
        <v>0.5</v>
      </c>
      <c r="D165" s="76">
        <f t="shared" ref="D165:D191" si="10">+D164-0.001</f>
        <v>2.6999999999999913E-2</v>
      </c>
      <c r="E165" s="78">
        <f t="shared" ref="E165:E191" si="11">+C165/D165</f>
        <v>18.518518518518579</v>
      </c>
      <c r="F165" s="147">
        <f t="shared" si="8"/>
        <v>5.0000000000000001E-3</v>
      </c>
      <c r="G165" s="130">
        <f t="shared" ref="G165:G191" si="12">F165/(($B$4*(E165))/(SQRT(E165-1)))</f>
        <v>2.2601769842204799E-3</v>
      </c>
    </row>
    <row r="166" spans="2:7" x14ac:dyDescent="0.25">
      <c r="B166" s="14">
        <v>0.5</v>
      </c>
      <c r="C166" s="189">
        <f t="shared" si="5"/>
        <v>0.5</v>
      </c>
      <c r="D166" s="76">
        <f t="shared" si="10"/>
        <v>2.5999999999999912E-2</v>
      </c>
      <c r="E166" s="78">
        <f t="shared" si="11"/>
        <v>19.230769230769297</v>
      </c>
      <c r="F166" s="147">
        <f t="shared" si="8"/>
        <v>5.0000000000000001E-3</v>
      </c>
      <c r="G166" s="130">
        <f t="shared" si="12"/>
        <v>2.2202702538204628E-3</v>
      </c>
    </row>
    <row r="167" spans="2:7" x14ac:dyDescent="0.25">
      <c r="B167" s="14">
        <v>0.5</v>
      </c>
      <c r="C167" s="189">
        <f t="shared" si="5"/>
        <v>0.5</v>
      </c>
      <c r="D167" s="76">
        <f t="shared" si="10"/>
        <v>2.4999999999999911E-2</v>
      </c>
      <c r="E167" s="78">
        <f t="shared" si="11"/>
        <v>20.000000000000071</v>
      </c>
      <c r="F167" s="147">
        <f t="shared" si="8"/>
        <v>5.0000000000000001E-3</v>
      </c>
      <c r="G167" s="130">
        <f t="shared" si="12"/>
        <v>2.1794494717703333E-3</v>
      </c>
    </row>
    <row r="168" spans="2:7" x14ac:dyDescent="0.25">
      <c r="B168" s="14">
        <v>0.5</v>
      </c>
      <c r="C168" s="189">
        <f t="shared" si="5"/>
        <v>0.5</v>
      </c>
      <c r="D168" s="76">
        <f t="shared" si="10"/>
        <v>2.399999999999991E-2</v>
      </c>
      <c r="E168" s="78">
        <f t="shared" si="11"/>
        <v>20.83333333333341</v>
      </c>
      <c r="F168" s="147">
        <f t="shared" si="8"/>
        <v>5.0000000000000001E-3</v>
      </c>
      <c r="G168" s="130">
        <f t="shared" si="12"/>
        <v>2.1376622745419779E-3</v>
      </c>
    </row>
    <row r="169" spans="2:7" x14ac:dyDescent="0.25">
      <c r="B169" s="14">
        <v>0.5</v>
      </c>
      <c r="C169" s="189">
        <f t="shared" si="5"/>
        <v>0.5</v>
      </c>
      <c r="D169" s="76">
        <f t="shared" si="10"/>
        <v>2.2999999999999909E-2</v>
      </c>
      <c r="E169" s="78">
        <f t="shared" si="11"/>
        <v>21.739130434782695</v>
      </c>
      <c r="F169" s="147">
        <f t="shared" si="8"/>
        <v>5.0000000000000001E-3</v>
      </c>
      <c r="G169" s="130">
        <f t="shared" si="12"/>
        <v>2.0948508300115271E-3</v>
      </c>
    </row>
    <row r="170" spans="2:7" x14ac:dyDescent="0.25">
      <c r="B170" s="14">
        <v>0.5</v>
      </c>
      <c r="C170" s="189">
        <f t="shared" si="5"/>
        <v>0.5</v>
      </c>
      <c r="D170" s="76">
        <f t="shared" si="10"/>
        <v>2.1999999999999909E-2</v>
      </c>
      <c r="E170" s="78">
        <f t="shared" si="11"/>
        <v>22.727272727272823</v>
      </c>
      <c r="F170" s="147">
        <f t="shared" si="8"/>
        <v>5.0000000000000001E-3</v>
      </c>
      <c r="G170" s="130">
        <f t="shared" si="12"/>
        <v>2.0509509989270788E-3</v>
      </c>
    </row>
    <row r="171" spans="2:7" x14ac:dyDescent="0.25">
      <c r="B171" s="14">
        <v>0.5</v>
      </c>
      <c r="C171" s="189">
        <f t="shared" si="5"/>
        <v>0.5</v>
      </c>
      <c r="D171" s="76">
        <f t="shared" si="10"/>
        <v>2.0999999999999908E-2</v>
      </c>
      <c r="E171" s="78">
        <f t="shared" si="11"/>
        <v>23.809523809523913</v>
      </c>
      <c r="F171" s="147">
        <f t="shared" si="8"/>
        <v>5.0000000000000001E-3</v>
      </c>
      <c r="G171" s="130">
        <f t="shared" si="12"/>
        <v>2.005891323078093E-3</v>
      </c>
    </row>
    <row r="172" spans="2:7" x14ac:dyDescent="0.25">
      <c r="B172" s="14">
        <v>0.5</v>
      </c>
      <c r="C172" s="189">
        <f t="shared" si="5"/>
        <v>0.5</v>
      </c>
      <c r="D172" s="76">
        <f t="shared" si="10"/>
        <v>1.9999999999999907E-2</v>
      </c>
      <c r="E172" s="37">
        <f t="shared" si="11"/>
        <v>25.000000000000117</v>
      </c>
      <c r="F172" s="147">
        <f t="shared" si="8"/>
        <v>5.0000000000000001E-3</v>
      </c>
      <c r="G172" s="149">
        <f t="shared" si="12"/>
        <v>1.9595917942265384E-3</v>
      </c>
    </row>
    <row r="173" spans="2:7" x14ac:dyDescent="0.25">
      <c r="B173" s="14">
        <v>0.5</v>
      </c>
      <c r="C173" s="189">
        <f t="shared" si="5"/>
        <v>0.5</v>
      </c>
      <c r="D173" s="76">
        <f t="shared" si="10"/>
        <v>1.8999999999999906E-2</v>
      </c>
      <c r="E173" s="78">
        <f t="shared" si="11"/>
        <v>26.31578947368434</v>
      </c>
      <c r="F173" s="147">
        <f t="shared" si="8"/>
        <v>5.0000000000000001E-3</v>
      </c>
      <c r="G173" s="130">
        <f t="shared" si="12"/>
        <v>1.9119623427253957E-3</v>
      </c>
    </row>
    <row r="174" spans="2:7" x14ac:dyDescent="0.25">
      <c r="B174" s="14">
        <v>0.5</v>
      </c>
      <c r="C174" s="189">
        <f t="shared" si="5"/>
        <v>0.5</v>
      </c>
      <c r="D174" s="76">
        <f t="shared" si="10"/>
        <v>1.7999999999999905E-2</v>
      </c>
      <c r="E174" s="78">
        <f t="shared" si="11"/>
        <v>27.777777777777924</v>
      </c>
      <c r="F174" s="147">
        <f t="shared" si="8"/>
        <v>5.0000000000000001E-3</v>
      </c>
      <c r="G174" s="130">
        <f t="shared" si="12"/>
        <v>1.8629009635511983E-3</v>
      </c>
    </row>
    <row r="175" spans="2:7" x14ac:dyDescent="0.25">
      <c r="B175" s="14">
        <v>0.5</v>
      </c>
      <c r="C175" s="189">
        <f t="shared" si="5"/>
        <v>0.5</v>
      </c>
      <c r="D175" s="76">
        <f t="shared" si="10"/>
        <v>1.6999999999999904E-2</v>
      </c>
      <c r="E175" s="78">
        <f t="shared" si="11"/>
        <v>29.411764705882518</v>
      </c>
      <c r="F175" s="147">
        <f t="shared" si="8"/>
        <v>5.0000000000000001E-3</v>
      </c>
      <c r="G175" s="130">
        <f t="shared" si="12"/>
        <v>1.8122913673027257E-3</v>
      </c>
    </row>
    <row r="176" spans="2:7" x14ac:dyDescent="0.25">
      <c r="B176" s="14">
        <v>0.5</v>
      </c>
      <c r="C176" s="189">
        <f t="shared" si="5"/>
        <v>0.5</v>
      </c>
      <c r="D176" s="76">
        <f t="shared" si="10"/>
        <v>1.5999999999999903E-2</v>
      </c>
      <c r="E176" s="78">
        <f t="shared" si="11"/>
        <v>31.250000000000188</v>
      </c>
      <c r="F176" s="147">
        <f t="shared" si="8"/>
        <v>5.0000000000000001E-3</v>
      </c>
      <c r="G176" s="130">
        <f t="shared" si="12"/>
        <v>1.7599999999999949E-3</v>
      </c>
    </row>
    <row r="177" spans="2:7" x14ac:dyDescent="0.25">
      <c r="B177" s="21">
        <v>0.5</v>
      </c>
      <c r="C177" s="190">
        <f t="shared" si="5"/>
        <v>0.5</v>
      </c>
      <c r="D177" s="191">
        <f t="shared" si="10"/>
        <v>1.4999999999999902E-2</v>
      </c>
      <c r="E177" s="192">
        <f t="shared" si="11"/>
        <v>33.333333333333549</v>
      </c>
      <c r="F177" s="193">
        <f t="shared" si="8"/>
        <v>5.0000000000000001E-3</v>
      </c>
      <c r="G177" s="194">
        <f t="shared" si="12"/>
        <v>1.7058722109231927E-3</v>
      </c>
    </row>
    <row r="178" spans="2:7" x14ac:dyDescent="0.25">
      <c r="B178" s="14">
        <v>0.5</v>
      </c>
      <c r="C178" s="189">
        <f t="shared" si="5"/>
        <v>0.5</v>
      </c>
      <c r="D178" s="76">
        <f t="shared" si="10"/>
        <v>1.3999999999999901E-2</v>
      </c>
      <c r="E178" s="78">
        <f t="shared" si="11"/>
        <v>35.714285714285964</v>
      </c>
      <c r="F178" s="147">
        <f t="shared" si="8"/>
        <v>5.0000000000000001E-3</v>
      </c>
      <c r="G178" s="130">
        <f t="shared" si="12"/>
        <v>1.6497272501840969E-3</v>
      </c>
    </row>
    <row r="179" spans="2:7" x14ac:dyDescent="0.25">
      <c r="B179" s="14">
        <v>0.5</v>
      </c>
      <c r="C179" s="189">
        <f t="shared" si="5"/>
        <v>0.5</v>
      </c>
      <c r="D179" s="76">
        <f t="shared" si="10"/>
        <v>1.2999999999999901E-2</v>
      </c>
      <c r="E179" s="78">
        <f t="shared" si="11"/>
        <v>38.461538461538758</v>
      </c>
      <c r="F179" s="147">
        <f t="shared" si="8"/>
        <v>5.0000000000000001E-3</v>
      </c>
      <c r="G179" s="130">
        <f t="shared" si="12"/>
        <v>1.5913516267626025E-3</v>
      </c>
    </row>
    <row r="180" spans="2:7" x14ac:dyDescent="0.25">
      <c r="B180" s="14">
        <v>0.5</v>
      </c>
      <c r="C180" s="189">
        <f t="shared" si="5"/>
        <v>0.5</v>
      </c>
      <c r="D180" s="76">
        <f t="shared" si="10"/>
        <v>1.19999999999999E-2</v>
      </c>
      <c r="E180" s="78">
        <f t="shared" si="11"/>
        <v>41.666666666667012</v>
      </c>
      <c r="F180" s="147">
        <f t="shared" si="8"/>
        <v>5.0000000000000001E-3</v>
      </c>
      <c r="G180" s="130">
        <f t="shared" si="12"/>
        <v>1.5304901175767131E-3</v>
      </c>
    </row>
    <row r="181" spans="2:7" x14ac:dyDescent="0.25">
      <c r="B181" s="14">
        <v>0.5</v>
      </c>
      <c r="C181" s="189">
        <f t="shared" si="5"/>
        <v>0.5</v>
      </c>
      <c r="D181" s="76">
        <f t="shared" si="10"/>
        <v>1.0999999999999899E-2</v>
      </c>
      <c r="E181" s="78">
        <f t="shared" si="11"/>
        <v>45.454545454545872</v>
      </c>
      <c r="F181" s="147">
        <f t="shared" si="8"/>
        <v>5.0000000000000001E-3</v>
      </c>
      <c r="G181" s="130">
        <f t="shared" si="12"/>
        <v>1.466833323864706E-3</v>
      </c>
    </row>
    <row r="182" spans="2:7" x14ac:dyDescent="0.25">
      <c r="B182" s="14">
        <v>0.5</v>
      </c>
      <c r="C182" s="189">
        <f t="shared" si="5"/>
        <v>0.5</v>
      </c>
      <c r="D182" s="76">
        <f t="shared" si="10"/>
        <v>9.9999999999998979E-3</v>
      </c>
      <c r="E182" s="78">
        <f t="shared" si="11"/>
        <v>50.000000000000512</v>
      </c>
      <c r="F182" s="147">
        <f t="shared" si="8"/>
        <v>5.0000000000000001E-3</v>
      </c>
      <c r="G182" s="130">
        <f t="shared" si="12"/>
        <v>1.399999999999993E-3</v>
      </c>
    </row>
    <row r="183" spans="2:7" x14ac:dyDescent="0.25">
      <c r="B183" s="14">
        <v>0.5</v>
      </c>
      <c r="C183" s="189">
        <f t="shared" si="5"/>
        <v>0.5</v>
      </c>
      <c r="D183" s="76">
        <f t="shared" si="10"/>
        <v>8.999999999999897E-3</v>
      </c>
      <c r="E183" s="78">
        <f t="shared" si="11"/>
        <v>55.55555555555619</v>
      </c>
      <c r="F183" s="147">
        <f t="shared" si="8"/>
        <v>5.0000000000000001E-3</v>
      </c>
      <c r="G183" s="130">
        <f t="shared" si="12"/>
        <v>1.3295111883696129E-3</v>
      </c>
    </row>
    <row r="184" spans="2:7" x14ac:dyDescent="0.25">
      <c r="B184" s="14">
        <v>0.5</v>
      </c>
      <c r="C184" s="189">
        <f t="shared" si="5"/>
        <v>0.5</v>
      </c>
      <c r="D184" s="76">
        <f t="shared" si="10"/>
        <v>7.9999999999998961E-3</v>
      </c>
      <c r="E184" s="78">
        <f t="shared" si="11"/>
        <v>62.50000000000081</v>
      </c>
      <c r="F184" s="147">
        <f t="shared" si="8"/>
        <v>5.0000000000000001E-3</v>
      </c>
      <c r="G184" s="130">
        <f t="shared" si="12"/>
        <v>1.2547509713086418E-3</v>
      </c>
    </row>
    <row r="185" spans="2:7" x14ac:dyDescent="0.25">
      <c r="B185" s="14">
        <v>0.5</v>
      </c>
      <c r="C185" s="189">
        <f t="shared" si="5"/>
        <v>0.5</v>
      </c>
      <c r="D185" s="76">
        <f t="shared" si="10"/>
        <v>6.9999999999998961E-3</v>
      </c>
      <c r="E185" s="78">
        <f t="shared" si="11"/>
        <v>71.428571428572482</v>
      </c>
      <c r="F185" s="147">
        <f t="shared" si="8"/>
        <v>5.0000000000000001E-3</v>
      </c>
      <c r="G185" s="130">
        <f t="shared" si="12"/>
        <v>1.1749042514179529E-3</v>
      </c>
    </row>
    <row r="186" spans="2:7" x14ac:dyDescent="0.25">
      <c r="B186" s="14">
        <v>0.5</v>
      </c>
      <c r="C186" s="189">
        <f t="shared" si="5"/>
        <v>0.5</v>
      </c>
      <c r="D186" s="76">
        <f t="shared" si="10"/>
        <v>5.999999999999896E-3</v>
      </c>
      <c r="E186" s="78">
        <f t="shared" si="11"/>
        <v>83.333333333334778</v>
      </c>
      <c r="F186" s="147">
        <f t="shared" si="8"/>
        <v>5.0000000000000001E-3</v>
      </c>
      <c r="G186" s="130">
        <f t="shared" si="12"/>
        <v>1.0888526071052866E-3</v>
      </c>
    </row>
    <row r="187" spans="2:7" x14ac:dyDescent="0.25">
      <c r="B187" s="14">
        <v>0.5</v>
      </c>
      <c r="C187" s="189">
        <f t="shared" si="5"/>
        <v>0.5</v>
      </c>
      <c r="D187" s="76">
        <f t="shared" si="10"/>
        <v>4.999999999999896E-3</v>
      </c>
      <c r="E187" s="78">
        <f t="shared" si="11"/>
        <v>100.00000000000207</v>
      </c>
      <c r="F187" s="147">
        <f t="shared" si="8"/>
        <v>5.0000000000000001E-3</v>
      </c>
      <c r="G187" s="130">
        <f t="shared" si="12"/>
        <v>9.9498743710660972E-4</v>
      </c>
    </row>
    <row r="188" spans="2:7" x14ac:dyDescent="0.25">
      <c r="B188" s="14">
        <v>0.5</v>
      </c>
      <c r="C188" s="189">
        <f t="shared" si="5"/>
        <v>0.5</v>
      </c>
      <c r="D188" s="76">
        <f t="shared" si="10"/>
        <v>3.999999999999896E-3</v>
      </c>
      <c r="E188" s="78">
        <f t="shared" si="11"/>
        <v>125.00000000000325</v>
      </c>
      <c r="F188" s="147">
        <f t="shared" si="8"/>
        <v>5.0000000000000001E-3</v>
      </c>
      <c r="G188" s="130">
        <f t="shared" si="12"/>
        <v>8.9084229805279195E-4</v>
      </c>
    </row>
    <row r="189" spans="2:7" x14ac:dyDescent="0.25">
      <c r="B189" s="14">
        <v>0.5</v>
      </c>
      <c r="C189" s="189">
        <f t="shared" si="5"/>
        <v>0.5</v>
      </c>
      <c r="D189" s="76">
        <f t="shared" si="10"/>
        <v>2.999999999999896E-3</v>
      </c>
      <c r="E189" s="78">
        <f t="shared" si="11"/>
        <v>166.66666666667246</v>
      </c>
      <c r="F189" s="147">
        <f t="shared" si="8"/>
        <v>5.0000000000000001E-3</v>
      </c>
      <c r="G189" s="130">
        <f t="shared" si="12"/>
        <v>7.7226938305229964E-4</v>
      </c>
    </row>
    <row r="190" spans="2:7" x14ac:dyDescent="0.25">
      <c r="B190" s="14">
        <v>0.5</v>
      </c>
      <c r="C190" s="189">
        <f t="shared" si="5"/>
        <v>0.5</v>
      </c>
      <c r="D190" s="76">
        <f t="shared" si="10"/>
        <v>1.999999999999896E-3</v>
      </c>
      <c r="E190" s="78">
        <f t="shared" si="11"/>
        <v>250.00000000001302</v>
      </c>
      <c r="F190" s="147">
        <f t="shared" si="8"/>
        <v>5.0000000000000001E-3</v>
      </c>
      <c r="G190" s="130">
        <f t="shared" si="12"/>
        <v>6.3118935352236372E-4</v>
      </c>
    </row>
    <row r="191" spans="2:7" x14ac:dyDescent="0.25">
      <c r="B191" s="14">
        <v>0.5</v>
      </c>
      <c r="C191" s="189">
        <f t="shared" si="5"/>
        <v>0.5</v>
      </c>
      <c r="D191" s="76">
        <f t="shared" si="10"/>
        <v>9.9999999999989594E-4</v>
      </c>
      <c r="E191" s="78">
        <f t="shared" si="11"/>
        <v>500.00000000005201</v>
      </c>
      <c r="F191" s="147">
        <f t="shared" si="8"/>
        <v>5.0000000000000001E-3</v>
      </c>
      <c r="G191" s="130">
        <f t="shared" si="12"/>
        <v>4.467661580737504E-4</v>
      </c>
    </row>
    <row r="192" spans="2:7" x14ac:dyDescent="0.25">
      <c r="B192" s="14"/>
      <c r="C192" s="76"/>
      <c r="D192" s="76"/>
      <c r="E192" s="78"/>
      <c r="F192" s="141"/>
      <c r="G192" s="130"/>
    </row>
    <row r="193" spans="2:7" x14ac:dyDescent="0.25">
      <c r="B193" s="14"/>
      <c r="C193" s="76"/>
      <c r="D193" s="76"/>
      <c r="E193" s="78"/>
      <c r="F193" s="141"/>
      <c r="G193" s="130"/>
    </row>
    <row r="194" spans="2:7" x14ac:dyDescent="0.25">
      <c r="B194" s="142" t="s">
        <v>454</v>
      </c>
      <c r="C194" s="143"/>
      <c r="D194" s="143"/>
      <c r="E194" s="143"/>
      <c r="F194" s="142"/>
      <c r="G194" s="142"/>
    </row>
    <row r="195" spans="2:7" x14ac:dyDescent="0.25">
      <c r="B195" s="59"/>
      <c r="C195" s="7"/>
      <c r="D195" s="76"/>
      <c r="E195" s="37"/>
      <c r="F195" s="141"/>
      <c r="G195" s="149"/>
    </row>
    <row r="196" spans="2:7" x14ac:dyDescent="0.25">
      <c r="B196" s="58" t="s">
        <v>456</v>
      </c>
      <c r="C196" s="152">
        <v>0.5</v>
      </c>
      <c r="D196" s="76"/>
      <c r="E196" s="37"/>
      <c r="F196" s="141"/>
      <c r="G196" s="149"/>
    </row>
    <row r="197" spans="2:7" x14ac:dyDescent="0.25">
      <c r="B197" s="59" t="s">
        <v>455</v>
      </c>
      <c r="C197" s="7">
        <v>0.25</v>
      </c>
      <c r="D197" s="76"/>
      <c r="E197" s="37"/>
      <c r="F197" s="141"/>
      <c r="G197" s="149"/>
    </row>
    <row r="198" spans="2:7" x14ac:dyDescent="0.25">
      <c r="B198" s="59" t="s">
        <v>433</v>
      </c>
      <c r="C198" s="7">
        <v>0.125</v>
      </c>
      <c r="D198" s="76"/>
      <c r="E198" s="37"/>
      <c r="F198" s="141"/>
      <c r="G198" s="149"/>
    </row>
    <row r="199" spans="2:7" x14ac:dyDescent="0.25">
      <c r="B199" s="59" t="s">
        <v>436</v>
      </c>
      <c r="C199" s="7">
        <v>1E-3</v>
      </c>
      <c r="D199" s="76"/>
      <c r="E199" s="37"/>
      <c r="F199" s="141"/>
      <c r="G199" s="149"/>
    </row>
    <row r="200" spans="2:7" x14ac:dyDescent="0.25">
      <c r="B200" s="59" t="s">
        <v>441</v>
      </c>
      <c r="C200" s="137">
        <v>5100</v>
      </c>
      <c r="D200" s="76"/>
      <c r="E200" s="37"/>
      <c r="F200" s="141"/>
      <c r="G200" s="149"/>
    </row>
    <row r="201" spans="2:7" x14ac:dyDescent="0.25">
      <c r="B201" s="59" t="s">
        <v>439</v>
      </c>
      <c r="C201" s="76">
        <v>15.3</v>
      </c>
      <c r="D201" s="76"/>
      <c r="E201" s="37"/>
      <c r="F201" s="141"/>
      <c r="G201" s="149"/>
    </row>
    <row r="202" spans="2:7" x14ac:dyDescent="0.25">
      <c r="B202" s="31"/>
      <c r="C202" s="76"/>
      <c r="D202" s="76"/>
      <c r="E202" s="37"/>
      <c r="F202" s="141"/>
      <c r="G202" s="149"/>
    </row>
    <row r="203" spans="2:7" x14ac:dyDescent="0.25">
      <c r="B203" s="31"/>
      <c r="C203" s="153"/>
      <c r="D203" s="76"/>
      <c r="E203" s="37"/>
      <c r="F203" s="141"/>
      <c r="G203" s="149"/>
    </row>
    <row r="204" spans="2:7" x14ac:dyDescent="0.25">
      <c r="B204" s="31"/>
      <c r="C204" s="76"/>
      <c r="D204" s="76"/>
      <c r="E204" s="37"/>
      <c r="F204" s="141"/>
      <c r="G204" s="149"/>
    </row>
    <row r="205" spans="2:7" x14ac:dyDescent="0.25">
      <c r="B205" s="31"/>
      <c r="C205" s="76"/>
      <c r="D205" s="76"/>
      <c r="E205" s="37"/>
      <c r="F205" s="141"/>
      <c r="G205" s="149"/>
    </row>
    <row r="206" spans="2:7" x14ac:dyDescent="0.25">
      <c r="B206" s="31"/>
      <c r="C206" s="76"/>
      <c r="D206" s="76"/>
      <c r="E206" s="37"/>
      <c r="F206" s="141"/>
      <c r="G206" s="149"/>
    </row>
    <row r="207" spans="2:7" x14ac:dyDescent="0.25">
      <c r="B207" s="31"/>
      <c r="C207" s="76"/>
      <c r="D207" s="76"/>
      <c r="E207" s="37"/>
      <c r="F207" s="141"/>
      <c r="G207" s="149"/>
    </row>
    <row r="208" spans="2:7" x14ac:dyDescent="0.25">
      <c r="B208" s="31"/>
      <c r="C208" s="76"/>
      <c r="D208" s="76"/>
      <c r="E208" s="37"/>
      <c r="F208" s="141"/>
      <c r="G208" s="149"/>
    </row>
    <row r="209" spans="2:7" x14ac:dyDescent="0.25">
      <c r="B209" s="150"/>
      <c r="C209" s="151"/>
      <c r="D209" s="151"/>
      <c r="E209" s="151"/>
      <c r="F209" s="150"/>
      <c r="G209" s="150"/>
    </row>
    <row r="210" spans="2:7" x14ac:dyDescent="0.25">
      <c r="B210" s="150"/>
      <c r="C210" s="151"/>
      <c r="D210" s="151"/>
      <c r="E210" s="151"/>
      <c r="F210" s="150"/>
      <c r="G210" s="150"/>
    </row>
    <row r="211" spans="2:7" x14ac:dyDescent="0.25">
      <c r="B211" s="150"/>
      <c r="C211" s="151"/>
      <c r="D211" s="151"/>
      <c r="E211" s="151"/>
      <c r="F211" s="150"/>
      <c r="G211" s="150"/>
    </row>
    <row r="212" spans="2:7" x14ac:dyDescent="0.25">
      <c r="B212" s="150"/>
      <c r="C212" s="151"/>
      <c r="D212" s="151"/>
      <c r="E212" s="151"/>
      <c r="F212" s="150"/>
      <c r="G212" s="150"/>
    </row>
    <row r="213" spans="2:7" x14ac:dyDescent="0.25">
      <c r="B213" s="150"/>
      <c r="C213" s="151"/>
      <c r="D213" s="151"/>
      <c r="E213" s="151"/>
      <c r="F213" s="150"/>
      <c r="G213" s="150"/>
    </row>
    <row r="214" spans="2:7" x14ac:dyDescent="0.25">
      <c r="B214" s="150"/>
      <c r="C214" s="151"/>
      <c r="D214" s="151"/>
      <c r="E214" s="151"/>
      <c r="F214" s="150"/>
      <c r="G214" s="150"/>
    </row>
    <row r="215" spans="2:7" x14ac:dyDescent="0.25">
      <c r="B215" s="150"/>
      <c r="C215" s="151"/>
      <c r="D215" s="151"/>
      <c r="E215" s="151"/>
      <c r="F215" s="150"/>
      <c r="G215" s="150"/>
    </row>
    <row r="216" spans="2:7" x14ac:dyDescent="0.25">
      <c r="B216" s="150"/>
      <c r="C216" s="151"/>
      <c r="D216" s="151"/>
      <c r="E216" s="151"/>
      <c r="F216" s="150"/>
      <c r="G216" s="150"/>
    </row>
    <row r="217" spans="2:7" x14ac:dyDescent="0.25">
      <c r="B217" s="150"/>
      <c r="C217" s="151"/>
      <c r="D217" s="151"/>
      <c r="E217" s="151"/>
      <c r="F217" s="150"/>
      <c r="G217" s="150"/>
    </row>
    <row r="218" spans="2:7" x14ac:dyDescent="0.25">
      <c r="B218" s="150"/>
      <c r="C218" s="151"/>
      <c r="D218" s="151"/>
      <c r="E218" s="151"/>
      <c r="F218" s="150"/>
      <c r="G218" s="150"/>
    </row>
    <row r="219" spans="2:7" x14ac:dyDescent="0.25">
      <c r="B219" s="150"/>
      <c r="C219" s="151"/>
      <c r="D219" s="151"/>
      <c r="E219" s="151"/>
      <c r="F219" s="150"/>
      <c r="G219" s="150"/>
    </row>
    <row r="220" spans="2:7" x14ac:dyDescent="0.25">
      <c r="B220" s="150"/>
      <c r="C220" s="151"/>
      <c r="D220" s="151"/>
      <c r="E220" s="151"/>
      <c r="F220" s="150"/>
      <c r="G220" s="150"/>
    </row>
    <row r="221" spans="2:7" x14ac:dyDescent="0.25">
      <c r="B221" s="150"/>
      <c r="C221" s="151"/>
      <c r="D221" s="151"/>
      <c r="E221" s="151"/>
      <c r="F221" s="150"/>
      <c r="G221" s="150"/>
    </row>
    <row r="222" spans="2:7" x14ac:dyDescent="0.25">
      <c r="B222" s="150"/>
      <c r="C222" s="151"/>
      <c r="D222" s="151"/>
      <c r="E222" s="151"/>
      <c r="F222" s="150"/>
      <c r="G222" s="150"/>
    </row>
    <row r="223" spans="2:7" x14ac:dyDescent="0.25">
      <c r="B223" s="150"/>
      <c r="C223" s="151"/>
      <c r="D223" s="151"/>
      <c r="E223" s="151"/>
      <c r="F223" s="150"/>
      <c r="G223" s="150"/>
    </row>
    <row r="224" spans="2:7" x14ac:dyDescent="0.25">
      <c r="B224" s="150"/>
      <c r="C224" s="151"/>
      <c r="D224" s="151"/>
      <c r="E224" s="151"/>
      <c r="F224" s="150"/>
      <c r="G224" s="150"/>
    </row>
    <row r="225" spans="2:7" x14ac:dyDescent="0.25">
      <c r="B225" s="150"/>
      <c r="C225" s="151"/>
      <c r="D225" s="151"/>
      <c r="E225" s="151"/>
      <c r="F225" s="150"/>
      <c r="G225" s="150"/>
    </row>
    <row r="226" spans="2:7" x14ac:dyDescent="0.25">
      <c r="B226" s="150"/>
      <c r="C226" s="151"/>
      <c r="D226" s="151"/>
      <c r="E226" s="151"/>
      <c r="F226" s="150"/>
      <c r="G226" s="150"/>
    </row>
    <row r="227" spans="2:7" x14ac:dyDescent="0.25">
      <c r="B227" s="150"/>
      <c r="C227" s="151"/>
      <c r="D227" s="151"/>
      <c r="E227" s="151"/>
      <c r="F227" s="150"/>
      <c r="G227" s="150"/>
    </row>
    <row r="228" spans="2:7" x14ac:dyDescent="0.25">
      <c r="B228" s="150"/>
      <c r="C228" s="151"/>
      <c r="D228" s="151"/>
      <c r="E228" s="151"/>
      <c r="F228" s="150"/>
      <c r="G228" s="150"/>
    </row>
    <row r="229" spans="2:7" x14ac:dyDescent="0.25">
      <c r="B229" s="150"/>
      <c r="C229" s="151"/>
      <c r="D229" s="151"/>
      <c r="E229" s="151"/>
      <c r="F229" s="150"/>
      <c r="G229" s="150"/>
    </row>
    <row r="230" spans="2:7" x14ac:dyDescent="0.25">
      <c r="B230" s="150"/>
      <c r="C230" s="151"/>
      <c r="D230" s="151"/>
      <c r="E230" s="151"/>
      <c r="F230" s="150"/>
      <c r="G230" s="150"/>
    </row>
    <row r="231" spans="2:7" x14ac:dyDescent="0.25">
      <c r="B231" s="150"/>
      <c r="C231" s="151"/>
      <c r="D231" s="151"/>
      <c r="E231" s="151"/>
      <c r="F231" s="150"/>
      <c r="G231" s="150"/>
    </row>
    <row r="232" spans="2:7" x14ac:dyDescent="0.25">
      <c r="B232" s="150"/>
      <c r="C232" s="151"/>
      <c r="D232" s="151"/>
      <c r="E232" s="151"/>
      <c r="F232" s="150"/>
      <c r="G232" s="150"/>
    </row>
    <row r="233" spans="2:7" x14ac:dyDescent="0.25">
      <c r="B233" s="150"/>
      <c r="C233" s="151"/>
      <c r="D233" s="151"/>
      <c r="E233" s="151"/>
      <c r="F233" s="150"/>
      <c r="G233" s="150"/>
    </row>
    <row r="234" spans="2:7" x14ac:dyDescent="0.25">
      <c r="B234" s="150"/>
      <c r="C234" s="151"/>
      <c r="D234" s="151"/>
      <c r="E234" s="151"/>
      <c r="F234" s="150"/>
      <c r="G234" s="150"/>
    </row>
    <row r="235" spans="2:7" x14ac:dyDescent="0.25">
      <c r="B235" s="150"/>
      <c r="C235" s="151"/>
      <c r="D235" s="151"/>
      <c r="E235" s="151"/>
      <c r="F235" s="150"/>
      <c r="G235" s="150"/>
    </row>
    <row r="236" spans="2:7" x14ac:dyDescent="0.25">
      <c r="B236" s="150"/>
      <c r="C236" s="151"/>
      <c r="D236" s="151"/>
      <c r="E236" s="151"/>
      <c r="F236" s="150"/>
      <c r="G236" s="150"/>
    </row>
    <row r="237" spans="2:7" x14ac:dyDescent="0.25">
      <c r="B237" s="150"/>
      <c r="C237" s="151"/>
      <c r="D237" s="151"/>
      <c r="E237" s="151"/>
      <c r="F237" s="150"/>
      <c r="G237" s="150"/>
    </row>
    <row r="238" spans="2:7" x14ac:dyDescent="0.25">
      <c r="B238" s="150"/>
      <c r="C238" s="151"/>
      <c r="D238" s="151"/>
      <c r="E238" s="151"/>
      <c r="F238" s="150"/>
      <c r="G238" s="150"/>
    </row>
    <row r="239" spans="2:7" x14ac:dyDescent="0.25">
      <c r="B239" s="150"/>
      <c r="C239" s="151"/>
      <c r="D239" s="151"/>
      <c r="E239" s="151"/>
      <c r="F239" s="150"/>
      <c r="G239" s="150"/>
    </row>
    <row r="240" spans="2:7" x14ac:dyDescent="0.25">
      <c r="B240" s="150"/>
      <c r="C240" s="151"/>
      <c r="D240" s="151"/>
      <c r="E240" s="151"/>
      <c r="F240" s="150"/>
      <c r="G240" s="150"/>
    </row>
  </sheetData>
  <hyperlinks>
    <hyperlink ref="B16" r:id="rId1" xr:uid="{00000000-0004-0000-05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8"/>
  <sheetViews>
    <sheetView workbookViewId="0">
      <selection activeCell="B8" sqref="B8"/>
    </sheetView>
  </sheetViews>
  <sheetFormatPr baseColWidth="10" defaultColWidth="8.88671875" defaultRowHeight="12.7" x14ac:dyDescent="0.25"/>
  <sheetData>
    <row r="3" spans="2:2" x14ac:dyDescent="0.25">
      <c r="B3" t="s">
        <v>0</v>
      </c>
    </row>
    <row r="4" spans="2:2" x14ac:dyDescent="0.25">
      <c r="B4" t="s">
        <v>2</v>
      </c>
    </row>
    <row r="5" spans="2:2" x14ac:dyDescent="0.25">
      <c r="B5" t="s">
        <v>20</v>
      </c>
    </row>
    <row r="6" spans="2:2" x14ac:dyDescent="0.25">
      <c r="B6" t="s">
        <v>32</v>
      </c>
    </row>
    <row r="7" spans="2:2" x14ac:dyDescent="0.25">
      <c r="B7" t="s">
        <v>1</v>
      </c>
    </row>
    <row r="8" spans="2:2" x14ac:dyDescent="0.25">
      <c r="B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244"/>
  <sheetViews>
    <sheetView workbookViewId="0">
      <selection activeCell="B12" sqref="B12"/>
    </sheetView>
  </sheetViews>
  <sheetFormatPr baseColWidth="10" defaultColWidth="8.88671875" defaultRowHeight="14.4" x14ac:dyDescent="0.3"/>
  <cols>
    <col min="1" max="1" width="8.88671875" style="98"/>
    <col min="2" max="2" width="82.44140625" style="98" bestFit="1" customWidth="1"/>
    <col min="3" max="3" width="8.88671875" style="100"/>
    <col min="4" max="4" width="16.6640625" style="100" bestFit="1" customWidth="1"/>
    <col min="5" max="16384" width="8.88671875" style="98"/>
  </cols>
  <sheetData>
    <row r="2" spans="2:4" x14ac:dyDescent="0.3">
      <c r="B2" s="103" t="s">
        <v>410</v>
      </c>
      <c r="C2" s="104"/>
      <c r="D2" s="105"/>
    </row>
    <row r="3" spans="2:4" x14ac:dyDescent="0.3">
      <c r="B3" s="106" t="s">
        <v>412</v>
      </c>
      <c r="C3" s="107"/>
      <c r="D3" s="108"/>
    </row>
    <row r="4" spans="2:4" x14ac:dyDescent="0.3">
      <c r="B4" s="106" t="s">
        <v>413</v>
      </c>
      <c r="C4" s="107"/>
      <c r="D4" s="108"/>
    </row>
    <row r="5" spans="2:4" x14ac:dyDescent="0.3">
      <c r="B5" s="109"/>
      <c r="C5" s="110"/>
      <c r="D5" s="111"/>
    </row>
    <row r="7" spans="2:4" x14ac:dyDescent="0.3">
      <c r="B7" s="115" t="s">
        <v>407</v>
      </c>
      <c r="C7" s="116" t="s">
        <v>404</v>
      </c>
      <c r="D7" s="117" t="s">
        <v>411</v>
      </c>
    </row>
    <row r="8" spans="2:4" x14ac:dyDescent="0.3">
      <c r="B8" s="112" t="s">
        <v>408</v>
      </c>
      <c r="C8" s="107">
        <v>1.88</v>
      </c>
      <c r="D8" s="108">
        <v>126</v>
      </c>
    </row>
    <row r="9" spans="2:4" x14ac:dyDescent="0.3">
      <c r="B9" s="113" t="s">
        <v>155</v>
      </c>
      <c r="C9" s="107">
        <v>1.44</v>
      </c>
      <c r="D9" s="108">
        <v>200</v>
      </c>
    </row>
    <row r="10" spans="2:4" x14ac:dyDescent="0.3">
      <c r="B10" s="113" t="s">
        <v>215</v>
      </c>
      <c r="C10" s="107">
        <v>1.0640000000000001</v>
      </c>
      <c r="D10" s="108" t="s">
        <v>216</v>
      </c>
    </row>
    <row r="11" spans="2:4" x14ac:dyDescent="0.3">
      <c r="B11" s="113" t="s">
        <v>273</v>
      </c>
      <c r="C11" s="107">
        <v>0.63300000000000001</v>
      </c>
      <c r="D11" s="108" t="s">
        <v>144</v>
      </c>
    </row>
    <row r="12" spans="2:4" x14ac:dyDescent="0.3">
      <c r="B12" s="113" t="s">
        <v>414</v>
      </c>
      <c r="C12" s="107">
        <v>3.3439999999999999</v>
      </c>
      <c r="D12" s="108">
        <v>95</v>
      </c>
    </row>
    <row r="13" spans="2:4" x14ac:dyDescent="0.3">
      <c r="B13" s="113" t="s">
        <v>415</v>
      </c>
      <c r="C13" s="114">
        <v>2</v>
      </c>
      <c r="D13" s="108">
        <v>150</v>
      </c>
    </row>
    <row r="14" spans="2:4" x14ac:dyDescent="0.3">
      <c r="B14" s="109"/>
      <c r="C14" s="110"/>
      <c r="D14" s="111"/>
    </row>
    <row r="17" spans="2:4" x14ac:dyDescent="0.3">
      <c r="B17" s="115" t="s">
        <v>405</v>
      </c>
      <c r="C17" s="116" t="s">
        <v>404</v>
      </c>
      <c r="D17" s="117" t="s">
        <v>411</v>
      </c>
    </row>
    <row r="18" spans="2:4" x14ac:dyDescent="0.3">
      <c r="B18" s="98" t="s">
        <v>118</v>
      </c>
      <c r="C18" s="102">
        <v>1.56</v>
      </c>
      <c r="D18" s="100" t="s">
        <v>119</v>
      </c>
    </row>
    <row r="19" spans="2:4" x14ac:dyDescent="0.3">
      <c r="B19" s="98" t="s">
        <v>120</v>
      </c>
      <c r="C19" s="102">
        <v>1.5</v>
      </c>
      <c r="D19" s="100">
        <v>120</v>
      </c>
    </row>
    <row r="20" spans="2:4" x14ac:dyDescent="0.3">
      <c r="B20" s="98" t="s">
        <v>121</v>
      </c>
      <c r="C20" s="102">
        <v>2</v>
      </c>
      <c r="D20" s="100" t="s">
        <v>122</v>
      </c>
    </row>
    <row r="21" spans="2:4" x14ac:dyDescent="0.3">
      <c r="B21" s="98" t="s">
        <v>123</v>
      </c>
      <c r="C21" s="102">
        <v>2.13</v>
      </c>
      <c r="D21" s="100" t="s">
        <v>124</v>
      </c>
    </row>
    <row r="22" spans="2:4" x14ac:dyDescent="0.3">
      <c r="B22" s="98" t="s">
        <v>125</v>
      </c>
      <c r="C22" s="102">
        <v>1.86</v>
      </c>
      <c r="D22" s="100" t="s">
        <v>126</v>
      </c>
    </row>
    <row r="23" spans="2:4" x14ac:dyDescent="0.3">
      <c r="B23" s="98" t="s">
        <v>127</v>
      </c>
      <c r="C23" s="102">
        <v>1.78</v>
      </c>
      <c r="D23" s="100">
        <v>217</v>
      </c>
    </row>
    <row r="24" spans="2:4" x14ac:dyDescent="0.3">
      <c r="B24" s="98" t="s">
        <v>406</v>
      </c>
      <c r="C24" s="102">
        <v>2.12</v>
      </c>
      <c r="D24" s="100" t="s">
        <v>124</v>
      </c>
    </row>
    <row r="25" spans="2:4" x14ac:dyDescent="0.3">
      <c r="B25" s="98" t="s">
        <v>128</v>
      </c>
      <c r="C25" s="102">
        <v>1.86</v>
      </c>
      <c r="D25" s="100" t="s">
        <v>126</v>
      </c>
    </row>
    <row r="26" spans="2:4" x14ac:dyDescent="0.3">
      <c r="B26" s="98" t="s">
        <v>128</v>
      </c>
      <c r="C26" s="102">
        <v>1.64</v>
      </c>
      <c r="D26" s="100" t="s">
        <v>129</v>
      </c>
    </row>
    <row r="27" spans="2:4" x14ac:dyDescent="0.3">
      <c r="B27" s="98" t="s">
        <v>130</v>
      </c>
      <c r="C27" s="102">
        <v>2.12</v>
      </c>
      <c r="D27" s="100" t="s">
        <v>124</v>
      </c>
    </row>
    <row r="28" spans="2:4" x14ac:dyDescent="0.3">
      <c r="B28" s="98" t="s">
        <v>131</v>
      </c>
      <c r="C28" s="102">
        <v>1.75</v>
      </c>
      <c r="D28" s="100" t="s">
        <v>132</v>
      </c>
    </row>
    <row r="29" spans="2:4" x14ac:dyDescent="0.3">
      <c r="B29" s="98" t="s">
        <v>133</v>
      </c>
      <c r="C29" s="102">
        <v>1.4</v>
      </c>
    </row>
    <row r="30" spans="2:4" x14ac:dyDescent="0.3">
      <c r="B30" s="98" t="s">
        <v>134</v>
      </c>
      <c r="C30" s="102">
        <v>1.67</v>
      </c>
      <c r="D30" s="100" t="s">
        <v>135</v>
      </c>
    </row>
    <row r="31" spans="2:4" x14ac:dyDescent="0.3">
      <c r="B31" s="98" t="s">
        <v>136</v>
      </c>
      <c r="C31" s="102">
        <v>1.54</v>
      </c>
    </row>
    <row r="32" spans="2:4" x14ac:dyDescent="0.3">
      <c r="B32" s="98" t="s">
        <v>137</v>
      </c>
      <c r="C32" s="102">
        <v>2.4300000000000002</v>
      </c>
      <c r="D32" s="100">
        <v>111</v>
      </c>
    </row>
    <row r="33" spans="2:4" x14ac:dyDescent="0.3">
      <c r="B33" s="101" t="s">
        <v>408</v>
      </c>
      <c r="C33" s="102">
        <v>1.88</v>
      </c>
      <c r="D33" s="100">
        <v>126</v>
      </c>
    </row>
    <row r="34" spans="2:4" x14ac:dyDescent="0.3">
      <c r="B34" s="98" t="s">
        <v>138</v>
      </c>
      <c r="C34" s="102">
        <v>2</v>
      </c>
      <c r="D34" s="100">
        <v>143</v>
      </c>
    </row>
    <row r="35" spans="2:4" x14ac:dyDescent="0.3">
      <c r="B35" s="98" t="s">
        <v>139</v>
      </c>
      <c r="C35" s="102">
        <v>1.88</v>
      </c>
      <c r="D35" s="100">
        <v>162</v>
      </c>
    </row>
    <row r="36" spans="2:4" x14ac:dyDescent="0.3">
      <c r="B36" s="101" t="s">
        <v>409</v>
      </c>
      <c r="C36" s="102">
        <v>1.6</v>
      </c>
      <c r="D36" s="100">
        <v>200</v>
      </c>
    </row>
    <row r="37" spans="2:4" x14ac:dyDescent="0.3">
      <c r="B37" s="98" t="s">
        <v>140</v>
      </c>
      <c r="C37" s="102">
        <v>1.04</v>
      </c>
      <c r="D37" s="100" t="s">
        <v>141</v>
      </c>
    </row>
    <row r="38" spans="2:4" x14ac:dyDescent="0.3">
      <c r="B38" s="98" t="s">
        <v>142</v>
      </c>
      <c r="C38" s="102">
        <v>1.54</v>
      </c>
      <c r="D38" s="100" t="s">
        <v>143</v>
      </c>
    </row>
    <row r="39" spans="2:4" x14ac:dyDescent="0.3">
      <c r="B39" s="98" t="s">
        <v>142</v>
      </c>
      <c r="C39" s="102">
        <v>1.25</v>
      </c>
      <c r="D39" s="100" t="s">
        <v>144</v>
      </c>
    </row>
    <row r="40" spans="2:4" x14ac:dyDescent="0.3">
      <c r="B40" s="98" t="s">
        <v>142</v>
      </c>
      <c r="C40" s="102">
        <v>1</v>
      </c>
      <c r="D40" s="100" t="s">
        <v>145</v>
      </c>
    </row>
    <row r="41" spans="2:4" x14ac:dyDescent="0.3">
      <c r="B41" s="98" t="s">
        <v>142</v>
      </c>
      <c r="C41" s="102">
        <v>0.91</v>
      </c>
      <c r="D41" s="100" t="s">
        <v>146</v>
      </c>
    </row>
    <row r="42" spans="2:4" x14ac:dyDescent="0.3">
      <c r="B42" s="98" t="s">
        <v>147</v>
      </c>
      <c r="C42" s="102">
        <v>1.35</v>
      </c>
      <c r="D42" s="100" t="s">
        <v>148</v>
      </c>
    </row>
    <row r="43" spans="2:4" x14ac:dyDescent="0.3">
      <c r="B43" s="98" t="s">
        <v>149</v>
      </c>
      <c r="C43" s="102">
        <v>1.66</v>
      </c>
      <c r="D43" s="100">
        <v>156</v>
      </c>
    </row>
    <row r="44" spans="2:4" x14ac:dyDescent="0.3">
      <c r="B44" s="98" t="s">
        <v>150</v>
      </c>
      <c r="C44" s="102">
        <v>1.81</v>
      </c>
      <c r="D44" s="100">
        <v>245</v>
      </c>
    </row>
    <row r="45" spans="2:4" x14ac:dyDescent="0.3">
      <c r="B45" s="98" t="s">
        <v>151</v>
      </c>
      <c r="C45" s="102">
        <v>1.69</v>
      </c>
      <c r="D45" s="100">
        <v>149</v>
      </c>
    </row>
    <row r="46" spans="2:4" x14ac:dyDescent="0.3">
      <c r="B46" s="98" t="s">
        <v>152</v>
      </c>
      <c r="C46" s="102">
        <v>1.26</v>
      </c>
      <c r="D46" s="100">
        <v>300</v>
      </c>
    </row>
    <row r="47" spans="2:4" x14ac:dyDescent="0.3">
      <c r="B47" s="98" t="s">
        <v>153</v>
      </c>
      <c r="C47" s="102">
        <v>1.25</v>
      </c>
      <c r="D47" s="100" t="s">
        <v>154</v>
      </c>
    </row>
    <row r="48" spans="2:4" x14ac:dyDescent="0.3">
      <c r="B48" s="98" t="s">
        <v>155</v>
      </c>
      <c r="C48" s="102">
        <v>1.44</v>
      </c>
      <c r="D48" s="100">
        <v>200</v>
      </c>
    </row>
    <row r="49" spans="2:4" x14ac:dyDescent="0.3">
      <c r="B49" s="98" t="s">
        <v>156</v>
      </c>
      <c r="C49" s="102">
        <v>1.1299999999999999</v>
      </c>
      <c r="D49" s="100">
        <v>300</v>
      </c>
    </row>
    <row r="50" spans="2:4" x14ac:dyDescent="0.3">
      <c r="B50" s="98" t="s">
        <v>157</v>
      </c>
      <c r="C50" s="102">
        <v>1.43</v>
      </c>
      <c r="D50" s="100">
        <v>200</v>
      </c>
    </row>
    <row r="51" spans="2:4" x14ac:dyDescent="0.3">
      <c r="B51" s="98" t="s">
        <v>158</v>
      </c>
      <c r="C51" s="102">
        <v>1.43</v>
      </c>
      <c r="D51" s="100">
        <v>200</v>
      </c>
    </row>
    <row r="52" spans="2:4" x14ac:dyDescent="0.3">
      <c r="B52" s="98" t="s">
        <v>159</v>
      </c>
      <c r="C52" s="102">
        <v>1.43</v>
      </c>
      <c r="D52" s="100">
        <v>200</v>
      </c>
    </row>
    <row r="53" spans="2:4" x14ac:dyDescent="0.3">
      <c r="B53" s="98" t="s">
        <v>160</v>
      </c>
      <c r="C53" s="102">
        <v>1.08</v>
      </c>
      <c r="D53" s="100" t="s">
        <v>161</v>
      </c>
    </row>
    <row r="54" spans="2:4" x14ac:dyDescent="0.3">
      <c r="B54" s="98" t="s">
        <v>160</v>
      </c>
      <c r="C54" s="102">
        <v>1.1399999999999999</v>
      </c>
      <c r="D54" s="100" t="s">
        <v>162</v>
      </c>
    </row>
    <row r="55" spans="2:4" x14ac:dyDescent="0.3">
      <c r="B55" s="98" t="s">
        <v>163</v>
      </c>
      <c r="C55" s="102">
        <v>0.72</v>
      </c>
      <c r="D55" s="100" t="s">
        <v>164</v>
      </c>
    </row>
    <row r="56" spans="2:4" x14ac:dyDescent="0.3">
      <c r="B56" s="98" t="s">
        <v>165</v>
      </c>
      <c r="C56" s="102">
        <v>0.92</v>
      </c>
      <c r="D56" s="100" t="s">
        <v>166</v>
      </c>
    </row>
    <row r="57" spans="2:4" x14ac:dyDescent="0.3">
      <c r="B57" s="98" t="s">
        <v>165</v>
      </c>
      <c r="C57" s="102">
        <v>0.83</v>
      </c>
      <c r="D57" s="100" t="s">
        <v>167</v>
      </c>
    </row>
    <row r="58" spans="2:4" x14ac:dyDescent="0.3">
      <c r="B58" s="98" t="s">
        <v>168</v>
      </c>
      <c r="C58" s="102">
        <v>0.75</v>
      </c>
      <c r="D58" s="100" t="s">
        <v>146</v>
      </c>
    </row>
    <row r="59" spans="2:4" x14ac:dyDescent="0.3">
      <c r="B59" s="98" t="s">
        <v>169</v>
      </c>
      <c r="C59" s="102">
        <v>0.98</v>
      </c>
      <c r="D59" s="100">
        <v>300</v>
      </c>
    </row>
    <row r="60" spans="2:4" x14ac:dyDescent="0.3">
      <c r="B60" s="98" t="s">
        <v>170</v>
      </c>
      <c r="C60" s="102">
        <v>0.78</v>
      </c>
      <c r="D60" s="100" t="s">
        <v>171</v>
      </c>
    </row>
    <row r="61" spans="2:4" x14ac:dyDescent="0.3">
      <c r="B61" s="98" t="s">
        <v>172</v>
      </c>
      <c r="C61" s="102">
        <v>0.7</v>
      </c>
      <c r="D61" s="100" t="s">
        <v>173</v>
      </c>
    </row>
    <row r="62" spans="2:4" x14ac:dyDescent="0.3">
      <c r="B62" s="98" t="s">
        <v>174</v>
      </c>
      <c r="C62" s="102">
        <v>0.63500000000000001</v>
      </c>
      <c r="D62" s="100" t="s">
        <v>175</v>
      </c>
    </row>
    <row r="63" spans="2:4" x14ac:dyDescent="0.3">
      <c r="B63" s="98" t="s">
        <v>176</v>
      </c>
      <c r="C63" s="102">
        <v>0.70399999999999996</v>
      </c>
      <c r="D63" s="100" t="s">
        <v>177</v>
      </c>
    </row>
    <row r="64" spans="2:4" x14ac:dyDescent="0.3">
      <c r="B64" s="98" t="s">
        <v>178</v>
      </c>
      <c r="C64" s="102">
        <v>0.53</v>
      </c>
      <c r="D64" s="100" t="s">
        <v>179</v>
      </c>
    </row>
    <row r="65" spans="2:4" x14ac:dyDescent="0.3">
      <c r="B65" s="98" t="s">
        <v>180</v>
      </c>
      <c r="C65" s="102">
        <v>0.83299999999999996</v>
      </c>
      <c r="D65" s="100">
        <v>370</v>
      </c>
    </row>
    <row r="66" spans="2:4" x14ac:dyDescent="0.3">
      <c r="B66" s="98" t="s">
        <v>181</v>
      </c>
      <c r="C66" s="102">
        <v>0.71399999999999997</v>
      </c>
      <c r="D66" s="100" t="s">
        <v>182</v>
      </c>
    </row>
    <row r="67" spans="2:4" x14ac:dyDescent="0.3">
      <c r="B67" s="98" t="s">
        <v>183</v>
      </c>
      <c r="C67" s="102">
        <v>1.1100000000000001</v>
      </c>
      <c r="D67" s="100" t="s">
        <v>184</v>
      </c>
    </row>
    <row r="68" spans="2:4" x14ac:dyDescent="0.3">
      <c r="B68" s="98" t="s">
        <v>185</v>
      </c>
      <c r="C68" s="102">
        <v>0.65600000000000003</v>
      </c>
      <c r="D68" s="100" t="s">
        <v>186</v>
      </c>
    </row>
    <row r="69" spans="2:4" x14ac:dyDescent="0.3">
      <c r="B69" s="98" t="s">
        <v>187</v>
      </c>
      <c r="C69" s="102">
        <v>0.76500000000000001</v>
      </c>
      <c r="D69" s="100">
        <v>430</v>
      </c>
    </row>
    <row r="70" spans="2:4" x14ac:dyDescent="0.3">
      <c r="B70" s="98" t="s">
        <v>188</v>
      </c>
      <c r="C70" s="102">
        <v>1.081</v>
      </c>
      <c r="D70" s="100">
        <v>260</v>
      </c>
    </row>
    <row r="71" spans="2:4" x14ac:dyDescent="0.3">
      <c r="B71" s="98" t="s">
        <v>189</v>
      </c>
      <c r="C71" s="102">
        <v>0.93500000000000005</v>
      </c>
      <c r="D71" s="100">
        <v>320</v>
      </c>
    </row>
    <row r="72" spans="2:4" x14ac:dyDescent="0.3">
      <c r="B72" s="98" t="s">
        <v>190</v>
      </c>
      <c r="C72" s="102">
        <v>1.0409999999999999</v>
      </c>
      <c r="D72" s="100" t="s">
        <v>191</v>
      </c>
    </row>
    <row r="73" spans="2:4" x14ac:dyDescent="0.3">
      <c r="B73" s="98" t="s">
        <v>133</v>
      </c>
      <c r="C73" s="102">
        <v>0.877</v>
      </c>
      <c r="D73" s="100" t="s">
        <v>192</v>
      </c>
    </row>
    <row r="74" spans="2:4" x14ac:dyDescent="0.3">
      <c r="B74" s="98" t="s">
        <v>193</v>
      </c>
      <c r="C74" s="102">
        <v>1.333</v>
      </c>
      <c r="D74" s="100" t="s">
        <v>194</v>
      </c>
    </row>
    <row r="75" spans="2:4" x14ac:dyDescent="0.3">
      <c r="B75" s="98" t="s">
        <v>195</v>
      </c>
      <c r="C75" s="102">
        <v>1.333</v>
      </c>
      <c r="D75" s="100" t="s">
        <v>196</v>
      </c>
    </row>
    <row r="76" spans="2:4" x14ac:dyDescent="0.3">
      <c r="B76" s="98" t="s">
        <v>197</v>
      </c>
      <c r="C76" s="102">
        <v>1.135</v>
      </c>
      <c r="D76" s="100" t="s">
        <v>198</v>
      </c>
    </row>
    <row r="77" spans="2:4" x14ac:dyDescent="0.3">
      <c r="B77" s="98" t="s">
        <v>199</v>
      </c>
      <c r="C77" s="102">
        <v>1.2909999999999999</v>
      </c>
      <c r="D77" s="100">
        <v>190</v>
      </c>
    </row>
    <row r="78" spans="2:4" x14ac:dyDescent="0.3">
      <c r="B78" s="98" t="s">
        <v>200</v>
      </c>
      <c r="C78" s="102">
        <v>1.2549999999999999</v>
      </c>
      <c r="D78" s="100">
        <v>215</v>
      </c>
    </row>
    <row r="79" spans="2:4" x14ac:dyDescent="0.3">
      <c r="B79" s="98" t="s">
        <v>201</v>
      </c>
      <c r="C79" s="102">
        <v>1.331</v>
      </c>
      <c r="D79" s="100">
        <v>160</v>
      </c>
    </row>
    <row r="80" spans="2:4" x14ac:dyDescent="0.3">
      <c r="B80" s="98" t="s">
        <v>202</v>
      </c>
      <c r="C80" s="102">
        <v>1.2210000000000001</v>
      </c>
      <c r="D80" s="100">
        <v>235</v>
      </c>
    </row>
    <row r="81" spans="2:4" x14ac:dyDescent="0.3">
      <c r="B81" s="98" t="s">
        <v>203</v>
      </c>
      <c r="C81" s="102">
        <v>1.135</v>
      </c>
      <c r="D81" s="100">
        <v>240</v>
      </c>
    </row>
    <row r="82" spans="2:4" x14ac:dyDescent="0.3">
      <c r="B82" s="98" t="s">
        <v>204</v>
      </c>
      <c r="C82" s="102">
        <v>1.6</v>
      </c>
      <c r="D82" s="100">
        <v>200</v>
      </c>
    </row>
    <row r="83" spans="2:4" x14ac:dyDescent="0.3">
      <c r="B83" s="98" t="s">
        <v>205</v>
      </c>
      <c r="C83" s="102">
        <v>1.222</v>
      </c>
      <c r="D83" s="100">
        <v>185</v>
      </c>
    </row>
    <row r="84" spans="2:4" x14ac:dyDescent="0.3">
      <c r="B84" s="98" t="s">
        <v>206</v>
      </c>
      <c r="C84" s="102">
        <v>1.1279999999999999</v>
      </c>
      <c r="D84" s="100">
        <v>300</v>
      </c>
    </row>
    <row r="85" spans="2:4" x14ac:dyDescent="0.3">
      <c r="B85" s="98" t="s">
        <v>207</v>
      </c>
      <c r="C85" s="102">
        <v>1.1120000000000001</v>
      </c>
      <c r="D85" s="100">
        <v>310</v>
      </c>
    </row>
    <row r="86" spans="2:4" x14ac:dyDescent="0.3">
      <c r="B86" s="98" t="s">
        <v>208</v>
      </c>
      <c r="C86" s="102">
        <v>1.0720000000000001</v>
      </c>
      <c r="D86" s="100">
        <v>340</v>
      </c>
    </row>
    <row r="87" spans="2:4" x14ac:dyDescent="0.3">
      <c r="B87" s="98" t="s">
        <v>209</v>
      </c>
      <c r="C87" s="102">
        <v>1.1279999999999999</v>
      </c>
      <c r="D87" s="100">
        <v>300</v>
      </c>
    </row>
    <row r="88" spans="2:4" x14ac:dyDescent="0.3">
      <c r="B88" s="98" t="s">
        <v>210</v>
      </c>
      <c r="C88" s="102">
        <v>1.1100000000000001</v>
      </c>
      <c r="D88" s="100" t="s">
        <v>211</v>
      </c>
    </row>
    <row r="89" spans="2:4" x14ac:dyDescent="0.3">
      <c r="B89" s="98" t="s">
        <v>212</v>
      </c>
      <c r="C89" s="102">
        <v>1.135</v>
      </c>
      <c r="D89" s="100">
        <v>260</v>
      </c>
    </row>
    <row r="90" spans="2:4" x14ac:dyDescent="0.3">
      <c r="B90" s="98" t="s">
        <v>213</v>
      </c>
      <c r="C90" s="102">
        <v>1.0940000000000001</v>
      </c>
      <c r="D90" s="100">
        <v>217</v>
      </c>
    </row>
    <row r="91" spans="2:4" x14ac:dyDescent="0.3">
      <c r="B91" s="98" t="s">
        <v>214</v>
      </c>
      <c r="C91" s="102">
        <v>0.92500000000000004</v>
      </c>
      <c r="D91" s="100">
        <v>300</v>
      </c>
    </row>
    <row r="92" spans="2:4" x14ac:dyDescent="0.3">
      <c r="B92" s="98" t="s">
        <v>215</v>
      </c>
      <c r="C92" s="102">
        <v>1.0640000000000001</v>
      </c>
      <c r="D92" s="100" t="s">
        <v>216</v>
      </c>
    </row>
    <row r="93" spans="2:4" x14ac:dyDescent="0.3">
      <c r="B93" s="98" t="s">
        <v>217</v>
      </c>
      <c r="C93" s="102">
        <v>0.86799999999999999</v>
      </c>
      <c r="D93" s="100">
        <v>336</v>
      </c>
    </row>
    <row r="94" spans="2:4" x14ac:dyDescent="0.3">
      <c r="B94" s="98" t="s">
        <v>218</v>
      </c>
      <c r="C94" s="102">
        <v>1.135</v>
      </c>
      <c r="D94" s="100" t="s">
        <v>129</v>
      </c>
    </row>
    <row r="95" spans="2:4" x14ac:dyDescent="0.3">
      <c r="B95" s="98" t="s">
        <v>219</v>
      </c>
      <c r="C95" s="102">
        <v>1.135</v>
      </c>
      <c r="D95" s="100" t="s">
        <v>129</v>
      </c>
    </row>
    <row r="96" spans="2:4" x14ac:dyDescent="0.3">
      <c r="B96" s="98" t="s">
        <v>220</v>
      </c>
      <c r="C96" s="102">
        <v>0.877</v>
      </c>
      <c r="D96" s="100">
        <v>330</v>
      </c>
    </row>
    <row r="97" spans="2:4" x14ac:dyDescent="0.3">
      <c r="B97" s="98" t="s">
        <v>221</v>
      </c>
      <c r="C97" s="102">
        <v>1.135</v>
      </c>
      <c r="D97" s="100" t="s">
        <v>222</v>
      </c>
    </row>
    <row r="98" spans="2:4" x14ac:dyDescent="0.3">
      <c r="B98" s="98" t="s">
        <v>223</v>
      </c>
      <c r="C98" s="102">
        <v>0.76900000000000002</v>
      </c>
      <c r="D98" s="100" t="s">
        <v>224</v>
      </c>
    </row>
    <row r="99" spans="2:4" x14ac:dyDescent="0.3">
      <c r="B99" s="98" t="s">
        <v>225</v>
      </c>
      <c r="C99" s="102">
        <v>0.59799999999999998</v>
      </c>
      <c r="D99" s="100" t="s">
        <v>226</v>
      </c>
    </row>
    <row r="100" spans="2:4" x14ac:dyDescent="0.3">
      <c r="B100" s="98" t="s">
        <v>217</v>
      </c>
      <c r="C100" s="102">
        <v>0.59599999999999997</v>
      </c>
      <c r="D100" s="100" t="s">
        <v>226</v>
      </c>
    </row>
    <row r="101" spans="2:4" x14ac:dyDescent="0.3">
      <c r="B101" s="98" t="s">
        <v>227</v>
      </c>
      <c r="C101" s="102">
        <v>0.76600000000000001</v>
      </c>
      <c r="D101" s="100" t="s">
        <v>228</v>
      </c>
    </row>
    <row r="102" spans="2:4" x14ac:dyDescent="0.3">
      <c r="B102" s="98" t="s">
        <v>227</v>
      </c>
      <c r="C102" s="102">
        <v>0.64800000000000002</v>
      </c>
      <c r="D102" s="100" t="s">
        <v>229</v>
      </c>
    </row>
    <row r="103" spans="2:4" x14ac:dyDescent="0.3">
      <c r="B103" s="98" t="s">
        <v>227</v>
      </c>
      <c r="C103" s="102">
        <v>0.60199999999999998</v>
      </c>
      <c r="D103" s="100" t="s">
        <v>230</v>
      </c>
    </row>
    <row r="104" spans="2:4" x14ac:dyDescent="0.3">
      <c r="B104" s="98" t="s">
        <v>227</v>
      </c>
      <c r="C104" s="102">
        <v>0.58199999999999996</v>
      </c>
      <c r="D104" s="100" t="s">
        <v>226</v>
      </c>
    </row>
    <row r="105" spans="2:4" x14ac:dyDescent="0.3">
      <c r="B105" s="98" t="s">
        <v>227</v>
      </c>
      <c r="C105" s="102">
        <v>0.52800000000000002</v>
      </c>
      <c r="D105" s="100" t="s">
        <v>231</v>
      </c>
    </row>
    <row r="106" spans="2:4" x14ac:dyDescent="0.3">
      <c r="B106" s="98" t="s">
        <v>227</v>
      </c>
      <c r="C106" s="102">
        <v>0.501</v>
      </c>
      <c r="D106" s="100" t="s">
        <v>232</v>
      </c>
    </row>
    <row r="107" spans="2:4" x14ac:dyDescent="0.3">
      <c r="B107" s="98" t="s">
        <v>219</v>
      </c>
      <c r="C107" s="102">
        <v>0.77200000000000002</v>
      </c>
      <c r="D107" s="100" t="s">
        <v>233</v>
      </c>
    </row>
    <row r="108" spans="2:4" x14ac:dyDescent="0.3">
      <c r="B108" s="98" t="s">
        <v>219</v>
      </c>
      <c r="C108" s="102">
        <v>0.65400000000000003</v>
      </c>
      <c r="D108" s="100" t="s">
        <v>234</v>
      </c>
    </row>
    <row r="109" spans="2:4" x14ac:dyDescent="0.3">
      <c r="B109" s="98" t="s">
        <v>219</v>
      </c>
      <c r="C109" s="102">
        <v>0.60699999999999998</v>
      </c>
      <c r="D109" s="100" t="s">
        <v>235</v>
      </c>
    </row>
    <row r="110" spans="2:4" x14ac:dyDescent="0.3">
      <c r="B110" s="98" t="s">
        <v>219</v>
      </c>
      <c r="C110" s="102">
        <v>0.58299999999999996</v>
      </c>
      <c r="D110" s="100" t="s">
        <v>236</v>
      </c>
    </row>
    <row r="111" spans="2:4" x14ac:dyDescent="0.3">
      <c r="B111" s="98" t="s">
        <v>219</v>
      </c>
      <c r="C111" s="102">
        <v>0.52800000000000002</v>
      </c>
      <c r="D111" s="100" t="s">
        <v>237</v>
      </c>
    </row>
    <row r="112" spans="2:4" x14ac:dyDescent="0.3">
      <c r="B112" s="98" t="s">
        <v>219</v>
      </c>
      <c r="C112" s="102">
        <v>0.5</v>
      </c>
      <c r="D112" s="100" t="s">
        <v>238</v>
      </c>
    </row>
    <row r="113" spans="2:4" x14ac:dyDescent="0.3">
      <c r="B113" s="98" t="s">
        <v>239</v>
      </c>
      <c r="C113" s="102">
        <v>0.58299999999999996</v>
      </c>
      <c r="D113" s="100" t="s">
        <v>226</v>
      </c>
    </row>
    <row r="114" spans="2:4" x14ac:dyDescent="0.3">
      <c r="B114" s="98" t="s">
        <v>240</v>
      </c>
      <c r="C114" s="102">
        <v>0.45300000000000001</v>
      </c>
      <c r="D114" s="100" t="s">
        <v>241</v>
      </c>
    </row>
    <row r="115" spans="2:4" x14ac:dyDescent="0.3">
      <c r="B115" s="98" t="s">
        <v>195</v>
      </c>
      <c r="C115" s="102">
        <v>0.78</v>
      </c>
      <c r="D115" s="100" t="s">
        <v>229</v>
      </c>
    </row>
    <row r="116" spans="2:4" x14ac:dyDescent="0.3">
      <c r="B116" s="98" t="s">
        <v>195</v>
      </c>
      <c r="C116" s="102">
        <v>0.70899999999999996</v>
      </c>
      <c r="D116" s="100" t="s">
        <v>230</v>
      </c>
    </row>
    <row r="117" spans="2:4" x14ac:dyDescent="0.3">
      <c r="B117" s="98" t="s">
        <v>195</v>
      </c>
      <c r="C117" s="102">
        <v>0.63600000000000001</v>
      </c>
      <c r="D117" s="100" t="s">
        <v>226</v>
      </c>
    </row>
    <row r="118" spans="2:4" x14ac:dyDescent="0.3">
      <c r="B118" s="98" t="s">
        <v>195</v>
      </c>
      <c r="C118" s="102">
        <v>0.56100000000000005</v>
      </c>
      <c r="D118" s="100" t="s">
        <v>231</v>
      </c>
    </row>
    <row r="119" spans="2:4" x14ac:dyDescent="0.3">
      <c r="B119" s="98" t="s">
        <v>242</v>
      </c>
      <c r="C119" s="102">
        <v>0.83299999999999996</v>
      </c>
      <c r="D119" s="100" t="s">
        <v>166</v>
      </c>
    </row>
    <row r="120" spans="2:4" x14ac:dyDescent="0.3">
      <c r="B120" s="98" t="s">
        <v>243</v>
      </c>
      <c r="C120" s="102">
        <v>0.77300000000000002</v>
      </c>
      <c r="D120" s="100" t="s">
        <v>244</v>
      </c>
    </row>
    <row r="121" spans="2:4" x14ac:dyDescent="0.3">
      <c r="B121" s="98" t="s">
        <v>245</v>
      </c>
      <c r="C121" s="102">
        <v>0.70899999999999996</v>
      </c>
      <c r="D121" s="100" t="s">
        <v>246</v>
      </c>
    </row>
    <row r="122" spans="2:4" x14ac:dyDescent="0.3">
      <c r="B122" s="98" t="s">
        <v>247</v>
      </c>
      <c r="C122" s="102">
        <v>1.3320000000000001</v>
      </c>
      <c r="D122" s="100" t="s">
        <v>248</v>
      </c>
    </row>
    <row r="123" spans="2:4" x14ac:dyDescent="0.3">
      <c r="B123" s="98" t="s">
        <v>240</v>
      </c>
      <c r="C123" s="102">
        <v>1.304</v>
      </c>
      <c r="D123" s="100" t="s">
        <v>129</v>
      </c>
    </row>
    <row r="124" spans="2:4" x14ac:dyDescent="0.3">
      <c r="B124" s="98" t="s">
        <v>249</v>
      </c>
      <c r="C124" s="102">
        <v>1.2490000000000001</v>
      </c>
      <c r="D124" s="100" t="s">
        <v>144</v>
      </c>
    </row>
    <row r="125" spans="2:4" x14ac:dyDescent="0.3">
      <c r="B125" s="98" t="s">
        <v>250</v>
      </c>
      <c r="C125" s="102">
        <v>1.25</v>
      </c>
      <c r="D125" s="100" t="s">
        <v>144</v>
      </c>
    </row>
    <row r="126" spans="2:4" x14ac:dyDescent="0.3">
      <c r="B126" s="98" t="s">
        <v>251</v>
      </c>
      <c r="C126" s="102">
        <v>0.76900000000000002</v>
      </c>
      <c r="D126" s="100">
        <v>360</v>
      </c>
    </row>
    <row r="127" spans="2:4" x14ac:dyDescent="0.3">
      <c r="B127" s="98" t="s">
        <v>252</v>
      </c>
      <c r="C127" s="102">
        <v>0.90300000000000002</v>
      </c>
      <c r="D127" s="100" t="s">
        <v>253</v>
      </c>
    </row>
    <row r="128" spans="2:4" x14ac:dyDescent="0.3">
      <c r="B128" s="98" t="s">
        <v>254</v>
      </c>
      <c r="C128" s="102">
        <v>0.72699999999999998</v>
      </c>
      <c r="D128" s="100" t="s">
        <v>255</v>
      </c>
    </row>
    <row r="129" spans="2:4" x14ac:dyDescent="0.3">
      <c r="B129" s="98" t="s">
        <v>256</v>
      </c>
      <c r="C129" s="102">
        <v>0.64500000000000002</v>
      </c>
      <c r="D129" s="100" t="s">
        <v>257</v>
      </c>
    </row>
    <row r="130" spans="2:4" x14ac:dyDescent="0.3">
      <c r="B130" s="98" t="s">
        <v>258</v>
      </c>
      <c r="C130" s="102">
        <v>1.0009999999999999</v>
      </c>
      <c r="D130" s="100" t="s">
        <v>259</v>
      </c>
    </row>
    <row r="131" spans="2:4" x14ac:dyDescent="0.3">
      <c r="B131" s="98" t="s">
        <v>260</v>
      </c>
      <c r="C131" s="102">
        <v>1.0009999999999999</v>
      </c>
      <c r="D131" s="100" t="s">
        <v>259</v>
      </c>
    </row>
    <row r="132" spans="2:4" x14ac:dyDescent="0.3">
      <c r="B132" s="98" t="s">
        <v>261</v>
      </c>
      <c r="C132" s="102">
        <v>1</v>
      </c>
      <c r="D132" s="100" t="s">
        <v>262</v>
      </c>
    </row>
    <row r="133" spans="2:4" x14ac:dyDescent="0.3">
      <c r="B133" s="98" t="s">
        <v>261</v>
      </c>
      <c r="C133" s="102">
        <v>1</v>
      </c>
      <c r="D133" s="100" t="s">
        <v>263</v>
      </c>
    </row>
    <row r="134" spans="2:4" x14ac:dyDescent="0.3">
      <c r="B134" s="98" t="s">
        <v>261</v>
      </c>
      <c r="C134" s="102">
        <v>0.86199999999999999</v>
      </c>
      <c r="D134" s="100" t="s">
        <v>263</v>
      </c>
    </row>
    <row r="135" spans="2:4" x14ac:dyDescent="0.3">
      <c r="B135" s="98" t="s">
        <v>264</v>
      </c>
      <c r="C135" s="102">
        <v>1</v>
      </c>
      <c r="D135" s="100" t="s">
        <v>265</v>
      </c>
    </row>
    <row r="136" spans="2:4" x14ac:dyDescent="0.3">
      <c r="B136" s="98" t="s">
        <v>266</v>
      </c>
      <c r="C136" s="102">
        <v>1.44</v>
      </c>
      <c r="D136" s="100" t="s">
        <v>267</v>
      </c>
    </row>
    <row r="137" spans="2:4" x14ac:dyDescent="0.3">
      <c r="B137" s="98" t="s">
        <v>268</v>
      </c>
      <c r="C137" s="102">
        <v>0.55500000000000005</v>
      </c>
      <c r="D137" s="100">
        <v>381</v>
      </c>
    </row>
    <row r="138" spans="2:4" x14ac:dyDescent="0.3">
      <c r="B138" s="98" t="s">
        <v>269</v>
      </c>
      <c r="C138" s="102">
        <v>0.629</v>
      </c>
      <c r="D138" s="100">
        <v>280</v>
      </c>
    </row>
    <row r="139" spans="2:4" x14ac:dyDescent="0.3">
      <c r="B139" s="98" t="s">
        <v>270</v>
      </c>
      <c r="C139" s="102">
        <v>0.66300000000000003</v>
      </c>
      <c r="D139" s="100">
        <v>270</v>
      </c>
    </row>
    <row r="140" spans="2:4" x14ac:dyDescent="0.3">
      <c r="B140" s="98" t="s">
        <v>271</v>
      </c>
      <c r="C140" s="102">
        <v>1.75</v>
      </c>
      <c r="D140" s="100" t="s">
        <v>126</v>
      </c>
    </row>
    <row r="141" spans="2:4" x14ac:dyDescent="0.3">
      <c r="B141" s="98" t="s">
        <v>272</v>
      </c>
      <c r="C141" s="102">
        <v>0.58699999999999997</v>
      </c>
      <c r="D141" s="100" t="s">
        <v>166</v>
      </c>
    </row>
    <row r="142" spans="2:4" x14ac:dyDescent="0.3">
      <c r="B142" s="98" t="s">
        <v>273</v>
      </c>
      <c r="C142" s="102">
        <v>0.63300000000000001</v>
      </c>
      <c r="D142" s="100" t="s">
        <v>144</v>
      </c>
    </row>
    <row r="143" spans="2:4" x14ac:dyDescent="0.3">
      <c r="B143" s="98" t="s">
        <v>274</v>
      </c>
      <c r="C143" s="102">
        <v>0.68899999999999995</v>
      </c>
      <c r="D143" s="100" t="s">
        <v>275</v>
      </c>
    </row>
    <row r="144" spans="2:4" x14ac:dyDescent="0.3">
      <c r="B144" s="98" t="s">
        <v>276</v>
      </c>
      <c r="C144" s="102">
        <v>0.629</v>
      </c>
      <c r="D144" s="100" t="s">
        <v>144</v>
      </c>
    </row>
    <row r="145" spans="2:4" x14ac:dyDescent="0.3">
      <c r="B145" s="98" t="s">
        <v>277</v>
      </c>
      <c r="C145" s="102">
        <v>0.68200000000000005</v>
      </c>
      <c r="D145" s="100">
        <v>225</v>
      </c>
    </row>
    <row r="146" spans="2:4" x14ac:dyDescent="0.3">
      <c r="B146" s="98" t="s">
        <v>278</v>
      </c>
      <c r="C146" s="102">
        <v>0.61699999999999999</v>
      </c>
      <c r="D146" s="100" t="s">
        <v>279</v>
      </c>
    </row>
    <row r="147" spans="2:4" x14ac:dyDescent="0.3">
      <c r="B147" s="98" t="s">
        <v>280</v>
      </c>
      <c r="C147" s="102">
        <v>0.63300000000000001</v>
      </c>
      <c r="D147" s="100" t="s">
        <v>281</v>
      </c>
    </row>
    <row r="148" spans="2:4" x14ac:dyDescent="0.3">
      <c r="B148" s="98" t="s">
        <v>282</v>
      </c>
      <c r="C148" s="102">
        <v>0.66900000000000004</v>
      </c>
      <c r="D148" s="100">
        <v>235</v>
      </c>
    </row>
    <row r="149" spans="2:4" x14ac:dyDescent="0.3">
      <c r="B149" s="98" t="s">
        <v>283</v>
      </c>
      <c r="C149" s="102">
        <v>0.63300000000000001</v>
      </c>
      <c r="D149" s="100" t="s">
        <v>281</v>
      </c>
    </row>
    <row r="150" spans="2:4" x14ac:dyDescent="0.3">
      <c r="B150" s="98" t="s">
        <v>284</v>
      </c>
      <c r="C150" s="102">
        <v>0.63300000000000001</v>
      </c>
      <c r="D150" s="100" t="s">
        <v>285</v>
      </c>
    </row>
    <row r="151" spans="2:4" x14ac:dyDescent="0.3">
      <c r="B151" s="98" t="s">
        <v>286</v>
      </c>
      <c r="C151" s="102">
        <v>0.66900000000000004</v>
      </c>
      <c r="D151" s="100" t="s">
        <v>287</v>
      </c>
    </row>
    <row r="152" spans="2:4" x14ac:dyDescent="0.3">
      <c r="B152" s="98" t="s">
        <v>288</v>
      </c>
      <c r="C152" s="102">
        <v>0.65</v>
      </c>
      <c r="D152" s="100" t="s">
        <v>289</v>
      </c>
    </row>
    <row r="153" spans="2:4" x14ac:dyDescent="0.3">
      <c r="B153" s="98" t="s">
        <v>290</v>
      </c>
      <c r="C153" s="102">
        <v>0.54700000000000004</v>
      </c>
      <c r="D153" s="100">
        <v>410</v>
      </c>
    </row>
    <row r="154" spans="2:4" x14ac:dyDescent="0.3">
      <c r="B154" s="98" t="s">
        <v>291</v>
      </c>
      <c r="C154" s="102">
        <v>0.61080000000000001</v>
      </c>
      <c r="D154" s="100" t="s">
        <v>292</v>
      </c>
    </row>
    <row r="155" spans="2:4" x14ac:dyDescent="0.3">
      <c r="B155" s="98" t="s">
        <v>293</v>
      </c>
      <c r="C155" s="102">
        <v>0.56840000000000002</v>
      </c>
      <c r="D155" s="100">
        <v>388</v>
      </c>
    </row>
    <row r="156" spans="2:4" x14ac:dyDescent="0.3">
      <c r="B156" s="98" t="s">
        <v>294</v>
      </c>
      <c r="C156" s="102">
        <v>0.57699999999999996</v>
      </c>
      <c r="D156" s="100" t="s">
        <v>167</v>
      </c>
    </row>
    <row r="157" spans="2:4" x14ac:dyDescent="0.3">
      <c r="B157" s="98" t="s">
        <v>295</v>
      </c>
      <c r="C157" s="102">
        <v>0.56559999999999999</v>
      </c>
      <c r="D157" s="100">
        <v>420</v>
      </c>
    </row>
    <row r="158" spans="2:4" x14ac:dyDescent="0.3">
      <c r="B158" s="98" t="s">
        <v>277</v>
      </c>
      <c r="C158" s="102">
        <v>0.59950000000000003</v>
      </c>
      <c r="D158" s="100" t="s">
        <v>296</v>
      </c>
    </row>
    <row r="159" spans="2:4" x14ac:dyDescent="0.3">
      <c r="B159" s="98" t="s">
        <v>280</v>
      </c>
      <c r="C159" s="102">
        <v>0.53380000000000005</v>
      </c>
      <c r="D159" s="100" t="s">
        <v>297</v>
      </c>
    </row>
    <row r="160" spans="2:4" x14ac:dyDescent="0.3">
      <c r="B160" s="98" t="s">
        <v>298</v>
      </c>
      <c r="C160" s="102">
        <v>0.61470000000000002</v>
      </c>
      <c r="D160" s="100" t="s">
        <v>166</v>
      </c>
    </row>
    <row r="161" spans="2:4" x14ac:dyDescent="0.3">
      <c r="B161" s="98" t="s">
        <v>282</v>
      </c>
      <c r="C161" s="102">
        <v>0.54400000000000004</v>
      </c>
      <c r="D161" s="100" t="s">
        <v>146</v>
      </c>
    </row>
    <row r="162" spans="2:4" x14ac:dyDescent="0.3">
      <c r="B162" s="98" t="s">
        <v>299</v>
      </c>
      <c r="C162" s="102">
        <v>0.67100000000000004</v>
      </c>
      <c r="D162" s="100" t="s">
        <v>300</v>
      </c>
    </row>
    <row r="163" spans="2:4" x14ac:dyDescent="0.3">
      <c r="B163" s="98" t="s">
        <v>301</v>
      </c>
      <c r="C163" s="102">
        <v>0.5423</v>
      </c>
      <c r="D163" s="100" t="s">
        <v>302</v>
      </c>
    </row>
    <row r="164" spans="2:4" x14ac:dyDescent="0.3">
      <c r="B164" s="98" t="s">
        <v>303</v>
      </c>
      <c r="C164" s="102">
        <v>1.5369999999999999</v>
      </c>
      <c r="D164" s="100" t="s">
        <v>304</v>
      </c>
    </row>
    <row r="165" spans="2:4" x14ac:dyDescent="0.3">
      <c r="B165" s="98" t="s">
        <v>303</v>
      </c>
      <c r="C165" s="102">
        <v>1.8451</v>
      </c>
      <c r="D165" s="100" t="s">
        <v>305</v>
      </c>
    </row>
    <row r="166" spans="2:4" x14ac:dyDescent="0.3">
      <c r="B166" s="98" t="s">
        <v>306</v>
      </c>
      <c r="C166" s="102">
        <v>1.5649999999999999</v>
      </c>
      <c r="D166" s="100" t="s">
        <v>307</v>
      </c>
    </row>
    <row r="167" spans="2:4" x14ac:dyDescent="0.3">
      <c r="B167" s="98" t="s">
        <v>308</v>
      </c>
      <c r="C167" s="102">
        <v>1.4394</v>
      </c>
      <c r="D167" s="100" t="s">
        <v>309</v>
      </c>
    </row>
    <row r="168" spans="2:4" x14ac:dyDescent="0.3">
      <c r="B168" s="98" t="s">
        <v>310</v>
      </c>
      <c r="C168" s="102">
        <v>3.3439999999999999</v>
      </c>
      <c r="D168" s="100" t="s">
        <v>311</v>
      </c>
    </row>
    <row r="169" spans="2:4" x14ac:dyDescent="0.3">
      <c r="B169" s="98" t="s">
        <v>312</v>
      </c>
      <c r="C169" s="102">
        <v>2.5</v>
      </c>
      <c r="D169" s="100">
        <v>120</v>
      </c>
    </row>
    <row r="170" spans="2:4" x14ac:dyDescent="0.3">
      <c r="B170" s="98">
        <v>3003</v>
      </c>
      <c r="C170" s="102">
        <v>4.9855</v>
      </c>
      <c r="D170" s="100">
        <v>28</v>
      </c>
    </row>
    <row r="171" spans="2:4" x14ac:dyDescent="0.3">
      <c r="B171" s="98">
        <v>5000</v>
      </c>
      <c r="C171" s="102">
        <v>3.3359999999999999</v>
      </c>
      <c r="D171" s="100">
        <v>60</v>
      </c>
    </row>
    <row r="172" spans="2:4" x14ac:dyDescent="0.3">
      <c r="B172" s="98" t="s">
        <v>313</v>
      </c>
      <c r="C172" s="102">
        <v>3.6875</v>
      </c>
      <c r="D172" s="100">
        <v>65</v>
      </c>
    </row>
    <row r="173" spans="2:4" x14ac:dyDescent="0.3">
      <c r="B173" s="98" t="s">
        <v>314</v>
      </c>
      <c r="C173" s="102">
        <v>3.3439999999999999</v>
      </c>
      <c r="D173" s="100">
        <v>95</v>
      </c>
    </row>
    <row r="174" spans="2:4" x14ac:dyDescent="0.3">
      <c r="B174" s="98" t="s">
        <v>315</v>
      </c>
      <c r="C174" s="102">
        <v>3.3239999999999998</v>
      </c>
      <c r="D174" s="100" t="s">
        <v>316</v>
      </c>
    </row>
    <row r="175" spans="2:4" x14ac:dyDescent="0.3">
      <c r="B175" s="98" t="s">
        <v>317</v>
      </c>
      <c r="C175" s="102">
        <v>2</v>
      </c>
      <c r="D175" s="100">
        <v>150</v>
      </c>
    </row>
    <row r="176" spans="2:4" x14ac:dyDescent="0.3">
      <c r="B176" s="98" t="s">
        <v>318</v>
      </c>
      <c r="C176" s="102">
        <v>1.6666000000000001</v>
      </c>
    </row>
    <row r="177" spans="2:4" x14ac:dyDescent="0.3">
      <c r="B177" s="98" t="s">
        <v>319</v>
      </c>
      <c r="C177" s="102">
        <v>2.5099999999999998</v>
      </c>
    </row>
    <row r="178" spans="2:4" x14ac:dyDescent="0.3">
      <c r="B178" s="98" t="s">
        <v>320</v>
      </c>
      <c r="C178" s="102">
        <v>3.3548</v>
      </c>
      <c r="D178" s="100" t="s">
        <v>321</v>
      </c>
    </row>
    <row r="179" spans="2:4" x14ac:dyDescent="0.3">
      <c r="B179" s="98" t="s">
        <v>322</v>
      </c>
      <c r="C179" s="102">
        <v>3.3239999999999998</v>
      </c>
      <c r="D179" s="100" t="s">
        <v>323</v>
      </c>
    </row>
    <row r="180" spans="2:4" x14ac:dyDescent="0.3">
      <c r="B180" s="98" t="s">
        <v>324</v>
      </c>
      <c r="C180" s="102">
        <v>3.29</v>
      </c>
      <c r="D180" s="100" t="s">
        <v>325</v>
      </c>
    </row>
    <row r="181" spans="2:4" x14ac:dyDescent="0.3">
      <c r="B181" s="98" t="s">
        <v>326</v>
      </c>
      <c r="C181" s="102">
        <v>3.3448000000000002</v>
      </c>
      <c r="D181" s="100" t="s">
        <v>311</v>
      </c>
    </row>
    <row r="182" spans="2:4" x14ac:dyDescent="0.3">
      <c r="B182" s="98" t="s">
        <v>327</v>
      </c>
      <c r="C182" s="102">
        <v>9.0701000000000001</v>
      </c>
      <c r="D182" s="100">
        <v>65</v>
      </c>
    </row>
    <row r="183" spans="2:4" x14ac:dyDescent="0.3">
      <c r="B183" s="98" t="s">
        <v>328</v>
      </c>
      <c r="C183" s="102">
        <v>3.9868000000000001</v>
      </c>
      <c r="D183" s="100">
        <v>100</v>
      </c>
    </row>
    <row r="184" spans="2:4" x14ac:dyDescent="0.3">
      <c r="B184" s="98" t="s">
        <v>329</v>
      </c>
      <c r="C184" s="102">
        <v>2.0106999999999999</v>
      </c>
      <c r="D184" s="100" t="s">
        <v>330</v>
      </c>
    </row>
    <row r="185" spans="2:4" x14ac:dyDescent="0.3">
      <c r="B185" s="98" t="s">
        <v>331</v>
      </c>
      <c r="C185" s="102">
        <v>1.7339</v>
      </c>
      <c r="D185" s="100">
        <v>95</v>
      </c>
    </row>
    <row r="186" spans="2:4" x14ac:dyDescent="0.3">
      <c r="B186" s="98" t="s">
        <v>332</v>
      </c>
      <c r="C186" s="102">
        <v>1.65</v>
      </c>
      <c r="D186" s="100">
        <v>150</v>
      </c>
    </row>
    <row r="187" spans="2:4" x14ac:dyDescent="0.3">
      <c r="B187" s="98" t="s">
        <v>332</v>
      </c>
      <c r="C187" s="102">
        <v>3.0144000000000002</v>
      </c>
      <c r="D187" s="100">
        <v>60</v>
      </c>
    </row>
    <row r="188" spans="2:4" x14ac:dyDescent="0.3">
      <c r="B188" s="98" t="s">
        <v>333</v>
      </c>
      <c r="C188" s="102">
        <v>1.1949000000000001</v>
      </c>
      <c r="D188" s="100">
        <v>225</v>
      </c>
    </row>
    <row r="189" spans="2:4" x14ac:dyDescent="0.3">
      <c r="B189" s="98" t="s">
        <v>334</v>
      </c>
      <c r="C189" s="102">
        <v>2.5499999999999998</v>
      </c>
      <c r="D189" s="100">
        <v>80</v>
      </c>
    </row>
    <row r="190" spans="2:4" x14ac:dyDescent="0.3">
      <c r="B190" s="98" t="s">
        <v>335</v>
      </c>
      <c r="C190" s="102">
        <v>2.1362999999999999</v>
      </c>
      <c r="D190" s="100">
        <v>105</v>
      </c>
    </row>
    <row r="191" spans="2:4" x14ac:dyDescent="0.3">
      <c r="B191" s="98" t="s">
        <v>336</v>
      </c>
      <c r="C191" s="102">
        <v>2.5499999999999998</v>
      </c>
      <c r="D191" s="100">
        <v>65</v>
      </c>
    </row>
    <row r="192" spans="2:4" x14ac:dyDescent="0.3">
      <c r="B192" s="98" t="s">
        <v>337</v>
      </c>
      <c r="C192" s="102">
        <v>1.375</v>
      </c>
      <c r="D192" s="100">
        <v>190</v>
      </c>
    </row>
    <row r="193" spans="2:4" x14ac:dyDescent="0.3">
      <c r="B193" s="98" t="s">
        <v>338</v>
      </c>
      <c r="C193" s="102">
        <v>2</v>
      </c>
      <c r="D193" s="100">
        <v>42</v>
      </c>
    </row>
    <row r="194" spans="2:4" x14ac:dyDescent="0.3">
      <c r="B194" s="98" t="s">
        <v>339</v>
      </c>
      <c r="C194" s="102">
        <v>3.3311999999999999</v>
      </c>
      <c r="D194" s="100">
        <v>60</v>
      </c>
    </row>
    <row r="195" spans="2:4" x14ac:dyDescent="0.3">
      <c r="B195" s="98" t="s">
        <v>340</v>
      </c>
      <c r="C195" s="102">
        <v>1.2049000000000001</v>
      </c>
      <c r="D195" s="100">
        <v>120</v>
      </c>
    </row>
    <row r="196" spans="2:4" x14ac:dyDescent="0.3">
      <c r="B196" s="98" t="s">
        <v>340</v>
      </c>
      <c r="C196" s="102">
        <v>1.6661999999999999</v>
      </c>
      <c r="D196" s="100">
        <v>80</v>
      </c>
    </row>
    <row r="197" spans="2:4" x14ac:dyDescent="0.3">
      <c r="B197" s="98" t="s">
        <v>341</v>
      </c>
      <c r="C197" s="102">
        <v>0.76939999999999997</v>
      </c>
      <c r="D197" s="100" t="s">
        <v>342</v>
      </c>
    </row>
    <row r="198" spans="2:4" x14ac:dyDescent="0.3">
      <c r="B198" s="98" t="s">
        <v>343</v>
      </c>
      <c r="C198" s="102">
        <v>0.76959999999999995</v>
      </c>
      <c r="D198" s="100" t="s">
        <v>344</v>
      </c>
    </row>
    <row r="199" spans="2:4" x14ac:dyDescent="0.3">
      <c r="B199" s="98" t="s">
        <v>345</v>
      </c>
      <c r="C199" s="102">
        <v>0.9093</v>
      </c>
      <c r="D199" s="100" t="s">
        <v>346</v>
      </c>
    </row>
    <row r="200" spans="2:4" x14ac:dyDescent="0.3">
      <c r="B200" s="98" t="s">
        <v>347</v>
      </c>
      <c r="C200" s="102">
        <v>1.1355999999999999</v>
      </c>
      <c r="D200" s="100" t="s">
        <v>348</v>
      </c>
    </row>
    <row r="201" spans="2:4" x14ac:dyDescent="0.3">
      <c r="B201" s="98" t="s">
        <v>349</v>
      </c>
      <c r="C201" s="102">
        <v>0.9093</v>
      </c>
      <c r="D201" s="100">
        <v>275</v>
      </c>
    </row>
    <row r="202" spans="2:4" x14ac:dyDescent="0.3">
      <c r="B202" s="98" t="s">
        <v>350</v>
      </c>
      <c r="C202" s="102">
        <v>0.77769999999999995</v>
      </c>
      <c r="D202" s="100" t="s">
        <v>346</v>
      </c>
    </row>
    <row r="203" spans="2:4" x14ac:dyDescent="0.3">
      <c r="B203" s="98" t="s">
        <v>351</v>
      </c>
      <c r="C203" s="102">
        <v>0.69079999999999997</v>
      </c>
      <c r="D203" s="100" t="s">
        <v>352</v>
      </c>
    </row>
    <row r="204" spans="2:4" x14ac:dyDescent="0.3">
      <c r="B204" s="98" t="s">
        <v>353</v>
      </c>
      <c r="C204" s="102">
        <v>0.90849999999999997</v>
      </c>
      <c r="D204" s="100" t="s">
        <v>354</v>
      </c>
    </row>
    <row r="205" spans="2:4" x14ac:dyDescent="0.3">
      <c r="B205" s="98" t="s">
        <v>355</v>
      </c>
      <c r="C205" s="102">
        <v>1.7537</v>
      </c>
      <c r="D205" s="100" t="s">
        <v>356</v>
      </c>
    </row>
    <row r="206" spans="2:4" x14ac:dyDescent="0.3">
      <c r="B206" s="98" t="s">
        <v>357</v>
      </c>
      <c r="C206" s="102">
        <v>0.95799999999999996</v>
      </c>
      <c r="D206" s="100" t="s">
        <v>358</v>
      </c>
    </row>
    <row r="207" spans="2:4" x14ac:dyDescent="0.3">
      <c r="B207" s="98" t="s">
        <v>359</v>
      </c>
      <c r="C207" s="102">
        <v>0.83350000000000002</v>
      </c>
      <c r="D207" s="100" t="s">
        <v>360</v>
      </c>
    </row>
    <row r="208" spans="2:4" x14ac:dyDescent="0.3">
      <c r="B208" s="98" t="s">
        <v>361</v>
      </c>
      <c r="C208" s="102">
        <v>0.79549999999999998</v>
      </c>
      <c r="D208" s="100" t="s">
        <v>362</v>
      </c>
    </row>
    <row r="209" spans="2:4" x14ac:dyDescent="0.3">
      <c r="B209" s="98" t="s">
        <v>363</v>
      </c>
      <c r="C209" s="102">
        <v>0.71419999999999995</v>
      </c>
      <c r="D209" s="100" t="s">
        <v>364</v>
      </c>
    </row>
    <row r="210" spans="2:4" x14ac:dyDescent="0.3">
      <c r="B210" s="98" t="s">
        <v>365</v>
      </c>
      <c r="C210" s="102">
        <v>1.7789999999999999</v>
      </c>
      <c r="D210" s="100" t="s">
        <v>366</v>
      </c>
    </row>
    <row r="211" spans="2:4" x14ac:dyDescent="0.3">
      <c r="B211" s="98" t="s">
        <v>367</v>
      </c>
      <c r="C211" s="102">
        <v>0.97260000000000002</v>
      </c>
      <c r="D211" s="100" t="s">
        <v>368</v>
      </c>
    </row>
    <row r="212" spans="2:4" x14ac:dyDescent="0.3">
      <c r="B212" s="98" t="s">
        <v>369</v>
      </c>
      <c r="C212" s="102">
        <v>0.625</v>
      </c>
      <c r="D212" s="100" t="s">
        <v>216</v>
      </c>
    </row>
    <row r="213" spans="2:4" x14ac:dyDescent="0.3">
      <c r="B213" s="98" t="s">
        <v>370</v>
      </c>
      <c r="C213" s="102">
        <v>0.54610000000000003</v>
      </c>
      <c r="D213" s="100" t="s">
        <v>287</v>
      </c>
    </row>
    <row r="214" spans="2:4" x14ac:dyDescent="0.3">
      <c r="B214" s="98" t="s">
        <v>371</v>
      </c>
      <c r="C214" s="102">
        <v>0.6522</v>
      </c>
      <c r="D214" s="100" t="s">
        <v>289</v>
      </c>
    </row>
    <row r="215" spans="2:4" x14ac:dyDescent="0.3">
      <c r="B215" s="98" t="s">
        <v>372</v>
      </c>
      <c r="C215" s="102">
        <v>0.99399999999999999</v>
      </c>
      <c r="D215" s="100" t="s">
        <v>373</v>
      </c>
    </row>
    <row r="216" spans="2:4" x14ac:dyDescent="0.3">
      <c r="B216" s="98" t="s">
        <v>374</v>
      </c>
      <c r="C216" s="102">
        <v>0.3881</v>
      </c>
      <c r="D216" s="100">
        <v>345</v>
      </c>
    </row>
    <row r="217" spans="2:4" x14ac:dyDescent="0.3">
      <c r="B217" s="98" t="s">
        <v>375</v>
      </c>
      <c r="C217" s="102">
        <v>0.49359999999999998</v>
      </c>
      <c r="D217" s="100">
        <v>207</v>
      </c>
    </row>
    <row r="218" spans="2:4" x14ac:dyDescent="0.3">
      <c r="B218" s="98" t="s">
        <v>376</v>
      </c>
      <c r="C218" s="102">
        <v>0.625</v>
      </c>
      <c r="D218" s="100">
        <v>180</v>
      </c>
    </row>
    <row r="219" spans="2:4" x14ac:dyDescent="0.3">
      <c r="B219" s="98" t="s">
        <v>377</v>
      </c>
      <c r="C219" s="102">
        <v>0.625</v>
      </c>
      <c r="D219" s="100">
        <v>180</v>
      </c>
    </row>
    <row r="220" spans="2:4" x14ac:dyDescent="0.3">
      <c r="B220" s="98" t="s">
        <v>378</v>
      </c>
      <c r="C220" s="102">
        <v>0.4642</v>
      </c>
      <c r="D220" s="100">
        <v>238</v>
      </c>
    </row>
    <row r="221" spans="2:4" x14ac:dyDescent="0.3">
      <c r="B221" s="98" t="s">
        <v>379</v>
      </c>
      <c r="C221" s="102">
        <v>0.62460000000000004</v>
      </c>
      <c r="D221" s="100">
        <v>180</v>
      </c>
    </row>
    <row r="222" spans="2:4" x14ac:dyDescent="0.3">
      <c r="B222" s="98" t="s">
        <v>380</v>
      </c>
      <c r="C222" s="102">
        <v>0.41620000000000001</v>
      </c>
      <c r="D222" s="100">
        <v>277</v>
      </c>
    </row>
    <row r="223" spans="2:4" x14ac:dyDescent="0.3">
      <c r="B223" s="98" t="s">
        <v>381</v>
      </c>
      <c r="C223" s="102">
        <v>0.41410000000000002</v>
      </c>
      <c r="D223" s="100">
        <v>300</v>
      </c>
    </row>
    <row r="224" spans="2:4" x14ac:dyDescent="0.3">
      <c r="B224" s="98" t="s">
        <v>382</v>
      </c>
      <c r="C224" s="102">
        <v>10</v>
      </c>
      <c r="D224" s="100">
        <v>1</v>
      </c>
    </row>
    <row r="225" spans="2:4" x14ac:dyDescent="0.3">
      <c r="B225" s="98" t="s">
        <v>383</v>
      </c>
      <c r="C225" s="102">
        <v>10</v>
      </c>
      <c r="D225" s="100">
        <v>1</v>
      </c>
    </row>
    <row r="226" spans="2:4" x14ac:dyDescent="0.3">
      <c r="B226" s="98" t="s">
        <v>384</v>
      </c>
      <c r="C226" s="102">
        <v>10</v>
      </c>
      <c r="D226" s="100">
        <v>1</v>
      </c>
    </row>
    <row r="227" spans="2:4" x14ac:dyDescent="0.3">
      <c r="B227" s="98" t="s">
        <v>385</v>
      </c>
      <c r="C227" s="102">
        <v>10</v>
      </c>
      <c r="D227" s="100">
        <v>1</v>
      </c>
    </row>
    <row r="228" spans="2:4" x14ac:dyDescent="0.3">
      <c r="B228" s="98" t="s">
        <v>386</v>
      </c>
      <c r="C228" s="102">
        <v>10</v>
      </c>
      <c r="D228" s="100">
        <v>1</v>
      </c>
    </row>
    <row r="229" spans="2:4" x14ac:dyDescent="0.3">
      <c r="B229" s="98" t="s">
        <v>387</v>
      </c>
      <c r="C229" s="102">
        <v>10</v>
      </c>
      <c r="D229" s="100">
        <v>1</v>
      </c>
    </row>
    <row r="230" spans="2:4" x14ac:dyDescent="0.3">
      <c r="B230" s="98" t="s">
        <v>388</v>
      </c>
      <c r="C230" s="102">
        <v>10</v>
      </c>
      <c r="D230" s="100">
        <v>1</v>
      </c>
    </row>
    <row r="231" spans="2:4" x14ac:dyDescent="0.3">
      <c r="B231" s="98" t="s">
        <v>389</v>
      </c>
      <c r="C231" s="102">
        <v>10</v>
      </c>
      <c r="D231" s="100">
        <v>1</v>
      </c>
    </row>
    <row r="232" spans="2:4" x14ac:dyDescent="0.3">
      <c r="B232" s="98" t="s">
        <v>390</v>
      </c>
      <c r="C232" s="102">
        <v>10</v>
      </c>
      <c r="D232" s="100">
        <v>1</v>
      </c>
    </row>
    <row r="233" spans="2:4" x14ac:dyDescent="0.3">
      <c r="B233" s="98" t="s">
        <v>391</v>
      </c>
      <c r="C233" s="102">
        <v>10</v>
      </c>
      <c r="D233" s="100">
        <v>1</v>
      </c>
    </row>
    <row r="234" spans="2:4" x14ac:dyDescent="0.3">
      <c r="B234" s="98" t="s">
        <v>392</v>
      </c>
      <c r="C234" s="102">
        <v>10</v>
      </c>
      <c r="D234" s="100">
        <v>1</v>
      </c>
    </row>
    <row r="235" spans="2:4" x14ac:dyDescent="0.3">
      <c r="B235" s="98" t="s">
        <v>393</v>
      </c>
      <c r="C235" s="102">
        <v>10</v>
      </c>
      <c r="D235" s="100">
        <v>1</v>
      </c>
    </row>
    <row r="236" spans="2:4" x14ac:dyDescent="0.3">
      <c r="B236" s="98" t="s">
        <v>394</v>
      </c>
      <c r="C236" s="102">
        <v>10</v>
      </c>
      <c r="D236" s="100">
        <v>1</v>
      </c>
    </row>
    <row r="237" spans="2:4" x14ac:dyDescent="0.3">
      <c r="B237" s="98" t="s">
        <v>395</v>
      </c>
      <c r="C237" s="102">
        <v>10</v>
      </c>
      <c r="D237" s="100">
        <v>1</v>
      </c>
    </row>
    <row r="238" spans="2:4" x14ac:dyDescent="0.3">
      <c r="B238" s="98" t="s">
        <v>396</v>
      </c>
      <c r="C238" s="102">
        <v>10</v>
      </c>
      <c r="D238" s="100">
        <v>1</v>
      </c>
    </row>
    <row r="239" spans="2:4" x14ac:dyDescent="0.3">
      <c r="B239" s="98" t="s">
        <v>397</v>
      </c>
      <c r="C239" s="102">
        <v>10</v>
      </c>
      <c r="D239" s="100">
        <v>1</v>
      </c>
    </row>
    <row r="240" spans="2:4" x14ac:dyDescent="0.3">
      <c r="B240" s="98" t="s">
        <v>398</v>
      </c>
      <c r="C240" s="102">
        <v>10</v>
      </c>
      <c r="D240" s="100">
        <v>1</v>
      </c>
    </row>
    <row r="241" spans="2:4" x14ac:dyDescent="0.3">
      <c r="B241" s="98" t="s">
        <v>399</v>
      </c>
      <c r="C241" s="102">
        <v>10</v>
      </c>
      <c r="D241" s="100">
        <v>1</v>
      </c>
    </row>
    <row r="242" spans="2:4" x14ac:dyDescent="0.3">
      <c r="B242" s="98" t="s">
        <v>400</v>
      </c>
      <c r="C242" s="102">
        <v>10</v>
      </c>
      <c r="D242" s="100">
        <v>1</v>
      </c>
    </row>
    <row r="243" spans="2:4" x14ac:dyDescent="0.3">
      <c r="B243" s="98" t="s">
        <v>401</v>
      </c>
      <c r="C243" s="102">
        <v>10</v>
      </c>
      <c r="D243" s="100">
        <v>1</v>
      </c>
    </row>
    <row r="244" spans="2:4" x14ac:dyDescent="0.3">
      <c r="D244" s="10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446"/>
  <sheetViews>
    <sheetView workbookViewId="0">
      <selection activeCell="K22" sqref="K22"/>
    </sheetView>
  </sheetViews>
  <sheetFormatPr baseColWidth="10" defaultColWidth="8.88671875" defaultRowHeight="12.7" x14ac:dyDescent="0.25"/>
  <cols>
    <col min="1" max="1" width="2.109375" customWidth="1"/>
    <col min="2" max="2" width="16.88671875" style="1" customWidth="1"/>
    <col min="3" max="3" width="13.44140625" style="1" customWidth="1"/>
    <col min="4" max="4" width="14" style="1" customWidth="1"/>
    <col min="5" max="5" width="21.6640625" style="198" customWidth="1"/>
    <col min="6" max="6" width="18.88671875" style="198" customWidth="1"/>
    <col min="7" max="7" width="14.6640625" customWidth="1"/>
    <col min="8" max="8" width="3.88671875" customWidth="1"/>
    <col min="9" max="9" width="16.88671875" customWidth="1"/>
    <col min="10" max="10" width="21" customWidth="1"/>
  </cols>
  <sheetData>
    <row r="2" spans="2:10" x14ac:dyDescent="0.25">
      <c r="B2" s="55" t="s">
        <v>553</v>
      </c>
    </row>
    <row r="3" spans="2:10" x14ac:dyDescent="0.25">
      <c r="B3" s="40" t="s">
        <v>554</v>
      </c>
    </row>
    <row r="5" spans="2:10" x14ac:dyDescent="0.25">
      <c r="B5" s="54" t="s">
        <v>61</v>
      </c>
      <c r="C5" s="52"/>
      <c r="D5" s="52"/>
      <c r="E5" s="199"/>
      <c r="F5" s="199"/>
      <c r="G5" s="53"/>
      <c r="H5" s="53"/>
      <c r="I5" s="53"/>
      <c r="J5" s="53"/>
    </row>
    <row r="6" spans="2:10" x14ac:dyDescent="0.25">
      <c r="B6" s="205" t="s">
        <v>557</v>
      </c>
      <c r="C6" s="206"/>
      <c r="D6" s="206"/>
      <c r="E6" s="207"/>
      <c r="F6" s="207"/>
      <c r="G6" s="208"/>
      <c r="I6" s="202" t="s">
        <v>552</v>
      </c>
      <c r="J6" s="203"/>
    </row>
    <row r="7" spans="2:10" ht="25.35" x14ac:dyDescent="0.25">
      <c r="B7" s="51" t="s">
        <v>59</v>
      </c>
      <c r="C7" s="51" t="s">
        <v>492</v>
      </c>
      <c r="D7" s="51" t="s">
        <v>550</v>
      </c>
      <c r="E7" s="197" t="s">
        <v>555</v>
      </c>
      <c r="F7" s="197" t="s">
        <v>556</v>
      </c>
      <c r="G7" s="51" t="s">
        <v>551</v>
      </c>
      <c r="H7" s="196"/>
      <c r="I7" s="51" t="s">
        <v>59</v>
      </c>
      <c r="J7" s="204" t="s">
        <v>558</v>
      </c>
    </row>
    <row r="8" spans="2:10" x14ac:dyDescent="0.25">
      <c r="B8" s="195">
        <v>1E-3</v>
      </c>
      <c r="C8" s="195">
        <v>5.0000000000000001E-3</v>
      </c>
      <c r="D8" s="195">
        <v>1E-3</v>
      </c>
      <c r="E8" s="201">
        <v>4.0000000000000002E-4</v>
      </c>
      <c r="F8" s="201">
        <v>5.0000000000000001E-4</v>
      </c>
      <c r="G8" s="209">
        <f>+B8+C8+D8+E8+F8</f>
        <v>7.9000000000000008E-3</v>
      </c>
      <c r="H8" s="1"/>
      <c r="I8" s="195">
        <v>1E-3</v>
      </c>
      <c r="J8" s="210">
        <f>MROUND(+G8+I8+0.001,0.001)+0.001</f>
        <v>1.0999999999999999E-2</v>
      </c>
    </row>
    <row r="9" spans="2:10" x14ac:dyDescent="0.25">
      <c r="E9" s="201"/>
      <c r="F9" s="201"/>
    </row>
    <row r="10" spans="2:10" x14ac:dyDescent="0.25">
      <c r="E10" s="200"/>
      <c r="F10" s="200"/>
    </row>
    <row r="11" spans="2:10" x14ac:dyDescent="0.25">
      <c r="E11" s="200"/>
      <c r="F11" s="200"/>
    </row>
    <row r="12" spans="2:10" x14ac:dyDescent="0.25">
      <c r="E12" s="200"/>
      <c r="F12" s="200"/>
    </row>
    <row r="13" spans="2:10" x14ac:dyDescent="0.25">
      <c r="E13" s="200"/>
      <c r="F13" s="200"/>
    </row>
    <row r="14" spans="2:10" x14ac:dyDescent="0.25">
      <c r="E14" s="200"/>
      <c r="F14" s="200"/>
    </row>
    <row r="15" spans="2:10" x14ac:dyDescent="0.25">
      <c r="E15" s="200"/>
      <c r="F15" s="200"/>
    </row>
    <row r="16" spans="2:10" x14ac:dyDescent="0.25">
      <c r="E16" s="200"/>
      <c r="F16" s="200"/>
    </row>
    <row r="17" spans="5:6" x14ac:dyDescent="0.25">
      <c r="E17" s="200"/>
      <c r="F17" s="200"/>
    </row>
    <row r="18" spans="5:6" x14ac:dyDescent="0.25">
      <c r="E18" s="200"/>
      <c r="F18" s="200"/>
    </row>
    <row r="19" spans="5:6" x14ac:dyDescent="0.25">
      <c r="E19" s="200"/>
      <c r="F19" s="200"/>
    </row>
    <row r="20" spans="5:6" x14ac:dyDescent="0.25">
      <c r="E20" s="200"/>
      <c r="F20" s="200"/>
    </row>
    <row r="21" spans="5:6" x14ac:dyDescent="0.25">
      <c r="E21" s="200"/>
      <c r="F21" s="200"/>
    </row>
    <row r="22" spans="5:6" x14ac:dyDescent="0.25">
      <c r="E22" s="200"/>
      <c r="F22" s="200"/>
    </row>
    <row r="23" spans="5:6" x14ac:dyDescent="0.25">
      <c r="E23" s="200"/>
      <c r="F23" s="200"/>
    </row>
    <row r="24" spans="5:6" x14ac:dyDescent="0.25">
      <c r="E24" s="200"/>
      <c r="F24" s="200"/>
    </row>
    <row r="25" spans="5:6" x14ac:dyDescent="0.25">
      <c r="E25" s="200"/>
      <c r="F25" s="200"/>
    </row>
    <row r="26" spans="5:6" x14ac:dyDescent="0.25">
      <c r="E26" s="200"/>
      <c r="F26" s="200"/>
    </row>
    <row r="27" spans="5:6" x14ac:dyDescent="0.25">
      <c r="E27" s="200"/>
      <c r="F27" s="200"/>
    </row>
    <row r="28" spans="5:6" x14ac:dyDescent="0.25">
      <c r="E28" s="200"/>
      <c r="F28" s="200"/>
    </row>
    <row r="29" spans="5:6" x14ac:dyDescent="0.25">
      <c r="E29" s="200"/>
      <c r="F29" s="200"/>
    </row>
    <row r="30" spans="5:6" x14ac:dyDescent="0.25">
      <c r="E30" s="200"/>
      <c r="F30" s="200"/>
    </row>
    <row r="31" spans="5:6" x14ac:dyDescent="0.25">
      <c r="E31" s="200"/>
      <c r="F31" s="200"/>
    </row>
    <row r="32" spans="5:6" x14ac:dyDescent="0.25">
      <c r="E32" s="200"/>
      <c r="F32" s="200"/>
    </row>
    <row r="33" spans="5:6" x14ac:dyDescent="0.25">
      <c r="E33" s="200"/>
      <c r="F33" s="200"/>
    </row>
    <row r="34" spans="5:6" x14ac:dyDescent="0.25">
      <c r="E34" s="200"/>
      <c r="F34" s="200"/>
    </row>
    <row r="35" spans="5:6" x14ac:dyDescent="0.25">
      <c r="E35" s="200"/>
      <c r="F35" s="200"/>
    </row>
    <row r="36" spans="5:6" x14ac:dyDescent="0.25">
      <c r="E36" s="200"/>
      <c r="F36" s="200"/>
    </row>
    <row r="37" spans="5:6" x14ac:dyDescent="0.25">
      <c r="E37" s="200"/>
      <c r="F37" s="200"/>
    </row>
    <row r="38" spans="5:6" x14ac:dyDescent="0.25">
      <c r="E38" s="200"/>
      <c r="F38" s="200"/>
    </row>
    <row r="39" spans="5:6" x14ac:dyDescent="0.25">
      <c r="E39" s="200"/>
      <c r="F39" s="200"/>
    </row>
    <row r="40" spans="5:6" x14ac:dyDescent="0.25">
      <c r="E40" s="200"/>
      <c r="F40" s="200"/>
    </row>
    <row r="41" spans="5:6" x14ac:dyDescent="0.25">
      <c r="E41" s="200"/>
      <c r="F41" s="200"/>
    </row>
    <row r="42" spans="5:6" x14ac:dyDescent="0.25">
      <c r="E42" s="200"/>
      <c r="F42" s="200"/>
    </row>
    <row r="43" spans="5:6" x14ac:dyDescent="0.25">
      <c r="E43" s="200"/>
      <c r="F43" s="200"/>
    </row>
    <row r="44" spans="5:6" x14ac:dyDescent="0.25">
      <c r="E44" s="200"/>
      <c r="F44" s="200"/>
    </row>
    <row r="45" spans="5:6" x14ac:dyDescent="0.25">
      <c r="E45" s="200"/>
      <c r="F45" s="200"/>
    </row>
    <row r="46" spans="5:6" x14ac:dyDescent="0.25">
      <c r="E46" s="200"/>
      <c r="F46" s="200"/>
    </row>
    <row r="47" spans="5:6" x14ac:dyDescent="0.25">
      <c r="E47" s="200"/>
      <c r="F47" s="200"/>
    </row>
    <row r="48" spans="5:6" x14ac:dyDescent="0.25">
      <c r="E48" s="200"/>
      <c r="F48" s="200"/>
    </row>
    <row r="49" spans="5:6" x14ac:dyDescent="0.25">
      <c r="E49" s="200"/>
      <c r="F49" s="200"/>
    </row>
    <row r="50" spans="5:6" x14ac:dyDescent="0.25">
      <c r="E50" s="200"/>
      <c r="F50" s="200"/>
    </row>
    <row r="51" spans="5:6" x14ac:dyDescent="0.25">
      <c r="E51" s="200"/>
      <c r="F51" s="200"/>
    </row>
    <row r="52" spans="5:6" x14ac:dyDescent="0.25">
      <c r="E52" s="200"/>
      <c r="F52" s="200"/>
    </row>
    <row r="53" spans="5:6" x14ac:dyDescent="0.25">
      <c r="E53" s="200"/>
      <c r="F53" s="200"/>
    </row>
    <row r="54" spans="5:6" x14ac:dyDescent="0.25">
      <c r="E54" s="200"/>
      <c r="F54" s="200"/>
    </row>
    <row r="55" spans="5:6" x14ac:dyDescent="0.25">
      <c r="E55" s="200"/>
      <c r="F55" s="200"/>
    </row>
    <row r="56" spans="5:6" x14ac:dyDescent="0.25">
      <c r="E56" s="200"/>
      <c r="F56" s="200"/>
    </row>
    <row r="57" spans="5:6" x14ac:dyDescent="0.25">
      <c r="E57" s="200"/>
      <c r="F57" s="200"/>
    </row>
    <row r="58" spans="5:6" x14ac:dyDescent="0.25">
      <c r="E58" s="200"/>
      <c r="F58" s="200"/>
    </row>
    <row r="59" spans="5:6" x14ac:dyDescent="0.25">
      <c r="E59" s="200"/>
      <c r="F59" s="200"/>
    </row>
    <row r="60" spans="5:6" x14ac:dyDescent="0.25">
      <c r="E60" s="200"/>
      <c r="F60" s="200"/>
    </row>
    <row r="61" spans="5:6" x14ac:dyDescent="0.25">
      <c r="E61" s="200"/>
      <c r="F61" s="200"/>
    </row>
    <row r="62" spans="5:6" x14ac:dyDescent="0.25">
      <c r="E62" s="200"/>
      <c r="F62" s="200"/>
    </row>
    <row r="63" spans="5:6" x14ac:dyDescent="0.25">
      <c r="E63" s="200"/>
      <c r="F63" s="200"/>
    </row>
    <row r="64" spans="5:6" x14ac:dyDescent="0.25">
      <c r="E64" s="200"/>
      <c r="F64" s="200"/>
    </row>
    <row r="65" spans="5:6" x14ac:dyDescent="0.25">
      <c r="E65" s="200"/>
      <c r="F65" s="200"/>
    </row>
    <row r="66" spans="5:6" x14ac:dyDescent="0.25">
      <c r="E66" s="200"/>
      <c r="F66" s="200"/>
    </row>
    <row r="67" spans="5:6" x14ac:dyDescent="0.25">
      <c r="E67" s="200"/>
      <c r="F67" s="200"/>
    </row>
    <row r="68" spans="5:6" x14ac:dyDescent="0.25">
      <c r="E68" s="200"/>
      <c r="F68" s="200"/>
    </row>
    <row r="69" spans="5:6" x14ac:dyDescent="0.25">
      <c r="E69" s="200"/>
      <c r="F69" s="200"/>
    </row>
    <row r="70" spans="5:6" x14ac:dyDescent="0.25">
      <c r="E70" s="200"/>
      <c r="F70" s="200"/>
    </row>
    <row r="71" spans="5:6" x14ac:dyDescent="0.25">
      <c r="E71" s="200"/>
      <c r="F71" s="200"/>
    </row>
    <row r="72" spans="5:6" x14ac:dyDescent="0.25">
      <c r="E72" s="200"/>
      <c r="F72" s="200"/>
    </row>
    <row r="73" spans="5:6" x14ac:dyDescent="0.25">
      <c r="E73" s="200"/>
      <c r="F73" s="200"/>
    </row>
    <row r="74" spans="5:6" x14ac:dyDescent="0.25">
      <c r="E74" s="200"/>
      <c r="F74" s="200"/>
    </row>
    <row r="75" spans="5:6" x14ac:dyDescent="0.25">
      <c r="E75" s="200"/>
      <c r="F75" s="200"/>
    </row>
    <row r="76" spans="5:6" x14ac:dyDescent="0.25">
      <c r="E76" s="200"/>
      <c r="F76" s="200"/>
    </row>
    <row r="77" spans="5:6" x14ac:dyDescent="0.25">
      <c r="E77" s="200"/>
      <c r="F77" s="200"/>
    </row>
    <row r="78" spans="5:6" x14ac:dyDescent="0.25">
      <c r="E78" s="200"/>
      <c r="F78" s="200"/>
    </row>
    <row r="79" spans="5:6" x14ac:dyDescent="0.25">
      <c r="E79" s="200"/>
      <c r="F79" s="200"/>
    </row>
    <row r="80" spans="5:6" x14ac:dyDescent="0.25">
      <c r="E80" s="200"/>
      <c r="F80" s="200"/>
    </row>
    <row r="81" spans="5:6" x14ac:dyDescent="0.25">
      <c r="E81" s="200"/>
      <c r="F81" s="200"/>
    </row>
    <row r="82" spans="5:6" x14ac:dyDescent="0.25">
      <c r="E82" s="200"/>
      <c r="F82" s="200"/>
    </row>
    <row r="83" spans="5:6" x14ac:dyDescent="0.25">
      <c r="E83" s="200"/>
      <c r="F83" s="200"/>
    </row>
    <row r="84" spans="5:6" x14ac:dyDescent="0.25">
      <c r="E84" s="200"/>
      <c r="F84" s="200"/>
    </row>
    <row r="85" spans="5:6" x14ac:dyDescent="0.25">
      <c r="E85" s="200"/>
      <c r="F85" s="200"/>
    </row>
    <row r="86" spans="5:6" x14ac:dyDescent="0.25">
      <c r="E86" s="200"/>
      <c r="F86" s="200"/>
    </row>
    <row r="87" spans="5:6" x14ac:dyDescent="0.25">
      <c r="E87" s="200"/>
      <c r="F87" s="200"/>
    </row>
    <row r="88" spans="5:6" x14ac:dyDescent="0.25">
      <c r="E88" s="200"/>
      <c r="F88" s="200"/>
    </row>
    <row r="89" spans="5:6" x14ac:dyDescent="0.25">
      <c r="E89" s="200"/>
      <c r="F89" s="200"/>
    </row>
    <row r="90" spans="5:6" x14ac:dyDescent="0.25">
      <c r="E90" s="200"/>
      <c r="F90" s="200"/>
    </row>
    <row r="91" spans="5:6" x14ac:dyDescent="0.25">
      <c r="E91" s="200"/>
      <c r="F91" s="200"/>
    </row>
    <row r="92" spans="5:6" x14ac:dyDescent="0.25">
      <c r="E92" s="200"/>
      <c r="F92" s="200"/>
    </row>
    <row r="93" spans="5:6" x14ac:dyDescent="0.25">
      <c r="E93" s="200"/>
      <c r="F93" s="200"/>
    </row>
    <row r="94" spans="5:6" x14ac:dyDescent="0.25">
      <c r="E94" s="200"/>
      <c r="F94" s="200"/>
    </row>
    <row r="95" spans="5:6" x14ac:dyDescent="0.25">
      <c r="E95" s="200"/>
      <c r="F95" s="200"/>
    </row>
    <row r="96" spans="5:6" x14ac:dyDescent="0.25">
      <c r="E96" s="200"/>
      <c r="F96" s="200"/>
    </row>
    <row r="97" spans="5:6" x14ac:dyDescent="0.25">
      <c r="E97" s="200"/>
      <c r="F97" s="200"/>
    </row>
    <row r="98" spans="5:6" x14ac:dyDescent="0.25">
      <c r="E98" s="200"/>
      <c r="F98" s="200"/>
    </row>
    <row r="99" spans="5:6" x14ac:dyDescent="0.25">
      <c r="E99" s="200"/>
      <c r="F99" s="200"/>
    </row>
    <row r="100" spans="5:6" x14ac:dyDescent="0.25">
      <c r="E100" s="200"/>
      <c r="F100" s="200"/>
    </row>
    <row r="101" spans="5:6" x14ac:dyDescent="0.25">
      <c r="E101" s="200"/>
      <c r="F101" s="200"/>
    </row>
    <row r="102" spans="5:6" x14ac:dyDescent="0.25">
      <c r="E102" s="200"/>
      <c r="F102" s="200"/>
    </row>
    <row r="103" spans="5:6" x14ac:dyDescent="0.25">
      <c r="E103" s="200"/>
      <c r="F103" s="200"/>
    </row>
    <row r="104" spans="5:6" x14ac:dyDescent="0.25">
      <c r="E104" s="200"/>
      <c r="F104" s="200"/>
    </row>
    <row r="105" spans="5:6" x14ac:dyDescent="0.25">
      <c r="E105" s="200"/>
      <c r="F105" s="200"/>
    </row>
    <row r="106" spans="5:6" x14ac:dyDescent="0.25">
      <c r="E106" s="200"/>
      <c r="F106" s="200"/>
    </row>
    <row r="107" spans="5:6" x14ac:dyDescent="0.25">
      <c r="E107" s="200"/>
      <c r="F107" s="200"/>
    </row>
    <row r="108" spans="5:6" x14ac:dyDescent="0.25">
      <c r="E108" s="200"/>
      <c r="F108" s="200"/>
    </row>
    <row r="109" spans="5:6" x14ac:dyDescent="0.25">
      <c r="E109" s="200"/>
      <c r="F109" s="200"/>
    </row>
    <row r="110" spans="5:6" x14ac:dyDescent="0.25">
      <c r="E110" s="200"/>
      <c r="F110" s="200"/>
    </row>
    <row r="111" spans="5:6" x14ac:dyDescent="0.25">
      <c r="E111" s="200"/>
      <c r="F111" s="200"/>
    </row>
    <row r="112" spans="5:6" x14ac:dyDescent="0.25">
      <c r="E112" s="200"/>
      <c r="F112" s="200"/>
    </row>
    <row r="113" spans="5:6" x14ac:dyDescent="0.25">
      <c r="E113" s="200"/>
      <c r="F113" s="200"/>
    </row>
    <row r="114" spans="5:6" x14ac:dyDescent="0.25">
      <c r="E114" s="200"/>
      <c r="F114" s="200"/>
    </row>
    <row r="115" spans="5:6" x14ac:dyDescent="0.25">
      <c r="E115" s="200"/>
      <c r="F115" s="200"/>
    </row>
    <row r="116" spans="5:6" x14ac:dyDescent="0.25">
      <c r="E116" s="200"/>
      <c r="F116" s="200"/>
    </row>
    <row r="117" spans="5:6" x14ac:dyDescent="0.25">
      <c r="E117" s="200"/>
      <c r="F117" s="200"/>
    </row>
    <row r="118" spans="5:6" x14ac:dyDescent="0.25">
      <c r="E118" s="200"/>
      <c r="F118" s="200"/>
    </row>
    <row r="119" spans="5:6" x14ac:dyDescent="0.25">
      <c r="E119" s="200"/>
      <c r="F119" s="200"/>
    </row>
    <row r="120" spans="5:6" x14ac:dyDescent="0.25">
      <c r="E120" s="200"/>
      <c r="F120" s="200"/>
    </row>
    <row r="121" spans="5:6" x14ac:dyDescent="0.25">
      <c r="E121" s="200"/>
      <c r="F121" s="200"/>
    </row>
    <row r="122" spans="5:6" x14ac:dyDescent="0.25">
      <c r="E122" s="200"/>
      <c r="F122" s="200"/>
    </row>
    <row r="123" spans="5:6" x14ac:dyDescent="0.25">
      <c r="E123" s="200"/>
      <c r="F123" s="200"/>
    </row>
    <row r="124" spans="5:6" x14ac:dyDescent="0.25">
      <c r="E124" s="200"/>
      <c r="F124" s="200"/>
    </row>
    <row r="125" spans="5:6" x14ac:dyDescent="0.25">
      <c r="E125" s="200"/>
      <c r="F125" s="200"/>
    </row>
    <row r="126" spans="5:6" x14ac:dyDescent="0.25">
      <c r="E126" s="200"/>
      <c r="F126" s="200"/>
    </row>
    <row r="127" spans="5:6" x14ac:dyDescent="0.25">
      <c r="E127" s="200"/>
      <c r="F127" s="200"/>
    </row>
    <row r="128" spans="5:6" x14ac:dyDescent="0.25">
      <c r="E128" s="200"/>
      <c r="F128" s="200"/>
    </row>
    <row r="129" spans="5:6" x14ac:dyDescent="0.25">
      <c r="E129" s="200"/>
      <c r="F129" s="200"/>
    </row>
    <row r="130" spans="5:6" x14ac:dyDescent="0.25">
      <c r="E130" s="200"/>
      <c r="F130" s="200"/>
    </row>
    <row r="131" spans="5:6" x14ac:dyDescent="0.25">
      <c r="E131" s="200"/>
      <c r="F131" s="200"/>
    </row>
    <row r="132" spans="5:6" x14ac:dyDescent="0.25">
      <c r="E132" s="200"/>
      <c r="F132" s="200"/>
    </row>
    <row r="133" spans="5:6" x14ac:dyDescent="0.25">
      <c r="E133" s="200"/>
      <c r="F133" s="200"/>
    </row>
    <row r="134" spans="5:6" x14ac:dyDescent="0.25">
      <c r="E134" s="200"/>
      <c r="F134" s="200"/>
    </row>
    <row r="135" spans="5:6" x14ac:dyDescent="0.25">
      <c r="E135" s="200"/>
      <c r="F135" s="200"/>
    </row>
    <row r="136" spans="5:6" x14ac:dyDescent="0.25">
      <c r="E136" s="200"/>
      <c r="F136" s="200"/>
    </row>
    <row r="137" spans="5:6" x14ac:dyDescent="0.25">
      <c r="E137" s="200"/>
      <c r="F137" s="200"/>
    </row>
    <row r="138" spans="5:6" x14ac:dyDescent="0.25">
      <c r="E138" s="200"/>
      <c r="F138" s="200"/>
    </row>
    <row r="139" spans="5:6" x14ac:dyDescent="0.25">
      <c r="E139" s="200"/>
      <c r="F139" s="200"/>
    </row>
    <row r="140" spans="5:6" x14ac:dyDescent="0.25">
      <c r="E140" s="200"/>
      <c r="F140" s="200"/>
    </row>
    <row r="141" spans="5:6" x14ac:dyDescent="0.25">
      <c r="E141" s="200"/>
      <c r="F141" s="200"/>
    </row>
    <row r="142" spans="5:6" x14ac:dyDescent="0.25">
      <c r="E142" s="200"/>
      <c r="F142" s="200"/>
    </row>
    <row r="143" spans="5:6" x14ac:dyDescent="0.25">
      <c r="E143" s="200"/>
      <c r="F143" s="200"/>
    </row>
    <row r="144" spans="5:6" x14ac:dyDescent="0.25">
      <c r="E144" s="200"/>
      <c r="F144" s="200"/>
    </row>
    <row r="145" spans="5:6" x14ac:dyDescent="0.25">
      <c r="E145" s="200"/>
      <c r="F145" s="200"/>
    </row>
    <row r="146" spans="5:6" x14ac:dyDescent="0.25">
      <c r="E146" s="200"/>
      <c r="F146" s="200"/>
    </row>
    <row r="147" spans="5:6" x14ac:dyDescent="0.25">
      <c r="E147" s="200"/>
      <c r="F147" s="200"/>
    </row>
    <row r="148" spans="5:6" x14ac:dyDescent="0.25">
      <c r="E148" s="200"/>
      <c r="F148" s="200"/>
    </row>
    <row r="149" spans="5:6" x14ac:dyDescent="0.25">
      <c r="E149" s="200"/>
      <c r="F149" s="200"/>
    </row>
    <row r="150" spans="5:6" x14ac:dyDescent="0.25">
      <c r="E150" s="200"/>
      <c r="F150" s="200"/>
    </row>
    <row r="151" spans="5:6" x14ac:dyDescent="0.25">
      <c r="E151" s="200"/>
      <c r="F151" s="200"/>
    </row>
    <row r="152" spans="5:6" x14ac:dyDescent="0.25">
      <c r="E152" s="200"/>
      <c r="F152" s="200"/>
    </row>
    <row r="153" spans="5:6" x14ac:dyDescent="0.25">
      <c r="E153" s="200"/>
      <c r="F153" s="200"/>
    </row>
    <row r="154" spans="5:6" x14ac:dyDescent="0.25">
      <c r="E154" s="200"/>
      <c r="F154" s="200"/>
    </row>
    <row r="155" spans="5:6" x14ac:dyDescent="0.25">
      <c r="E155" s="200"/>
      <c r="F155" s="200"/>
    </row>
    <row r="156" spans="5:6" x14ac:dyDescent="0.25">
      <c r="E156" s="200"/>
      <c r="F156" s="200"/>
    </row>
    <row r="157" spans="5:6" x14ac:dyDescent="0.25">
      <c r="E157" s="200"/>
      <c r="F157" s="200"/>
    </row>
    <row r="158" spans="5:6" x14ac:dyDescent="0.25">
      <c r="E158" s="200"/>
      <c r="F158" s="200"/>
    </row>
    <row r="159" spans="5:6" x14ac:dyDescent="0.25">
      <c r="E159" s="200"/>
      <c r="F159" s="200"/>
    </row>
    <row r="160" spans="5:6" x14ac:dyDescent="0.25">
      <c r="E160" s="200"/>
      <c r="F160" s="200"/>
    </row>
    <row r="161" spans="5:6" x14ac:dyDescent="0.25">
      <c r="E161" s="200"/>
      <c r="F161" s="200"/>
    </row>
    <row r="162" spans="5:6" x14ac:dyDescent="0.25">
      <c r="E162" s="200"/>
      <c r="F162" s="200"/>
    </row>
    <row r="163" spans="5:6" x14ac:dyDescent="0.25">
      <c r="E163" s="200"/>
      <c r="F163" s="200"/>
    </row>
    <row r="164" spans="5:6" x14ac:dyDescent="0.25">
      <c r="E164" s="200"/>
      <c r="F164" s="200"/>
    </row>
    <row r="165" spans="5:6" x14ac:dyDescent="0.25">
      <c r="E165" s="200"/>
      <c r="F165" s="200"/>
    </row>
    <row r="166" spans="5:6" x14ac:dyDescent="0.25">
      <c r="E166" s="200"/>
      <c r="F166" s="200"/>
    </row>
    <row r="167" spans="5:6" x14ac:dyDescent="0.25">
      <c r="E167" s="200"/>
      <c r="F167" s="200"/>
    </row>
    <row r="168" spans="5:6" x14ac:dyDescent="0.25">
      <c r="E168" s="200"/>
      <c r="F168" s="200"/>
    </row>
    <row r="169" spans="5:6" x14ac:dyDescent="0.25">
      <c r="E169" s="200"/>
      <c r="F169" s="200"/>
    </row>
    <row r="170" spans="5:6" x14ac:dyDescent="0.25">
      <c r="E170" s="200"/>
      <c r="F170" s="200"/>
    </row>
    <row r="171" spans="5:6" x14ac:dyDescent="0.25">
      <c r="E171" s="200"/>
      <c r="F171" s="200"/>
    </row>
    <row r="172" spans="5:6" x14ac:dyDescent="0.25">
      <c r="E172" s="200"/>
      <c r="F172" s="200"/>
    </row>
    <row r="173" spans="5:6" x14ac:dyDescent="0.25">
      <c r="E173" s="200"/>
      <c r="F173" s="200"/>
    </row>
    <row r="174" spans="5:6" x14ac:dyDescent="0.25">
      <c r="E174" s="200"/>
      <c r="F174" s="200"/>
    </row>
    <row r="175" spans="5:6" x14ac:dyDescent="0.25">
      <c r="E175" s="200"/>
      <c r="F175" s="200"/>
    </row>
    <row r="176" spans="5:6" x14ac:dyDescent="0.25">
      <c r="E176" s="200"/>
      <c r="F176" s="200"/>
    </row>
    <row r="177" spans="5:6" x14ac:dyDescent="0.25">
      <c r="E177" s="200"/>
      <c r="F177" s="200"/>
    </row>
    <row r="178" spans="5:6" x14ac:dyDescent="0.25">
      <c r="E178" s="200"/>
      <c r="F178" s="200"/>
    </row>
    <row r="179" spans="5:6" x14ac:dyDescent="0.25">
      <c r="E179" s="200"/>
      <c r="F179" s="200"/>
    </row>
    <row r="180" spans="5:6" x14ac:dyDescent="0.25">
      <c r="E180" s="200"/>
      <c r="F180" s="200"/>
    </row>
    <row r="181" spans="5:6" x14ac:dyDescent="0.25">
      <c r="E181" s="200"/>
      <c r="F181" s="200"/>
    </row>
    <row r="182" spans="5:6" x14ac:dyDescent="0.25">
      <c r="E182" s="200"/>
      <c r="F182" s="200"/>
    </row>
    <row r="183" spans="5:6" x14ac:dyDescent="0.25">
      <c r="E183" s="200"/>
      <c r="F183" s="200"/>
    </row>
    <row r="184" spans="5:6" x14ac:dyDescent="0.25">
      <c r="E184" s="200"/>
      <c r="F184" s="200"/>
    </row>
    <row r="185" spans="5:6" x14ac:dyDescent="0.25">
      <c r="E185" s="200"/>
      <c r="F185" s="200"/>
    </row>
    <row r="186" spans="5:6" x14ac:dyDescent="0.25">
      <c r="E186" s="200"/>
      <c r="F186" s="200"/>
    </row>
    <row r="187" spans="5:6" x14ac:dyDescent="0.25">
      <c r="E187" s="200"/>
      <c r="F187" s="200"/>
    </row>
    <row r="188" spans="5:6" x14ac:dyDescent="0.25">
      <c r="E188" s="200"/>
      <c r="F188" s="200"/>
    </row>
    <row r="189" spans="5:6" x14ac:dyDescent="0.25">
      <c r="E189" s="200"/>
      <c r="F189" s="200"/>
    </row>
    <row r="190" spans="5:6" x14ac:dyDescent="0.25">
      <c r="E190" s="200"/>
      <c r="F190" s="200"/>
    </row>
    <row r="191" spans="5:6" x14ac:dyDescent="0.25">
      <c r="E191" s="200"/>
      <c r="F191" s="200"/>
    </row>
    <row r="192" spans="5:6" x14ac:dyDescent="0.25">
      <c r="E192" s="200"/>
      <c r="F192" s="200"/>
    </row>
    <row r="193" spans="5:6" x14ac:dyDescent="0.25">
      <c r="E193" s="200"/>
      <c r="F193" s="200"/>
    </row>
    <row r="194" spans="5:6" x14ac:dyDescent="0.25">
      <c r="E194" s="200"/>
      <c r="F194" s="200"/>
    </row>
    <row r="195" spans="5:6" x14ac:dyDescent="0.25">
      <c r="E195" s="200"/>
      <c r="F195" s="200"/>
    </row>
    <row r="196" spans="5:6" x14ac:dyDescent="0.25">
      <c r="E196" s="200"/>
      <c r="F196" s="200"/>
    </row>
    <row r="197" spans="5:6" x14ac:dyDescent="0.25">
      <c r="E197" s="200"/>
      <c r="F197" s="200"/>
    </row>
    <row r="198" spans="5:6" x14ac:dyDescent="0.25">
      <c r="E198" s="200"/>
      <c r="F198" s="200"/>
    </row>
    <row r="199" spans="5:6" x14ac:dyDescent="0.25">
      <c r="E199" s="200"/>
      <c r="F199" s="200"/>
    </row>
    <row r="200" spans="5:6" x14ac:dyDescent="0.25">
      <c r="E200" s="200"/>
      <c r="F200" s="200"/>
    </row>
    <row r="201" spans="5:6" x14ac:dyDescent="0.25">
      <c r="E201" s="200"/>
      <c r="F201" s="200"/>
    </row>
    <row r="202" spans="5:6" x14ac:dyDescent="0.25">
      <c r="E202" s="200"/>
      <c r="F202" s="200"/>
    </row>
    <row r="203" spans="5:6" x14ac:dyDescent="0.25">
      <c r="E203" s="200"/>
      <c r="F203" s="200"/>
    </row>
    <row r="204" spans="5:6" x14ac:dyDescent="0.25">
      <c r="E204" s="200"/>
      <c r="F204" s="200"/>
    </row>
    <row r="205" spans="5:6" x14ac:dyDescent="0.25">
      <c r="E205" s="200"/>
      <c r="F205" s="200"/>
    </row>
    <row r="206" spans="5:6" x14ac:dyDescent="0.25">
      <c r="E206" s="200"/>
      <c r="F206" s="200"/>
    </row>
    <row r="207" spans="5:6" x14ac:dyDescent="0.25">
      <c r="E207" s="200"/>
      <c r="F207" s="200"/>
    </row>
    <row r="208" spans="5:6" x14ac:dyDescent="0.25">
      <c r="E208" s="200"/>
      <c r="F208" s="200"/>
    </row>
    <row r="209" spans="5:6" x14ac:dyDescent="0.25">
      <c r="E209" s="200"/>
      <c r="F209" s="200"/>
    </row>
    <row r="210" spans="5:6" x14ac:dyDescent="0.25">
      <c r="E210" s="200"/>
      <c r="F210" s="200"/>
    </row>
    <row r="211" spans="5:6" x14ac:dyDescent="0.25">
      <c r="E211" s="200"/>
      <c r="F211" s="200"/>
    </row>
    <row r="212" spans="5:6" x14ac:dyDescent="0.25">
      <c r="E212" s="200"/>
      <c r="F212" s="200"/>
    </row>
    <row r="213" spans="5:6" x14ac:dyDescent="0.25">
      <c r="E213" s="200"/>
      <c r="F213" s="200"/>
    </row>
    <row r="214" spans="5:6" x14ac:dyDescent="0.25">
      <c r="E214" s="200"/>
      <c r="F214" s="200"/>
    </row>
    <row r="215" spans="5:6" x14ac:dyDescent="0.25">
      <c r="E215" s="200"/>
      <c r="F215" s="200"/>
    </row>
    <row r="216" spans="5:6" x14ac:dyDescent="0.25">
      <c r="E216" s="200"/>
      <c r="F216" s="200"/>
    </row>
    <row r="217" spans="5:6" x14ac:dyDescent="0.25">
      <c r="E217" s="200"/>
      <c r="F217" s="200"/>
    </row>
    <row r="218" spans="5:6" x14ac:dyDescent="0.25">
      <c r="E218" s="200"/>
      <c r="F218" s="200"/>
    </row>
    <row r="219" spans="5:6" x14ac:dyDescent="0.25">
      <c r="E219" s="200"/>
      <c r="F219" s="200"/>
    </row>
    <row r="220" spans="5:6" x14ac:dyDescent="0.25">
      <c r="E220" s="200"/>
      <c r="F220" s="200"/>
    </row>
    <row r="221" spans="5:6" x14ac:dyDescent="0.25">
      <c r="E221" s="200"/>
      <c r="F221" s="200"/>
    </row>
    <row r="222" spans="5:6" x14ac:dyDescent="0.25">
      <c r="E222" s="200"/>
      <c r="F222" s="200"/>
    </row>
    <row r="223" spans="5:6" x14ac:dyDescent="0.25">
      <c r="E223" s="200"/>
      <c r="F223" s="200"/>
    </row>
    <row r="224" spans="5:6" x14ac:dyDescent="0.25">
      <c r="E224" s="200"/>
      <c r="F224" s="200"/>
    </row>
    <row r="225" spans="5:6" x14ac:dyDescent="0.25">
      <c r="E225" s="200"/>
      <c r="F225" s="200"/>
    </row>
    <row r="226" spans="5:6" x14ac:dyDescent="0.25">
      <c r="E226" s="200"/>
      <c r="F226" s="200"/>
    </row>
    <row r="227" spans="5:6" x14ac:dyDescent="0.25">
      <c r="E227" s="200"/>
      <c r="F227" s="200"/>
    </row>
    <row r="228" spans="5:6" x14ac:dyDescent="0.25">
      <c r="E228" s="200"/>
      <c r="F228" s="200"/>
    </row>
    <row r="229" spans="5:6" x14ac:dyDescent="0.25">
      <c r="E229" s="200"/>
      <c r="F229" s="200"/>
    </row>
    <row r="230" spans="5:6" x14ac:dyDescent="0.25">
      <c r="E230" s="200"/>
      <c r="F230" s="200"/>
    </row>
    <row r="231" spans="5:6" x14ac:dyDescent="0.25">
      <c r="E231" s="200"/>
      <c r="F231" s="200"/>
    </row>
    <row r="232" spans="5:6" x14ac:dyDescent="0.25">
      <c r="E232" s="200"/>
      <c r="F232" s="200"/>
    </row>
    <row r="233" spans="5:6" x14ac:dyDescent="0.25">
      <c r="E233" s="200"/>
      <c r="F233" s="200"/>
    </row>
    <row r="234" spans="5:6" x14ac:dyDescent="0.25">
      <c r="E234" s="200"/>
      <c r="F234" s="200"/>
    </row>
    <row r="235" spans="5:6" x14ac:dyDescent="0.25">
      <c r="E235" s="200"/>
      <c r="F235" s="200"/>
    </row>
    <row r="236" spans="5:6" x14ac:dyDescent="0.25">
      <c r="E236" s="200"/>
      <c r="F236" s="200"/>
    </row>
    <row r="237" spans="5:6" x14ac:dyDescent="0.25">
      <c r="E237" s="200"/>
      <c r="F237" s="200"/>
    </row>
    <row r="238" spans="5:6" x14ac:dyDescent="0.25">
      <c r="E238" s="200"/>
      <c r="F238" s="200"/>
    </row>
    <row r="239" spans="5:6" x14ac:dyDescent="0.25">
      <c r="E239" s="200"/>
      <c r="F239" s="200"/>
    </row>
    <row r="240" spans="5:6" x14ac:dyDescent="0.25">
      <c r="E240" s="200"/>
      <c r="F240" s="200"/>
    </row>
    <row r="241" spans="5:6" x14ac:dyDescent="0.25">
      <c r="E241" s="200"/>
      <c r="F241" s="200"/>
    </row>
    <row r="242" spans="5:6" x14ac:dyDescent="0.25">
      <c r="E242" s="200"/>
      <c r="F242" s="200"/>
    </row>
    <row r="243" spans="5:6" x14ac:dyDescent="0.25">
      <c r="E243" s="200"/>
      <c r="F243" s="200"/>
    </row>
    <row r="244" spans="5:6" x14ac:dyDescent="0.25">
      <c r="E244" s="200"/>
      <c r="F244" s="200"/>
    </row>
    <row r="245" spans="5:6" x14ac:dyDescent="0.25">
      <c r="E245" s="200"/>
      <c r="F245" s="200"/>
    </row>
    <row r="246" spans="5:6" x14ac:dyDescent="0.25">
      <c r="E246" s="200"/>
      <c r="F246" s="200"/>
    </row>
    <row r="247" spans="5:6" x14ac:dyDescent="0.25">
      <c r="E247" s="200"/>
      <c r="F247" s="200"/>
    </row>
    <row r="248" spans="5:6" x14ac:dyDescent="0.25">
      <c r="E248" s="200"/>
      <c r="F248" s="200"/>
    </row>
    <row r="249" spans="5:6" x14ac:dyDescent="0.25">
      <c r="E249" s="200"/>
      <c r="F249" s="200"/>
    </row>
    <row r="250" spans="5:6" x14ac:dyDescent="0.25">
      <c r="E250" s="200"/>
      <c r="F250" s="200"/>
    </row>
    <row r="251" spans="5:6" x14ac:dyDescent="0.25">
      <c r="E251" s="200"/>
      <c r="F251" s="200"/>
    </row>
    <row r="252" spans="5:6" x14ac:dyDescent="0.25">
      <c r="E252" s="200"/>
      <c r="F252" s="200"/>
    </row>
    <row r="253" spans="5:6" x14ac:dyDescent="0.25">
      <c r="E253" s="200"/>
      <c r="F253" s="200"/>
    </row>
    <row r="254" spans="5:6" x14ac:dyDescent="0.25">
      <c r="E254" s="200"/>
      <c r="F254" s="200"/>
    </row>
    <row r="255" spans="5:6" x14ac:dyDescent="0.25">
      <c r="E255" s="200"/>
      <c r="F255" s="200"/>
    </row>
    <row r="256" spans="5:6" x14ac:dyDescent="0.25">
      <c r="E256" s="200"/>
      <c r="F256" s="200"/>
    </row>
    <row r="257" spans="5:6" x14ac:dyDescent="0.25">
      <c r="E257" s="200"/>
      <c r="F257" s="200"/>
    </row>
    <row r="258" spans="5:6" x14ac:dyDescent="0.25">
      <c r="E258" s="200"/>
      <c r="F258" s="200"/>
    </row>
    <row r="259" spans="5:6" x14ac:dyDescent="0.25">
      <c r="E259" s="200"/>
      <c r="F259" s="200"/>
    </row>
    <row r="260" spans="5:6" x14ac:dyDescent="0.25">
      <c r="E260" s="200"/>
      <c r="F260" s="200"/>
    </row>
    <row r="261" spans="5:6" x14ac:dyDescent="0.25">
      <c r="E261" s="200"/>
      <c r="F261" s="200"/>
    </row>
    <row r="262" spans="5:6" x14ac:dyDescent="0.25">
      <c r="E262" s="200"/>
      <c r="F262" s="200"/>
    </row>
    <row r="263" spans="5:6" x14ac:dyDescent="0.25">
      <c r="E263" s="200"/>
      <c r="F263" s="200"/>
    </row>
    <row r="264" spans="5:6" x14ac:dyDescent="0.25">
      <c r="E264" s="200"/>
      <c r="F264" s="200"/>
    </row>
    <row r="265" spans="5:6" x14ac:dyDescent="0.25">
      <c r="E265" s="200"/>
      <c r="F265" s="200"/>
    </row>
    <row r="266" spans="5:6" x14ac:dyDescent="0.25">
      <c r="E266" s="200"/>
      <c r="F266" s="200"/>
    </row>
    <row r="267" spans="5:6" x14ac:dyDescent="0.25">
      <c r="E267" s="200"/>
      <c r="F267" s="200"/>
    </row>
    <row r="268" spans="5:6" x14ac:dyDescent="0.25">
      <c r="E268" s="200"/>
      <c r="F268" s="200"/>
    </row>
    <row r="269" spans="5:6" x14ac:dyDescent="0.25">
      <c r="E269" s="200"/>
      <c r="F269" s="200"/>
    </row>
    <row r="270" spans="5:6" x14ac:dyDescent="0.25">
      <c r="E270" s="200"/>
      <c r="F270" s="200"/>
    </row>
    <row r="271" spans="5:6" x14ac:dyDescent="0.25">
      <c r="E271" s="200"/>
      <c r="F271" s="200"/>
    </row>
    <row r="272" spans="5:6" x14ac:dyDescent="0.25">
      <c r="E272" s="200"/>
      <c r="F272" s="200"/>
    </row>
    <row r="273" spans="5:6" x14ac:dyDescent="0.25">
      <c r="E273" s="200"/>
      <c r="F273" s="200"/>
    </row>
    <row r="274" spans="5:6" x14ac:dyDescent="0.25">
      <c r="E274" s="200"/>
      <c r="F274" s="200"/>
    </row>
    <row r="275" spans="5:6" x14ac:dyDescent="0.25">
      <c r="E275" s="200"/>
      <c r="F275" s="200"/>
    </row>
    <row r="276" spans="5:6" x14ac:dyDescent="0.25">
      <c r="E276" s="200"/>
      <c r="F276" s="200"/>
    </row>
    <row r="277" spans="5:6" x14ac:dyDescent="0.25">
      <c r="E277" s="200"/>
      <c r="F277" s="200"/>
    </row>
    <row r="278" spans="5:6" x14ac:dyDescent="0.25">
      <c r="E278" s="200"/>
      <c r="F278" s="200"/>
    </row>
    <row r="279" spans="5:6" x14ac:dyDescent="0.25">
      <c r="E279" s="200"/>
      <c r="F279" s="200"/>
    </row>
    <row r="280" spans="5:6" x14ac:dyDescent="0.25">
      <c r="E280" s="200"/>
      <c r="F280" s="200"/>
    </row>
    <row r="281" spans="5:6" x14ac:dyDescent="0.25">
      <c r="E281" s="200"/>
      <c r="F281" s="200"/>
    </row>
    <row r="282" spans="5:6" x14ac:dyDescent="0.25">
      <c r="E282" s="200"/>
      <c r="F282" s="200"/>
    </row>
    <row r="283" spans="5:6" x14ac:dyDescent="0.25">
      <c r="E283" s="200"/>
      <c r="F283" s="200"/>
    </row>
    <row r="284" spans="5:6" x14ac:dyDescent="0.25">
      <c r="E284" s="200"/>
      <c r="F284" s="200"/>
    </row>
    <row r="285" spans="5:6" x14ac:dyDescent="0.25">
      <c r="E285" s="200"/>
      <c r="F285" s="200"/>
    </row>
    <row r="286" spans="5:6" x14ac:dyDescent="0.25">
      <c r="E286" s="200"/>
      <c r="F286" s="200"/>
    </row>
    <row r="287" spans="5:6" x14ac:dyDescent="0.25">
      <c r="E287" s="200"/>
      <c r="F287" s="200"/>
    </row>
    <row r="288" spans="5:6" x14ac:dyDescent="0.25">
      <c r="E288" s="200"/>
      <c r="F288" s="200"/>
    </row>
    <row r="289" spans="5:6" x14ac:dyDescent="0.25">
      <c r="E289" s="200"/>
      <c r="F289" s="200"/>
    </row>
    <row r="290" spans="5:6" x14ac:dyDescent="0.25">
      <c r="E290" s="200"/>
      <c r="F290" s="200"/>
    </row>
    <row r="291" spans="5:6" x14ac:dyDescent="0.25">
      <c r="E291" s="200"/>
      <c r="F291" s="200"/>
    </row>
    <row r="292" spans="5:6" x14ac:dyDescent="0.25">
      <c r="E292" s="200"/>
      <c r="F292" s="200"/>
    </row>
    <row r="293" spans="5:6" x14ac:dyDescent="0.25">
      <c r="E293" s="200"/>
      <c r="F293" s="200"/>
    </row>
    <row r="294" spans="5:6" x14ac:dyDescent="0.25">
      <c r="E294" s="200"/>
      <c r="F294" s="200"/>
    </row>
    <row r="295" spans="5:6" x14ac:dyDescent="0.25">
      <c r="E295" s="200"/>
      <c r="F295" s="200"/>
    </row>
    <row r="296" spans="5:6" x14ac:dyDescent="0.25">
      <c r="E296" s="200"/>
      <c r="F296" s="200"/>
    </row>
    <row r="297" spans="5:6" x14ac:dyDescent="0.25">
      <c r="E297" s="200"/>
      <c r="F297" s="200"/>
    </row>
    <row r="298" spans="5:6" x14ac:dyDescent="0.25">
      <c r="E298" s="200"/>
      <c r="F298" s="200"/>
    </row>
    <row r="299" spans="5:6" x14ac:dyDescent="0.25">
      <c r="E299" s="200"/>
      <c r="F299" s="200"/>
    </row>
    <row r="300" spans="5:6" x14ac:dyDescent="0.25">
      <c r="E300" s="200"/>
      <c r="F300" s="200"/>
    </row>
    <row r="301" spans="5:6" x14ac:dyDescent="0.25">
      <c r="E301" s="200"/>
      <c r="F301" s="200"/>
    </row>
    <row r="302" spans="5:6" x14ac:dyDescent="0.25">
      <c r="E302" s="200"/>
      <c r="F302" s="200"/>
    </row>
    <row r="303" spans="5:6" x14ac:dyDescent="0.25">
      <c r="E303" s="200"/>
      <c r="F303" s="200"/>
    </row>
    <row r="304" spans="5:6" x14ac:dyDescent="0.25">
      <c r="E304" s="200"/>
      <c r="F304" s="200"/>
    </row>
    <row r="305" spans="5:6" x14ac:dyDescent="0.25">
      <c r="E305" s="200"/>
      <c r="F305" s="200"/>
    </row>
    <row r="306" spans="5:6" x14ac:dyDescent="0.25">
      <c r="E306" s="200"/>
      <c r="F306" s="200"/>
    </row>
    <row r="307" spans="5:6" x14ac:dyDescent="0.25">
      <c r="E307" s="200"/>
      <c r="F307" s="200"/>
    </row>
    <row r="308" spans="5:6" x14ac:dyDescent="0.25">
      <c r="E308" s="200"/>
      <c r="F308" s="200"/>
    </row>
    <row r="309" spans="5:6" x14ac:dyDescent="0.25">
      <c r="E309" s="200"/>
      <c r="F309" s="200"/>
    </row>
    <row r="310" spans="5:6" x14ac:dyDescent="0.25">
      <c r="E310" s="200"/>
      <c r="F310" s="200"/>
    </row>
    <row r="311" spans="5:6" x14ac:dyDescent="0.25">
      <c r="E311" s="200"/>
      <c r="F311" s="200"/>
    </row>
    <row r="312" spans="5:6" x14ac:dyDescent="0.25">
      <c r="E312" s="200"/>
      <c r="F312" s="200"/>
    </row>
    <row r="313" spans="5:6" x14ac:dyDescent="0.25">
      <c r="E313" s="200"/>
      <c r="F313" s="200"/>
    </row>
    <row r="314" spans="5:6" x14ac:dyDescent="0.25">
      <c r="E314" s="200"/>
      <c r="F314" s="200"/>
    </row>
    <row r="315" spans="5:6" x14ac:dyDescent="0.25">
      <c r="E315" s="200"/>
      <c r="F315" s="200"/>
    </row>
    <row r="316" spans="5:6" x14ac:dyDescent="0.25">
      <c r="E316" s="200"/>
      <c r="F316" s="200"/>
    </row>
    <row r="317" spans="5:6" x14ac:dyDescent="0.25">
      <c r="E317" s="200"/>
      <c r="F317" s="200"/>
    </row>
    <row r="318" spans="5:6" x14ac:dyDescent="0.25">
      <c r="E318" s="200"/>
      <c r="F318" s="200"/>
    </row>
    <row r="319" spans="5:6" x14ac:dyDescent="0.25">
      <c r="E319" s="200"/>
      <c r="F319" s="200"/>
    </row>
    <row r="320" spans="5:6" x14ac:dyDescent="0.25">
      <c r="E320" s="200"/>
      <c r="F320" s="200"/>
    </row>
    <row r="321" spans="5:6" x14ac:dyDescent="0.25">
      <c r="E321" s="200"/>
      <c r="F321" s="200"/>
    </row>
    <row r="322" spans="5:6" x14ac:dyDescent="0.25">
      <c r="E322" s="200"/>
      <c r="F322" s="200"/>
    </row>
    <row r="323" spans="5:6" x14ac:dyDescent="0.25">
      <c r="E323" s="200"/>
      <c r="F323" s="200"/>
    </row>
    <row r="324" spans="5:6" x14ac:dyDescent="0.25">
      <c r="E324" s="200"/>
      <c r="F324" s="200"/>
    </row>
    <row r="325" spans="5:6" x14ac:dyDescent="0.25">
      <c r="E325" s="200"/>
      <c r="F325" s="200"/>
    </row>
    <row r="326" spans="5:6" x14ac:dyDescent="0.25">
      <c r="E326" s="200"/>
      <c r="F326" s="200"/>
    </row>
    <row r="327" spans="5:6" x14ac:dyDescent="0.25">
      <c r="E327" s="200"/>
      <c r="F327" s="200"/>
    </row>
    <row r="328" spans="5:6" x14ac:dyDescent="0.25">
      <c r="E328" s="200"/>
      <c r="F328" s="200"/>
    </row>
    <row r="329" spans="5:6" x14ac:dyDescent="0.25">
      <c r="E329" s="200"/>
      <c r="F329" s="200"/>
    </row>
    <row r="330" spans="5:6" x14ac:dyDescent="0.25">
      <c r="E330" s="200"/>
      <c r="F330" s="200"/>
    </row>
    <row r="331" spans="5:6" x14ac:dyDescent="0.25">
      <c r="E331" s="200"/>
      <c r="F331" s="200"/>
    </row>
    <row r="332" spans="5:6" x14ac:dyDescent="0.25">
      <c r="E332" s="200"/>
      <c r="F332" s="200"/>
    </row>
    <row r="333" spans="5:6" x14ac:dyDescent="0.25">
      <c r="E333" s="200"/>
      <c r="F333" s="200"/>
    </row>
    <row r="334" spans="5:6" x14ac:dyDescent="0.25">
      <c r="E334" s="200"/>
      <c r="F334" s="200"/>
    </row>
    <row r="335" spans="5:6" x14ac:dyDescent="0.25">
      <c r="E335" s="200"/>
      <c r="F335" s="200"/>
    </row>
    <row r="336" spans="5:6" x14ac:dyDescent="0.25">
      <c r="E336" s="200"/>
      <c r="F336" s="200"/>
    </row>
    <row r="337" spans="5:6" x14ac:dyDescent="0.25">
      <c r="E337" s="200"/>
      <c r="F337" s="200"/>
    </row>
    <row r="338" spans="5:6" x14ac:dyDescent="0.25">
      <c r="E338" s="200"/>
      <c r="F338" s="200"/>
    </row>
    <row r="339" spans="5:6" x14ac:dyDescent="0.25">
      <c r="E339" s="200"/>
      <c r="F339" s="200"/>
    </row>
    <row r="340" spans="5:6" x14ac:dyDescent="0.25">
      <c r="E340" s="200"/>
      <c r="F340" s="200"/>
    </row>
    <row r="341" spans="5:6" x14ac:dyDescent="0.25">
      <c r="E341" s="200"/>
      <c r="F341" s="200"/>
    </row>
    <row r="342" spans="5:6" x14ac:dyDescent="0.25">
      <c r="E342" s="200"/>
      <c r="F342" s="200"/>
    </row>
    <row r="343" spans="5:6" x14ac:dyDescent="0.25">
      <c r="E343" s="200"/>
      <c r="F343" s="200"/>
    </row>
    <row r="344" spans="5:6" x14ac:dyDescent="0.25">
      <c r="E344" s="200"/>
      <c r="F344" s="200"/>
    </row>
    <row r="345" spans="5:6" x14ac:dyDescent="0.25">
      <c r="E345" s="200"/>
      <c r="F345" s="200"/>
    </row>
    <row r="346" spans="5:6" x14ac:dyDescent="0.25">
      <c r="E346" s="200"/>
      <c r="F346" s="200"/>
    </row>
    <row r="347" spans="5:6" x14ac:dyDescent="0.25">
      <c r="E347" s="200"/>
      <c r="F347" s="200"/>
    </row>
    <row r="348" spans="5:6" x14ac:dyDescent="0.25">
      <c r="E348" s="200"/>
      <c r="F348" s="200"/>
    </row>
    <row r="349" spans="5:6" x14ac:dyDescent="0.25">
      <c r="E349" s="200"/>
      <c r="F349" s="200"/>
    </row>
    <row r="350" spans="5:6" x14ac:dyDescent="0.25">
      <c r="E350" s="200"/>
      <c r="F350" s="200"/>
    </row>
    <row r="351" spans="5:6" x14ac:dyDescent="0.25">
      <c r="E351" s="200"/>
      <c r="F351" s="200"/>
    </row>
    <row r="352" spans="5:6" x14ac:dyDescent="0.25">
      <c r="E352" s="200"/>
      <c r="F352" s="200"/>
    </row>
    <row r="353" spans="5:6" x14ac:dyDescent="0.25">
      <c r="E353" s="200"/>
      <c r="F353" s="200"/>
    </row>
    <row r="354" spans="5:6" x14ac:dyDescent="0.25">
      <c r="E354" s="200"/>
      <c r="F354" s="200"/>
    </row>
    <row r="355" spans="5:6" x14ac:dyDescent="0.25">
      <c r="E355" s="200"/>
      <c r="F355" s="200"/>
    </row>
    <row r="356" spans="5:6" x14ac:dyDescent="0.25">
      <c r="E356" s="200"/>
      <c r="F356" s="200"/>
    </row>
    <row r="357" spans="5:6" x14ac:dyDescent="0.25">
      <c r="E357" s="200"/>
      <c r="F357" s="200"/>
    </row>
    <row r="358" spans="5:6" x14ac:dyDescent="0.25">
      <c r="E358" s="200"/>
      <c r="F358" s="200"/>
    </row>
    <row r="359" spans="5:6" x14ac:dyDescent="0.25">
      <c r="E359" s="200"/>
      <c r="F359" s="200"/>
    </row>
    <row r="360" spans="5:6" x14ac:dyDescent="0.25">
      <c r="E360" s="200"/>
      <c r="F360" s="200"/>
    </row>
    <row r="361" spans="5:6" x14ac:dyDescent="0.25">
      <c r="E361" s="200"/>
      <c r="F361" s="200"/>
    </row>
    <row r="362" spans="5:6" x14ac:dyDescent="0.25">
      <c r="E362" s="200"/>
      <c r="F362" s="200"/>
    </row>
    <row r="363" spans="5:6" x14ac:dyDescent="0.25">
      <c r="E363" s="200"/>
      <c r="F363" s="200"/>
    </row>
    <row r="364" spans="5:6" x14ac:dyDescent="0.25">
      <c r="E364" s="200"/>
      <c r="F364" s="200"/>
    </row>
    <row r="365" spans="5:6" x14ac:dyDescent="0.25">
      <c r="E365" s="200"/>
      <c r="F365" s="200"/>
    </row>
    <row r="366" spans="5:6" x14ac:dyDescent="0.25">
      <c r="E366" s="200"/>
      <c r="F366" s="200"/>
    </row>
    <row r="367" spans="5:6" x14ac:dyDescent="0.25">
      <c r="E367" s="200"/>
      <c r="F367" s="200"/>
    </row>
    <row r="368" spans="5:6" x14ac:dyDescent="0.25">
      <c r="E368" s="200"/>
      <c r="F368" s="200"/>
    </row>
    <row r="369" spans="5:6" x14ac:dyDescent="0.25">
      <c r="E369" s="200"/>
      <c r="F369" s="200"/>
    </row>
    <row r="370" spans="5:6" x14ac:dyDescent="0.25">
      <c r="E370" s="200"/>
      <c r="F370" s="200"/>
    </row>
    <row r="371" spans="5:6" x14ac:dyDescent="0.25">
      <c r="E371" s="200"/>
      <c r="F371" s="200"/>
    </row>
    <row r="372" spans="5:6" x14ac:dyDescent="0.25">
      <c r="E372" s="200"/>
      <c r="F372" s="200"/>
    </row>
    <row r="373" spans="5:6" x14ac:dyDescent="0.25">
      <c r="E373" s="200"/>
      <c r="F373" s="200"/>
    </row>
    <row r="374" spans="5:6" x14ac:dyDescent="0.25">
      <c r="E374" s="200"/>
      <c r="F374" s="200"/>
    </row>
    <row r="375" spans="5:6" x14ac:dyDescent="0.25">
      <c r="E375" s="200"/>
      <c r="F375" s="200"/>
    </row>
    <row r="376" spans="5:6" x14ac:dyDescent="0.25">
      <c r="E376" s="200"/>
      <c r="F376" s="200"/>
    </row>
    <row r="377" spans="5:6" x14ac:dyDescent="0.25">
      <c r="E377" s="200"/>
      <c r="F377" s="200"/>
    </row>
    <row r="378" spans="5:6" x14ac:dyDescent="0.25">
      <c r="E378" s="200"/>
      <c r="F378" s="200"/>
    </row>
    <row r="379" spans="5:6" x14ac:dyDescent="0.25">
      <c r="E379" s="200"/>
      <c r="F379" s="200"/>
    </row>
    <row r="380" spans="5:6" x14ac:dyDescent="0.25">
      <c r="E380" s="200"/>
      <c r="F380" s="200"/>
    </row>
    <row r="381" spans="5:6" x14ac:dyDescent="0.25">
      <c r="E381" s="200"/>
      <c r="F381" s="200"/>
    </row>
    <row r="382" spans="5:6" x14ac:dyDescent="0.25">
      <c r="E382" s="200"/>
      <c r="F382" s="200"/>
    </row>
    <row r="383" spans="5:6" x14ac:dyDescent="0.25">
      <c r="E383" s="200"/>
      <c r="F383" s="200"/>
    </row>
    <row r="384" spans="5:6" x14ac:dyDescent="0.25">
      <c r="E384" s="200"/>
      <c r="F384" s="200"/>
    </row>
    <row r="385" spans="5:6" x14ac:dyDescent="0.25">
      <c r="E385" s="200"/>
      <c r="F385" s="200"/>
    </row>
    <row r="386" spans="5:6" x14ac:dyDescent="0.25">
      <c r="E386" s="200"/>
      <c r="F386" s="200"/>
    </row>
    <row r="387" spans="5:6" x14ac:dyDescent="0.25">
      <c r="E387" s="200"/>
      <c r="F387" s="200"/>
    </row>
    <row r="388" spans="5:6" x14ac:dyDescent="0.25">
      <c r="E388" s="200"/>
      <c r="F388" s="200"/>
    </row>
    <row r="389" spans="5:6" x14ac:dyDescent="0.25">
      <c r="E389" s="200"/>
      <c r="F389" s="200"/>
    </row>
    <row r="390" spans="5:6" x14ac:dyDescent="0.25">
      <c r="E390" s="200"/>
      <c r="F390" s="200"/>
    </row>
    <row r="391" spans="5:6" x14ac:dyDescent="0.25">
      <c r="E391" s="200"/>
      <c r="F391" s="200"/>
    </row>
    <row r="392" spans="5:6" x14ac:dyDescent="0.25">
      <c r="E392" s="200"/>
      <c r="F392" s="200"/>
    </row>
    <row r="393" spans="5:6" x14ac:dyDescent="0.25">
      <c r="E393" s="200"/>
      <c r="F393" s="200"/>
    </row>
    <row r="394" spans="5:6" x14ac:dyDescent="0.25">
      <c r="E394" s="200"/>
      <c r="F394" s="200"/>
    </row>
    <row r="395" spans="5:6" x14ac:dyDescent="0.25">
      <c r="E395" s="200"/>
      <c r="F395" s="200"/>
    </row>
    <row r="396" spans="5:6" x14ac:dyDescent="0.25">
      <c r="E396" s="200"/>
      <c r="F396" s="200"/>
    </row>
    <row r="397" spans="5:6" x14ac:dyDescent="0.25">
      <c r="E397" s="200"/>
      <c r="F397" s="200"/>
    </row>
    <row r="398" spans="5:6" x14ac:dyDescent="0.25">
      <c r="E398" s="200"/>
      <c r="F398" s="200"/>
    </row>
    <row r="399" spans="5:6" x14ac:dyDescent="0.25">
      <c r="E399" s="200"/>
      <c r="F399" s="200"/>
    </row>
    <row r="400" spans="5:6" x14ac:dyDescent="0.25">
      <c r="E400" s="200"/>
      <c r="F400" s="200"/>
    </row>
    <row r="401" spans="5:6" x14ac:dyDescent="0.25">
      <c r="E401" s="200"/>
      <c r="F401" s="200"/>
    </row>
    <row r="402" spans="5:6" x14ac:dyDescent="0.25">
      <c r="E402" s="200"/>
      <c r="F402" s="200"/>
    </row>
    <row r="403" spans="5:6" x14ac:dyDescent="0.25">
      <c r="E403" s="200"/>
      <c r="F403" s="200"/>
    </row>
    <row r="404" spans="5:6" x14ac:dyDescent="0.25">
      <c r="E404" s="200"/>
      <c r="F404" s="200"/>
    </row>
    <row r="405" spans="5:6" x14ac:dyDescent="0.25">
      <c r="E405" s="200"/>
      <c r="F405" s="200"/>
    </row>
    <row r="406" spans="5:6" x14ac:dyDescent="0.25">
      <c r="E406" s="200"/>
      <c r="F406" s="200"/>
    </row>
    <row r="407" spans="5:6" x14ac:dyDescent="0.25">
      <c r="E407" s="200"/>
      <c r="F407" s="200"/>
    </row>
    <row r="408" spans="5:6" x14ac:dyDescent="0.25">
      <c r="E408" s="200"/>
      <c r="F408" s="200"/>
    </row>
    <row r="409" spans="5:6" x14ac:dyDescent="0.25">
      <c r="E409" s="200"/>
      <c r="F409" s="200"/>
    </row>
    <row r="410" spans="5:6" x14ac:dyDescent="0.25">
      <c r="E410" s="200"/>
      <c r="F410" s="200"/>
    </row>
    <row r="411" spans="5:6" x14ac:dyDescent="0.25">
      <c r="E411" s="200"/>
      <c r="F411" s="200"/>
    </row>
    <row r="412" spans="5:6" x14ac:dyDescent="0.25">
      <c r="E412" s="200"/>
      <c r="F412" s="200"/>
    </row>
    <row r="413" spans="5:6" x14ac:dyDescent="0.25">
      <c r="E413" s="200"/>
      <c r="F413" s="200"/>
    </row>
    <row r="414" spans="5:6" x14ac:dyDescent="0.25">
      <c r="E414" s="200"/>
      <c r="F414" s="200"/>
    </row>
    <row r="415" spans="5:6" x14ac:dyDescent="0.25">
      <c r="E415" s="200"/>
      <c r="F415" s="200"/>
    </row>
    <row r="416" spans="5:6" x14ac:dyDescent="0.25">
      <c r="E416" s="200"/>
      <c r="F416" s="200"/>
    </row>
    <row r="417" spans="5:6" x14ac:dyDescent="0.25">
      <c r="E417" s="200"/>
      <c r="F417" s="200"/>
    </row>
    <row r="418" spans="5:6" x14ac:dyDescent="0.25">
      <c r="E418" s="200"/>
      <c r="F418" s="200"/>
    </row>
    <row r="419" spans="5:6" x14ac:dyDescent="0.25">
      <c r="E419" s="200"/>
      <c r="F419" s="200"/>
    </row>
    <row r="420" spans="5:6" x14ac:dyDescent="0.25">
      <c r="E420" s="200"/>
      <c r="F420" s="200"/>
    </row>
    <row r="421" spans="5:6" x14ac:dyDescent="0.25">
      <c r="E421" s="200"/>
      <c r="F421" s="200"/>
    </row>
    <row r="422" spans="5:6" x14ac:dyDescent="0.25">
      <c r="E422" s="200"/>
      <c r="F422" s="200"/>
    </row>
    <row r="423" spans="5:6" x14ac:dyDescent="0.25">
      <c r="E423" s="200"/>
      <c r="F423" s="200"/>
    </row>
    <row r="424" spans="5:6" x14ac:dyDescent="0.25">
      <c r="E424" s="200"/>
      <c r="F424" s="200"/>
    </row>
    <row r="425" spans="5:6" x14ac:dyDescent="0.25">
      <c r="E425" s="200"/>
      <c r="F425" s="200"/>
    </row>
    <row r="426" spans="5:6" x14ac:dyDescent="0.25">
      <c r="E426" s="200"/>
      <c r="F426" s="200"/>
    </row>
    <row r="427" spans="5:6" x14ac:dyDescent="0.25">
      <c r="E427" s="200"/>
      <c r="F427" s="200"/>
    </row>
    <row r="428" spans="5:6" x14ac:dyDescent="0.25">
      <c r="E428" s="200"/>
      <c r="F428" s="200"/>
    </row>
    <row r="429" spans="5:6" x14ac:dyDescent="0.25">
      <c r="E429" s="200"/>
      <c r="F429" s="200"/>
    </row>
    <row r="430" spans="5:6" x14ac:dyDescent="0.25">
      <c r="E430" s="200"/>
      <c r="F430" s="200"/>
    </row>
    <row r="431" spans="5:6" x14ac:dyDescent="0.25">
      <c r="E431" s="200"/>
      <c r="F431" s="200"/>
    </row>
    <row r="432" spans="5:6" x14ac:dyDescent="0.25">
      <c r="E432" s="200"/>
      <c r="F432" s="200"/>
    </row>
    <row r="433" spans="5:6" x14ac:dyDescent="0.25">
      <c r="E433" s="200"/>
      <c r="F433" s="200"/>
    </row>
    <row r="434" spans="5:6" x14ac:dyDescent="0.25">
      <c r="E434" s="200"/>
      <c r="F434" s="200"/>
    </row>
    <row r="435" spans="5:6" x14ac:dyDescent="0.25">
      <c r="E435" s="200"/>
      <c r="F435" s="200"/>
    </row>
    <row r="436" spans="5:6" x14ac:dyDescent="0.25">
      <c r="E436" s="200"/>
      <c r="F436" s="200"/>
    </row>
    <row r="437" spans="5:6" x14ac:dyDescent="0.25">
      <c r="E437" s="200"/>
      <c r="F437" s="200"/>
    </row>
    <row r="438" spans="5:6" x14ac:dyDescent="0.25">
      <c r="E438" s="200"/>
      <c r="F438" s="200"/>
    </row>
    <row r="439" spans="5:6" x14ac:dyDescent="0.25">
      <c r="E439" s="200"/>
      <c r="F439" s="200"/>
    </row>
    <row r="440" spans="5:6" x14ac:dyDescent="0.25">
      <c r="E440" s="200"/>
      <c r="F440" s="200"/>
    </row>
    <row r="441" spans="5:6" x14ac:dyDescent="0.25">
      <c r="E441" s="200"/>
      <c r="F441" s="200"/>
    </row>
    <row r="442" spans="5:6" x14ac:dyDescent="0.25">
      <c r="E442" s="200"/>
      <c r="F442" s="200"/>
    </row>
    <row r="443" spans="5:6" x14ac:dyDescent="0.25">
      <c r="E443" s="200"/>
      <c r="F443" s="200"/>
    </row>
    <row r="444" spans="5:6" x14ac:dyDescent="0.25">
      <c r="E444" s="200"/>
      <c r="F444" s="200"/>
    </row>
    <row r="445" spans="5:6" x14ac:dyDescent="0.25">
      <c r="E445" s="200"/>
      <c r="F445" s="200"/>
    </row>
    <row r="446" spans="5:6" x14ac:dyDescent="0.25">
      <c r="E446" s="200"/>
      <c r="F446" s="200"/>
    </row>
  </sheetData>
  <phoneticPr fontId="3" type="noConversion"/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4</vt:i4>
      </vt:variant>
    </vt:vector>
  </HeadingPairs>
  <TitlesOfParts>
    <vt:vector size="18" baseType="lpstr">
      <vt:lpstr>Starting Recipes</vt:lpstr>
      <vt:lpstr>Feeds &amp; Speeds</vt:lpstr>
      <vt:lpstr>Twist Drills</vt:lpstr>
      <vt:lpstr>Insert Drill Vs. Twist Drill</vt:lpstr>
      <vt:lpstr>Drilling Stainless</vt:lpstr>
      <vt:lpstr>Chip Thinning</vt:lpstr>
      <vt:lpstr>ShearHog</vt:lpstr>
      <vt:lpstr>K Factor - Detail</vt:lpstr>
      <vt:lpstr>Fusion Rest Machining</vt:lpstr>
      <vt:lpstr>Stainless Notes</vt:lpstr>
      <vt:lpstr>Korloy</vt:lpstr>
      <vt:lpstr>Maritool Shrink Test</vt:lpstr>
      <vt:lpstr>Helical Ramp Diameter</vt:lpstr>
      <vt:lpstr>Old &amp; Misc</vt:lpstr>
      <vt:lpstr>'Feeds &amp; Speeds'!Druckbereich</vt:lpstr>
      <vt:lpstr>'Maritool Shrink Test'!Druckbereich</vt:lpstr>
      <vt:lpstr>'Maritool Shrink Test'!pi</vt:lpstr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JWS</dc:creator>
  <cp:lastModifiedBy>Askan Simon</cp:lastModifiedBy>
  <cp:lastPrinted>2017-11-29T16:13:21Z</cp:lastPrinted>
  <dcterms:created xsi:type="dcterms:W3CDTF">2015-03-04T22:04:40Z</dcterms:created>
  <dcterms:modified xsi:type="dcterms:W3CDTF">2021-11-17T08:43:31Z</dcterms:modified>
</cp:coreProperties>
</file>