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BC9B028-719F-4FED-AD6A-033981E8B69A}" xr6:coauthVersionLast="47" xr6:coauthVersionMax="47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Главный критерий(1)" sheetId="1" r:id="rId1"/>
    <sheet name="Главный критерий(2)" sheetId="3" r:id="rId2"/>
    <sheet name="Главный критерий(3)" sheetId="4" r:id="rId3"/>
    <sheet name="Уступок(1)" sheetId="5" r:id="rId4"/>
    <sheet name="Уступок(2)" sheetId="6" r:id="rId5"/>
    <sheet name="Уступок(3)" sheetId="7" r:id="rId6"/>
    <sheet name="Свертка(1)" sheetId="8" r:id="rId7"/>
    <sheet name="Свертка(3)" sheetId="10" r:id="rId8"/>
    <sheet name="Свертка" sheetId="9" r:id="rId9"/>
  </sheets>
  <definedNames>
    <definedName name="solver_adj" localSheetId="0" hidden="1">'Главный критерий(1)'!$C$9:$E$9</definedName>
    <definedName name="solver_adj" localSheetId="1" hidden="1">'Главный критерий(2)'!$C$9:$E$9</definedName>
    <definedName name="solver_adj" localSheetId="2" hidden="1">'Главный критерий(3)'!$C$9:$E$9</definedName>
    <definedName name="solver_adj" localSheetId="8" hidden="1">Свертка!$H$4:$H$6</definedName>
    <definedName name="solver_adj" localSheetId="6" hidden="1">'Свертка(1)'!$H$4:$H$6</definedName>
    <definedName name="solver_adj" localSheetId="7" hidden="1">'Свертка(3)'!$H$4:$H$6</definedName>
    <definedName name="solver_adj" localSheetId="3" hidden="1">'Уступок(1)'!$C$9:$E$9</definedName>
    <definedName name="solver_adj" localSheetId="4" hidden="1">'Уступок(2)'!$C$9:$E$9</definedName>
    <definedName name="solver_adj" localSheetId="5" hidden="1">'Уступок(3)'!$C$9:$E$9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8" hidden="1">0.0001</definedName>
    <definedName name="solver_cvg" localSheetId="6" hidden="1">0.0001</definedName>
    <definedName name="solver_cvg" localSheetId="7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drv" localSheetId="0" hidden="1">2</definedName>
    <definedName name="solver_drv" localSheetId="1" hidden="1">1</definedName>
    <definedName name="solver_drv" localSheetId="2" hidden="1">1</definedName>
    <definedName name="solver_drv" localSheetId="8" hidden="1">1</definedName>
    <definedName name="solver_drv" localSheetId="6" hidden="1">1</definedName>
    <definedName name="solver_drv" localSheetId="7" hidden="1">1</definedName>
    <definedName name="solver_drv" localSheetId="3" hidden="1">1</definedName>
    <definedName name="solver_drv" localSheetId="4" hidden="1">1</definedName>
    <definedName name="solver_drv" localSheetId="5" hidden="1">2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8" hidden="1">1</definedName>
    <definedName name="solver_eng" localSheetId="6" hidden="1">1</definedName>
    <definedName name="solver_eng" localSheetId="7" hidden="1">1</definedName>
    <definedName name="solver_eng" localSheetId="3" hidden="1">1</definedName>
    <definedName name="solver_eng" localSheetId="4" hidden="1">2</definedName>
    <definedName name="solver_eng" localSheetId="5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8" hidden="1">1</definedName>
    <definedName name="solver_est" localSheetId="6" hidden="1">1</definedName>
    <definedName name="solver_est" localSheetId="7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8" hidden="1">2147483647</definedName>
    <definedName name="solver_itr" localSheetId="6" hidden="1">2147483647</definedName>
    <definedName name="solver_itr" localSheetId="7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lhs1" localSheetId="0" hidden="1">'Главный критерий(1)'!$C$14</definedName>
    <definedName name="solver_lhs1" localSheetId="1" hidden="1">'Главный критерий(2)'!$C$14</definedName>
    <definedName name="solver_lhs1" localSheetId="2" hidden="1">'Главный критерий(3)'!$C$14</definedName>
    <definedName name="solver_lhs1" localSheetId="8" hidden="1">Свертка!$G$7</definedName>
    <definedName name="solver_lhs1" localSheetId="6" hidden="1">'Свертка(1)'!$C$8</definedName>
    <definedName name="solver_lhs1" localSheetId="7" hidden="1">'Свертка(3)'!$C$8</definedName>
    <definedName name="solver_lhs1" localSheetId="3" hidden="1">'Уступок(1)'!$C$14</definedName>
    <definedName name="solver_lhs1" localSheetId="4" hidden="1">'Уступок(2)'!$C$14</definedName>
    <definedName name="solver_lhs1" localSheetId="5" hidden="1">'Уступок(3)'!$C$14</definedName>
    <definedName name="solver_lhs10" localSheetId="3" hidden="1">'Уступок(1)'!$J$4</definedName>
    <definedName name="solver_lhs10" localSheetId="4" hidden="1">'Уступок(2)'!$J$4</definedName>
    <definedName name="solver_lhs10" localSheetId="5" hidden="1">'Уступок(3)'!$J$4</definedName>
    <definedName name="solver_lhs11" localSheetId="3" hidden="1">'Уступок(1)'!$J$5</definedName>
    <definedName name="solver_lhs11" localSheetId="4" hidden="1">'Уступок(2)'!$J$5</definedName>
    <definedName name="solver_lhs11" localSheetId="5" hidden="1">'Уступок(3)'!$J$5</definedName>
    <definedName name="solver_lhs12" localSheetId="3" hidden="1">'Уступок(1)'!$J$5</definedName>
    <definedName name="solver_lhs12" localSheetId="4" hidden="1">'Уступок(2)'!$J$5</definedName>
    <definedName name="solver_lhs12" localSheetId="5" hidden="1">'Уступок(3)'!$J$5</definedName>
    <definedName name="solver_lhs2" localSheetId="0" hidden="1">'Главный критерий(1)'!$C$15</definedName>
    <definedName name="solver_lhs2" localSheetId="1" hidden="1">'Главный критерий(2)'!$C$15</definedName>
    <definedName name="solver_lhs2" localSheetId="2" hidden="1">'Главный критерий(3)'!$C$15</definedName>
    <definedName name="solver_lhs2" localSheetId="8" hidden="1">Свертка!$H$4:$H$6</definedName>
    <definedName name="solver_lhs2" localSheetId="6" hidden="1">'Свертка(1)'!$D$8</definedName>
    <definedName name="solver_lhs2" localSheetId="7" hidden="1">'Свертка(3)'!$D$8</definedName>
    <definedName name="solver_lhs2" localSheetId="3" hidden="1">'Уступок(1)'!$C$15</definedName>
    <definedName name="solver_lhs2" localSheetId="4" hidden="1">'Уступок(2)'!$C$15</definedName>
    <definedName name="solver_lhs2" localSheetId="5" hidden="1">'Уступок(3)'!$C$15</definedName>
    <definedName name="solver_lhs3" localSheetId="0" hidden="1">'Главный критерий(1)'!$C$16</definedName>
    <definedName name="solver_lhs3" localSheetId="1" hidden="1">'Главный критерий(2)'!$C$16</definedName>
    <definedName name="solver_lhs3" localSheetId="2" hidden="1">'Главный критерий(3)'!$C$16</definedName>
    <definedName name="solver_lhs3" localSheetId="8" hidden="1">Свертка!$I$7</definedName>
    <definedName name="solver_lhs3" localSheetId="6" hidden="1">'Свертка(1)'!$E$8</definedName>
    <definedName name="solver_lhs3" localSheetId="7" hidden="1">'Свертка(3)'!$E$8</definedName>
    <definedName name="solver_lhs3" localSheetId="3" hidden="1">'Уступок(1)'!$C$16</definedName>
    <definedName name="solver_lhs3" localSheetId="4" hidden="1">'Уступок(2)'!$C$16</definedName>
    <definedName name="solver_lhs3" localSheetId="5" hidden="1">'Уступок(3)'!$C$16</definedName>
    <definedName name="solver_lhs4" localSheetId="0" hidden="1">'Главный критерий(1)'!$C$9:$E$9</definedName>
    <definedName name="solver_lhs4" localSheetId="1" hidden="1">'Главный критерий(2)'!$C$9:$E$9</definedName>
    <definedName name="solver_lhs4" localSheetId="2" hidden="1">'Главный критерий(3)'!$C$9:$E$9</definedName>
    <definedName name="solver_lhs4" localSheetId="6" hidden="1">'Свертка(1)'!$H$4:$H$6</definedName>
    <definedName name="solver_lhs4" localSheetId="7" hidden="1">'Свертка(3)'!$G$11</definedName>
    <definedName name="solver_lhs4" localSheetId="3" hidden="1">'Уступок(1)'!$C$9:$E$9</definedName>
    <definedName name="solver_lhs4" localSheetId="4" hidden="1">'Уступок(2)'!$C$9:$E$9</definedName>
    <definedName name="solver_lhs4" localSheetId="5" hidden="1">'Уступок(3)'!$C$9:$E$9</definedName>
    <definedName name="solver_lhs5" localSheetId="0" hidden="1">'Главный критерий(1)'!$J$3</definedName>
    <definedName name="solver_lhs5" localSheetId="1" hidden="1">'Главный критерий(2)'!$J$2</definedName>
    <definedName name="solver_lhs5" localSheetId="2" hidden="1">'Главный критерий(3)'!$J$2</definedName>
    <definedName name="solver_lhs5" localSheetId="6" hidden="1">'Свертка(1)'!$H$4:$H$6</definedName>
    <definedName name="solver_lhs5" localSheetId="7" hidden="1">'Свертка(3)'!$H$4:$H$6</definedName>
    <definedName name="solver_lhs5" localSheetId="3" hidden="1">'Уступок(1)'!$J$2</definedName>
    <definedName name="solver_lhs5" localSheetId="4" hidden="1">'Уступок(2)'!$J$2</definedName>
    <definedName name="solver_lhs5" localSheetId="5" hidden="1">'Уступок(3)'!$J$2</definedName>
    <definedName name="solver_lhs6" localSheetId="0" hidden="1">'Главный критерий(1)'!$J$4</definedName>
    <definedName name="solver_lhs6" localSheetId="1" hidden="1">'Главный критерий(2)'!$J$4</definedName>
    <definedName name="solver_lhs6" localSheetId="2" hidden="1">'Главный критерий(3)'!$J$3</definedName>
    <definedName name="solver_lhs6" localSheetId="3" hidden="1">'Уступок(1)'!$J$2</definedName>
    <definedName name="solver_lhs6" localSheetId="4" hidden="1">'Уступок(2)'!$J$2</definedName>
    <definedName name="solver_lhs6" localSheetId="5" hidden="1">'Уступок(3)'!$J$2</definedName>
    <definedName name="solver_lhs7" localSheetId="3" hidden="1">'Уступок(1)'!$J$3</definedName>
    <definedName name="solver_lhs7" localSheetId="4" hidden="1">'Уступок(2)'!$J$3</definedName>
    <definedName name="solver_lhs7" localSheetId="5" hidden="1">'Уступок(3)'!$J$3</definedName>
    <definedName name="solver_lhs8" localSheetId="3" hidden="1">'Уступок(1)'!$J$3</definedName>
    <definedName name="solver_lhs8" localSheetId="4" hidden="1">'Уступок(2)'!$J$3</definedName>
    <definedName name="solver_lhs8" localSheetId="5" hidden="1">'Уступок(3)'!$J$3</definedName>
    <definedName name="solver_lhs9" localSheetId="3" hidden="1">'Уступок(1)'!$J$4</definedName>
    <definedName name="solver_lhs9" localSheetId="4" hidden="1">'Уступок(2)'!$J$4</definedName>
    <definedName name="solver_lhs9" localSheetId="5" hidden="1">'Уступок(3)'!$J$4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8" hidden="1">2147483647</definedName>
    <definedName name="solver_mip" localSheetId="6" hidden="1">2147483647</definedName>
    <definedName name="solver_mip" localSheetId="7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8" hidden="1">30</definedName>
    <definedName name="solver_mni" localSheetId="6" hidden="1">30</definedName>
    <definedName name="solver_mni" localSheetId="7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8" hidden="1">0.075</definedName>
    <definedName name="solver_mrt" localSheetId="6" hidden="1">0.075</definedName>
    <definedName name="solver_mrt" localSheetId="7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8" hidden="1">2</definedName>
    <definedName name="solver_msl" localSheetId="6" hidden="1">2</definedName>
    <definedName name="solver_msl" localSheetId="7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8" hidden="1">1</definedName>
    <definedName name="solver_neg" localSheetId="6" hidden="1">1</definedName>
    <definedName name="solver_neg" localSheetId="7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8" hidden="1">2147483647</definedName>
    <definedName name="solver_nod" localSheetId="6" hidden="1">2147483647</definedName>
    <definedName name="solver_nod" localSheetId="7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um" localSheetId="0" hidden="1">6</definedName>
    <definedName name="solver_num" localSheetId="1" hidden="1">6</definedName>
    <definedName name="solver_num" localSheetId="2" hidden="1">6</definedName>
    <definedName name="solver_num" localSheetId="8" hidden="1">3</definedName>
    <definedName name="solver_num" localSheetId="6" hidden="1">4</definedName>
    <definedName name="solver_num" localSheetId="7" hidden="1">5</definedName>
    <definedName name="solver_num" localSheetId="3" hidden="1">12</definedName>
    <definedName name="solver_num" localSheetId="4" hidden="1">12</definedName>
    <definedName name="solver_num" localSheetId="5" hidden="1">12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8" hidden="1">1</definedName>
    <definedName name="solver_nwt" localSheetId="6" hidden="1">1</definedName>
    <definedName name="solver_nwt" localSheetId="7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opt" localSheetId="0" hidden="1">'Главный критерий(1)'!$J$2</definedName>
    <definedName name="solver_opt" localSheetId="1" hidden="1">'Главный критерий(2)'!$J$3</definedName>
    <definedName name="solver_opt" localSheetId="2" hidden="1">'Главный критерий(3)'!$J$4</definedName>
    <definedName name="solver_opt" localSheetId="8" hidden="1">Свертка!$K$11</definedName>
    <definedName name="solver_opt" localSheetId="6" hidden="1">'Свертка(1)'!$K$11</definedName>
    <definedName name="solver_opt" localSheetId="7" hidden="1">'Свертка(3)'!$K$11</definedName>
    <definedName name="solver_opt" localSheetId="3" hidden="1">'Уступок(1)'!$J$2</definedName>
    <definedName name="solver_opt" localSheetId="4" hidden="1">'Уступок(2)'!$J$3</definedName>
    <definedName name="solver_opt" localSheetId="5" hidden="1">'Уступок(3)'!$J$4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8" hidden="1">0.000001</definedName>
    <definedName name="solver_pre" localSheetId="6" hidden="1">0.000001</definedName>
    <definedName name="solver_pre" localSheetId="7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rbv" localSheetId="0" hidden="1">2</definedName>
    <definedName name="solver_rbv" localSheetId="1" hidden="1">1</definedName>
    <definedName name="solver_rbv" localSheetId="2" hidden="1">1</definedName>
    <definedName name="solver_rbv" localSheetId="8" hidden="1">1</definedName>
    <definedName name="solver_rbv" localSheetId="6" hidden="1">1</definedName>
    <definedName name="solver_rbv" localSheetId="7" hidden="1">1</definedName>
    <definedName name="solver_rbv" localSheetId="3" hidden="1">1</definedName>
    <definedName name="solver_rbv" localSheetId="4" hidden="1">1</definedName>
    <definedName name="solver_rbv" localSheetId="5" hidden="1">2</definedName>
    <definedName name="solver_rel1" localSheetId="0" hidden="1">1</definedName>
    <definedName name="solver_rel1" localSheetId="1" hidden="1">1</definedName>
    <definedName name="solver_rel1" localSheetId="2" hidden="1">1</definedName>
    <definedName name="solver_rel1" localSheetId="8" hidden="1">1</definedName>
    <definedName name="solver_rel1" localSheetId="6" hidden="1">1</definedName>
    <definedName name="solver_rel1" localSheetId="7" hidden="1">1</definedName>
    <definedName name="solver_rel1" localSheetId="3" hidden="1">1</definedName>
    <definedName name="solver_rel1" localSheetId="4" hidden="1">1</definedName>
    <definedName name="solver_rel1" localSheetId="5" hidden="1">1</definedName>
    <definedName name="solver_rel10" localSheetId="3" hidden="1">3</definedName>
    <definedName name="solver_rel10" localSheetId="4" hidden="1">3</definedName>
    <definedName name="solver_rel10" localSheetId="5" hidden="1">3</definedName>
    <definedName name="solver_rel11" localSheetId="3" hidden="1">1</definedName>
    <definedName name="solver_rel11" localSheetId="4" hidden="1">1</definedName>
    <definedName name="solver_rel11" localSheetId="5" hidden="1">1</definedName>
    <definedName name="solver_rel12" localSheetId="3" hidden="1">3</definedName>
    <definedName name="solver_rel12" localSheetId="4" hidden="1">3</definedName>
    <definedName name="solver_rel12" localSheetId="5" hidden="1">3</definedName>
    <definedName name="solver_rel2" localSheetId="0" hidden="1">1</definedName>
    <definedName name="solver_rel2" localSheetId="1" hidden="1">1</definedName>
    <definedName name="solver_rel2" localSheetId="2" hidden="1">1</definedName>
    <definedName name="solver_rel2" localSheetId="8" hidden="1">4</definedName>
    <definedName name="solver_rel2" localSheetId="6" hidden="1">1</definedName>
    <definedName name="solver_rel2" localSheetId="7" hidden="1">1</definedName>
    <definedName name="solver_rel2" localSheetId="3" hidden="1">1</definedName>
    <definedName name="solver_rel2" localSheetId="4" hidden="1">1</definedName>
    <definedName name="solver_rel2" localSheetId="5" hidden="1">1</definedName>
    <definedName name="solver_rel3" localSheetId="0" hidden="1">1</definedName>
    <definedName name="solver_rel3" localSheetId="1" hidden="1">1</definedName>
    <definedName name="solver_rel3" localSheetId="2" hidden="1">1</definedName>
    <definedName name="solver_rel3" localSheetId="8" hidden="1">1</definedName>
    <definedName name="solver_rel3" localSheetId="6" hidden="1">1</definedName>
    <definedName name="solver_rel3" localSheetId="7" hidden="1">1</definedName>
    <definedName name="solver_rel3" localSheetId="3" hidden="1">1</definedName>
    <definedName name="solver_rel3" localSheetId="4" hidden="1">1</definedName>
    <definedName name="solver_rel3" localSheetId="5" hidden="1">1</definedName>
    <definedName name="solver_rel4" localSheetId="0" hidden="1">4</definedName>
    <definedName name="solver_rel4" localSheetId="1" hidden="1">4</definedName>
    <definedName name="solver_rel4" localSheetId="2" hidden="1">4</definedName>
    <definedName name="solver_rel4" localSheetId="6" hidden="1">4</definedName>
    <definedName name="solver_rel4" localSheetId="7" hidden="1">1</definedName>
    <definedName name="solver_rel4" localSheetId="3" hidden="1">4</definedName>
    <definedName name="solver_rel4" localSheetId="4" hidden="1">4</definedName>
    <definedName name="solver_rel4" localSheetId="5" hidden="1">4</definedName>
    <definedName name="solver_rel5" localSheetId="0" hidden="1">1</definedName>
    <definedName name="solver_rel5" localSheetId="1" hidden="1">3</definedName>
    <definedName name="solver_rel5" localSheetId="2" hidden="1">3</definedName>
    <definedName name="solver_rel5" localSheetId="6" hidden="1">4</definedName>
    <definedName name="solver_rel5" localSheetId="7" hidden="1">4</definedName>
    <definedName name="solver_rel5" localSheetId="3" hidden="1">1</definedName>
    <definedName name="solver_rel5" localSheetId="4" hidden="1">1</definedName>
    <definedName name="solver_rel5" localSheetId="5" hidden="1">1</definedName>
    <definedName name="solver_rel6" localSheetId="0" hidden="1">1</definedName>
    <definedName name="solver_rel6" localSheetId="1" hidden="1">1</definedName>
    <definedName name="solver_rel6" localSheetId="2" hidden="1">1</definedName>
    <definedName name="solver_rel6" localSheetId="3" hidden="1">3</definedName>
    <definedName name="solver_rel6" localSheetId="4" hidden="1">3</definedName>
    <definedName name="solver_rel6" localSheetId="5" hidden="1">3</definedName>
    <definedName name="solver_rel7" localSheetId="3" hidden="1">1</definedName>
    <definedName name="solver_rel7" localSheetId="4" hidden="1">1</definedName>
    <definedName name="solver_rel7" localSheetId="5" hidden="1">1</definedName>
    <definedName name="solver_rel8" localSheetId="3" hidden="1">3</definedName>
    <definedName name="solver_rel8" localSheetId="4" hidden="1">3</definedName>
    <definedName name="solver_rel8" localSheetId="5" hidden="1">3</definedName>
    <definedName name="solver_rel9" localSheetId="3" hidden="1">1</definedName>
    <definedName name="solver_rel9" localSheetId="4" hidden="1">1</definedName>
    <definedName name="solver_rel9" localSheetId="5" hidden="1">1</definedName>
    <definedName name="solver_rhs1" localSheetId="0" hidden="1">'Главный критерий(1)'!$G$4</definedName>
    <definedName name="solver_rhs1" localSheetId="1" hidden="1">'Главный критерий(2)'!$G$4</definedName>
    <definedName name="solver_rhs1" localSheetId="2" hidden="1">'Главный критерий(3)'!$G$4</definedName>
    <definedName name="solver_rhs1" localSheetId="8" hidden="1">1000</definedName>
    <definedName name="solver_rhs1" localSheetId="6" hidden="1">'Свертка(1)'!$C$9</definedName>
    <definedName name="solver_rhs1" localSheetId="7" hidden="1">'Свертка(3)'!$C$9</definedName>
    <definedName name="solver_rhs1" localSheetId="3" hidden="1">'Уступок(1)'!$G$4</definedName>
    <definedName name="solver_rhs1" localSheetId="4" hidden="1">'Уступок(2)'!$G$4</definedName>
    <definedName name="solver_rhs1" localSheetId="5" hidden="1">'Уступок(3)'!$G$4</definedName>
    <definedName name="solver_rhs10" localSheetId="3" hidden="1">'Уступок(1)'!$K$4</definedName>
    <definedName name="solver_rhs10" localSheetId="4" hidden="1">'Уступок(2)'!$K$4</definedName>
    <definedName name="solver_rhs10" localSheetId="5" hidden="1">'Уступок(3)'!$K$4</definedName>
    <definedName name="solver_rhs11" localSheetId="3" hidden="1">'Уступок(1)'!$L$5</definedName>
    <definedName name="solver_rhs11" localSheetId="4" hidden="1">'Уступок(2)'!$L$5</definedName>
    <definedName name="solver_rhs11" localSheetId="5" hidden="1">'Уступок(3)'!$L$5</definedName>
    <definedName name="solver_rhs12" localSheetId="3" hidden="1">'Уступок(1)'!$K$5</definedName>
    <definedName name="solver_rhs12" localSheetId="4" hidden="1">'Уступок(2)'!$K$5</definedName>
    <definedName name="solver_rhs12" localSheetId="5" hidden="1">'Уступок(3)'!$K$5</definedName>
    <definedName name="solver_rhs2" localSheetId="0" hidden="1">'Главный критерий(1)'!$G$5</definedName>
    <definedName name="solver_rhs2" localSheetId="1" hidden="1">'Главный критерий(2)'!$G$5</definedName>
    <definedName name="solver_rhs2" localSheetId="2" hidden="1">'Главный критерий(3)'!$G$5</definedName>
    <definedName name="solver_rhs2" localSheetId="8" hidden="1">"целое"</definedName>
    <definedName name="solver_rhs2" localSheetId="6" hidden="1">'Свертка(1)'!$D$9</definedName>
    <definedName name="solver_rhs2" localSheetId="7" hidden="1">'Свертка(3)'!$D$9</definedName>
    <definedName name="solver_rhs2" localSheetId="3" hidden="1">'Уступок(1)'!$G$5</definedName>
    <definedName name="solver_rhs2" localSheetId="4" hidden="1">'Уступок(2)'!$G$5</definedName>
    <definedName name="solver_rhs2" localSheetId="5" hidden="1">'Уступок(3)'!$G$5</definedName>
    <definedName name="solver_rhs3" localSheetId="0" hidden="1">'Главный критерий(1)'!$G$6</definedName>
    <definedName name="solver_rhs3" localSheetId="1" hidden="1">'Главный критерий(2)'!$G$6</definedName>
    <definedName name="solver_rhs3" localSheetId="2" hidden="1">'Главный критерий(3)'!$G$6</definedName>
    <definedName name="solver_rhs3" localSheetId="8" hidden="1">15000</definedName>
    <definedName name="solver_rhs3" localSheetId="6" hidden="1">'Свертка(1)'!$E$9</definedName>
    <definedName name="solver_rhs3" localSheetId="7" hidden="1">'Свертка(3)'!$E$9</definedName>
    <definedName name="solver_rhs3" localSheetId="3" hidden="1">'Уступок(1)'!$G$6</definedName>
    <definedName name="solver_rhs3" localSheetId="4" hidden="1">'Уступок(2)'!$G$6</definedName>
    <definedName name="solver_rhs3" localSheetId="5" hidden="1">'Уступок(3)'!$G$6</definedName>
    <definedName name="solver_rhs4" localSheetId="0" hidden="1">"целое"</definedName>
    <definedName name="solver_rhs4" localSheetId="1" hidden="1">"целое"</definedName>
    <definedName name="solver_rhs4" localSheetId="2" hidden="1">"целое"</definedName>
    <definedName name="solver_rhs4" localSheetId="6" hidden="1">"целое"</definedName>
    <definedName name="solver_rhs4" localSheetId="7" hidden="1">'Свертка(3)'!$I$11</definedName>
    <definedName name="solver_rhs4" localSheetId="3" hidden="1">"целое"</definedName>
    <definedName name="solver_rhs4" localSheetId="4" hidden="1">"целое"</definedName>
    <definedName name="solver_rhs4" localSheetId="5" hidden="1">"целое"</definedName>
    <definedName name="solver_rhs5" localSheetId="0" hidden="1">'Главный критерий(1)'!$K$3</definedName>
    <definedName name="solver_rhs5" localSheetId="1" hidden="1">'Главный критерий(2)'!$K$2</definedName>
    <definedName name="solver_rhs5" localSheetId="2" hidden="1">'Главный критерий(3)'!$K$2</definedName>
    <definedName name="solver_rhs5" localSheetId="6" hidden="1">"целое"</definedName>
    <definedName name="solver_rhs5" localSheetId="7" hidden="1">"целое"</definedName>
    <definedName name="solver_rhs5" localSheetId="3" hidden="1">'Уступок(1)'!$L$2</definedName>
    <definedName name="solver_rhs5" localSheetId="4" hidden="1">'Уступок(2)'!$L$2</definedName>
    <definedName name="solver_rhs5" localSheetId="5" hidden="1">'Уступок(3)'!$L$2</definedName>
    <definedName name="solver_rhs6" localSheetId="0" hidden="1">'Главный критерий(1)'!$K$4</definedName>
    <definedName name="solver_rhs6" localSheetId="1" hidden="1">'Главный критерий(2)'!$K$4</definedName>
    <definedName name="solver_rhs6" localSheetId="2" hidden="1">'Главный критерий(3)'!$K$3</definedName>
    <definedName name="solver_rhs6" localSheetId="3" hidden="1">'Уступок(1)'!$K$2</definedName>
    <definedName name="solver_rhs6" localSheetId="4" hidden="1">'Уступок(2)'!$K$2</definedName>
    <definedName name="solver_rhs6" localSheetId="5" hidden="1">'Уступок(3)'!$K$2</definedName>
    <definedName name="solver_rhs7" localSheetId="3" hidden="1">'Уступок(1)'!$L$3</definedName>
    <definedName name="solver_rhs7" localSheetId="4" hidden="1">'Уступок(2)'!$L$3</definedName>
    <definedName name="solver_rhs7" localSheetId="5" hidden="1">'Уступок(3)'!$L$3</definedName>
    <definedName name="solver_rhs8" localSheetId="3" hidden="1">'Уступок(1)'!$K$3</definedName>
    <definedName name="solver_rhs8" localSheetId="4" hidden="1">'Уступок(2)'!$K$3</definedName>
    <definedName name="solver_rhs8" localSheetId="5" hidden="1">'Уступок(3)'!$K$3</definedName>
    <definedName name="solver_rhs9" localSheetId="3" hidden="1">'Уступок(1)'!$L$4</definedName>
    <definedName name="solver_rhs9" localSheetId="4" hidden="1">'Уступок(2)'!$L$4</definedName>
    <definedName name="solver_rhs9" localSheetId="5" hidden="1">'Уступок(3)'!$L$4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8" hidden="1">2</definedName>
    <definedName name="solver_rlx" localSheetId="6" hidden="1">2</definedName>
    <definedName name="solver_rlx" localSheetId="7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8" hidden="1">0</definedName>
    <definedName name="solver_rsd" localSheetId="6" hidden="1">0</definedName>
    <definedName name="solver_rsd" localSheetId="7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scl" localSheetId="0" hidden="1">2</definedName>
    <definedName name="solver_scl" localSheetId="1" hidden="1">1</definedName>
    <definedName name="solver_scl" localSheetId="2" hidden="1">1</definedName>
    <definedName name="solver_scl" localSheetId="8" hidden="1">1</definedName>
    <definedName name="solver_scl" localSheetId="6" hidden="1">1</definedName>
    <definedName name="solver_scl" localSheetId="7" hidden="1">1</definedName>
    <definedName name="solver_scl" localSheetId="3" hidden="1">1</definedName>
    <definedName name="solver_scl" localSheetId="4" hidden="1">1</definedName>
    <definedName name="solver_scl" localSheetId="5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8" hidden="1">2</definedName>
    <definedName name="solver_sho" localSheetId="6" hidden="1">2</definedName>
    <definedName name="solver_sho" localSheetId="7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8" hidden="1">100</definedName>
    <definedName name="solver_ssz" localSheetId="6" hidden="1">100</definedName>
    <definedName name="solver_ssz" localSheetId="7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8" hidden="1">2147483647</definedName>
    <definedName name="solver_tim" localSheetId="6" hidden="1">2147483647</definedName>
    <definedName name="solver_tim" localSheetId="7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8" hidden="1">0.01</definedName>
    <definedName name="solver_tol" localSheetId="6" hidden="1">0.01</definedName>
    <definedName name="solver_tol" localSheetId="7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yp" localSheetId="0" hidden="1">1</definedName>
    <definedName name="solver_typ" localSheetId="1" hidden="1">2</definedName>
    <definedName name="solver_typ" localSheetId="2" hidden="1">2</definedName>
    <definedName name="solver_typ" localSheetId="8" hidden="1">1</definedName>
    <definedName name="solver_typ" localSheetId="6" hidden="1">1</definedName>
    <definedName name="solver_typ" localSheetId="7" hidden="1">1</definedName>
    <definedName name="solver_typ" localSheetId="3" hidden="1">1</definedName>
    <definedName name="solver_typ" localSheetId="4" hidden="1">2</definedName>
    <definedName name="solver_typ" localSheetId="5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8" hidden="1">0</definedName>
    <definedName name="solver_val" localSheetId="6" hidden="1">0</definedName>
    <definedName name="solver_val" localSheetId="7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8" hidden="1">3</definedName>
    <definedName name="solver_ver" localSheetId="6" hidden="1">3</definedName>
    <definedName name="solver_ver" localSheetId="7" hidden="1">3</definedName>
    <definedName name="solver_ver" localSheetId="3" hidden="1">3</definedName>
    <definedName name="solver_ver" localSheetId="4" hidden="1">3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7" l="1"/>
  <c r="B16" i="7"/>
  <c r="C15" i="7"/>
  <c r="B15" i="7"/>
  <c r="C14" i="7"/>
  <c r="B14" i="7"/>
  <c r="J5" i="7"/>
  <c r="J3" i="7"/>
  <c r="J2" i="7"/>
  <c r="C16" i="6"/>
  <c r="B16" i="6"/>
  <c r="C15" i="6"/>
  <c r="B15" i="6"/>
  <c r="C14" i="6"/>
  <c r="B14" i="6"/>
  <c r="J5" i="6"/>
  <c r="J3" i="6"/>
  <c r="J2" i="6"/>
  <c r="E8" i="8"/>
  <c r="D8" i="8"/>
  <c r="C8" i="8"/>
  <c r="H7" i="8"/>
  <c r="I6" i="8"/>
  <c r="G6" i="8"/>
  <c r="F6" i="8"/>
  <c r="O5" i="8"/>
  <c r="L5" i="8"/>
  <c r="I5" i="8"/>
  <c r="G5" i="8"/>
  <c r="F5" i="8"/>
  <c r="O4" i="8"/>
  <c r="L4" i="8"/>
  <c r="I4" i="8"/>
  <c r="G4" i="8"/>
  <c r="F4" i="8"/>
  <c r="O3" i="8"/>
  <c r="L3" i="8"/>
  <c r="J2" i="8"/>
  <c r="D8" i="10"/>
  <c r="F5" i="10"/>
  <c r="F6" i="10"/>
  <c r="I6" i="10"/>
  <c r="I4" i="10"/>
  <c r="J3" i="5"/>
  <c r="C14" i="5"/>
  <c r="J2" i="5"/>
  <c r="J5" i="5"/>
  <c r="J4" i="7" l="1"/>
  <c r="J4" i="6"/>
  <c r="G7" i="8"/>
  <c r="F7" i="8"/>
  <c r="I7" i="8"/>
  <c r="K11" i="8" l="1"/>
  <c r="C15" i="1" l="1"/>
  <c r="C14" i="1"/>
  <c r="E8" i="10"/>
  <c r="C8" i="10"/>
  <c r="C16" i="4" l="1"/>
  <c r="B16" i="4"/>
  <c r="C15" i="4"/>
  <c r="B15" i="4"/>
  <c r="C14" i="4"/>
  <c r="B14" i="4"/>
  <c r="J3" i="4"/>
  <c r="J2" i="4"/>
  <c r="K11" i="9"/>
  <c r="F4" i="10"/>
  <c r="F7" i="10" s="1"/>
  <c r="O5" i="10"/>
  <c r="O4" i="10"/>
  <c r="O3" i="10"/>
  <c r="H7" i="10"/>
  <c r="G6" i="10"/>
  <c r="L5" i="10"/>
  <c r="I5" i="10"/>
  <c r="I7" i="10" s="1"/>
  <c r="G5" i="10"/>
  <c r="L4" i="10"/>
  <c r="G4" i="10"/>
  <c r="L3" i="10"/>
  <c r="J2" i="10"/>
  <c r="H10" i="9"/>
  <c r="D10" i="9"/>
  <c r="E10" i="9"/>
  <c r="F10" i="9"/>
  <c r="G10" i="9"/>
  <c r="J2" i="9"/>
  <c r="C10" i="9" s="1"/>
  <c r="B14" i="9"/>
  <c r="B13" i="9"/>
  <c r="E12" i="9"/>
  <c r="B12" i="9"/>
  <c r="H11" i="9"/>
  <c r="G11" i="9"/>
  <c r="F11" i="9"/>
  <c r="E11" i="9"/>
  <c r="D11" i="9"/>
  <c r="C11" i="9"/>
  <c r="B11" i="9"/>
  <c r="H7" i="9"/>
  <c r="E7" i="9"/>
  <c r="E14" i="9" s="1"/>
  <c r="D7" i="9"/>
  <c r="D12" i="9" s="1"/>
  <c r="C7" i="9"/>
  <c r="C12" i="9" s="1"/>
  <c r="I6" i="9"/>
  <c r="G6" i="9"/>
  <c r="F6" i="9"/>
  <c r="L5" i="9"/>
  <c r="I5" i="9"/>
  <c r="G5" i="9"/>
  <c r="F5" i="9"/>
  <c r="L4" i="9"/>
  <c r="I4" i="9"/>
  <c r="G4" i="9"/>
  <c r="F4" i="9"/>
  <c r="L3" i="9"/>
  <c r="G7" i="10" l="1"/>
  <c r="J4" i="4"/>
  <c r="F7" i="9"/>
  <c r="F12" i="9" s="1"/>
  <c r="D13" i="9"/>
  <c r="C14" i="9"/>
  <c r="C13" i="9"/>
  <c r="E13" i="9"/>
  <c r="E15" i="9" s="1"/>
  <c r="D14" i="9"/>
  <c r="G7" i="9"/>
  <c r="G12" i="9" s="1"/>
  <c r="I7" i="9"/>
  <c r="H12" i="9" s="1"/>
  <c r="K11" i="10" l="1"/>
  <c r="G11" i="10"/>
  <c r="F14" i="9"/>
  <c r="F13" i="9"/>
  <c r="D15" i="9"/>
  <c r="C15" i="9"/>
  <c r="H14" i="9"/>
  <c r="G14" i="9"/>
  <c r="G13" i="9"/>
  <c r="H13" i="9"/>
  <c r="H15" i="9" s="1"/>
  <c r="F15" i="9"/>
  <c r="C16" i="5"/>
  <c r="B16" i="5"/>
  <c r="C15" i="5"/>
  <c r="B15" i="5"/>
  <c r="B14" i="5"/>
  <c r="C16" i="3"/>
  <c r="B16" i="3"/>
  <c r="C15" i="3"/>
  <c r="B15" i="3"/>
  <c r="C14" i="3"/>
  <c r="B14" i="3"/>
  <c r="J3" i="3"/>
  <c r="J2" i="3"/>
  <c r="J3" i="1"/>
  <c r="J2" i="1"/>
  <c r="C16" i="1"/>
  <c r="B16" i="1"/>
  <c r="B14" i="1"/>
  <c r="B15" i="1"/>
  <c r="J4" i="5" l="1"/>
  <c r="J4" i="3"/>
  <c r="J4" i="1"/>
  <c r="G15" i="9"/>
</calcChain>
</file>

<file path=xl/sharedStrings.xml><?xml version="1.0" encoding="utf-8"?>
<sst xmlns="http://schemas.openxmlformats.org/spreadsheetml/2006/main" count="165" uniqueCount="33">
  <si>
    <t>Прибыль</t>
  </si>
  <si>
    <t>Решение</t>
  </si>
  <si>
    <t>Запас сырья</t>
  </si>
  <si>
    <t>Хлеб</t>
  </si>
  <si>
    <t>Печенье</t>
  </si>
  <si>
    <t>Булочка</t>
  </si>
  <si>
    <t>Тесто</t>
  </si>
  <si>
    <t>Дрожи</t>
  </si>
  <si>
    <t>Молоко</t>
  </si>
  <si>
    <t>Расход</t>
  </si>
  <si>
    <t>ЦФ(Прибыль)</t>
  </si>
  <si>
    <t>Кол-во</t>
  </si>
  <si>
    <t>Бюджет</t>
  </si>
  <si>
    <t>Расход (продукты)</t>
  </si>
  <si>
    <t>Комп.\Продукты</t>
  </si>
  <si>
    <t>Расход (комп.)</t>
  </si>
  <si>
    <t>ЦФ(Расход на продукты)</t>
  </si>
  <si>
    <t>ЦФ(Расход на компон.)</t>
  </si>
  <si>
    <t>Затраты</t>
  </si>
  <si>
    <t>Продукты</t>
  </si>
  <si>
    <t>Итого</t>
  </si>
  <si>
    <t>Важность</t>
  </si>
  <si>
    <t>Формула свертки</t>
  </si>
  <si>
    <t>Коэффициент</t>
  </si>
  <si>
    <t>ЦФ</t>
  </si>
  <si>
    <t>Общие затраты</t>
  </si>
  <si>
    <t>Продажа</t>
  </si>
  <si>
    <t>План выручки</t>
  </si>
  <si>
    <t>Итог</t>
  </si>
  <si>
    <t>Запас</t>
  </si>
  <si>
    <t>Количество продуктов</t>
  </si>
  <si>
    <t>Мин значение</t>
  </si>
  <si>
    <t>Макс 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</si>
</sst>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10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11" applyNumberFormat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9" fillId="4" borderId="15" applyNumberFormat="0" applyAlignment="0" applyProtection="0"/>
    <xf numFmtId="0" fontId="11" fillId="7" borderId="0" applyNumberFormat="0" applyBorder="0" applyAlignment="0" applyProtection="0"/>
    <xf numFmtId="0" fontId="12" fillId="8" borderId="0" applyNumberFormat="0" applyBorder="0" applyAlignment="0" applyProtection="0"/>
    <xf numFmtId="0" fontId="1" fillId="9" borderId="0" applyNumberFormat="0" applyBorder="0" applyAlignment="0" applyProtection="0"/>
  </cellStyleXfs>
  <cellXfs count="7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3" fillId="0" borderId="0" xfId="0" applyFont="1" applyFill="1" applyBorder="1"/>
    <xf numFmtId="0" fontId="4" fillId="0" borderId="0" xfId="0" applyFont="1" applyFill="1" applyBorder="1"/>
    <xf numFmtId="0" fontId="0" fillId="0" borderId="7" xfId="0" applyBorder="1"/>
    <xf numFmtId="0" fontId="0" fillId="0" borderId="8" xfId="0" applyBorder="1"/>
    <xf numFmtId="0" fontId="0" fillId="0" borderId="8" xfId="0" applyFill="1" applyBorder="1"/>
    <xf numFmtId="0" fontId="0" fillId="0" borderId="10" xfId="0" applyBorder="1"/>
    <xf numFmtId="0" fontId="0" fillId="0" borderId="9" xfId="0" applyBorder="1"/>
    <xf numFmtId="0" fontId="0" fillId="0" borderId="12" xfId="0" applyBorder="1"/>
    <xf numFmtId="0" fontId="0" fillId="0" borderId="9" xfId="0" applyFill="1" applyBorder="1"/>
    <xf numFmtId="0" fontId="0" fillId="0" borderId="14" xfId="0" applyBorder="1"/>
    <xf numFmtId="0" fontId="6" fillId="3" borderId="7" xfId="2" applyBorder="1"/>
    <xf numFmtId="0" fontId="6" fillId="3" borderId="13" xfId="2" applyBorder="1"/>
    <xf numFmtId="0" fontId="6" fillId="3" borderId="14" xfId="2" applyBorder="1"/>
    <xf numFmtId="0" fontId="6" fillId="3" borderId="6" xfId="2" applyBorder="1"/>
    <xf numFmtId="0" fontId="6" fillId="3" borderId="9" xfId="2" applyBorder="1"/>
    <xf numFmtId="0" fontId="2" fillId="5" borderId="7" xfId="4" applyBorder="1"/>
    <xf numFmtId="0" fontId="2" fillId="5" borderId="13" xfId="4" applyBorder="1"/>
    <xf numFmtId="0" fontId="2" fillId="5" borderId="14" xfId="4" applyBorder="1"/>
    <xf numFmtId="0" fontId="2" fillId="5" borderId="6" xfId="4" applyBorder="1"/>
    <xf numFmtId="0" fontId="5" fillId="2" borderId="10" xfId="1" applyBorder="1"/>
    <xf numFmtId="0" fontId="5" fillId="2" borderId="9" xfId="1" applyBorder="1"/>
    <xf numFmtId="0" fontId="3" fillId="0" borderId="12" xfId="0" applyFont="1" applyBorder="1"/>
    <xf numFmtId="0" fontId="3" fillId="0" borderId="5" xfId="0" applyFont="1" applyBorder="1"/>
    <xf numFmtId="0" fontId="2" fillId="5" borderId="9" xfId="4" applyBorder="1"/>
    <xf numFmtId="0" fontId="6" fillId="3" borderId="8" xfId="2" applyBorder="1"/>
    <xf numFmtId="0" fontId="3" fillId="0" borderId="7" xfId="0" applyFont="1" applyBorder="1" applyAlignment="1">
      <alignment horizontal="center"/>
    </xf>
    <xf numFmtId="0" fontId="5" fillId="2" borderId="4" xfId="1" applyBorder="1"/>
    <xf numFmtId="0" fontId="8" fillId="2" borderId="4" xfId="1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5" fillId="2" borderId="8" xfId="1" applyBorder="1"/>
    <xf numFmtId="0" fontId="5" fillId="2" borderId="12" xfId="1" applyBorder="1"/>
    <xf numFmtId="0" fontId="3" fillId="0" borderId="13" xfId="0" applyFont="1" applyBorder="1"/>
    <xf numFmtId="0" fontId="2" fillId="6" borderId="8" xfId="5" applyBorder="1"/>
    <xf numFmtId="0" fontId="2" fillId="6" borderId="9" xfId="5" applyBorder="1"/>
    <xf numFmtId="0" fontId="6" fillId="3" borderId="2" xfId="2" applyBorder="1"/>
    <xf numFmtId="0" fontId="6" fillId="3" borderId="3" xfId="2" applyBorder="1"/>
    <xf numFmtId="0" fontId="2" fillId="5" borderId="8" xfId="4" applyBorder="1"/>
    <xf numFmtId="0" fontId="7" fillId="4" borderId="11" xfId="3"/>
    <xf numFmtId="164" fontId="7" fillId="4" borderId="11" xfId="3" applyNumberFormat="1"/>
    <xf numFmtId="0" fontId="10" fillId="7" borderId="7" xfId="7" applyFont="1" applyBorder="1" applyAlignment="1">
      <alignment horizontal="center"/>
    </xf>
    <xf numFmtId="0" fontId="7" fillId="4" borderId="16" xfId="3" applyBorder="1"/>
    <xf numFmtId="0" fontId="9" fillId="4" borderId="17" xfId="6" applyBorder="1"/>
    <xf numFmtId="0" fontId="7" fillId="4" borderId="18" xfId="3" applyBorder="1"/>
    <xf numFmtId="0" fontId="7" fillId="4" borderId="7" xfId="3" applyBorder="1"/>
    <xf numFmtId="0" fontId="10" fillId="7" borderId="9" xfId="7" applyFont="1" applyBorder="1" applyAlignment="1">
      <alignment horizontal="center"/>
    </xf>
    <xf numFmtId="0" fontId="8" fillId="2" borderId="10" xfId="1" applyFont="1" applyBorder="1"/>
    <xf numFmtId="0" fontId="8" fillId="2" borderId="9" xfId="1" applyFont="1" applyBorder="1"/>
    <xf numFmtId="0" fontId="8" fillId="2" borderId="10" xfId="1" applyFont="1" applyBorder="1" applyAlignment="1">
      <alignment horizontal="center"/>
    </xf>
    <xf numFmtId="0" fontId="8" fillId="2" borderId="9" xfId="1" applyFont="1" applyBorder="1" applyAlignment="1">
      <alignment horizontal="center"/>
    </xf>
    <xf numFmtId="0" fontId="6" fillId="3" borderId="10" xfId="2" applyBorder="1" applyAlignment="1">
      <alignment horizontal="center"/>
    </xf>
    <xf numFmtId="0" fontId="6" fillId="3" borderId="9" xfId="2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3" fillId="0" borderId="7" xfId="0" applyFont="1" applyBorder="1"/>
    <xf numFmtId="0" fontId="12" fillId="8" borderId="10" xfId="8" applyBorder="1"/>
    <xf numFmtId="0" fontId="12" fillId="8" borderId="7" xfId="8" applyBorder="1"/>
    <xf numFmtId="0" fontId="1" fillId="9" borderId="7" xfId="9" applyBorder="1"/>
    <xf numFmtId="0" fontId="1" fillId="9" borderId="10" xfId="9" applyBorder="1"/>
    <xf numFmtId="0" fontId="1" fillId="9" borderId="9" xfId="9" applyBorder="1"/>
    <xf numFmtId="1" fontId="2" fillId="5" borderId="14" xfId="4" applyNumberFormat="1" applyBorder="1"/>
    <xf numFmtId="1" fontId="0" fillId="0" borderId="10" xfId="0" applyNumberFormat="1" applyBorder="1"/>
    <xf numFmtId="1" fontId="0" fillId="0" borderId="8" xfId="0" applyNumberFormat="1" applyBorder="1"/>
    <xf numFmtId="1" fontId="0" fillId="0" borderId="9" xfId="0" applyNumberFormat="1" applyBorder="1"/>
    <xf numFmtId="0" fontId="5" fillId="2" borderId="5" xfId="1" applyBorder="1"/>
    <xf numFmtId="0" fontId="0" fillId="0" borderId="7" xfId="0" applyFill="1" applyBorder="1"/>
    <xf numFmtId="0" fontId="7" fillId="4" borderId="19" xfId="3" applyBorder="1"/>
    <xf numFmtId="0" fontId="9" fillId="4" borderId="15" xfId="6"/>
    <xf numFmtId="0" fontId="8" fillId="2" borderId="8" xfId="1" applyFont="1" applyBorder="1"/>
  </cellXfs>
  <cellStyles count="10">
    <cellStyle name="40% — акцент2" xfId="9" builtinId="35"/>
    <cellStyle name="60% — акцент1" xfId="4" builtinId="32"/>
    <cellStyle name="60% — акцент2" xfId="5" builtinId="36"/>
    <cellStyle name="Акцент5" xfId="7" builtinId="45"/>
    <cellStyle name="Вывод" xfId="3" builtinId="21"/>
    <cellStyle name="Вычисление" xfId="6" builtinId="22"/>
    <cellStyle name="Нейтральный" xfId="8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6"/>
  <sheetViews>
    <sheetView workbookViewId="0">
      <selection activeCell="F12" sqref="F12"/>
    </sheetView>
  </sheetViews>
  <sheetFormatPr defaultRowHeight="14.4" x14ac:dyDescent="0.3"/>
  <cols>
    <col min="2" max="2" width="17.88671875" customWidth="1"/>
    <col min="6" max="6" width="15.5546875" customWidth="1"/>
    <col min="7" max="7" width="13.88671875" customWidth="1"/>
    <col min="8" max="8" width="13.5546875" customWidth="1"/>
    <col min="9" max="9" width="23.21875" customWidth="1"/>
  </cols>
  <sheetData>
    <row r="1" spans="2:11" ht="15" thickBot="1" x14ac:dyDescent="0.35">
      <c r="K1" s="62" t="s">
        <v>12</v>
      </c>
    </row>
    <row r="2" spans="2:11" ht="15" thickBot="1" x14ac:dyDescent="0.35">
      <c r="G2" s="1"/>
      <c r="I2" s="33" t="s">
        <v>10</v>
      </c>
      <c r="J2" s="32">
        <f>C9*C7+D9*D7+E9*E7</f>
        <v>1400</v>
      </c>
      <c r="K2" s="9"/>
    </row>
    <row r="3" spans="2:11" ht="15" thickBot="1" x14ac:dyDescent="0.35">
      <c r="B3" s="31" t="s">
        <v>14</v>
      </c>
      <c r="C3" s="15" t="s">
        <v>3</v>
      </c>
      <c r="D3" s="15" t="s">
        <v>4</v>
      </c>
      <c r="E3" s="15" t="s">
        <v>5</v>
      </c>
      <c r="F3" s="16" t="s">
        <v>15</v>
      </c>
      <c r="G3" s="73" t="s">
        <v>2</v>
      </c>
      <c r="I3" s="27" t="s">
        <v>16</v>
      </c>
      <c r="J3" s="13">
        <f>C9*C8+D8*D9+E8*E9</f>
        <v>28</v>
      </c>
      <c r="K3" s="9">
        <v>100</v>
      </c>
    </row>
    <row r="4" spans="2:11" ht="15" thickBot="1" x14ac:dyDescent="0.35">
      <c r="B4" s="11" t="s">
        <v>6</v>
      </c>
      <c r="C4" s="3">
        <v>15</v>
      </c>
      <c r="D4" s="3">
        <v>10</v>
      </c>
      <c r="E4" s="3">
        <v>13</v>
      </c>
      <c r="F4" s="30">
        <v>5</v>
      </c>
      <c r="G4" s="10">
        <v>100</v>
      </c>
      <c r="I4" s="28" t="s">
        <v>17</v>
      </c>
      <c r="J4" s="5">
        <f>C14*F4+F5*C15+F6*C16</f>
        <v>896</v>
      </c>
      <c r="K4" s="12">
        <v>1000</v>
      </c>
    </row>
    <row r="5" spans="2:11" x14ac:dyDescent="0.3">
      <c r="B5" s="9" t="s">
        <v>7</v>
      </c>
      <c r="C5" s="1">
        <v>8</v>
      </c>
      <c r="D5" s="1">
        <v>4</v>
      </c>
      <c r="E5" s="1">
        <v>6</v>
      </c>
      <c r="F5" s="30">
        <v>2</v>
      </c>
      <c r="G5" s="10">
        <v>50</v>
      </c>
    </row>
    <row r="6" spans="2:11" ht="15" thickBot="1" x14ac:dyDescent="0.35">
      <c r="B6" s="9" t="s">
        <v>8</v>
      </c>
      <c r="C6" s="1">
        <v>5</v>
      </c>
      <c r="D6" s="1">
        <v>10</v>
      </c>
      <c r="E6" s="1">
        <v>12</v>
      </c>
      <c r="F6" s="20">
        <v>7</v>
      </c>
      <c r="G6" s="14">
        <v>100</v>
      </c>
    </row>
    <row r="7" spans="2:11" ht="15" thickBot="1" x14ac:dyDescent="0.35">
      <c r="B7" s="16" t="s">
        <v>0</v>
      </c>
      <c r="C7" s="17">
        <v>100</v>
      </c>
      <c r="D7" s="18">
        <v>200</v>
      </c>
      <c r="E7" s="19">
        <v>150</v>
      </c>
      <c r="K7" s="2"/>
    </row>
    <row r="8" spans="2:11" ht="15" thickBot="1" x14ac:dyDescent="0.35">
      <c r="B8" s="20" t="s">
        <v>13</v>
      </c>
      <c r="C8" s="17">
        <v>6</v>
      </c>
      <c r="D8" s="18">
        <v>4</v>
      </c>
      <c r="E8" s="19">
        <v>5</v>
      </c>
      <c r="G8" s="1"/>
      <c r="H8" s="1"/>
      <c r="I8" s="1"/>
      <c r="K8" s="7"/>
    </row>
    <row r="9" spans="2:11" ht="15" thickBot="1" x14ac:dyDescent="0.35">
      <c r="B9" s="29" t="s">
        <v>1</v>
      </c>
      <c r="C9" s="22">
        <v>0</v>
      </c>
      <c r="D9" s="23">
        <v>7</v>
      </c>
      <c r="E9" s="24">
        <v>0</v>
      </c>
      <c r="G9" s="1"/>
      <c r="H9" s="1"/>
      <c r="I9" s="1"/>
      <c r="K9" s="7"/>
    </row>
    <row r="10" spans="2:11" x14ac:dyDescent="0.3">
      <c r="G10" s="1"/>
      <c r="H10" s="1"/>
      <c r="I10" s="1"/>
    </row>
    <row r="11" spans="2:11" x14ac:dyDescent="0.3">
      <c r="E11" s="1"/>
      <c r="F11" s="1"/>
      <c r="G11" s="1"/>
      <c r="H11" s="1"/>
      <c r="I11" s="1"/>
      <c r="K11" s="6"/>
    </row>
    <row r="12" spans="2:11" ht="15" thickBot="1" x14ac:dyDescent="0.35">
      <c r="E12" s="1"/>
      <c r="F12" s="1"/>
      <c r="G12" s="1"/>
      <c r="H12" s="1"/>
      <c r="I12" s="1"/>
      <c r="K12" s="2"/>
    </row>
    <row r="13" spans="2:11" ht="15" thickBot="1" x14ac:dyDescent="0.35">
      <c r="C13" s="8" t="s">
        <v>11</v>
      </c>
      <c r="E13" s="1"/>
      <c r="F13" s="1"/>
      <c r="G13" s="1"/>
      <c r="H13" s="1"/>
      <c r="I13" s="1"/>
      <c r="K13" s="2"/>
    </row>
    <row r="14" spans="2:11" x14ac:dyDescent="0.3">
      <c r="B14" s="11" t="str">
        <f>B4</f>
        <v>Тесто</v>
      </c>
      <c r="C14" s="11">
        <f>C4*$C$9+D4*$D$9+E4*$E$9</f>
        <v>70</v>
      </c>
      <c r="D14" s="1"/>
      <c r="E14" s="1"/>
      <c r="F14" s="1"/>
      <c r="G14" s="1"/>
      <c r="H14" s="1"/>
      <c r="I14" s="1"/>
      <c r="K14" s="2"/>
    </row>
    <row r="15" spans="2:11" x14ac:dyDescent="0.3">
      <c r="B15" s="9" t="str">
        <f>B5</f>
        <v>Дрожи</v>
      </c>
      <c r="C15" s="9">
        <f>C5*$C$9+D5*$D$9+E5*$E$9</f>
        <v>28</v>
      </c>
    </row>
    <row r="16" spans="2:11" ht="15" thickBot="1" x14ac:dyDescent="0.35">
      <c r="B16" s="12" t="str">
        <f>B6</f>
        <v>Молоко</v>
      </c>
      <c r="C16" s="12">
        <f t="shared" ref="C15:C16" si="0">C6*$C$9+D6*$D$9+E6*$E$9</f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0582-E520-4938-8F6F-4E72A0BAFB78}">
  <dimension ref="B1:L16"/>
  <sheetViews>
    <sheetView workbookViewId="0">
      <selection activeCell="G24" sqref="G24"/>
    </sheetView>
  </sheetViews>
  <sheetFormatPr defaultRowHeight="14.4" x14ac:dyDescent="0.3"/>
  <cols>
    <col min="2" max="2" width="20" customWidth="1"/>
    <col min="6" max="6" width="14.21875" customWidth="1"/>
    <col min="7" max="7" width="14.44140625" customWidth="1"/>
    <col min="9" max="9" width="24.44140625" customWidth="1"/>
    <col min="12" max="12" width="13.6640625" customWidth="1"/>
  </cols>
  <sheetData>
    <row r="1" spans="2:12" ht="15" thickBot="1" x14ac:dyDescent="0.35"/>
    <row r="2" spans="2:12" ht="15" thickBot="1" x14ac:dyDescent="0.35">
      <c r="I2" s="36" t="s">
        <v>10</v>
      </c>
      <c r="J2" s="4">
        <f>C9*C7+D9*D7+E9*E7</f>
        <v>9374.9999949302019</v>
      </c>
      <c r="K2" s="63">
        <v>10000</v>
      </c>
      <c r="L2" s="64" t="s">
        <v>27</v>
      </c>
    </row>
    <row r="3" spans="2:12" ht="15" thickBot="1" x14ac:dyDescent="0.35">
      <c r="B3" s="31" t="s">
        <v>14</v>
      </c>
      <c r="C3" s="15" t="s">
        <v>3</v>
      </c>
      <c r="D3" s="15" t="s">
        <v>4</v>
      </c>
      <c r="E3" s="15" t="s">
        <v>5</v>
      </c>
      <c r="F3" s="16" t="s">
        <v>15</v>
      </c>
      <c r="G3" s="73" t="s">
        <v>2</v>
      </c>
      <c r="I3" s="37" t="s">
        <v>16</v>
      </c>
      <c r="J3" s="38">
        <f>C9*C8+D8*D9+E8*E9</f>
        <v>187.49999989860405</v>
      </c>
      <c r="K3" s="66"/>
      <c r="L3" s="65" t="s">
        <v>12</v>
      </c>
    </row>
    <row r="4" spans="2:12" ht="15" thickBot="1" x14ac:dyDescent="0.35">
      <c r="B4" s="11" t="s">
        <v>6</v>
      </c>
      <c r="C4" s="3">
        <v>15</v>
      </c>
      <c r="D4" s="3">
        <v>10</v>
      </c>
      <c r="E4" s="3">
        <v>13</v>
      </c>
      <c r="F4" s="30">
        <v>5</v>
      </c>
      <c r="G4" s="10">
        <v>500</v>
      </c>
      <c r="I4" s="35" t="s">
        <v>17</v>
      </c>
      <c r="J4" s="5">
        <f>C14*F4+F5*C15+F6*C16</f>
        <v>5999.9999967553294</v>
      </c>
      <c r="K4" s="67">
        <v>6000</v>
      </c>
    </row>
    <row r="5" spans="2:12" x14ac:dyDescent="0.3">
      <c r="B5" s="9" t="s">
        <v>7</v>
      </c>
      <c r="C5" s="1">
        <v>8</v>
      </c>
      <c r="D5" s="1">
        <v>4</v>
      </c>
      <c r="E5" s="1">
        <v>6</v>
      </c>
      <c r="F5" s="30">
        <v>2</v>
      </c>
      <c r="G5" s="10">
        <v>200</v>
      </c>
    </row>
    <row r="6" spans="2:12" ht="15" thickBot="1" x14ac:dyDescent="0.35">
      <c r="B6" s="9" t="s">
        <v>8</v>
      </c>
      <c r="C6" s="1">
        <v>5</v>
      </c>
      <c r="D6" s="1">
        <v>10</v>
      </c>
      <c r="E6" s="1">
        <v>12</v>
      </c>
      <c r="F6" s="20">
        <v>7</v>
      </c>
      <c r="G6" s="14">
        <v>500</v>
      </c>
    </row>
    <row r="7" spans="2:12" ht="15" thickBot="1" x14ac:dyDescent="0.35">
      <c r="B7" s="16" t="s">
        <v>0</v>
      </c>
      <c r="C7" s="17">
        <v>100</v>
      </c>
      <c r="D7" s="18">
        <v>200</v>
      </c>
      <c r="E7" s="19">
        <v>150</v>
      </c>
      <c r="K7" s="2"/>
    </row>
    <row r="8" spans="2:12" ht="15" thickBot="1" x14ac:dyDescent="0.35">
      <c r="B8" s="20" t="s">
        <v>13</v>
      </c>
      <c r="C8" s="17">
        <v>6</v>
      </c>
      <c r="D8" s="18">
        <v>4</v>
      </c>
      <c r="E8" s="19">
        <v>5</v>
      </c>
      <c r="G8" s="1"/>
      <c r="H8" s="1"/>
      <c r="I8" s="1"/>
      <c r="K8" s="7"/>
    </row>
    <row r="9" spans="2:12" ht="15" thickBot="1" x14ac:dyDescent="0.35">
      <c r="B9" s="29" t="s">
        <v>1</v>
      </c>
      <c r="C9" s="22">
        <v>0</v>
      </c>
      <c r="D9" s="68">
        <v>46.874999974651011</v>
      </c>
      <c r="E9" s="24">
        <v>0</v>
      </c>
      <c r="G9" s="1"/>
      <c r="H9" s="1"/>
      <c r="I9" s="1"/>
      <c r="K9" s="7"/>
    </row>
    <row r="10" spans="2:12" x14ac:dyDescent="0.3">
      <c r="G10" s="1"/>
      <c r="H10" s="1"/>
      <c r="I10" s="1"/>
    </row>
    <row r="11" spans="2:12" x14ac:dyDescent="0.3">
      <c r="E11" s="1"/>
      <c r="F11" s="1"/>
      <c r="G11" s="1"/>
      <c r="H11" s="1"/>
      <c r="I11" s="1"/>
      <c r="K11" s="6"/>
    </row>
    <row r="12" spans="2:12" ht="15" thickBot="1" x14ac:dyDescent="0.35">
      <c r="E12" s="1"/>
      <c r="F12" s="1"/>
      <c r="G12" s="1"/>
      <c r="H12" s="1"/>
      <c r="I12" s="1"/>
      <c r="K12" s="2"/>
    </row>
    <row r="13" spans="2:12" ht="15" thickBot="1" x14ac:dyDescent="0.35">
      <c r="C13" s="8" t="s">
        <v>11</v>
      </c>
      <c r="E13" s="1"/>
      <c r="F13" s="1"/>
      <c r="G13" s="1"/>
      <c r="H13" s="1"/>
      <c r="I13" s="1"/>
      <c r="K13" s="2"/>
    </row>
    <row r="14" spans="2:12" x14ac:dyDescent="0.3">
      <c r="B14" s="11" t="str">
        <f>B4</f>
        <v>Тесто</v>
      </c>
      <c r="C14" s="69">
        <f>C4*$C$9+D4*$D$9+E4*$E$9</f>
        <v>468.74999974651013</v>
      </c>
      <c r="D14" s="1"/>
      <c r="E14" s="1"/>
      <c r="F14" s="1"/>
      <c r="G14" s="1"/>
      <c r="H14" s="1"/>
      <c r="I14" s="1"/>
      <c r="K14" s="2"/>
    </row>
    <row r="15" spans="2:12" x14ac:dyDescent="0.3">
      <c r="B15" s="9" t="str">
        <f>B5</f>
        <v>Дрожи</v>
      </c>
      <c r="C15" s="70">
        <f t="shared" ref="C15:C16" si="0">C5*$C$9+D5*$D$9+E5*$E$9</f>
        <v>187.49999989860405</v>
      </c>
    </row>
    <row r="16" spans="2:12" ht="15" thickBot="1" x14ac:dyDescent="0.35">
      <c r="B16" s="12" t="str">
        <f>B6</f>
        <v>Молоко</v>
      </c>
      <c r="C16" s="71">
        <f t="shared" si="0"/>
        <v>468.74999974651013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954DE-7834-4FA6-98ED-F86AA0CBC698}">
  <dimension ref="B1:L16"/>
  <sheetViews>
    <sheetView tabSelected="1" workbookViewId="0">
      <selection activeCell="I13" sqref="I13"/>
    </sheetView>
  </sheetViews>
  <sheetFormatPr defaultRowHeight="14.4" x14ac:dyDescent="0.3"/>
  <cols>
    <col min="2" max="2" width="17.77734375" customWidth="1"/>
    <col min="6" max="6" width="14.77734375" customWidth="1"/>
    <col min="7" max="7" width="13.6640625" customWidth="1"/>
    <col min="9" max="9" width="24.5546875" customWidth="1"/>
    <col min="12" max="12" width="14.88671875" customWidth="1"/>
  </cols>
  <sheetData>
    <row r="1" spans="2:12" ht="15" thickBot="1" x14ac:dyDescent="0.35"/>
    <row r="2" spans="2:12" ht="15" thickBot="1" x14ac:dyDescent="0.35">
      <c r="I2" s="36" t="s">
        <v>10</v>
      </c>
      <c r="J2" s="4">
        <f>C9*C7+D9*D7+E9*E7</f>
        <v>15000</v>
      </c>
      <c r="K2" s="63">
        <v>15000</v>
      </c>
      <c r="L2" s="64" t="s">
        <v>27</v>
      </c>
    </row>
    <row r="3" spans="2:12" ht="15" thickBot="1" x14ac:dyDescent="0.35">
      <c r="B3" s="31" t="s">
        <v>14</v>
      </c>
      <c r="C3" s="15" t="s">
        <v>3</v>
      </c>
      <c r="D3" s="15" t="s">
        <v>4</v>
      </c>
      <c r="E3" s="15" t="s">
        <v>5</v>
      </c>
      <c r="F3" s="16" t="s">
        <v>15</v>
      </c>
      <c r="G3" s="73" t="s">
        <v>2</v>
      </c>
      <c r="I3" s="39" t="s">
        <v>16</v>
      </c>
      <c r="J3" s="8">
        <f>C9*C8+D8*D9+E8*E9</f>
        <v>300</v>
      </c>
      <c r="K3" s="66">
        <v>400</v>
      </c>
      <c r="L3" s="65" t="s">
        <v>12</v>
      </c>
    </row>
    <row r="4" spans="2:12" ht="15" thickBot="1" x14ac:dyDescent="0.35">
      <c r="B4" s="11" t="s">
        <v>6</v>
      </c>
      <c r="C4" s="3">
        <v>15</v>
      </c>
      <c r="D4" s="3">
        <v>10</v>
      </c>
      <c r="E4" s="3">
        <v>13</v>
      </c>
      <c r="F4" s="30">
        <v>5</v>
      </c>
      <c r="G4" s="10">
        <v>1000</v>
      </c>
      <c r="I4" s="54" t="s">
        <v>17</v>
      </c>
      <c r="J4" s="72">
        <f>C14*F4+F5*C15+F6*C16</f>
        <v>9600</v>
      </c>
      <c r="K4" s="67"/>
    </row>
    <row r="5" spans="2:12" x14ac:dyDescent="0.3">
      <c r="B5" s="9" t="s">
        <v>7</v>
      </c>
      <c r="C5" s="1">
        <v>8</v>
      </c>
      <c r="D5" s="1">
        <v>4</v>
      </c>
      <c r="E5" s="1">
        <v>6</v>
      </c>
      <c r="F5" s="30">
        <v>2</v>
      </c>
      <c r="G5" s="10">
        <v>500</v>
      </c>
    </row>
    <row r="6" spans="2:12" ht="15" thickBot="1" x14ac:dyDescent="0.35">
      <c r="B6" s="9" t="s">
        <v>8</v>
      </c>
      <c r="C6" s="1">
        <v>5</v>
      </c>
      <c r="D6" s="1">
        <v>10</v>
      </c>
      <c r="E6" s="1">
        <v>12</v>
      </c>
      <c r="F6" s="20">
        <v>7</v>
      </c>
      <c r="G6" s="14">
        <v>1000</v>
      </c>
    </row>
    <row r="7" spans="2:12" ht="15" thickBot="1" x14ac:dyDescent="0.35">
      <c r="B7" s="16" t="s">
        <v>0</v>
      </c>
      <c r="C7" s="17">
        <v>100</v>
      </c>
      <c r="D7" s="18">
        <v>200</v>
      </c>
      <c r="E7" s="19">
        <v>150</v>
      </c>
      <c r="K7" s="2"/>
    </row>
    <row r="8" spans="2:12" ht="15" thickBot="1" x14ac:dyDescent="0.35">
      <c r="B8" s="20" t="s">
        <v>13</v>
      </c>
      <c r="C8" s="17">
        <v>6</v>
      </c>
      <c r="D8" s="18">
        <v>4</v>
      </c>
      <c r="E8" s="19">
        <v>5</v>
      </c>
      <c r="G8" s="1"/>
      <c r="H8" s="1"/>
      <c r="I8" s="1"/>
      <c r="K8" s="7"/>
    </row>
    <row r="9" spans="2:12" ht="15" thickBot="1" x14ac:dyDescent="0.35">
      <c r="B9" s="29" t="s">
        <v>1</v>
      </c>
      <c r="C9" s="22">
        <v>0</v>
      </c>
      <c r="D9" s="68">
        <v>75</v>
      </c>
      <c r="E9" s="24">
        <v>0</v>
      </c>
      <c r="G9" s="1"/>
      <c r="H9" s="1"/>
      <c r="I9" s="1"/>
      <c r="K9" s="7"/>
    </row>
    <row r="10" spans="2:12" x14ac:dyDescent="0.3">
      <c r="G10" s="1"/>
      <c r="H10" s="1"/>
      <c r="I10" s="1"/>
    </row>
    <row r="11" spans="2:12" x14ac:dyDescent="0.3">
      <c r="E11" s="1"/>
      <c r="F11" s="1"/>
      <c r="G11" s="1"/>
      <c r="H11" s="1"/>
      <c r="I11" s="1"/>
      <c r="K11" s="6"/>
    </row>
    <row r="12" spans="2:12" ht="15" thickBot="1" x14ac:dyDescent="0.35">
      <c r="E12" s="1"/>
      <c r="F12" s="1"/>
      <c r="G12" s="1"/>
      <c r="H12" s="1"/>
      <c r="I12" s="1"/>
      <c r="K12" s="2"/>
    </row>
    <row r="13" spans="2:12" ht="15" thickBot="1" x14ac:dyDescent="0.35">
      <c r="C13" s="8" t="s">
        <v>11</v>
      </c>
      <c r="E13" s="1"/>
      <c r="F13" s="1"/>
      <c r="G13" s="1"/>
      <c r="H13" s="1"/>
      <c r="I13" s="1"/>
      <c r="K13" s="2"/>
    </row>
    <row r="14" spans="2:12" x14ac:dyDescent="0.3">
      <c r="B14" s="11" t="str">
        <f>B4</f>
        <v>Тесто</v>
      </c>
      <c r="C14" s="69">
        <f>C4*$C$9+D4*$D$9+E4*$E$9</f>
        <v>750</v>
      </c>
      <c r="D14" s="1"/>
      <c r="E14" s="1"/>
      <c r="F14" s="1"/>
      <c r="G14" s="1"/>
      <c r="H14" s="1"/>
      <c r="I14" s="1"/>
      <c r="K14" s="2"/>
    </row>
    <row r="15" spans="2:12" x14ac:dyDescent="0.3">
      <c r="B15" s="9" t="str">
        <f>B5</f>
        <v>Дрожи</v>
      </c>
      <c r="C15" s="70">
        <f t="shared" ref="C15:C16" si="0">C5*$C$9+D5*$D$9+E5*$E$9</f>
        <v>300</v>
      </c>
    </row>
    <row r="16" spans="2:12" ht="15" thickBot="1" x14ac:dyDescent="0.35">
      <c r="B16" s="12" t="str">
        <f>B6</f>
        <v>Молоко</v>
      </c>
      <c r="C16" s="71">
        <f t="shared" si="0"/>
        <v>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27E23-8961-4D53-917E-B31D61879AE4}">
  <dimension ref="B1:L16"/>
  <sheetViews>
    <sheetView workbookViewId="0">
      <selection activeCell="O8" sqref="O8"/>
    </sheetView>
  </sheetViews>
  <sheetFormatPr defaultRowHeight="14.4" x14ac:dyDescent="0.3"/>
  <cols>
    <col min="2" max="2" width="17.33203125" customWidth="1"/>
    <col min="6" max="6" width="14.21875" customWidth="1"/>
    <col min="7" max="7" width="15.6640625" customWidth="1"/>
    <col min="9" max="9" width="22.77734375" customWidth="1"/>
    <col min="11" max="11" width="14" customWidth="1"/>
    <col min="12" max="12" width="14.109375" customWidth="1"/>
  </cols>
  <sheetData>
    <row r="1" spans="2:12" ht="15" thickBot="1" x14ac:dyDescent="0.35">
      <c r="K1" s="62" t="s">
        <v>31</v>
      </c>
      <c r="L1" s="62" t="s">
        <v>32</v>
      </c>
    </row>
    <row r="2" spans="2:12" ht="15" thickBot="1" x14ac:dyDescent="0.35">
      <c r="G2" s="1"/>
      <c r="I2" s="53" t="s">
        <v>10</v>
      </c>
      <c r="J2" s="25">
        <f>C7*C9+D7*D9+E7*E9</f>
        <v>20000</v>
      </c>
      <c r="K2" s="11">
        <v>15000</v>
      </c>
      <c r="L2" s="11">
        <v>20000</v>
      </c>
    </row>
    <row r="3" spans="2:12" ht="15" thickBot="1" x14ac:dyDescent="0.35">
      <c r="B3" s="31" t="s">
        <v>14</v>
      </c>
      <c r="C3" s="15" t="s">
        <v>3</v>
      </c>
      <c r="D3" s="15" t="s">
        <v>4</v>
      </c>
      <c r="E3" s="15" t="s">
        <v>5</v>
      </c>
      <c r="F3" s="16" t="s">
        <v>15</v>
      </c>
      <c r="G3" s="73" t="s">
        <v>2</v>
      </c>
      <c r="I3" s="34" t="s">
        <v>16</v>
      </c>
      <c r="J3" s="9">
        <f>C9*C8+D8*D9+E8*E9</f>
        <v>800</v>
      </c>
      <c r="K3" s="9">
        <v>500</v>
      </c>
      <c r="L3" s="9">
        <v>1000</v>
      </c>
    </row>
    <row r="4" spans="2:12" x14ac:dyDescent="0.3">
      <c r="B4" s="11" t="s">
        <v>6</v>
      </c>
      <c r="C4" s="3">
        <v>15</v>
      </c>
      <c r="D4" s="3">
        <v>10</v>
      </c>
      <c r="E4" s="3">
        <v>13</v>
      </c>
      <c r="F4" s="30">
        <v>5</v>
      </c>
      <c r="G4" s="10">
        <v>3000</v>
      </c>
      <c r="I4" s="34" t="s">
        <v>17</v>
      </c>
      <c r="J4" s="9">
        <f>C14*F4+F5*C15+F6*C16</f>
        <v>22332</v>
      </c>
      <c r="K4" s="9">
        <v>20000</v>
      </c>
      <c r="L4" s="9">
        <v>25000</v>
      </c>
    </row>
    <row r="5" spans="2:12" ht="15" thickBot="1" x14ac:dyDescent="0.35">
      <c r="B5" s="9" t="s">
        <v>7</v>
      </c>
      <c r="C5" s="1">
        <v>8</v>
      </c>
      <c r="D5" s="1">
        <v>4</v>
      </c>
      <c r="E5" s="1">
        <v>6</v>
      </c>
      <c r="F5" s="30">
        <v>2</v>
      </c>
      <c r="G5" s="10">
        <v>2000</v>
      </c>
      <c r="I5" s="35" t="s">
        <v>30</v>
      </c>
      <c r="J5" s="12">
        <f>C9+D9+E9</f>
        <v>150</v>
      </c>
      <c r="K5" s="12">
        <v>150</v>
      </c>
      <c r="L5" s="12">
        <v>200</v>
      </c>
    </row>
    <row r="6" spans="2:12" ht="15" thickBot="1" x14ac:dyDescent="0.35">
      <c r="B6" s="9" t="s">
        <v>8</v>
      </c>
      <c r="C6" s="1">
        <v>5</v>
      </c>
      <c r="D6" s="1">
        <v>10</v>
      </c>
      <c r="E6" s="1">
        <v>12</v>
      </c>
      <c r="F6" s="20">
        <v>7</v>
      </c>
      <c r="G6" s="14">
        <v>3000</v>
      </c>
    </row>
    <row r="7" spans="2:12" ht="15" thickBot="1" x14ac:dyDescent="0.35">
      <c r="B7" s="16" t="s">
        <v>0</v>
      </c>
      <c r="C7" s="17">
        <v>100</v>
      </c>
      <c r="D7" s="18">
        <v>200</v>
      </c>
      <c r="E7" s="19">
        <v>150</v>
      </c>
      <c r="K7" s="2"/>
    </row>
    <row r="8" spans="2:12" ht="15" thickBot="1" x14ac:dyDescent="0.35">
      <c r="B8" s="20" t="s">
        <v>13</v>
      </c>
      <c r="C8" s="17">
        <v>6</v>
      </c>
      <c r="D8" s="18">
        <v>4</v>
      </c>
      <c r="E8" s="19">
        <v>5</v>
      </c>
      <c r="G8" s="1"/>
      <c r="H8" s="1"/>
      <c r="I8" s="1"/>
      <c r="K8" s="7"/>
    </row>
    <row r="9" spans="2:12" ht="15" thickBot="1" x14ac:dyDescent="0.35">
      <c r="B9" s="29" t="s">
        <v>1</v>
      </c>
      <c r="C9" s="22">
        <v>51</v>
      </c>
      <c r="D9" s="23">
        <v>1</v>
      </c>
      <c r="E9" s="24">
        <v>98</v>
      </c>
      <c r="G9" s="1"/>
      <c r="H9" s="1"/>
      <c r="I9" s="1"/>
      <c r="K9" s="7"/>
    </row>
    <row r="10" spans="2:12" x14ac:dyDescent="0.3">
      <c r="G10" s="1"/>
      <c r="H10" s="1"/>
      <c r="I10" s="1"/>
    </row>
    <row r="11" spans="2:12" x14ac:dyDescent="0.3">
      <c r="E11" s="1"/>
      <c r="F11" s="1"/>
      <c r="G11" s="1"/>
      <c r="H11" s="1"/>
      <c r="I11" s="1"/>
      <c r="K11" s="6"/>
    </row>
    <row r="12" spans="2:12" ht="15" thickBot="1" x14ac:dyDescent="0.35">
      <c r="E12" s="1"/>
      <c r="F12" s="1"/>
      <c r="G12" s="1"/>
      <c r="H12" s="1"/>
      <c r="I12" s="1"/>
      <c r="K12" s="2"/>
    </row>
    <row r="13" spans="2:12" ht="15" thickBot="1" x14ac:dyDescent="0.35">
      <c r="C13" s="8" t="s">
        <v>11</v>
      </c>
      <c r="E13" s="1"/>
      <c r="F13" s="1"/>
      <c r="G13" s="1"/>
      <c r="H13" s="1"/>
      <c r="I13" s="1"/>
      <c r="K13" s="2"/>
    </row>
    <row r="14" spans="2:12" x14ac:dyDescent="0.3">
      <c r="B14" s="11" t="str">
        <f>B4</f>
        <v>Тесто</v>
      </c>
      <c r="C14" s="11">
        <f>C4*$C$9+D4*$D$9+E4*$E$9</f>
        <v>2049</v>
      </c>
      <c r="D14" s="1"/>
      <c r="E14" s="1"/>
      <c r="F14" s="1"/>
      <c r="G14" s="1"/>
      <c r="H14" s="1"/>
      <c r="I14" s="1"/>
      <c r="K14" s="2"/>
    </row>
    <row r="15" spans="2:12" x14ac:dyDescent="0.3">
      <c r="B15" s="9" t="str">
        <f>B5</f>
        <v>Дрожи</v>
      </c>
      <c r="C15" s="9">
        <f>C5*$C$9+D5*$D$9+E5*$E$9</f>
        <v>1000</v>
      </c>
    </row>
    <row r="16" spans="2:12" ht="15" thickBot="1" x14ac:dyDescent="0.35">
      <c r="B16" s="12" t="str">
        <f>B6</f>
        <v>Молоко</v>
      </c>
      <c r="C16" s="12">
        <f>C6*$C$9+D6*$D$9+E6*$E$9</f>
        <v>1441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B2A7-71A4-4919-950B-E363E7013077}">
  <dimension ref="B1:L16"/>
  <sheetViews>
    <sheetView workbookViewId="0">
      <selection activeCell="I20" sqref="I20"/>
    </sheetView>
  </sheetViews>
  <sheetFormatPr defaultRowHeight="14.4" x14ac:dyDescent="0.3"/>
  <cols>
    <col min="2" max="2" width="18.44140625" customWidth="1"/>
    <col min="6" max="6" width="14.109375" customWidth="1"/>
    <col min="7" max="7" width="11.77734375" customWidth="1"/>
    <col min="9" max="9" width="24.33203125" customWidth="1"/>
    <col min="11" max="11" width="15.88671875" customWidth="1"/>
    <col min="12" max="12" width="15.33203125" customWidth="1"/>
  </cols>
  <sheetData>
    <row r="1" spans="2:12" ht="15" thickBot="1" x14ac:dyDescent="0.35">
      <c r="K1" s="62" t="s">
        <v>31</v>
      </c>
      <c r="L1" s="62" t="s">
        <v>32</v>
      </c>
    </row>
    <row r="2" spans="2:12" ht="15" thickBot="1" x14ac:dyDescent="0.35">
      <c r="G2" s="1"/>
      <c r="I2" s="36" t="s">
        <v>10</v>
      </c>
      <c r="J2" s="11">
        <f>C7*C9+D7*D9+E7*E9</f>
        <v>19800</v>
      </c>
      <c r="K2" s="11">
        <v>5000</v>
      </c>
      <c r="L2" s="11">
        <v>20000</v>
      </c>
    </row>
    <row r="3" spans="2:12" ht="15" thickBot="1" x14ac:dyDescent="0.35">
      <c r="B3" s="31" t="s">
        <v>14</v>
      </c>
      <c r="C3" s="15" t="s">
        <v>3</v>
      </c>
      <c r="D3" s="15" t="s">
        <v>4</v>
      </c>
      <c r="E3" s="15" t="s">
        <v>5</v>
      </c>
      <c r="F3" s="16" t="s">
        <v>15</v>
      </c>
      <c r="G3" s="73" t="s">
        <v>2</v>
      </c>
      <c r="I3" s="37" t="s">
        <v>16</v>
      </c>
      <c r="J3" s="37">
        <f>C9*C8+D8*D9+E8*E9</f>
        <v>500</v>
      </c>
      <c r="K3" s="9">
        <v>500</v>
      </c>
      <c r="L3" s="9">
        <v>1000</v>
      </c>
    </row>
    <row r="4" spans="2:12" x14ac:dyDescent="0.3">
      <c r="B4" s="11" t="s">
        <v>6</v>
      </c>
      <c r="C4" s="3">
        <v>15</v>
      </c>
      <c r="D4" s="3">
        <v>10</v>
      </c>
      <c r="E4" s="3">
        <v>13</v>
      </c>
      <c r="F4" s="30">
        <v>5</v>
      </c>
      <c r="G4" s="10">
        <v>3000</v>
      </c>
      <c r="I4" s="34" t="s">
        <v>17</v>
      </c>
      <c r="J4" s="9">
        <f>C14*F4+F5*C15+F6*C16</f>
        <v>14284</v>
      </c>
      <c r="K4" s="9">
        <v>10000</v>
      </c>
      <c r="L4" s="9">
        <v>25000</v>
      </c>
    </row>
    <row r="5" spans="2:12" ht="15" thickBot="1" x14ac:dyDescent="0.35">
      <c r="B5" s="9" t="s">
        <v>7</v>
      </c>
      <c r="C5" s="1">
        <v>8</v>
      </c>
      <c r="D5" s="1">
        <v>4</v>
      </c>
      <c r="E5" s="1">
        <v>6</v>
      </c>
      <c r="F5" s="30">
        <v>2</v>
      </c>
      <c r="G5" s="10">
        <v>2000</v>
      </c>
      <c r="I5" s="35" t="s">
        <v>30</v>
      </c>
      <c r="J5" s="12">
        <f>C9+D9+E9</f>
        <v>112</v>
      </c>
      <c r="K5" s="12">
        <v>100</v>
      </c>
      <c r="L5" s="12">
        <v>200</v>
      </c>
    </row>
    <row r="6" spans="2:12" ht="15" thickBot="1" x14ac:dyDescent="0.35">
      <c r="B6" s="9" t="s">
        <v>8</v>
      </c>
      <c r="C6" s="1">
        <v>5</v>
      </c>
      <c r="D6" s="1">
        <v>10</v>
      </c>
      <c r="E6" s="1">
        <v>12</v>
      </c>
      <c r="F6" s="20">
        <v>7</v>
      </c>
      <c r="G6" s="14">
        <v>3000</v>
      </c>
    </row>
    <row r="7" spans="2:12" ht="15" thickBot="1" x14ac:dyDescent="0.35">
      <c r="B7" s="16" t="s">
        <v>0</v>
      </c>
      <c r="C7" s="17">
        <v>100</v>
      </c>
      <c r="D7" s="18">
        <v>200</v>
      </c>
      <c r="E7" s="19">
        <v>150</v>
      </c>
      <c r="K7" s="2"/>
    </row>
    <row r="8" spans="2:12" ht="15" thickBot="1" x14ac:dyDescent="0.35">
      <c r="B8" s="20" t="s">
        <v>13</v>
      </c>
      <c r="C8" s="17">
        <v>6</v>
      </c>
      <c r="D8" s="18">
        <v>4</v>
      </c>
      <c r="E8" s="19">
        <v>5</v>
      </c>
      <c r="G8" s="1"/>
      <c r="H8" s="1"/>
      <c r="I8" s="1"/>
      <c r="K8" s="7"/>
    </row>
    <row r="9" spans="2:12" ht="15" thickBot="1" x14ac:dyDescent="0.35">
      <c r="B9" s="29" t="s">
        <v>1</v>
      </c>
      <c r="C9" s="22">
        <v>26</v>
      </c>
      <c r="D9" s="23">
        <v>86</v>
      </c>
      <c r="E9" s="24">
        <v>0</v>
      </c>
      <c r="G9" s="1"/>
      <c r="H9" s="1"/>
      <c r="I9" s="1"/>
      <c r="K9" s="7"/>
    </row>
    <row r="10" spans="2:12" x14ac:dyDescent="0.3">
      <c r="G10" s="1"/>
      <c r="H10" s="1"/>
      <c r="I10" s="1"/>
    </row>
    <row r="11" spans="2:12" x14ac:dyDescent="0.3">
      <c r="E11" s="1"/>
      <c r="F11" s="1"/>
      <c r="G11" s="1"/>
      <c r="H11" s="1"/>
      <c r="I11" s="1"/>
      <c r="K11" s="6"/>
    </row>
    <row r="12" spans="2:12" ht="15" thickBot="1" x14ac:dyDescent="0.35">
      <c r="E12" s="1"/>
      <c r="F12" s="1"/>
      <c r="G12" s="1"/>
      <c r="H12" s="1"/>
      <c r="I12" s="1"/>
      <c r="K12" s="2"/>
    </row>
    <row r="13" spans="2:12" ht="15" thickBot="1" x14ac:dyDescent="0.35">
      <c r="C13" s="8" t="s">
        <v>11</v>
      </c>
      <c r="E13" s="1"/>
      <c r="F13" s="1"/>
      <c r="G13" s="1"/>
      <c r="H13" s="1"/>
      <c r="I13" s="1"/>
      <c r="K13" s="2"/>
    </row>
    <row r="14" spans="2:12" x14ac:dyDescent="0.3">
      <c r="B14" s="11" t="str">
        <f>B4</f>
        <v>Тесто</v>
      </c>
      <c r="C14" s="11">
        <f>C4*$C$9+D4*$D$9+E4*$E$9</f>
        <v>1250</v>
      </c>
      <c r="D14" s="1"/>
      <c r="E14" s="1"/>
      <c r="F14" s="1"/>
      <c r="G14" s="1"/>
      <c r="H14" s="1"/>
      <c r="I14" s="1"/>
      <c r="K14" s="2"/>
    </row>
    <row r="15" spans="2:12" x14ac:dyDescent="0.3">
      <c r="B15" s="9" t="str">
        <f>B5</f>
        <v>Дрожи</v>
      </c>
      <c r="C15" s="9">
        <f>C5*$C$9+D5*$D$9+E5*$E$9</f>
        <v>552</v>
      </c>
    </row>
    <row r="16" spans="2:12" ht="15" thickBot="1" x14ac:dyDescent="0.35">
      <c r="B16" s="12" t="str">
        <f>B6</f>
        <v>Молоко</v>
      </c>
      <c r="C16" s="12">
        <f>C6*$C$9+D6*$D$9+E6*$E$9</f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D9F4B-624E-4651-8C3E-54D574AF5F67}">
  <dimension ref="B1:L16"/>
  <sheetViews>
    <sheetView workbookViewId="0">
      <selection activeCell="K11" sqref="K11"/>
    </sheetView>
  </sheetViews>
  <sheetFormatPr defaultRowHeight="14.4" x14ac:dyDescent="0.3"/>
  <cols>
    <col min="2" max="2" width="19.6640625" customWidth="1"/>
    <col min="6" max="6" width="15.5546875" customWidth="1"/>
    <col min="7" max="7" width="12.5546875" customWidth="1"/>
    <col min="9" max="9" width="24.88671875" customWidth="1"/>
    <col min="11" max="11" width="14.109375" customWidth="1"/>
    <col min="12" max="12" width="15.77734375" customWidth="1"/>
  </cols>
  <sheetData>
    <row r="1" spans="2:12" ht="15" thickBot="1" x14ac:dyDescent="0.35">
      <c r="K1" s="62" t="s">
        <v>31</v>
      </c>
      <c r="L1" s="62" t="s">
        <v>32</v>
      </c>
    </row>
    <row r="2" spans="2:12" ht="15" thickBot="1" x14ac:dyDescent="0.35">
      <c r="G2" s="1"/>
      <c r="I2" s="36" t="s">
        <v>10</v>
      </c>
      <c r="J2" s="11">
        <f>C7*C9+D7*D9+E7*E9</f>
        <v>8000</v>
      </c>
      <c r="K2" s="11">
        <v>5000</v>
      </c>
      <c r="L2" s="11">
        <v>10000</v>
      </c>
    </row>
    <row r="3" spans="2:12" ht="15" thickBot="1" x14ac:dyDescent="0.35">
      <c r="B3" s="31" t="s">
        <v>14</v>
      </c>
      <c r="C3" s="15" t="s">
        <v>3</v>
      </c>
      <c r="D3" s="15" t="s">
        <v>4</v>
      </c>
      <c r="E3" s="15" t="s">
        <v>5</v>
      </c>
      <c r="F3" s="16" t="s">
        <v>15</v>
      </c>
      <c r="G3" s="73" t="s">
        <v>2</v>
      </c>
      <c r="I3" s="34" t="s">
        <v>16</v>
      </c>
      <c r="J3" s="9">
        <f>C9*C8+D8*D9+E8*E9</f>
        <v>480</v>
      </c>
      <c r="K3" s="9">
        <v>450</v>
      </c>
      <c r="L3" s="9">
        <v>1000</v>
      </c>
    </row>
    <row r="4" spans="2:12" x14ac:dyDescent="0.3">
      <c r="B4" s="11" t="s">
        <v>6</v>
      </c>
      <c r="C4" s="3">
        <v>15</v>
      </c>
      <c r="D4" s="3">
        <v>10</v>
      </c>
      <c r="E4" s="3">
        <v>13</v>
      </c>
      <c r="F4" s="30">
        <v>5</v>
      </c>
      <c r="G4" s="10">
        <v>3000</v>
      </c>
      <c r="I4" s="76" t="s">
        <v>17</v>
      </c>
      <c r="J4" s="37">
        <f>C14*F4+F5*C15+F6*C16</f>
        <v>10080</v>
      </c>
      <c r="K4" s="9">
        <v>10000</v>
      </c>
      <c r="L4" s="9">
        <v>25000</v>
      </c>
    </row>
    <row r="5" spans="2:12" ht="15" thickBot="1" x14ac:dyDescent="0.35">
      <c r="B5" s="9" t="s">
        <v>7</v>
      </c>
      <c r="C5" s="1">
        <v>8</v>
      </c>
      <c r="D5" s="1">
        <v>4</v>
      </c>
      <c r="E5" s="1">
        <v>6</v>
      </c>
      <c r="F5" s="30">
        <v>2</v>
      </c>
      <c r="G5" s="10">
        <v>2000</v>
      </c>
      <c r="I5" s="35" t="s">
        <v>30</v>
      </c>
      <c r="J5" s="12">
        <f>C9+D9+E9</f>
        <v>80</v>
      </c>
      <c r="K5" s="12">
        <v>50</v>
      </c>
      <c r="L5" s="12">
        <v>100</v>
      </c>
    </row>
    <row r="6" spans="2:12" ht="15" thickBot="1" x14ac:dyDescent="0.35">
      <c r="B6" s="9" t="s">
        <v>8</v>
      </c>
      <c r="C6" s="1">
        <v>5</v>
      </c>
      <c r="D6" s="1">
        <v>10</v>
      </c>
      <c r="E6" s="1">
        <v>12</v>
      </c>
      <c r="F6" s="20">
        <v>7</v>
      </c>
      <c r="G6" s="14">
        <v>3000</v>
      </c>
    </row>
    <row r="7" spans="2:12" ht="15" thickBot="1" x14ac:dyDescent="0.35">
      <c r="B7" s="16" t="s">
        <v>0</v>
      </c>
      <c r="C7" s="17">
        <v>100</v>
      </c>
      <c r="D7" s="18">
        <v>200</v>
      </c>
      <c r="E7" s="19">
        <v>150</v>
      </c>
      <c r="K7" s="2"/>
    </row>
    <row r="8" spans="2:12" ht="15" thickBot="1" x14ac:dyDescent="0.35">
      <c r="B8" s="20" t="s">
        <v>13</v>
      </c>
      <c r="C8" s="17">
        <v>6</v>
      </c>
      <c r="D8" s="18">
        <v>4</v>
      </c>
      <c r="E8" s="19">
        <v>5</v>
      </c>
      <c r="G8" s="1"/>
      <c r="H8" s="1"/>
      <c r="I8" s="1"/>
      <c r="K8" s="7"/>
    </row>
    <row r="9" spans="2:12" ht="15" thickBot="1" x14ac:dyDescent="0.35">
      <c r="B9" s="29" t="s">
        <v>1</v>
      </c>
      <c r="C9" s="22">
        <v>80</v>
      </c>
      <c r="D9" s="23">
        <v>0</v>
      </c>
      <c r="E9" s="24">
        <v>0</v>
      </c>
      <c r="G9" s="1"/>
      <c r="H9" s="1"/>
      <c r="I9" s="1"/>
      <c r="K9" s="7"/>
    </row>
    <row r="10" spans="2:12" x14ac:dyDescent="0.3">
      <c r="G10" s="1"/>
      <c r="H10" s="1"/>
      <c r="I10" s="1"/>
    </row>
    <row r="11" spans="2:12" x14ac:dyDescent="0.3">
      <c r="E11" s="1"/>
      <c r="F11" s="1"/>
      <c r="G11" s="1"/>
      <c r="H11" s="1"/>
      <c r="I11" s="1"/>
      <c r="K11" s="6"/>
    </row>
    <row r="12" spans="2:12" ht="15" thickBot="1" x14ac:dyDescent="0.35">
      <c r="E12" s="1"/>
      <c r="F12" s="1"/>
      <c r="G12" s="1"/>
      <c r="H12" s="1"/>
      <c r="I12" s="1"/>
      <c r="K12" s="2"/>
    </row>
    <row r="13" spans="2:12" ht="15" thickBot="1" x14ac:dyDescent="0.35">
      <c r="C13" s="8" t="s">
        <v>11</v>
      </c>
      <c r="E13" s="1"/>
      <c r="F13" s="1"/>
      <c r="G13" s="1"/>
      <c r="H13" s="1"/>
      <c r="I13" s="1"/>
      <c r="K13" s="2"/>
    </row>
    <row r="14" spans="2:12" x14ac:dyDescent="0.3">
      <c r="B14" s="11" t="str">
        <f>B4</f>
        <v>Тесто</v>
      </c>
      <c r="C14" s="11">
        <f>C4*$C$9+D4*$D$9+E4*$E$9</f>
        <v>1200</v>
      </c>
      <c r="D14" s="1"/>
      <c r="E14" s="1"/>
      <c r="F14" s="1"/>
      <c r="G14" s="1"/>
      <c r="H14" s="1"/>
      <c r="I14" s="1"/>
      <c r="K14" s="2"/>
    </row>
    <row r="15" spans="2:12" x14ac:dyDescent="0.3">
      <c r="B15" s="9" t="str">
        <f>B5</f>
        <v>Дрожи</v>
      </c>
      <c r="C15" s="9">
        <f>C5*$C$9+D5*$D$9+E5*$E$9</f>
        <v>640</v>
      </c>
    </row>
    <row r="16" spans="2:12" ht="15" thickBot="1" x14ac:dyDescent="0.35">
      <c r="B16" s="12" t="str">
        <f>B6</f>
        <v>Молоко</v>
      </c>
      <c r="C16" s="12">
        <f>C6*$C$9+D6*$D$9+E6*$E$9</f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8BD0-2583-422F-8CC0-BC6D0A6E4FC7}">
  <dimension ref="B1:P11"/>
  <sheetViews>
    <sheetView workbookViewId="0">
      <selection activeCell="K11" sqref="K11"/>
    </sheetView>
  </sheetViews>
  <sheetFormatPr defaultRowHeight="14.4" x14ac:dyDescent="0.3"/>
  <cols>
    <col min="2" max="2" width="20.6640625" customWidth="1"/>
    <col min="3" max="5" width="9.44140625" bestFit="1" customWidth="1"/>
    <col min="6" max="6" width="9.109375" customWidth="1"/>
    <col min="7" max="7" width="14.33203125" customWidth="1"/>
    <col min="8" max="8" width="9.44140625" bestFit="1" customWidth="1"/>
    <col min="11" max="11" width="18.77734375" customWidth="1"/>
    <col min="12" max="12" width="9.33203125" customWidth="1"/>
  </cols>
  <sheetData>
    <row r="1" spans="2:16" ht="15" thickBot="1" x14ac:dyDescent="0.35"/>
    <row r="2" spans="2:16" ht="15" thickBot="1" x14ac:dyDescent="0.35">
      <c r="B2" s="51" t="s">
        <v>23</v>
      </c>
      <c r="C2" s="50"/>
      <c r="D2" s="48"/>
      <c r="E2" s="48"/>
      <c r="F2" s="48">
        <v>0.5</v>
      </c>
      <c r="G2" s="48">
        <v>0.25</v>
      </c>
      <c r="H2" s="48"/>
      <c r="I2" s="48">
        <v>0.25</v>
      </c>
      <c r="J2" s="49">
        <f>SUM(C2:I2)</f>
        <v>1</v>
      </c>
      <c r="L2" s="39" t="s">
        <v>18</v>
      </c>
      <c r="M2" s="11"/>
      <c r="O2" s="62" t="s">
        <v>26</v>
      </c>
      <c r="P2" s="61"/>
    </row>
    <row r="3" spans="2:16" ht="15" thickBot="1" x14ac:dyDescent="0.35">
      <c r="B3" s="41" t="s">
        <v>19</v>
      </c>
      <c r="C3" s="26" t="s">
        <v>6</v>
      </c>
      <c r="D3" s="26" t="s">
        <v>7</v>
      </c>
      <c r="E3" s="26" t="s">
        <v>8</v>
      </c>
      <c r="F3" s="20" t="s">
        <v>0</v>
      </c>
      <c r="G3" s="20" t="s">
        <v>9</v>
      </c>
      <c r="H3" s="29" t="s">
        <v>1</v>
      </c>
      <c r="I3" s="43" t="s">
        <v>18</v>
      </c>
      <c r="L3" s="4" t="str">
        <f>C3</f>
        <v>Тесто</v>
      </c>
      <c r="M3" s="11">
        <v>3</v>
      </c>
      <c r="O3" s="9" t="str">
        <f>B4</f>
        <v>Хлеб</v>
      </c>
      <c r="P3" s="59">
        <v>300</v>
      </c>
    </row>
    <row r="4" spans="2:16" x14ac:dyDescent="0.3">
      <c r="B4" s="40" t="s">
        <v>3</v>
      </c>
      <c r="C4" s="37">
        <v>15</v>
      </c>
      <c r="D4" s="37">
        <v>8</v>
      </c>
      <c r="E4" s="37">
        <v>5</v>
      </c>
      <c r="F4" s="30">
        <f>P3*H4</f>
        <v>10800</v>
      </c>
      <c r="G4" s="30">
        <f>6*H4</f>
        <v>216</v>
      </c>
      <c r="H4" s="44">
        <v>36</v>
      </c>
      <c r="I4" s="42">
        <f>(C4*$M$3+D4*$M$4+E4*$M$5)*H4</f>
        <v>2916</v>
      </c>
      <c r="L4" s="13" t="str">
        <f>D3</f>
        <v>Дрожи</v>
      </c>
      <c r="M4" s="9">
        <v>2</v>
      </c>
      <c r="O4" s="9" t="str">
        <f>B5</f>
        <v>Печенье</v>
      </c>
      <c r="P4" s="59">
        <v>200</v>
      </c>
    </row>
    <row r="5" spans="2:16" ht="15" thickBot="1" x14ac:dyDescent="0.35">
      <c r="B5" s="40" t="s">
        <v>4</v>
      </c>
      <c r="C5" s="37">
        <v>10</v>
      </c>
      <c r="D5" s="37">
        <v>4</v>
      </c>
      <c r="E5" s="37">
        <v>10</v>
      </c>
      <c r="F5" s="30">
        <f>P4*H5</f>
        <v>0</v>
      </c>
      <c r="G5" s="30">
        <f>4*H5</f>
        <v>0</v>
      </c>
      <c r="H5" s="44">
        <v>0</v>
      </c>
      <c r="I5" s="42">
        <f>(C5*$M$3+D5*$M$4+E5*$M$5)*H5</f>
        <v>0</v>
      </c>
      <c r="L5" s="5" t="str">
        <f>E3</f>
        <v>Молоко</v>
      </c>
      <c r="M5" s="12">
        <v>4</v>
      </c>
      <c r="O5" s="12" t="str">
        <f>B6</f>
        <v>Булочка</v>
      </c>
      <c r="P5" s="60">
        <v>400</v>
      </c>
    </row>
    <row r="6" spans="2:16" ht="15" thickBot="1" x14ac:dyDescent="0.35">
      <c r="B6" s="41" t="s">
        <v>5</v>
      </c>
      <c r="C6" s="26">
        <v>13</v>
      </c>
      <c r="D6" s="26">
        <v>6</v>
      </c>
      <c r="E6" s="26">
        <v>12</v>
      </c>
      <c r="F6" s="20">
        <f>P5*H6</f>
        <v>44000</v>
      </c>
      <c r="G6" s="20">
        <f>H6*5</f>
        <v>550</v>
      </c>
      <c r="H6" s="29">
        <v>110</v>
      </c>
      <c r="I6" s="43">
        <f>(C6*$M$3+D6*$M$4+E6*$M$5)*H6</f>
        <v>10890</v>
      </c>
    </row>
    <row r="7" spans="2:16" x14ac:dyDescent="0.3">
      <c r="B7" s="74" t="s">
        <v>24</v>
      </c>
      <c r="C7" s="74"/>
      <c r="D7" s="74"/>
      <c r="E7" s="74"/>
      <c r="F7" s="45">
        <f t="shared" ref="F7:K7" si="0">SUM(F4:F6)</f>
        <v>54800</v>
      </c>
      <c r="G7" s="45">
        <f t="shared" si="0"/>
        <v>766</v>
      </c>
      <c r="H7" s="45">
        <f t="shared" si="0"/>
        <v>146</v>
      </c>
      <c r="I7" s="45">
        <f t="shared" si="0"/>
        <v>13806</v>
      </c>
    </row>
    <row r="8" spans="2:16" x14ac:dyDescent="0.3">
      <c r="B8" s="75" t="s">
        <v>28</v>
      </c>
      <c r="C8" s="75">
        <f>C4*$H$4+C5*$H$5+C6*$H$6</f>
        <v>1970</v>
      </c>
      <c r="D8" s="75">
        <f t="shared" ref="D8:E8" si="1">D4*$H$4+D5*$H$5+D6*$H$6</f>
        <v>948</v>
      </c>
      <c r="E8" s="75">
        <f t="shared" si="1"/>
        <v>1500</v>
      </c>
    </row>
    <row r="9" spans="2:16" ht="15" thickBot="1" x14ac:dyDescent="0.35">
      <c r="B9" s="75" t="s">
        <v>29</v>
      </c>
      <c r="C9" s="75">
        <v>2000</v>
      </c>
      <c r="D9" s="75">
        <v>1200</v>
      </c>
      <c r="E9" s="75">
        <v>1500</v>
      </c>
    </row>
    <row r="10" spans="2:16" ht="15" thickBot="1" x14ac:dyDescent="0.35">
      <c r="K10" s="47" t="s">
        <v>22</v>
      </c>
    </row>
    <row r="11" spans="2:16" ht="15" thickBot="1" x14ac:dyDescent="0.35">
      <c r="K11" s="52">
        <f>F7*F2-G7*G2-I2*I7</f>
        <v>23757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153-F808-4F0F-9E24-EB60E52525C2}">
  <dimension ref="B1:P11"/>
  <sheetViews>
    <sheetView workbookViewId="0">
      <selection activeCell="I17" sqref="I17"/>
    </sheetView>
  </sheetViews>
  <sheetFormatPr defaultRowHeight="14.4" x14ac:dyDescent="0.3"/>
  <cols>
    <col min="2" max="2" width="15.21875" customWidth="1"/>
    <col min="7" max="7" width="14.33203125" customWidth="1"/>
    <col min="9" max="9" width="8.5546875" customWidth="1"/>
    <col min="11" max="11" width="17.77734375" customWidth="1"/>
    <col min="12" max="12" width="10.5546875" customWidth="1"/>
  </cols>
  <sheetData>
    <row r="1" spans="2:16" ht="15" thickBot="1" x14ac:dyDescent="0.35"/>
    <row r="2" spans="2:16" ht="15" thickBot="1" x14ac:dyDescent="0.35">
      <c r="B2" s="51" t="s">
        <v>23</v>
      </c>
      <c r="C2" s="50"/>
      <c r="D2" s="48"/>
      <c r="E2" s="48"/>
      <c r="F2" s="48">
        <v>0.1</v>
      </c>
      <c r="G2" s="48">
        <v>0.7</v>
      </c>
      <c r="H2" s="48"/>
      <c r="I2" s="48">
        <v>0.2</v>
      </c>
      <c r="J2" s="49">
        <f>SUM(C2:I2)</f>
        <v>1</v>
      </c>
      <c r="L2" s="39" t="s">
        <v>18</v>
      </c>
      <c r="M2" s="11"/>
      <c r="O2" s="62" t="s">
        <v>26</v>
      </c>
      <c r="P2" s="61"/>
    </row>
    <row r="3" spans="2:16" ht="15" thickBot="1" x14ac:dyDescent="0.35">
      <c r="B3" s="41" t="s">
        <v>19</v>
      </c>
      <c r="C3" s="26" t="s">
        <v>6</v>
      </c>
      <c r="D3" s="26" t="s">
        <v>7</v>
      </c>
      <c r="E3" s="26" t="s">
        <v>8</v>
      </c>
      <c r="F3" s="20" t="s">
        <v>0</v>
      </c>
      <c r="G3" s="20" t="s">
        <v>9</v>
      </c>
      <c r="H3" s="29" t="s">
        <v>1</v>
      </c>
      <c r="I3" s="43" t="s">
        <v>18</v>
      </c>
      <c r="L3" s="4" t="str">
        <f>C3</f>
        <v>Тесто</v>
      </c>
      <c r="M3" s="11">
        <v>3</v>
      </c>
      <c r="O3" s="9" t="str">
        <f>B4</f>
        <v>Хлеб</v>
      </c>
      <c r="P3" s="59">
        <v>300</v>
      </c>
    </row>
    <row r="4" spans="2:16" x14ac:dyDescent="0.3">
      <c r="B4" s="40" t="s">
        <v>3</v>
      </c>
      <c r="C4" s="37">
        <v>15</v>
      </c>
      <c r="D4" s="37">
        <v>8</v>
      </c>
      <c r="E4" s="37">
        <v>5</v>
      </c>
      <c r="F4" s="30">
        <f>P3*H4</f>
        <v>0</v>
      </c>
      <c r="G4" s="30">
        <f>6*H4</f>
        <v>0</v>
      </c>
      <c r="H4" s="44">
        <v>0</v>
      </c>
      <c r="I4" s="42">
        <f>(C4*$M$3+D4*$M$4+E4*$M$5)*H4</f>
        <v>0</v>
      </c>
      <c r="L4" s="13" t="str">
        <f>D3</f>
        <v>Дрожи</v>
      </c>
      <c r="M4" s="9">
        <v>2</v>
      </c>
      <c r="O4" s="9" t="str">
        <f>B5</f>
        <v>Печенье</v>
      </c>
      <c r="P4" s="59">
        <v>200</v>
      </c>
    </row>
    <row r="5" spans="2:16" ht="15" thickBot="1" x14ac:dyDescent="0.35">
      <c r="B5" s="40" t="s">
        <v>4</v>
      </c>
      <c r="C5" s="37">
        <v>10</v>
      </c>
      <c r="D5" s="37">
        <v>4</v>
      </c>
      <c r="E5" s="37">
        <v>10</v>
      </c>
      <c r="F5" s="30">
        <f>P4*H5</f>
        <v>0</v>
      </c>
      <c r="G5" s="30">
        <f>4*H5</f>
        <v>0</v>
      </c>
      <c r="H5" s="44">
        <v>0</v>
      </c>
      <c r="I5" s="42">
        <f>(C5*$M$3+D5*$M$4+E5*$M$5)*H5</f>
        <v>0</v>
      </c>
      <c r="L5" s="5" t="str">
        <f>E3</f>
        <v>Молоко</v>
      </c>
      <c r="M5" s="12">
        <v>4</v>
      </c>
      <c r="O5" s="12" t="str">
        <f>B6</f>
        <v>Булочка</v>
      </c>
      <c r="P5" s="60">
        <v>400</v>
      </c>
    </row>
    <row r="6" spans="2:16" ht="15" thickBot="1" x14ac:dyDescent="0.35">
      <c r="B6" s="41" t="s">
        <v>5</v>
      </c>
      <c r="C6" s="26">
        <v>13</v>
      </c>
      <c r="D6" s="26">
        <v>6</v>
      </c>
      <c r="E6" s="26">
        <v>12</v>
      </c>
      <c r="F6" s="20">
        <f>P5*H6</f>
        <v>9600</v>
      </c>
      <c r="G6" s="20">
        <f>H6*5</f>
        <v>120</v>
      </c>
      <c r="H6" s="29">
        <v>24</v>
      </c>
      <c r="I6" s="43">
        <f>(C6*$M$3+D6*$M$4+E6*$M$5)*H6</f>
        <v>2376</v>
      </c>
    </row>
    <row r="7" spans="2:16" x14ac:dyDescent="0.3">
      <c r="B7" s="74" t="s">
        <v>24</v>
      </c>
      <c r="C7" s="74"/>
      <c r="D7" s="74"/>
      <c r="E7" s="74"/>
      <c r="F7" s="45">
        <f t="shared" ref="D7:I7" si="0">SUM(F4:F6)</f>
        <v>9600</v>
      </c>
      <c r="G7" s="45">
        <f t="shared" si="0"/>
        <v>120</v>
      </c>
      <c r="H7" s="45">
        <f t="shared" si="0"/>
        <v>24</v>
      </c>
      <c r="I7" s="45">
        <f t="shared" si="0"/>
        <v>2376</v>
      </c>
    </row>
    <row r="8" spans="2:16" x14ac:dyDescent="0.3">
      <c r="B8" s="75" t="s">
        <v>28</v>
      </c>
      <c r="C8" s="75">
        <f>C4*$H$4+C5*$H$5+C6*$H$6</f>
        <v>312</v>
      </c>
      <c r="D8" s="75">
        <f t="shared" ref="D8:E8" si="1">D4*$H$4+D5*$H$5+D6*$H$6</f>
        <v>144</v>
      </c>
      <c r="E8" s="75">
        <f t="shared" si="1"/>
        <v>288</v>
      </c>
    </row>
    <row r="9" spans="2:16" ht="15" thickBot="1" x14ac:dyDescent="0.35">
      <c r="B9" s="75" t="s">
        <v>29</v>
      </c>
      <c r="C9" s="75">
        <v>2000</v>
      </c>
      <c r="D9" s="75">
        <v>1200</v>
      </c>
      <c r="E9" s="75">
        <v>1500</v>
      </c>
    </row>
    <row r="10" spans="2:16" ht="15" thickBot="1" x14ac:dyDescent="0.35">
      <c r="G10" s="57" t="s">
        <v>25</v>
      </c>
      <c r="I10" s="55" t="s">
        <v>12</v>
      </c>
      <c r="K10" s="47" t="s">
        <v>22</v>
      </c>
    </row>
    <row r="11" spans="2:16" ht="15" thickBot="1" x14ac:dyDescent="0.35">
      <c r="G11" s="58">
        <f>G7+I7</f>
        <v>2496</v>
      </c>
      <c r="I11" s="56">
        <v>2500</v>
      </c>
      <c r="K11" s="52">
        <f>F7*F2-G7*G2-I2*I7</f>
        <v>400.79999999999995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4BC8-B9F2-4220-9517-C0FF67B53392}">
  <dimension ref="B1:M15"/>
  <sheetViews>
    <sheetView workbookViewId="0">
      <selection activeCell="J16" sqref="J16"/>
    </sheetView>
  </sheetViews>
  <sheetFormatPr defaultRowHeight="14.4" x14ac:dyDescent="0.3"/>
  <cols>
    <col min="2" max="2" width="15.21875" customWidth="1"/>
    <col min="9" max="9" width="8.5546875" customWidth="1"/>
    <col min="11" max="11" width="17.77734375" customWidth="1"/>
    <col min="12" max="12" width="10.5546875" customWidth="1"/>
  </cols>
  <sheetData>
    <row r="1" spans="2:13" ht="15" thickBot="1" x14ac:dyDescent="0.35"/>
    <row r="2" spans="2:13" ht="15" thickBot="1" x14ac:dyDescent="0.35">
      <c r="B2" s="51" t="s">
        <v>21</v>
      </c>
      <c r="C2" s="50">
        <v>2</v>
      </c>
      <c r="D2" s="48">
        <v>2</v>
      </c>
      <c r="E2" s="48">
        <v>2</v>
      </c>
      <c r="F2" s="48">
        <v>6</v>
      </c>
      <c r="G2" s="48">
        <v>4</v>
      </c>
      <c r="H2" s="48"/>
      <c r="I2" s="48">
        <v>4</v>
      </c>
      <c r="J2" s="49">
        <f>SUM(C2:I2)</f>
        <v>20</v>
      </c>
      <c r="L2" s="39" t="s">
        <v>18</v>
      </c>
      <c r="M2" s="11"/>
    </row>
    <row r="3" spans="2:13" ht="15" thickBot="1" x14ac:dyDescent="0.35">
      <c r="B3" s="41" t="s">
        <v>19</v>
      </c>
      <c r="C3" s="26" t="s">
        <v>6</v>
      </c>
      <c r="D3" s="26" t="s">
        <v>7</v>
      </c>
      <c r="E3" s="26" t="s">
        <v>8</v>
      </c>
      <c r="F3" s="20" t="s">
        <v>0</v>
      </c>
      <c r="G3" s="20" t="s">
        <v>9</v>
      </c>
      <c r="H3" s="29" t="s">
        <v>1</v>
      </c>
      <c r="I3" s="43" t="s">
        <v>18</v>
      </c>
      <c r="L3" s="4" t="str">
        <f>C3</f>
        <v>Тесто</v>
      </c>
      <c r="M3" s="11">
        <v>15</v>
      </c>
    </row>
    <row r="4" spans="2:13" x14ac:dyDescent="0.3">
      <c r="B4" s="40" t="s">
        <v>3</v>
      </c>
      <c r="C4" s="37">
        <v>15</v>
      </c>
      <c r="D4" s="37">
        <v>8</v>
      </c>
      <c r="E4" s="37">
        <v>5</v>
      </c>
      <c r="F4" s="30">
        <f>10*H4</f>
        <v>0</v>
      </c>
      <c r="G4" s="30">
        <f>6*H4</f>
        <v>0</v>
      </c>
      <c r="H4" s="44">
        <v>0</v>
      </c>
      <c r="I4" s="42">
        <f>(C4*$M$3+D4*$M$4+E4*$M$5)*H4</f>
        <v>0</v>
      </c>
      <c r="L4" s="13" t="str">
        <f>D3</f>
        <v>Дрожи</v>
      </c>
      <c r="M4" s="9">
        <v>5</v>
      </c>
    </row>
    <row r="5" spans="2:13" ht="15" thickBot="1" x14ac:dyDescent="0.35">
      <c r="B5" s="40" t="s">
        <v>4</v>
      </c>
      <c r="C5" s="37">
        <v>10</v>
      </c>
      <c r="D5" s="37">
        <v>4</v>
      </c>
      <c r="E5" s="37">
        <v>10</v>
      </c>
      <c r="F5" s="30">
        <f>15*H5</f>
        <v>0</v>
      </c>
      <c r="G5" s="30">
        <f>4*H5</f>
        <v>0</v>
      </c>
      <c r="H5" s="44">
        <v>0</v>
      </c>
      <c r="I5" s="42">
        <f>(C5*$M$3+D5*$M$4+E5*$M$5)*H5</f>
        <v>0</v>
      </c>
      <c r="L5" s="5" t="str">
        <f>E3</f>
        <v>Молоко</v>
      </c>
      <c r="M5" s="12">
        <v>10</v>
      </c>
    </row>
    <row r="6" spans="2:13" ht="15" thickBot="1" x14ac:dyDescent="0.35">
      <c r="B6" s="41" t="s">
        <v>5</v>
      </c>
      <c r="C6" s="26">
        <v>13</v>
      </c>
      <c r="D6" s="26">
        <v>6</v>
      </c>
      <c r="E6" s="26">
        <v>12</v>
      </c>
      <c r="F6" s="20">
        <f>20*H6</f>
        <v>860</v>
      </c>
      <c r="G6" s="20">
        <f>H6*5</f>
        <v>215</v>
      </c>
      <c r="H6" s="29">
        <v>43</v>
      </c>
      <c r="I6" s="43">
        <f>(C6*$M$3+D6*$M$4+E6*$M$5)*H6</f>
        <v>14835</v>
      </c>
    </row>
    <row r="7" spans="2:13" x14ac:dyDescent="0.3">
      <c r="B7" s="45" t="s">
        <v>20</v>
      </c>
      <c r="C7" s="45">
        <f>SUM(C4:C6)</f>
        <v>38</v>
      </c>
      <c r="D7" s="45">
        <f t="shared" ref="D7:H7" si="0">SUM(D4:D6)</f>
        <v>18</v>
      </c>
      <c r="E7" s="45">
        <f t="shared" si="0"/>
        <v>27</v>
      </c>
      <c r="F7" s="45">
        <f>SUM(F4:F6)</f>
        <v>860</v>
      </c>
      <c r="G7" s="45">
        <f t="shared" si="0"/>
        <v>215</v>
      </c>
      <c r="H7" s="45">
        <f t="shared" si="0"/>
        <v>43</v>
      </c>
      <c r="I7" s="45">
        <f>SUM(I4:I6)</f>
        <v>14835</v>
      </c>
    </row>
    <row r="9" spans="2:13" ht="15" thickBot="1" x14ac:dyDescent="0.35"/>
    <row r="10" spans="2:13" ht="15" thickBot="1" x14ac:dyDescent="0.35">
      <c r="B10" s="45" t="s">
        <v>21</v>
      </c>
      <c r="C10" s="45">
        <f>C2/$J$2</f>
        <v>0.1</v>
      </c>
      <c r="D10" s="45">
        <f t="shared" ref="D10:G10" si="1">D2/$J$2</f>
        <v>0.1</v>
      </c>
      <c r="E10" s="45">
        <f t="shared" si="1"/>
        <v>0.1</v>
      </c>
      <c r="F10" s="45">
        <f t="shared" si="1"/>
        <v>0.3</v>
      </c>
      <c r="G10" s="45">
        <f t="shared" si="1"/>
        <v>0.2</v>
      </c>
      <c r="H10" s="45">
        <f>I2/$J$2</f>
        <v>0.2</v>
      </c>
      <c r="K10" s="47" t="s">
        <v>22</v>
      </c>
    </row>
    <row r="11" spans="2:13" ht="15" thickBot="1" x14ac:dyDescent="0.35">
      <c r="B11" s="21" t="str">
        <f t="shared" ref="B11:G11" si="2">B3</f>
        <v>Продукты</v>
      </c>
      <c r="C11" s="16" t="str">
        <f t="shared" si="2"/>
        <v>Тесто</v>
      </c>
      <c r="D11" s="16" t="str">
        <f t="shared" si="2"/>
        <v>Дрожи</v>
      </c>
      <c r="E11" s="16" t="str">
        <f t="shared" si="2"/>
        <v>Молоко</v>
      </c>
      <c r="F11" s="16" t="str">
        <f t="shared" si="2"/>
        <v>Прибыль</v>
      </c>
      <c r="G11" s="16" t="str">
        <f t="shared" si="2"/>
        <v>Расход</v>
      </c>
      <c r="H11" s="16" t="str">
        <f>I3</f>
        <v>Затраты</v>
      </c>
      <c r="K11" s="52">
        <f>C10*C15+D10*D15+E10*E15+F10*F15+G10*G15+H10*H15</f>
        <v>1501.3663742690057</v>
      </c>
    </row>
    <row r="12" spans="2:13" x14ac:dyDescent="0.3">
      <c r="B12" s="44" t="str">
        <f>B4</f>
        <v>Хлеб</v>
      </c>
      <c r="C12" s="11">
        <f>C4/$C$7*H4</f>
        <v>0</v>
      </c>
      <c r="D12" s="11">
        <f>D4/$D$7*H4</f>
        <v>0</v>
      </c>
      <c r="E12" s="11">
        <f>E4/$E$7*H4</f>
        <v>0</v>
      </c>
      <c r="F12" s="11">
        <f>F4/$F$7*H4</f>
        <v>0</v>
      </c>
      <c r="G12" s="11">
        <f>G4/$G$7*H4</f>
        <v>0</v>
      </c>
      <c r="H12" s="11">
        <f>I4/$I$7*H4</f>
        <v>0</v>
      </c>
    </row>
    <row r="13" spans="2:13" x14ac:dyDescent="0.3">
      <c r="B13" s="44" t="str">
        <f>B5</f>
        <v>Печенье</v>
      </c>
      <c r="C13" s="9">
        <f>C5/$C$7*H5</f>
        <v>0</v>
      </c>
      <c r="D13" s="9">
        <f>D5/$D$7*H5</f>
        <v>0</v>
      </c>
      <c r="E13" s="9">
        <f t="shared" ref="E13:E14" si="3">E5/$E$7*H5</f>
        <v>0</v>
      </c>
      <c r="F13" s="9">
        <f t="shared" ref="F13:F14" si="4">F5/$F$7*H5</f>
        <v>0</v>
      </c>
      <c r="G13" s="9">
        <f t="shared" ref="G13:G14" si="5">G5/$G$7*H5</f>
        <v>0</v>
      </c>
      <c r="H13" s="9">
        <f t="shared" ref="H13:H14" si="6">I5/$I$7*H5</f>
        <v>0</v>
      </c>
    </row>
    <row r="14" spans="2:13" ht="15" thickBot="1" x14ac:dyDescent="0.35">
      <c r="B14" s="29" t="str">
        <f>B6</f>
        <v>Булочка</v>
      </c>
      <c r="C14" s="12">
        <f>C6/$C$7*H6</f>
        <v>14.710526315789474</v>
      </c>
      <c r="D14" s="12">
        <f t="shared" ref="D14" si="7">D6/$D$7*H6</f>
        <v>14.333333333333332</v>
      </c>
      <c r="E14" s="12">
        <f t="shared" si="3"/>
        <v>19.111111111111111</v>
      </c>
      <c r="F14" s="12">
        <f t="shared" si="4"/>
        <v>43</v>
      </c>
      <c r="G14" s="12">
        <f t="shared" si="5"/>
        <v>43</v>
      </c>
      <c r="H14" s="12">
        <f t="shared" si="6"/>
        <v>43</v>
      </c>
    </row>
    <row r="15" spans="2:13" x14ac:dyDescent="0.3">
      <c r="B15" s="45" t="s">
        <v>20</v>
      </c>
      <c r="C15" s="46">
        <f>C12*$H$4+C13*$H$5+C14*$H$6</f>
        <v>632.5526315789474</v>
      </c>
      <c r="D15" s="46">
        <f t="shared" ref="D15:G15" si="8">D12*$H$4+D13*$H$5+D14*$H$6</f>
        <v>616.33333333333326</v>
      </c>
      <c r="E15" s="46">
        <f t="shared" si="8"/>
        <v>821.77777777777771</v>
      </c>
      <c r="F15" s="46">
        <f t="shared" si="8"/>
        <v>1849</v>
      </c>
      <c r="G15" s="46">
        <f t="shared" si="8"/>
        <v>1849</v>
      </c>
      <c r="H15" s="46">
        <f>H12*$H$4+H13*$H$5+H14*$H$6</f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Главный критерий(1)</vt:lpstr>
      <vt:lpstr>Главный критерий(2)</vt:lpstr>
      <vt:lpstr>Главный критерий(3)</vt:lpstr>
      <vt:lpstr>Уступок(1)</vt:lpstr>
      <vt:lpstr>Уступок(2)</vt:lpstr>
      <vt:lpstr>Уступок(3)</vt:lpstr>
      <vt:lpstr>Свертка(1)</vt:lpstr>
      <vt:lpstr>Свертка(3)</vt:lpstr>
      <vt:lpstr>Свертка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Aslan Kucherbayev</dc:creator>
  <cp:lastModifiedBy>User</cp:lastModifiedBy>
  <dcterms:created xsi:type="dcterms:W3CDTF">2015-06-05T18:19:34Z</dcterms:created>
  <dcterms:modified xsi:type="dcterms:W3CDTF">2021-06-24T21:07:39Z</dcterms:modified>
</cp:coreProperties>
</file>